
<file path=[Content_Types].xml><?xml version="1.0" encoding="utf-8"?>
<Types xmlns="http://schemas.openxmlformats.org/package/2006/content-types">
  <Default Extension="bin" ContentType="application/vnd.openxmlformats-officedocument.spreadsheetml.printerSettings"/>
  <Default Extension="jpeg" ContentType="image/jpeg"/>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worksheets/sheet113.xml" ContentType="application/vnd.openxmlformats-officedocument.spreadsheetml.worksheet+xml"/>
  <Override PartName="/xl/worksheets/sheet114.xml" ContentType="application/vnd.openxmlformats-officedocument.spreadsheetml.worksheet+xml"/>
  <Override PartName="/xl/worksheets/sheet115.xml" ContentType="application/vnd.openxmlformats-officedocument.spreadsheetml.worksheet+xml"/>
  <Override PartName="/xl/worksheets/sheet116.xml" ContentType="application/vnd.openxmlformats-officedocument.spreadsheetml.worksheet+xml"/>
  <Override PartName="/xl/worksheets/sheet117.xml" ContentType="application/vnd.openxmlformats-officedocument.spreadsheetml.worksheet+xml"/>
  <Override PartName="/xl/worksheets/sheet118.xml" ContentType="application/vnd.openxmlformats-officedocument.spreadsheetml.worksheet+xml"/>
  <Override PartName="/xl/worksheets/sheet119.xml" ContentType="application/vnd.openxmlformats-officedocument.spreadsheetml.worksheet+xml"/>
  <Override PartName="/xl/worksheets/sheet120.xml" ContentType="application/vnd.openxmlformats-officedocument.spreadsheetml.worksheet+xml"/>
  <Override PartName="/xl/worksheets/sheet121.xml" ContentType="application/vnd.openxmlformats-officedocument.spreadsheetml.worksheet+xml"/>
  <Override PartName="/xl/worksheets/sheet122.xml" ContentType="application/vnd.openxmlformats-officedocument.spreadsheetml.worksheet+xml"/>
  <Override PartName="/xl/worksheets/sheet123.xml" ContentType="application/vnd.openxmlformats-officedocument.spreadsheetml.worksheet+xml"/>
  <Override PartName="/xl/worksheets/sheet124.xml" ContentType="application/vnd.openxmlformats-officedocument.spreadsheetml.worksheet+xml"/>
  <Override PartName="/xl/worksheets/sheet125.xml" ContentType="application/vnd.openxmlformats-officedocument.spreadsheetml.worksheet+xml"/>
  <Override PartName="/xl/worksheets/sheet126.xml" ContentType="application/vnd.openxmlformats-officedocument.spreadsheetml.worksheet+xml"/>
  <Override PartName="/xl/worksheets/sheet127.xml" ContentType="application/vnd.openxmlformats-officedocument.spreadsheetml.worksheet+xml"/>
  <Override PartName="/xl/worksheets/sheet128.xml" ContentType="application/vnd.openxmlformats-officedocument.spreadsheetml.worksheet+xml"/>
  <Override PartName="/xl/worksheets/sheet129.xml" ContentType="application/vnd.openxmlformats-officedocument.spreadsheetml.worksheet+xml"/>
  <Override PartName="/xl/worksheets/sheet130.xml" ContentType="application/vnd.openxmlformats-officedocument.spreadsheetml.worksheet+xml"/>
  <Override PartName="/xl/worksheets/sheet131.xml" ContentType="application/vnd.openxmlformats-officedocument.spreadsheetml.worksheet+xml"/>
  <Override PartName="/xl/worksheets/sheet132.xml" ContentType="application/vnd.openxmlformats-officedocument.spreadsheetml.worksheet+xml"/>
  <Override PartName="/xl/worksheets/sheet133.xml" ContentType="application/vnd.openxmlformats-officedocument.spreadsheetml.worksheet+xml"/>
  <Override PartName="/xl/worksheets/sheet134.xml" ContentType="application/vnd.openxmlformats-officedocument.spreadsheetml.worksheet+xml"/>
  <Override PartName="/xl/worksheets/sheet135.xml" ContentType="application/vnd.openxmlformats-officedocument.spreadsheetml.worksheet+xml"/>
  <Override PartName="/xl/worksheets/sheet136.xml" ContentType="application/vnd.openxmlformats-officedocument.spreadsheetml.worksheet+xml"/>
  <Override PartName="/xl/worksheets/sheet137.xml" ContentType="application/vnd.openxmlformats-officedocument.spreadsheetml.worksheet+xml"/>
  <Override PartName="/xl/worksheets/sheet138.xml" ContentType="application/vnd.openxmlformats-officedocument.spreadsheetml.worksheet+xml"/>
  <Override PartName="/xl/worksheets/sheet139.xml" ContentType="application/vnd.openxmlformats-officedocument.spreadsheetml.worksheet+xml"/>
  <Override PartName="/xl/worksheets/sheet140.xml" ContentType="application/vnd.openxmlformats-officedocument.spreadsheetml.worksheet+xml"/>
  <Override PartName="/xl/worksheets/sheet141.xml" ContentType="application/vnd.openxmlformats-officedocument.spreadsheetml.worksheet+xml"/>
  <Override PartName="/xl/worksheets/sheet142.xml" ContentType="application/vnd.openxmlformats-officedocument.spreadsheetml.worksheet+xml"/>
  <Override PartName="/xl/worksheets/sheet143.xml" ContentType="application/vnd.openxmlformats-officedocument.spreadsheetml.worksheet+xml"/>
  <Override PartName="/xl/worksheets/sheet144.xml" ContentType="application/vnd.openxmlformats-officedocument.spreadsheetml.worksheet+xml"/>
  <Override PartName="/xl/worksheets/sheet14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527"/>
  <workbookPr filterPrivacy="1" defaultThemeVersion="124226"/>
  <xr:revisionPtr revIDLastSave="0" documentId="13_ncr:1_{6037AF44-12DE-4D98-81CA-58F27EDE5CB0}" xr6:coauthVersionLast="45" xr6:coauthVersionMax="45" xr10:uidLastSave="{00000000-0000-0000-0000-000000000000}"/>
  <bookViews>
    <workbookView xWindow="-120" yWindow="-120" windowWidth="29040" windowHeight="15840" tabRatio="839" xr2:uid="{00000000-000D-0000-FFFF-FFFF00000000}"/>
  </bookViews>
  <sheets>
    <sheet name="INDICE" sheetId="2" r:id="rId1"/>
    <sheet name="Matriz_Estadisticas" sheetId="1" r:id="rId2"/>
    <sheet name="Matriz_Indicadores" sheetId="174" r:id="rId3"/>
    <sheet name="Matriz_Metadata" sheetId="157" r:id="rId4"/>
    <sheet name="EA_31_M" sheetId="146" r:id="rId5"/>
    <sheet name="EA_31_IC" sheetId="40" r:id="rId6"/>
    <sheet name="IS_31_M" sheetId="112" r:id="rId7"/>
    <sheet name="IS_31_I" sheetId="47" r:id="rId8"/>
    <sheet name="IS_20_M" sheetId="121" r:id="rId9"/>
    <sheet name="IS_20_IC" sheetId="61" r:id="rId10"/>
    <sheet name="IP_33a_M" sheetId="105" r:id="rId11"/>
    <sheet name="IP_33a_IC" sheetId="58" r:id="rId12"/>
    <sheet name="IP_33b_M" sheetId="106" r:id="rId13"/>
    <sheet name="IP_33b_IC" sheetId="59" r:id="rId14"/>
    <sheet name="IP_33c_M" sheetId="107" r:id="rId15"/>
    <sheet name="IP_33c_IC" sheetId="60" r:id="rId16"/>
    <sheet name="EA_23_M" sheetId="102" r:id="rId17"/>
    <sheet name="EA_23_I" sheetId="65" r:id="rId18"/>
    <sheet name="EA_9_M" sheetId="150" r:id="rId19"/>
    <sheet name="EA_9_I" sheetId="167" r:id="rId20"/>
    <sheet name="EA_8_M" sheetId="149" r:id="rId21"/>
    <sheet name="EA_8_IC" sheetId="85" r:id="rId22"/>
    <sheet name="EA_16_M" sheetId="144" r:id="rId23"/>
    <sheet name="EA_16_IC" sheetId="63" r:id="rId24"/>
    <sheet name="BPU_28b_M" sheetId="176" r:id="rId25"/>
    <sheet name="BPU_28b_I" sheetId="177" r:id="rId26"/>
    <sheet name="BPU_28a_M" sheetId="159" r:id="rId27"/>
    <sheet name="BPU_28a_I" sheetId="81" r:id="rId28"/>
    <sheet name="BPU_29_M" sheetId="168" r:id="rId29"/>
    <sheet name="BPU_29_I" sheetId="169" r:id="rId30"/>
    <sheet name="BPU_23_M" sheetId="158" r:id="rId31"/>
    <sheet name="BPU_23_I" sheetId="89" r:id="rId32"/>
    <sheet name="BPU_22_M" sheetId="141" r:id="rId33"/>
    <sheet name="BPU_22_I" sheetId="80" r:id="rId34"/>
    <sheet name="BPU_21_M" sheetId="148" r:id="rId35"/>
    <sheet name="BPU_21_I" sheetId="79" r:id="rId36"/>
    <sheet name="BPU_20_M" sheetId="140" r:id="rId37"/>
    <sheet name="BPU_20_I" sheetId="78" r:id="rId38"/>
    <sheet name="BPU_8_M" sheetId="91" r:id="rId39"/>
    <sheet name="BPU_8_I" sheetId="74" r:id="rId40"/>
    <sheet name="BPU_7_M" sheetId="90" r:id="rId41"/>
    <sheet name="BPU_7_I" sheetId="4" r:id="rId42"/>
    <sheet name="BPU_4_M" sheetId="93" r:id="rId43"/>
    <sheet name="BPU_4_I" sheetId="82" r:id="rId44"/>
    <sheet name="BPU_3_M" sheetId="92" r:id="rId45"/>
    <sheet name="BPU_3_I" sheetId="3" r:id="rId46"/>
    <sheet name="BPU_1_M" sheetId="94" r:id="rId47"/>
    <sheet name="BPU_1_I" sheetId="83" r:id="rId48"/>
    <sheet name="IP_47a_M" sheetId="136" r:id="rId49"/>
    <sheet name="IP_47a_IC" sheetId="37" r:id="rId50"/>
    <sheet name="IP_47_M" sheetId="135" r:id="rId51"/>
    <sheet name="IP_47_IC" sheetId="36" r:id="rId52"/>
    <sheet name="IG_92_M" sheetId="163" r:id="rId53"/>
    <sheet name="IG_92_I" sheetId="87" r:id="rId54"/>
    <sheet name="IG_91_M" sheetId="138" r:id="rId55"/>
    <sheet name="IG_91_I" sheetId="76" r:id="rId56"/>
    <sheet name="IG_90_M" sheetId="139" r:id="rId57"/>
    <sheet name="IG_90_I" sheetId="34" r:id="rId58"/>
    <sheet name="IG_22_M" sheetId="137" r:id="rId59"/>
    <sheet name="IG_22_IC" sheetId="67" r:id="rId60"/>
    <sheet name="IP_48_M" sheetId="166" r:id="rId61"/>
    <sheet name="IP_34_M" sheetId="164" r:id="rId62"/>
    <sheet name="IP_34a_M" sheetId="165" r:id="rId63"/>
    <sheet name="IP_48_34_34a_I" sheetId="69" r:id="rId64"/>
    <sheet name="IP_43_M" sheetId="161" r:id="rId65"/>
    <sheet name="IP_43a_M" sheetId="162" r:id="rId66"/>
    <sheet name="IP_43_43a_I" sheetId="68" r:id="rId67"/>
    <sheet name="IP_6_M" sheetId="134" r:id="rId68"/>
    <sheet name="IP_6_I" sheetId="35" r:id="rId69"/>
    <sheet name="DE_101_M" sheetId="131" r:id="rId70"/>
    <sheet name="DE_101_IC" sheetId="32" r:id="rId71"/>
    <sheet name="DE_100_M" sheetId="130" r:id="rId72"/>
    <sheet name="DE_100_IC" sheetId="31" r:id="rId73"/>
    <sheet name="DE_99_M" sheetId="129" r:id="rId74"/>
    <sheet name="DE_99_IC" sheetId="30" r:id="rId75"/>
    <sheet name="DE_98_M" sheetId="133" r:id="rId76"/>
    <sheet name="DE_98_IC" sheetId="29" r:id="rId77"/>
    <sheet name="DE_18_M" sheetId="132" r:id="rId78"/>
    <sheet name="DE_18_IC" sheetId="24" r:id="rId79"/>
    <sheet name="DE_3_M" sheetId="128" r:id="rId80"/>
    <sheet name="DE_3_I" sheetId="23" r:id="rId81"/>
    <sheet name="IS_5_M" sheetId="123" r:id="rId82"/>
    <sheet name="IS_5_I" sheetId="38" r:id="rId83"/>
    <sheet name="IG_1_M" sheetId="127" r:id="rId84"/>
    <sheet name="IG_1_I" sheetId="33" r:id="rId85"/>
    <sheet name="IG_66_M" sheetId="170" r:id="rId86"/>
    <sheet name="IG_66_I" sheetId="171" r:id="rId87"/>
    <sheet name="EA_48_M" sheetId="147" r:id="rId88"/>
    <sheet name="EA_48_I" sheetId="41" r:id="rId89"/>
    <sheet name="DE_48_M" sheetId="122" r:id="rId90"/>
    <sheet name="DE_48_I" sheetId="20" r:id="rId91"/>
    <sheet name="IS_58_M" sheetId="120" r:id="rId92"/>
    <sheet name="IS_58_I" sheetId="57" r:id="rId93"/>
    <sheet name="IS_91_M" sheetId="109" r:id="rId94"/>
    <sheet name="IS_91_I" sheetId="70" r:id="rId95"/>
    <sheet name="IS_40_M" sheetId="111" r:id="rId96"/>
    <sheet name="IS_40_I" sheetId="56" r:id="rId97"/>
    <sheet name="IS_39_M" sheetId="118" r:id="rId98"/>
    <sheet name="IS_39_I" sheetId="53" r:id="rId99"/>
    <sheet name="IS_39a_M" sheetId="119" r:id="rId100"/>
    <sheet name="IS_39a_I" sheetId="55" r:id="rId101"/>
    <sheet name="IS_36_M" sheetId="116" r:id="rId102"/>
    <sheet name="IS_36_I" sheetId="51" r:id="rId103"/>
    <sheet name="IS_37_M" sheetId="117" r:id="rId104"/>
    <sheet name="IS_37_I" sheetId="52" r:id="rId105"/>
    <sheet name="IS_33_M" sheetId="114" r:id="rId106"/>
    <sheet name="IS_33_I" sheetId="49" r:id="rId107"/>
    <sheet name="IS_34_M" sheetId="115" r:id="rId108"/>
    <sheet name="IS_34_I" sheetId="50" r:id="rId109"/>
    <sheet name="IS_32_M" sheetId="113" r:id="rId110"/>
    <sheet name="IS_32_I" sheetId="48" r:id="rId111"/>
    <sheet name="BPU_24_M" sheetId="108" r:id="rId112"/>
    <sheet name="BPU_24_I" sheetId="22" r:id="rId113"/>
    <sheet name="EA_35_M" sheetId="152" r:id="rId114"/>
    <sheet name="EA_35_I" sheetId="71" r:id="rId115"/>
    <sheet name="EA_34_M" sheetId="151" r:id="rId116"/>
    <sheet name="EA_34_I" sheetId="73" r:id="rId117"/>
    <sheet name="EA_22_M" sheetId="154" r:id="rId118"/>
    <sheet name="EA_22a_M" sheetId="155" r:id="rId119"/>
    <sheet name="EA_22_22a_I" sheetId="64" r:id="rId120"/>
    <sheet name="EA_10_M" sheetId="100" r:id="rId121"/>
    <sheet name="EA_90_M" sheetId="101" r:id="rId122"/>
    <sheet name="EA_10_90_I" sheetId="39" r:id="rId123"/>
    <sheet name="EA_93_M" sheetId="143" r:id="rId124"/>
    <sheet name="EA_93_I" sheetId="43" r:id="rId125"/>
    <sheet name="DE_36_M" sheetId="142" r:id="rId126"/>
    <sheet name="DE_36_IC" sheetId="19" r:id="rId127"/>
    <sheet name="DE_31_M" sheetId="99" r:id="rId128"/>
    <sheet name="DE_31_I" sheetId="27" r:id="rId129"/>
    <sheet name="DE_28_M" sheetId="98" r:id="rId130"/>
    <sheet name="DE_28_I" sheetId="25" r:id="rId131"/>
    <sheet name="DE_25_M" sheetId="160" r:id="rId132"/>
    <sheet name="DE_25_I" sheetId="18" r:id="rId133"/>
    <sheet name="DE_16_M" sheetId="14" r:id="rId134"/>
    <sheet name="DE_29_M" sheetId="15" r:id="rId135"/>
    <sheet name="DE_33_M" sheetId="16" r:id="rId136"/>
    <sheet name="DE_102_M" sheetId="12" r:id="rId137"/>
    <sheet name="DE_105_M" sheetId="13" r:id="rId138"/>
    <sheet name="DE_102_105_16_29_33_I" sheetId="11" r:id="rId139"/>
    <sheet name="BPU_26_M" sheetId="7" r:id="rId140"/>
    <sheet name="BPU_26x_M" sheetId="8" r:id="rId141"/>
    <sheet name="BPU_26b_M" sheetId="9" r:id="rId142"/>
    <sheet name="BPU_26_26x_26b_I" sheetId="6" r:id="rId143"/>
    <sheet name="BPU_25_M" sheetId="95" r:id="rId144"/>
    <sheet name="BPU_25_I" sheetId="5" r:id="rId145"/>
  </sheets>
  <externalReferences>
    <externalReference r:id="rId146"/>
  </externalReferences>
  <definedNames>
    <definedName name="___INDEX_SHEET___ASAP_Utilities">#REF!</definedName>
    <definedName name="_xlnm._FilterDatabase" localSheetId="47" hidden="1">BPU_1_I!$A$2:$J$119</definedName>
    <definedName name="_xlnm._FilterDatabase" localSheetId="37" hidden="1">BPU_20_I!$A$2:$J$119</definedName>
    <definedName name="_xlnm._FilterDatabase" localSheetId="35" hidden="1">BPU_21_I!$A$2:$K$119</definedName>
    <definedName name="_xlnm._FilterDatabase" localSheetId="33" hidden="1">BPU_22_I!$A$2:$H$119</definedName>
    <definedName name="_xlnm._FilterDatabase" localSheetId="31" hidden="1">BPU_23_I!$A$2:$K$119</definedName>
    <definedName name="_xlnm._FilterDatabase" localSheetId="112" hidden="1">BPU_24_I!$A$2:$K$119</definedName>
    <definedName name="_xlnm._FilterDatabase" localSheetId="144" hidden="1">BPU_25_I!$A$2:$H$2</definedName>
    <definedName name="_xlnm._FilterDatabase" localSheetId="142" hidden="1">BPU_26_26x_26b_I!$A$2:$J$119</definedName>
    <definedName name="_xlnm._FilterDatabase" localSheetId="27" hidden="1">BPU_28a_I!$A$2:$K$119</definedName>
    <definedName name="_xlnm._FilterDatabase" localSheetId="25" hidden="1">BPU_28b_I!$A$2:$K$119</definedName>
    <definedName name="_xlnm._FilterDatabase" localSheetId="29" hidden="1">BPU_29_I!$A$2:$N$119</definedName>
    <definedName name="_xlnm._FilterDatabase" localSheetId="45" hidden="1">BPU_3_I!$A$2:$H$2</definedName>
    <definedName name="_xlnm._FilterDatabase" localSheetId="43" hidden="1">BPU_4_I!$A$2:$H$2</definedName>
    <definedName name="_xlnm._FilterDatabase" localSheetId="41" hidden="1">BPU_7_I!$A$2:$H$2</definedName>
    <definedName name="_xlnm._FilterDatabase" localSheetId="39" hidden="1">BPU_8_I!$A$2:$J$2</definedName>
    <definedName name="_xlnm._FilterDatabase" localSheetId="72" hidden="1">DE_100_IC!$A$2:$P$2</definedName>
    <definedName name="_xlnm._FilterDatabase" localSheetId="70" hidden="1">DE_101_IC!$A$2:$P$2</definedName>
    <definedName name="_xlnm._FilterDatabase" localSheetId="138" hidden="1">DE_102_105_16_29_33_I!$A$2:$L$119</definedName>
    <definedName name="_xlnm._FilterDatabase" localSheetId="78" hidden="1">DE_18_IC!$A$1:$F$34</definedName>
    <definedName name="_xlnm._FilterDatabase" localSheetId="132" hidden="1">DE_25_I!$A$2:$I$119</definedName>
    <definedName name="_xlnm._FilterDatabase" localSheetId="130" hidden="1">DE_28_I!$A$2:$K$119</definedName>
    <definedName name="_xlnm._FilterDatabase" localSheetId="80" hidden="1">DE_3_I!$A$2:$L$119</definedName>
    <definedName name="_xlnm._FilterDatabase" localSheetId="128" hidden="1">DE_31_I!$A$2:$K$119</definedName>
    <definedName name="_xlnm._FilterDatabase" localSheetId="126" hidden="1">DE_36_IC!$A$2:$E$37</definedName>
    <definedName name="_xlnm._FilterDatabase" localSheetId="90" hidden="1">DE_48_I!$A$2:$K$119</definedName>
    <definedName name="_xlnm._FilterDatabase" localSheetId="76" hidden="1">DE_98_IC!$A$2:$Q$35</definedName>
    <definedName name="_xlnm._FilterDatabase" localSheetId="74" hidden="1">DE_99_IC!$C$2:$P$2</definedName>
    <definedName name="_xlnm._FilterDatabase" localSheetId="122" hidden="1">EA_10_90_I!$A$2:$I$119</definedName>
    <definedName name="_xlnm._FilterDatabase" localSheetId="23" hidden="1">EA_16_IC!$A$2:$H$37</definedName>
    <definedName name="_xlnm._FilterDatabase" localSheetId="119" hidden="1">EA_22_22a_I!$A$2:$M$119</definedName>
    <definedName name="_xlnm._FilterDatabase" localSheetId="17" hidden="1">EA_23_I!$A$2:$L$2</definedName>
    <definedName name="_xlnm._FilterDatabase" localSheetId="5" hidden="1">EA_31_IC!$A$2:$K$63</definedName>
    <definedName name="_xlnm._FilterDatabase" localSheetId="116" hidden="1">EA_34_I!$A$2:$M$119</definedName>
    <definedName name="_xlnm._FilterDatabase" localSheetId="114" hidden="1">EA_35_I!$A$2:$J$119</definedName>
    <definedName name="_xlnm._FilterDatabase" localSheetId="88" hidden="1">EA_48_I!$A$2:$J$2</definedName>
    <definedName name="_xlnm._FilterDatabase" localSheetId="21" hidden="1">EA_8_IC!$A$2:$H$37</definedName>
    <definedName name="_xlnm._FilterDatabase" localSheetId="19" hidden="1">EA_9_I!$A$2:$G$37</definedName>
    <definedName name="_xlnm._FilterDatabase" localSheetId="124" hidden="1">EA_93_I!$A$2:$L$119</definedName>
    <definedName name="_xlnm._FilterDatabase" localSheetId="84" hidden="1">IG_1_I!$A$2:$K$119</definedName>
    <definedName name="_xlnm._FilterDatabase" localSheetId="59" hidden="1">IG_22_IC!$A$2:$H$2</definedName>
    <definedName name="_xlnm._FilterDatabase" localSheetId="86" hidden="1">IG_66_I!$A$2:$H$2</definedName>
    <definedName name="_xlnm._FilterDatabase" localSheetId="57" hidden="1">IG_90_I!$A$2:$I$119</definedName>
    <definedName name="_xlnm._FilterDatabase" localSheetId="55" hidden="1">IG_91_I!$A$2:$K$2</definedName>
    <definedName name="_xlnm._FilterDatabase" localSheetId="53" hidden="1">IG_92_I!$A$2:$H$119</definedName>
    <definedName name="_xlnm._FilterDatabase" localSheetId="0" hidden="1">INDICE!$A$6:$I$83</definedName>
    <definedName name="_xlnm._FilterDatabase" localSheetId="11" hidden="1">IP_33a_IC!$A$2:$F$37</definedName>
    <definedName name="_xlnm._FilterDatabase" localSheetId="13" hidden="1">IP_33b_IC!$A$2:$F$37</definedName>
    <definedName name="_xlnm._FilterDatabase" localSheetId="15" hidden="1">IP_33c_IC!$A$2:$F$37</definedName>
    <definedName name="_xlnm._FilterDatabase" localSheetId="66" hidden="1">IP_43_43a_I!$A$2:$L$2</definedName>
    <definedName name="_xlnm._FilterDatabase" localSheetId="51" hidden="1">IP_47_IC!$A$2:$H$37</definedName>
    <definedName name="_xlnm._FilterDatabase" localSheetId="49" hidden="1">IP_47a_IC!$A$2:$H$37</definedName>
    <definedName name="_xlnm._FilterDatabase" localSheetId="63" hidden="1">IP_48_34_34a_I!$A$2:$U$119</definedName>
    <definedName name="_xlnm._FilterDatabase" localSheetId="68" hidden="1">IP_6_I!$A$2:$K$119</definedName>
    <definedName name="_xlnm._FilterDatabase" localSheetId="9" hidden="1">IS_20_IC!$A$2:$H$37</definedName>
    <definedName name="_xlnm._FilterDatabase" localSheetId="7" hidden="1">IS_31_I!$A$2:$I$119</definedName>
    <definedName name="_xlnm._FilterDatabase" localSheetId="110" hidden="1">IS_32_I!$A$2:$I$119</definedName>
    <definedName name="_xlnm._FilterDatabase" localSheetId="106" hidden="1">IS_33_I!$A$2:$H$2</definedName>
    <definedName name="_xlnm._FilterDatabase" localSheetId="108" hidden="1">IS_34_I!$A$2:$I$119</definedName>
    <definedName name="_xlnm._FilterDatabase" localSheetId="98" hidden="1">IS_39_I!$A$2:$L$119</definedName>
    <definedName name="_xlnm._FilterDatabase" localSheetId="100" hidden="1">IS_39a_I!$A$2:$J$119</definedName>
    <definedName name="_xlnm._FilterDatabase" localSheetId="96" hidden="1">IS_40_I!$A$2:$J$119</definedName>
    <definedName name="_xlnm._FilterDatabase" localSheetId="82" hidden="1">IS_5_I!$A$2:$K$119</definedName>
    <definedName name="_xlnm._FilterDatabase" localSheetId="92" hidden="1">IS_58_I!$A$2:$M$119</definedName>
    <definedName name="_xlnm._FilterDatabase" localSheetId="94" hidden="1">IS_91_I!$A$2:$I$119</definedName>
    <definedName name="_xlnm._FilterDatabase" localSheetId="1" hidden="1">Matriz_Estadisticas!$A$2:$W$2</definedName>
    <definedName name="_xlnm._FilterDatabase" localSheetId="3" hidden="1">Matriz_Metadata!$A$2:$AJ$78</definedName>
    <definedName name="_Toc38632817" localSheetId="28">BPU_29_M!#REF!</definedName>
    <definedName name="consumo_2017">[1]CONSUMO_ELETRICO_2017!$B$1:$C$118</definedName>
    <definedName name="EA_23">#REF!</definedName>
    <definedName name="FP">[1]FACTOR_DE_PLANTA!$A$3:$D$120</definedName>
    <definedName name="Pot_declarada_2017">[1]SUMA_POT_COMUNA_AL_2017!$A$1:$B$212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S174" i="174" l="1"/>
  <c r="BS175" i="174"/>
  <c r="BS176" i="174"/>
  <c r="BS177" i="174"/>
  <c r="BS178" i="174"/>
  <c r="BS179" i="174"/>
  <c r="BS180" i="174"/>
  <c r="BS181" i="174"/>
  <c r="BS182" i="174"/>
  <c r="BS183" i="174"/>
  <c r="BS184" i="174"/>
  <c r="BS185" i="174"/>
  <c r="BS186" i="174"/>
  <c r="BS187" i="174"/>
  <c r="BS188" i="174"/>
  <c r="BS189" i="174"/>
  <c r="BS190" i="174"/>
  <c r="BS191" i="174"/>
  <c r="BS192" i="174"/>
  <c r="BS193" i="174"/>
  <c r="BS194" i="174"/>
  <c r="BS195" i="174"/>
  <c r="BS196" i="174"/>
  <c r="BS197" i="174"/>
  <c r="BS198" i="174"/>
  <c r="BS199" i="174"/>
  <c r="BS200" i="174"/>
  <c r="BS201" i="174"/>
  <c r="BS202" i="174"/>
  <c r="BS203" i="174"/>
  <c r="BS204" i="174"/>
  <c r="BS205" i="174"/>
  <c r="BS173" i="174"/>
  <c r="BS133" i="174" s="1"/>
  <c r="BR174" i="174"/>
  <c r="BR175" i="174"/>
  <c r="BR176" i="174"/>
  <c r="BR177" i="174"/>
  <c r="BR178" i="174"/>
  <c r="BR179" i="174"/>
  <c r="BR180" i="174"/>
  <c r="BR181" i="174"/>
  <c r="BR182" i="174"/>
  <c r="BR183" i="174"/>
  <c r="BR184" i="174"/>
  <c r="BR185" i="174"/>
  <c r="BR186" i="174"/>
  <c r="BR187" i="174"/>
  <c r="BR188" i="174"/>
  <c r="BR189" i="174"/>
  <c r="BR190" i="174"/>
  <c r="BR191" i="174"/>
  <c r="BR192" i="174"/>
  <c r="BR193" i="174"/>
  <c r="BR194" i="174"/>
  <c r="BR195" i="174"/>
  <c r="BR196" i="174"/>
  <c r="BR197" i="174"/>
  <c r="BR198" i="174"/>
  <c r="BR199" i="174"/>
  <c r="BR200" i="174"/>
  <c r="BR201" i="174"/>
  <c r="BR202" i="174"/>
  <c r="BR203" i="174"/>
  <c r="BR204" i="174"/>
  <c r="BR205" i="174"/>
  <c r="BR173" i="174"/>
  <c r="BR132" i="174" s="1"/>
  <c r="BQ174" i="174"/>
  <c r="BQ175" i="174"/>
  <c r="BQ176" i="174"/>
  <c r="BQ177" i="174"/>
  <c r="BQ178" i="174"/>
  <c r="BQ179" i="174"/>
  <c r="BQ180" i="174"/>
  <c r="BQ181" i="174"/>
  <c r="BQ182" i="174"/>
  <c r="BQ183" i="174"/>
  <c r="BQ184" i="174"/>
  <c r="BQ185" i="174"/>
  <c r="BQ186" i="174"/>
  <c r="BQ187" i="174"/>
  <c r="BQ188" i="174"/>
  <c r="BQ189" i="174"/>
  <c r="BQ190" i="174"/>
  <c r="BQ191" i="174"/>
  <c r="BQ192" i="174"/>
  <c r="BQ193" i="174"/>
  <c r="BQ194" i="174"/>
  <c r="BQ195" i="174"/>
  <c r="BQ196" i="174"/>
  <c r="BQ197" i="174"/>
  <c r="BQ198" i="174"/>
  <c r="BQ199" i="174"/>
  <c r="BQ200" i="174"/>
  <c r="BQ201" i="174"/>
  <c r="BQ202" i="174"/>
  <c r="BQ203" i="174"/>
  <c r="BQ204" i="174"/>
  <c r="BQ205" i="174"/>
  <c r="BQ173" i="174"/>
  <c r="BQ131" i="174" s="1"/>
  <c r="BP174" i="174"/>
  <c r="BP175" i="174"/>
  <c r="BP176" i="174"/>
  <c r="BP177" i="174"/>
  <c r="BP178" i="174"/>
  <c r="BP179" i="174"/>
  <c r="BP180" i="174"/>
  <c r="BP181" i="174"/>
  <c r="BP182" i="174"/>
  <c r="BP183" i="174"/>
  <c r="BP184" i="174"/>
  <c r="BP185" i="174"/>
  <c r="BP186" i="174"/>
  <c r="BP187" i="174"/>
  <c r="BP188" i="174"/>
  <c r="BP189" i="174"/>
  <c r="BP190" i="174"/>
  <c r="BP191" i="174"/>
  <c r="BP192" i="174"/>
  <c r="BP193" i="174"/>
  <c r="BP194" i="174"/>
  <c r="BP195" i="174"/>
  <c r="BP196" i="174"/>
  <c r="BP197" i="174"/>
  <c r="BP198" i="174"/>
  <c r="BP199" i="174"/>
  <c r="BP200" i="174"/>
  <c r="BP201" i="174"/>
  <c r="BP202" i="174"/>
  <c r="BP203" i="174"/>
  <c r="BP204" i="174"/>
  <c r="BP205" i="174"/>
  <c r="BP173" i="174"/>
  <c r="BP130" i="174" s="1"/>
  <c r="BO174" i="174"/>
  <c r="BO175" i="174"/>
  <c r="BO176" i="174"/>
  <c r="BO177" i="174"/>
  <c r="BO178" i="174"/>
  <c r="BO179" i="174"/>
  <c r="BO180" i="174"/>
  <c r="BO181" i="174"/>
  <c r="BO182" i="174"/>
  <c r="BO183" i="174"/>
  <c r="BO184" i="174"/>
  <c r="BO185" i="174"/>
  <c r="BO186" i="174"/>
  <c r="BO187" i="174"/>
  <c r="BO188" i="174"/>
  <c r="BO189" i="174"/>
  <c r="BO190" i="174"/>
  <c r="BO191" i="174"/>
  <c r="BO192" i="174"/>
  <c r="BO193" i="174"/>
  <c r="BO194" i="174"/>
  <c r="BO195" i="174"/>
  <c r="BO196" i="174"/>
  <c r="BO197" i="174"/>
  <c r="BO198" i="174"/>
  <c r="BO199" i="174"/>
  <c r="BO200" i="174"/>
  <c r="BO201" i="174"/>
  <c r="BO202" i="174"/>
  <c r="BO203" i="174"/>
  <c r="BO204" i="174"/>
  <c r="BO205" i="174"/>
  <c r="BO173" i="174"/>
  <c r="BO129" i="174" s="1"/>
  <c r="BO171" i="174"/>
  <c r="BO172" i="174"/>
  <c r="BN10" i="174"/>
  <c r="BN11" i="174"/>
  <c r="BN12" i="174"/>
  <c r="BN13" i="174"/>
  <c r="BN14" i="174"/>
  <c r="BN15" i="174"/>
  <c r="BN16" i="174"/>
  <c r="BN17" i="174"/>
  <c r="BN18" i="174"/>
  <c r="BN19" i="174"/>
  <c r="BN20" i="174"/>
  <c r="BN21" i="174"/>
  <c r="BN22" i="174"/>
  <c r="BN23" i="174"/>
  <c r="BN24" i="174"/>
  <c r="BN25" i="174"/>
  <c r="BN26" i="174"/>
  <c r="BN27" i="174"/>
  <c r="BN28" i="174"/>
  <c r="BN29" i="174"/>
  <c r="BN30" i="174"/>
  <c r="BN31" i="174"/>
  <c r="BN32" i="174"/>
  <c r="BN33" i="174"/>
  <c r="BN34" i="174"/>
  <c r="BN35" i="174"/>
  <c r="BN36" i="174"/>
  <c r="BN37" i="174"/>
  <c r="BN38" i="174"/>
  <c r="BN39" i="174"/>
  <c r="BN40" i="174"/>
  <c r="BN41" i="174"/>
  <c r="BN42" i="174"/>
  <c r="BN43" i="174"/>
  <c r="BN44" i="174"/>
  <c r="BN45" i="174"/>
  <c r="BN46" i="174"/>
  <c r="BN47" i="174"/>
  <c r="BN48" i="174"/>
  <c r="BN49" i="174"/>
  <c r="BN50" i="174"/>
  <c r="BN51" i="174"/>
  <c r="BN52" i="174"/>
  <c r="BN53" i="174"/>
  <c r="BN54" i="174"/>
  <c r="BN55" i="174"/>
  <c r="BN56" i="174"/>
  <c r="BN57" i="174"/>
  <c r="BN58" i="174"/>
  <c r="BN59" i="174"/>
  <c r="BN60" i="174"/>
  <c r="BN61" i="174"/>
  <c r="BN62" i="174"/>
  <c r="BN63" i="174"/>
  <c r="BN64" i="174"/>
  <c r="BN65" i="174"/>
  <c r="BN66" i="174"/>
  <c r="BN67" i="174"/>
  <c r="BN68" i="174"/>
  <c r="BN69" i="174"/>
  <c r="BN70" i="174"/>
  <c r="BN71" i="174"/>
  <c r="BN72" i="174"/>
  <c r="BN73" i="174"/>
  <c r="BN74" i="174"/>
  <c r="BN75" i="174"/>
  <c r="BN76" i="174"/>
  <c r="BN77" i="174"/>
  <c r="BN78" i="174"/>
  <c r="BN79" i="174"/>
  <c r="BN80" i="174"/>
  <c r="BN81" i="174"/>
  <c r="BN82" i="174"/>
  <c r="BN83" i="174"/>
  <c r="BN84" i="174"/>
  <c r="BN85" i="174"/>
  <c r="BN86" i="174"/>
  <c r="BN87" i="174"/>
  <c r="BN88" i="174"/>
  <c r="BN89" i="174"/>
  <c r="BN90" i="174"/>
  <c r="BN91" i="174"/>
  <c r="BN92" i="174"/>
  <c r="BN93" i="174"/>
  <c r="BN94" i="174"/>
  <c r="BN95" i="174"/>
  <c r="BN96" i="174"/>
  <c r="BN97" i="174"/>
  <c r="BN98" i="174"/>
  <c r="BN99" i="174"/>
  <c r="BN100" i="174"/>
  <c r="BN101" i="174"/>
  <c r="BN102" i="174"/>
  <c r="BN103" i="174"/>
  <c r="BN104" i="174"/>
  <c r="BN105" i="174"/>
  <c r="BN106" i="174"/>
  <c r="BN107" i="174"/>
  <c r="BN108" i="174"/>
  <c r="BN109" i="174"/>
  <c r="BN110" i="174"/>
  <c r="BN111" i="174"/>
  <c r="BN112" i="174"/>
  <c r="BN113" i="174"/>
  <c r="BN114" i="174"/>
  <c r="BN115" i="174"/>
  <c r="BN116" i="174"/>
  <c r="BN117" i="174"/>
  <c r="BN118" i="174"/>
  <c r="BN119" i="174"/>
  <c r="BN120" i="174"/>
  <c r="BN121" i="174"/>
  <c r="BN122" i="174"/>
  <c r="BN123" i="174"/>
  <c r="BN124" i="174"/>
  <c r="BN125" i="174"/>
  <c r="BN9" i="174"/>
  <c r="AM10" i="174"/>
  <c r="AM11" i="174"/>
  <c r="AM12" i="174"/>
  <c r="AM13" i="174"/>
  <c r="AM14" i="174"/>
  <c r="AM15" i="174"/>
  <c r="AM16" i="174"/>
  <c r="AM17" i="174"/>
  <c r="AM18" i="174"/>
  <c r="AM19" i="174"/>
  <c r="AM20" i="174"/>
  <c r="AM21" i="174"/>
  <c r="AM22" i="174"/>
  <c r="AM23" i="174"/>
  <c r="AM24" i="174"/>
  <c r="AM25" i="174"/>
  <c r="AM26" i="174"/>
  <c r="AM27" i="174"/>
  <c r="AM28" i="174"/>
  <c r="AM29" i="174"/>
  <c r="AM30" i="174"/>
  <c r="AM31" i="174"/>
  <c r="AM32" i="174"/>
  <c r="AM33" i="174"/>
  <c r="AM34" i="174"/>
  <c r="AM35" i="174"/>
  <c r="AM36" i="174"/>
  <c r="AM37" i="174"/>
  <c r="AM38" i="174"/>
  <c r="AM39" i="174"/>
  <c r="AM40" i="174"/>
  <c r="AM41" i="174"/>
  <c r="AM42" i="174"/>
  <c r="AM43" i="174"/>
  <c r="AM44" i="174"/>
  <c r="AM45" i="174"/>
  <c r="AM46" i="174"/>
  <c r="AM47" i="174"/>
  <c r="AM48" i="174"/>
  <c r="AM49" i="174"/>
  <c r="AM50" i="174"/>
  <c r="AM51" i="174"/>
  <c r="AM52" i="174"/>
  <c r="AM53" i="174"/>
  <c r="AM54" i="174"/>
  <c r="AM55" i="174"/>
  <c r="AM56" i="174"/>
  <c r="AM57" i="174"/>
  <c r="AM58" i="174"/>
  <c r="AM59" i="174"/>
  <c r="AM60" i="174"/>
  <c r="AM61" i="174"/>
  <c r="AM62" i="174"/>
  <c r="AM63" i="174"/>
  <c r="AM64" i="174"/>
  <c r="AM65" i="174"/>
  <c r="AM66" i="174"/>
  <c r="AM67" i="174"/>
  <c r="AM68" i="174"/>
  <c r="AM69" i="174"/>
  <c r="AM70" i="174"/>
  <c r="AM71" i="174"/>
  <c r="AM72" i="174"/>
  <c r="AM73" i="174"/>
  <c r="AM74" i="174"/>
  <c r="AM75" i="174"/>
  <c r="AM76" i="174"/>
  <c r="AM77" i="174"/>
  <c r="AM78" i="174"/>
  <c r="AM79" i="174"/>
  <c r="AM80" i="174"/>
  <c r="AM81" i="174"/>
  <c r="AM82" i="174"/>
  <c r="AM83" i="174"/>
  <c r="AM84" i="174"/>
  <c r="AM85" i="174"/>
  <c r="AM86" i="174"/>
  <c r="AM87" i="174"/>
  <c r="AM88" i="174"/>
  <c r="AM89" i="174"/>
  <c r="AM90" i="174"/>
  <c r="AM91" i="174"/>
  <c r="AM92" i="174"/>
  <c r="AM93" i="174"/>
  <c r="AM94" i="174"/>
  <c r="AM95" i="174"/>
  <c r="AM96" i="174"/>
  <c r="AM97" i="174"/>
  <c r="AM98" i="174"/>
  <c r="AM99" i="174"/>
  <c r="AM100" i="174"/>
  <c r="AM101" i="174"/>
  <c r="AM102" i="174"/>
  <c r="AM103" i="174"/>
  <c r="AM104" i="174"/>
  <c r="AM105" i="174"/>
  <c r="AM106" i="174"/>
  <c r="AM107" i="174"/>
  <c r="AM108" i="174"/>
  <c r="AM109" i="174"/>
  <c r="AM110" i="174"/>
  <c r="AM111" i="174"/>
  <c r="AM112" i="174"/>
  <c r="AM113" i="174"/>
  <c r="AM114" i="174"/>
  <c r="AM115" i="174"/>
  <c r="AM116" i="174"/>
  <c r="AM117" i="174"/>
  <c r="AM118" i="174"/>
  <c r="AM119" i="174"/>
  <c r="AM120" i="174"/>
  <c r="AM121" i="174"/>
  <c r="AM122" i="174"/>
  <c r="AM123" i="174"/>
  <c r="AM124" i="174"/>
  <c r="AM125" i="174"/>
  <c r="AM9" i="174"/>
  <c r="BO130" i="174" l="1"/>
  <c r="BP131" i="174"/>
  <c r="BQ132" i="174"/>
  <c r="BR133" i="174"/>
  <c r="BO131" i="174"/>
  <c r="BP132" i="174"/>
  <c r="BQ133" i="174"/>
  <c r="BS127" i="174"/>
  <c r="BO132" i="174"/>
  <c r="BP133" i="174"/>
  <c r="BR127" i="174"/>
  <c r="BS128" i="174"/>
  <c r="BO133" i="174"/>
  <c r="BQ127" i="174"/>
  <c r="BR128" i="174"/>
  <c r="BS129" i="174"/>
  <c r="BP127" i="174"/>
  <c r="BQ128" i="174"/>
  <c r="BR129" i="174"/>
  <c r="BS130" i="174"/>
  <c r="BO127" i="174"/>
  <c r="BP128" i="174"/>
  <c r="BQ129" i="174"/>
  <c r="BR130" i="174"/>
  <c r="BS131" i="174"/>
  <c r="BO128" i="174"/>
  <c r="BP129" i="174"/>
  <c r="BQ130" i="174"/>
  <c r="BR131" i="174"/>
  <c r="BS132" i="174"/>
  <c r="W65" i="1"/>
  <c r="V65" i="1"/>
  <c r="U65" i="1"/>
  <c r="T65" i="1"/>
  <c r="S65" i="1"/>
  <c r="R65" i="1"/>
  <c r="Q65" i="1"/>
  <c r="W64" i="1"/>
  <c r="V64" i="1"/>
  <c r="U64" i="1"/>
  <c r="T64" i="1"/>
  <c r="S64" i="1"/>
  <c r="R64" i="1"/>
  <c r="Q64" i="1"/>
  <c r="W63" i="1"/>
  <c r="V63" i="1"/>
  <c r="U63" i="1"/>
  <c r="T63" i="1"/>
  <c r="S63" i="1"/>
  <c r="R63" i="1"/>
  <c r="Q63" i="1"/>
  <c r="Q62" i="1"/>
  <c r="BC10" i="174" l="1"/>
  <c r="BC11" i="174"/>
  <c r="BC12" i="174"/>
  <c r="BC13" i="174"/>
  <c r="BC14" i="174"/>
  <c r="BC15" i="174"/>
  <c r="BC16" i="174"/>
  <c r="BC17" i="174"/>
  <c r="BC18" i="174"/>
  <c r="BC19" i="174"/>
  <c r="BC20" i="174"/>
  <c r="BC21" i="174"/>
  <c r="BC22" i="174"/>
  <c r="BC23" i="174"/>
  <c r="BC24" i="174"/>
  <c r="BC25" i="174"/>
  <c r="BC26" i="174"/>
  <c r="BC27" i="174"/>
  <c r="BC28" i="174"/>
  <c r="BC29" i="174"/>
  <c r="BC30" i="174"/>
  <c r="BC31" i="174"/>
  <c r="BC32" i="174"/>
  <c r="BC33" i="174"/>
  <c r="BC34" i="174"/>
  <c r="BC35" i="174"/>
  <c r="BC36" i="174"/>
  <c r="BC37" i="174"/>
  <c r="BC38" i="174"/>
  <c r="BC39" i="174"/>
  <c r="BC40" i="174"/>
  <c r="BC41" i="174"/>
  <c r="BC42" i="174"/>
  <c r="BC43" i="174"/>
  <c r="BC44" i="174"/>
  <c r="BC45" i="174"/>
  <c r="BC46" i="174"/>
  <c r="BC47" i="174"/>
  <c r="BC48" i="174"/>
  <c r="BC49" i="174"/>
  <c r="BC50" i="174"/>
  <c r="BC51" i="174"/>
  <c r="BC52" i="174"/>
  <c r="BC53" i="174"/>
  <c r="BC54" i="174"/>
  <c r="BC55" i="174"/>
  <c r="BC56" i="174"/>
  <c r="BC57" i="174"/>
  <c r="BC58" i="174"/>
  <c r="BC59" i="174"/>
  <c r="BC60" i="174"/>
  <c r="BC61" i="174"/>
  <c r="BC62" i="174"/>
  <c r="BC63" i="174"/>
  <c r="BC64" i="174"/>
  <c r="BC65" i="174"/>
  <c r="BC66" i="174"/>
  <c r="BC67" i="174"/>
  <c r="BC68" i="174"/>
  <c r="BC69" i="174"/>
  <c r="BC70" i="174"/>
  <c r="BC71" i="174"/>
  <c r="BC72" i="174"/>
  <c r="BC73" i="174"/>
  <c r="BC74" i="174"/>
  <c r="BC75" i="174"/>
  <c r="BC76" i="174"/>
  <c r="BC77" i="174"/>
  <c r="BC78" i="174"/>
  <c r="BC79" i="174"/>
  <c r="BC80" i="174"/>
  <c r="BC81" i="174"/>
  <c r="BC82" i="174"/>
  <c r="BC83" i="174"/>
  <c r="BC84" i="174"/>
  <c r="BC85" i="174"/>
  <c r="BC86" i="174"/>
  <c r="BC87" i="174"/>
  <c r="BC88" i="174"/>
  <c r="BC89" i="174"/>
  <c r="BC90" i="174"/>
  <c r="BC91" i="174"/>
  <c r="BC92" i="174"/>
  <c r="BC93" i="174"/>
  <c r="BC94" i="174"/>
  <c r="BC95" i="174"/>
  <c r="BC96" i="174"/>
  <c r="BC97" i="174"/>
  <c r="BC98" i="174"/>
  <c r="BC99" i="174"/>
  <c r="BC100" i="174"/>
  <c r="BC101" i="174"/>
  <c r="BC102" i="174"/>
  <c r="BC103" i="174"/>
  <c r="BC104" i="174"/>
  <c r="BC105" i="174"/>
  <c r="BC106" i="174"/>
  <c r="BC107" i="174"/>
  <c r="BC108" i="174"/>
  <c r="BC109" i="174"/>
  <c r="BC110" i="174"/>
  <c r="BC111" i="174"/>
  <c r="BC112" i="174"/>
  <c r="BC113" i="174"/>
  <c r="BC114" i="174"/>
  <c r="BC115" i="174"/>
  <c r="BC116" i="174"/>
  <c r="BC117" i="174"/>
  <c r="BC118" i="174"/>
  <c r="BC119" i="174"/>
  <c r="BC120" i="174"/>
  <c r="BC121" i="174"/>
  <c r="BC122" i="174"/>
  <c r="BC123" i="174"/>
  <c r="BC124" i="174"/>
  <c r="BC125" i="174"/>
  <c r="BC9" i="174"/>
  <c r="BC127" i="174" s="1"/>
  <c r="BB10" i="174" l="1"/>
  <c r="BB11" i="174"/>
  <c r="BB12" i="174"/>
  <c r="BB13" i="174"/>
  <c r="BB14" i="174"/>
  <c r="BB15" i="174"/>
  <c r="BB16" i="174"/>
  <c r="BB17" i="174"/>
  <c r="BB18" i="174"/>
  <c r="BB19" i="174"/>
  <c r="BB20" i="174"/>
  <c r="BB21" i="174"/>
  <c r="BB22" i="174"/>
  <c r="BB23" i="174"/>
  <c r="BB24" i="174"/>
  <c r="BB25" i="174"/>
  <c r="BB26" i="174"/>
  <c r="BB27" i="174"/>
  <c r="BB28" i="174"/>
  <c r="BB29" i="174"/>
  <c r="BB30" i="174"/>
  <c r="BB31" i="174"/>
  <c r="BB32" i="174"/>
  <c r="BB33" i="174"/>
  <c r="BB34" i="174"/>
  <c r="BB35" i="174"/>
  <c r="BB36" i="174"/>
  <c r="BB37" i="174"/>
  <c r="BB38" i="174"/>
  <c r="BB39" i="174"/>
  <c r="BB40" i="174"/>
  <c r="BB41" i="174"/>
  <c r="BB42" i="174"/>
  <c r="BB43" i="174"/>
  <c r="BB44" i="174"/>
  <c r="BB45" i="174"/>
  <c r="BB46" i="174"/>
  <c r="BB47" i="174"/>
  <c r="BB48" i="174"/>
  <c r="BB49" i="174"/>
  <c r="BB50" i="174"/>
  <c r="BB51" i="174"/>
  <c r="BB52" i="174"/>
  <c r="BB53" i="174"/>
  <c r="BB54" i="174"/>
  <c r="BB55" i="174"/>
  <c r="BB56" i="174"/>
  <c r="BB57" i="174"/>
  <c r="BB58" i="174"/>
  <c r="BB59" i="174"/>
  <c r="BB60" i="174"/>
  <c r="BB61" i="174"/>
  <c r="BB62" i="174"/>
  <c r="BB63" i="174"/>
  <c r="BB64" i="174"/>
  <c r="BB65" i="174"/>
  <c r="BB66" i="174"/>
  <c r="BB67" i="174"/>
  <c r="BB68" i="174"/>
  <c r="BB69" i="174"/>
  <c r="BB70" i="174"/>
  <c r="BB71" i="174"/>
  <c r="BB72" i="174"/>
  <c r="BB73" i="174"/>
  <c r="BB74" i="174"/>
  <c r="BB75" i="174"/>
  <c r="BB76" i="174"/>
  <c r="BB77" i="174"/>
  <c r="BB78" i="174"/>
  <c r="BB79" i="174"/>
  <c r="BB80" i="174"/>
  <c r="BB81" i="174"/>
  <c r="BB82" i="174"/>
  <c r="BB83" i="174"/>
  <c r="BB84" i="174"/>
  <c r="BB85" i="174"/>
  <c r="BB86" i="174"/>
  <c r="BB87" i="174"/>
  <c r="BB88" i="174"/>
  <c r="BB89" i="174"/>
  <c r="BB90" i="174"/>
  <c r="BB91" i="174"/>
  <c r="BB92" i="174"/>
  <c r="BB93" i="174"/>
  <c r="BB94" i="174"/>
  <c r="BB95" i="174"/>
  <c r="BB96" i="174"/>
  <c r="BB97" i="174"/>
  <c r="BB98" i="174"/>
  <c r="BB99" i="174"/>
  <c r="BB100" i="174"/>
  <c r="BB101" i="174"/>
  <c r="BB102" i="174"/>
  <c r="BB103" i="174"/>
  <c r="BB104" i="174"/>
  <c r="BB105" i="174"/>
  <c r="BB106" i="174"/>
  <c r="BB107" i="174"/>
  <c r="BB108" i="174"/>
  <c r="BB109" i="174"/>
  <c r="BB110" i="174"/>
  <c r="BB111" i="174"/>
  <c r="BB112" i="174"/>
  <c r="BB113" i="174"/>
  <c r="BB114" i="174"/>
  <c r="BB115" i="174"/>
  <c r="BB116" i="174"/>
  <c r="BB117" i="174"/>
  <c r="BB118" i="174"/>
  <c r="BB119" i="174"/>
  <c r="BB120" i="174"/>
  <c r="BB121" i="174"/>
  <c r="BB122" i="174"/>
  <c r="BB123" i="174"/>
  <c r="BB124" i="174"/>
  <c r="BB125" i="174"/>
  <c r="BB9" i="174"/>
  <c r="F11" i="2" l="1"/>
  <c r="O37" i="1" l="1"/>
  <c r="N37" i="1"/>
  <c r="M37" i="1"/>
  <c r="L37" i="1"/>
  <c r="O15" i="1"/>
  <c r="H5" i="63"/>
  <c r="I5" i="63" s="1"/>
  <c r="H4" i="63"/>
  <c r="I4" i="63" s="1"/>
  <c r="AH137" i="174" l="1"/>
  <c r="AH138" i="174"/>
  <c r="AH139" i="174"/>
  <c r="AH140" i="174"/>
  <c r="AH141" i="174"/>
  <c r="AH142" i="174"/>
  <c r="AH143" i="174"/>
  <c r="AH144" i="174"/>
  <c r="AH145" i="174"/>
  <c r="AH146" i="174"/>
  <c r="AH147" i="174"/>
  <c r="AH148" i="174"/>
  <c r="AH149" i="174"/>
  <c r="AH150" i="174"/>
  <c r="AH151" i="174"/>
  <c r="AH152" i="174"/>
  <c r="AH153" i="174"/>
  <c r="AH154" i="174"/>
  <c r="AH155" i="174"/>
  <c r="AH156" i="174"/>
  <c r="AH157" i="174"/>
  <c r="AH158" i="174"/>
  <c r="AH159" i="174"/>
  <c r="AH160" i="174"/>
  <c r="AH161" i="174"/>
  <c r="AH162" i="174"/>
  <c r="AH163" i="174"/>
  <c r="AH164" i="174"/>
  <c r="AH165" i="174"/>
  <c r="AH166" i="174"/>
  <c r="AH167" i="174"/>
  <c r="AH168" i="174"/>
  <c r="AH169" i="174"/>
  <c r="AH170" i="174"/>
  <c r="AH136" i="174"/>
  <c r="BC132" i="174" l="1"/>
  <c r="BB132" i="174"/>
  <c r="BB129" i="174"/>
  <c r="BB133" i="174"/>
  <c r="BC129" i="174"/>
  <c r="BC133" i="174"/>
  <c r="BB130" i="174"/>
  <c r="BC130" i="174"/>
  <c r="BB131" i="174"/>
  <c r="BB128" i="174"/>
  <c r="BC131" i="174"/>
  <c r="BB127" i="174"/>
  <c r="BC128" i="174"/>
  <c r="C51" i="157"/>
  <c r="P5" i="69" l="1"/>
  <c r="I4" i="1" l="1"/>
  <c r="F46" i="2" l="1"/>
  <c r="S18" i="157" l="1"/>
  <c r="F26" i="1" l="1"/>
  <c r="G29" i="1"/>
  <c r="K4" i="87" l="1"/>
  <c r="J4" i="87"/>
  <c r="W74" i="1"/>
  <c r="V74" i="1"/>
  <c r="U74" i="1"/>
  <c r="T74" i="1"/>
  <c r="S74" i="1"/>
  <c r="R74" i="1"/>
  <c r="Q74" i="1"/>
  <c r="P6" i="69"/>
  <c r="J4" i="171"/>
  <c r="I58" i="1"/>
  <c r="O53" i="1"/>
  <c r="N53" i="1"/>
  <c r="M53" i="1"/>
  <c r="L53" i="1"/>
  <c r="K53" i="1"/>
  <c r="J53" i="1"/>
  <c r="I53" i="1"/>
  <c r="O36" i="1"/>
  <c r="N36" i="1"/>
  <c r="M36" i="1"/>
  <c r="L36" i="1"/>
  <c r="K36" i="1"/>
  <c r="J36" i="1"/>
  <c r="I36" i="1"/>
  <c r="T3" i="157"/>
  <c r="T4" i="157"/>
  <c r="T5" i="157"/>
  <c r="T6" i="157"/>
  <c r="T7" i="157"/>
  <c r="T8" i="157"/>
  <c r="T9" i="157"/>
  <c r="T10" i="157"/>
  <c r="T11" i="157"/>
  <c r="T12" i="157"/>
  <c r="T13" i="157"/>
  <c r="T14" i="157"/>
  <c r="T15" i="157"/>
  <c r="T16" i="157"/>
  <c r="T17" i="157"/>
  <c r="T18" i="157"/>
  <c r="T19" i="157"/>
  <c r="T20" i="157"/>
  <c r="T21" i="157"/>
  <c r="T22" i="157"/>
  <c r="T23" i="157"/>
  <c r="T24" i="157"/>
  <c r="T25" i="157"/>
  <c r="T26" i="157"/>
  <c r="T27" i="157"/>
  <c r="T28" i="157"/>
  <c r="T29" i="157"/>
  <c r="T30" i="157"/>
  <c r="T31" i="157"/>
  <c r="T32" i="157"/>
  <c r="T33" i="157"/>
  <c r="T34" i="157"/>
  <c r="T35" i="157"/>
  <c r="T36" i="157"/>
  <c r="T37" i="157"/>
  <c r="T38" i="157"/>
  <c r="T39" i="157"/>
  <c r="T40" i="157"/>
  <c r="T41" i="157"/>
  <c r="T42" i="157"/>
  <c r="T43" i="157"/>
  <c r="T44" i="157"/>
  <c r="T45" i="157"/>
  <c r="T46" i="157"/>
  <c r="T47" i="157"/>
  <c r="T48" i="157"/>
  <c r="T49" i="157"/>
  <c r="T50" i="157"/>
  <c r="T51" i="157"/>
  <c r="T52" i="157"/>
  <c r="T53" i="157"/>
  <c r="T54" i="157"/>
  <c r="T55" i="157"/>
  <c r="T56" i="157"/>
  <c r="T57" i="157"/>
  <c r="T58" i="157"/>
  <c r="T59" i="157"/>
  <c r="T60" i="157"/>
  <c r="T61" i="157"/>
  <c r="T62" i="157"/>
  <c r="T63" i="157"/>
  <c r="T64" i="157"/>
  <c r="T65" i="157"/>
  <c r="T66" i="157"/>
  <c r="T67" i="157"/>
  <c r="T68" i="157"/>
  <c r="T69" i="157"/>
  <c r="T70" i="157"/>
  <c r="T71" i="157"/>
  <c r="T72" i="157"/>
  <c r="T73" i="157"/>
  <c r="T74" i="157"/>
  <c r="T75" i="157"/>
  <c r="T76" i="157"/>
  <c r="T77" i="157"/>
  <c r="T78" i="157"/>
  <c r="H3" i="157" l="1"/>
  <c r="I10" i="1"/>
  <c r="W54" i="1"/>
  <c r="V54" i="1"/>
  <c r="U54" i="1"/>
  <c r="T54" i="1"/>
  <c r="S54" i="1"/>
  <c r="R54" i="1"/>
  <c r="Q54" i="1"/>
  <c r="O33" i="1"/>
  <c r="N33" i="1"/>
  <c r="M33" i="1"/>
  <c r="L33" i="1"/>
  <c r="K33" i="1"/>
  <c r="J33" i="1"/>
  <c r="I33" i="1"/>
  <c r="O32" i="1"/>
  <c r="N32" i="1"/>
  <c r="M32" i="1"/>
  <c r="L32" i="1"/>
  <c r="K32" i="1"/>
  <c r="J32" i="1"/>
  <c r="I32" i="1"/>
  <c r="B51" i="157" l="1"/>
  <c r="AA78" i="157"/>
  <c r="AB78" i="157"/>
  <c r="AG78" i="157"/>
  <c r="AH78" i="157"/>
  <c r="AI78" i="157"/>
  <c r="AJ78" i="157"/>
  <c r="AA77" i="157"/>
  <c r="AB77" i="157"/>
  <c r="AG77" i="157"/>
  <c r="AH77" i="157"/>
  <c r="AI77" i="157"/>
  <c r="AJ77" i="157"/>
  <c r="X76" i="157"/>
  <c r="AG76" i="157"/>
  <c r="AH76" i="157"/>
  <c r="AI76" i="157"/>
  <c r="AJ76" i="157"/>
  <c r="X75" i="157"/>
  <c r="AG75" i="157"/>
  <c r="AH75" i="157"/>
  <c r="AI75" i="157"/>
  <c r="AJ75" i="157"/>
  <c r="AA74" i="157"/>
  <c r="AB74" i="157"/>
  <c r="AG74" i="157"/>
  <c r="AH74" i="157"/>
  <c r="AI74" i="157"/>
  <c r="AJ74" i="157"/>
  <c r="AA73" i="157"/>
  <c r="AB73" i="157"/>
  <c r="AG73" i="157"/>
  <c r="AH73" i="157"/>
  <c r="AI73" i="157"/>
  <c r="AJ73" i="157"/>
  <c r="AA72" i="157"/>
  <c r="AB72" i="157"/>
  <c r="AG72" i="157"/>
  <c r="AH72" i="157"/>
  <c r="AI72" i="157"/>
  <c r="AJ72" i="157"/>
  <c r="AA71" i="157"/>
  <c r="AB71" i="157"/>
  <c r="AG71" i="157"/>
  <c r="AH71" i="157"/>
  <c r="AI71" i="157"/>
  <c r="AJ71" i="157"/>
  <c r="X70" i="157"/>
  <c r="AG70" i="157"/>
  <c r="AH70" i="157"/>
  <c r="AI70" i="157"/>
  <c r="AJ70" i="157"/>
  <c r="AA69" i="157"/>
  <c r="AB69" i="157"/>
  <c r="AG69" i="157"/>
  <c r="AH69" i="157"/>
  <c r="AI69" i="157"/>
  <c r="AJ69" i="157"/>
  <c r="AJ68" i="157"/>
  <c r="AA68" i="157"/>
  <c r="AB68" i="157"/>
  <c r="AG68" i="157"/>
  <c r="AH68" i="157"/>
  <c r="AI68" i="157"/>
  <c r="AA67" i="157"/>
  <c r="AB67" i="157"/>
  <c r="AG67" i="157"/>
  <c r="AH67" i="157"/>
  <c r="AI67" i="157"/>
  <c r="AJ67" i="157"/>
  <c r="X66" i="157"/>
  <c r="AG66" i="157"/>
  <c r="AH66" i="157"/>
  <c r="AI66" i="157"/>
  <c r="AJ66" i="157"/>
  <c r="X65" i="157"/>
  <c r="AG65" i="157"/>
  <c r="AH65" i="157"/>
  <c r="AI65" i="157"/>
  <c r="AJ65" i="157"/>
  <c r="X64" i="157"/>
  <c r="AG64" i="157"/>
  <c r="AH64" i="157"/>
  <c r="AI64" i="157"/>
  <c r="AJ64" i="157"/>
  <c r="AA63" i="157"/>
  <c r="AB63" i="157"/>
  <c r="AG63" i="157"/>
  <c r="AH63" i="157"/>
  <c r="AI63" i="157"/>
  <c r="AJ63" i="157"/>
  <c r="AA62" i="157"/>
  <c r="AB62" i="157"/>
  <c r="AG62" i="157"/>
  <c r="AH62" i="157"/>
  <c r="AI62" i="157"/>
  <c r="AJ62" i="157"/>
  <c r="AA61" i="157"/>
  <c r="AB61" i="157"/>
  <c r="AG61" i="157"/>
  <c r="AH61" i="157"/>
  <c r="AI61" i="157"/>
  <c r="AJ61" i="157"/>
  <c r="X60" i="157"/>
  <c r="AG60" i="157"/>
  <c r="AH60" i="157"/>
  <c r="AI60" i="157"/>
  <c r="AJ60" i="157"/>
  <c r="AA59" i="157"/>
  <c r="AB59" i="157"/>
  <c r="AG59" i="157"/>
  <c r="AH59" i="157"/>
  <c r="AI59" i="157"/>
  <c r="AJ59" i="157"/>
  <c r="AA58" i="157"/>
  <c r="AB58" i="157"/>
  <c r="AG58" i="157"/>
  <c r="AH58" i="157"/>
  <c r="AI58" i="157"/>
  <c r="AJ58" i="157"/>
  <c r="AA57" i="157"/>
  <c r="AB57" i="157"/>
  <c r="AG57" i="157"/>
  <c r="AH57" i="157"/>
  <c r="AI57" i="157"/>
  <c r="AJ57" i="157"/>
  <c r="X56" i="157"/>
  <c r="Y56" i="157"/>
  <c r="Z56" i="157"/>
  <c r="AA56" i="157"/>
  <c r="AB56" i="157"/>
  <c r="AG56" i="157"/>
  <c r="AH56" i="157"/>
  <c r="AI56" i="157"/>
  <c r="AJ56" i="157"/>
  <c r="W55" i="157"/>
  <c r="X55" i="157"/>
  <c r="Y55" i="157"/>
  <c r="Z55" i="157"/>
  <c r="AA55" i="157"/>
  <c r="AB55" i="157"/>
  <c r="AG55" i="157"/>
  <c r="AH55" i="157"/>
  <c r="AI55" i="157"/>
  <c r="AJ55" i="157"/>
  <c r="W54" i="157"/>
  <c r="X54" i="157"/>
  <c r="Y54" i="157"/>
  <c r="Z54" i="157"/>
  <c r="AA54" i="157"/>
  <c r="AB54" i="157"/>
  <c r="AG54" i="157"/>
  <c r="AH54" i="157"/>
  <c r="AI54" i="157"/>
  <c r="AJ54" i="157"/>
  <c r="V54" i="157"/>
  <c r="X53" i="157"/>
  <c r="Y53" i="157"/>
  <c r="Z53" i="157"/>
  <c r="AA53" i="157"/>
  <c r="AB53" i="157"/>
  <c r="AG53" i="157"/>
  <c r="AH53" i="157"/>
  <c r="AI53" i="157"/>
  <c r="AJ53" i="157"/>
  <c r="AA52" i="157"/>
  <c r="AB52" i="157"/>
  <c r="AG52" i="157"/>
  <c r="AH52" i="157"/>
  <c r="AI52" i="157"/>
  <c r="AJ52" i="157"/>
  <c r="AA51" i="157"/>
  <c r="AB51" i="157"/>
  <c r="AG51" i="157"/>
  <c r="AH51" i="157"/>
  <c r="AI51" i="157"/>
  <c r="AJ51" i="157"/>
  <c r="AG50" i="157"/>
  <c r="AH50" i="157"/>
  <c r="AI50" i="157"/>
  <c r="AJ50" i="157"/>
  <c r="AG49" i="157"/>
  <c r="AH49" i="157"/>
  <c r="AI49" i="157"/>
  <c r="AJ49" i="157"/>
  <c r="X48" i="157"/>
  <c r="AG48" i="157"/>
  <c r="AH48" i="157"/>
  <c r="AI48" i="157"/>
  <c r="AJ48" i="157"/>
  <c r="X47" i="157"/>
  <c r="AG47" i="157"/>
  <c r="AH47" i="157"/>
  <c r="AI47" i="157"/>
  <c r="AJ47" i="157"/>
  <c r="AE46" i="157"/>
  <c r="AF46" i="157"/>
  <c r="AG46" i="157"/>
  <c r="AH46" i="157"/>
  <c r="AI46" i="157"/>
  <c r="AJ46" i="157"/>
  <c r="AA45" i="157"/>
  <c r="AB45" i="157"/>
  <c r="AG45" i="157"/>
  <c r="AH45" i="157"/>
  <c r="AI45" i="157"/>
  <c r="AJ45" i="157"/>
  <c r="AA44" i="157"/>
  <c r="AB44" i="157"/>
  <c r="AG44" i="157"/>
  <c r="AH44" i="157"/>
  <c r="AI44" i="157"/>
  <c r="AJ44" i="157"/>
  <c r="X43" i="157"/>
  <c r="AG43" i="157"/>
  <c r="AH43" i="157"/>
  <c r="AI43" i="157"/>
  <c r="AJ43" i="157"/>
  <c r="AA42" i="157"/>
  <c r="AB42" i="157"/>
  <c r="AG42" i="157"/>
  <c r="AH42" i="157"/>
  <c r="AI42" i="157"/>
  <c r="AJ42" i="157"/>
  <c r="AE41" i="157"/>
  <c r="AF41" i="157"/>
  <c r="AG41" i="157"/>
  <c r="AH41" i="157"/>
  <c r="AI41" i="157"/>
  <c r="AJ41" i="157"/>
  <c r="AG40" i="157"/>
  <c r="AH40" i="157"/>
  <c r="AI40" i="157"/>
  <c r="AJ40" i="157"/>
  <c r="AG39" i="157"/>
  <c r="AH39" i="157"/>
  <c r="AI39" i="157"/>
  <c r="AJ39" i="157"/>
  <c r="AE38" i="157"/>
  <c r="AF38" i="157"/>
  <c r="AG38" i="157"/>
  <c r="AH38" i="157"/>
  <c r="AI38" i="157"/>
  <c r="AJ38" i="157"/>
  <c r="AA37" i="157"/>
  <c r="AB37" i="157"/>
  <c r="AG37" i="157"/>
  <c r="AH37" i="157"/>
  <c r="AI37" i="157"/>
  <c r="AJ37" i="157"/>
  <c r="AA36" i="157"/>
  <c r="AB36" i="157"/>
  <c r="AG36" i="157"/>
  <c r="AH36" i="157"/>
  <c r="AI36" i="157"/>
  <c r="AJ36" i="157"/>
  <c r="AA35" i="157"/>
  <c r="AB35" i="157"/>
  <c r="AG35" i="157"/>
  <c r="AH35" i="157"/>
  <c r="AI35" i="157"/>
  <c r="AJ35" i="157"/>
  <c r="AA34" i="157"/>
  <c r="AB34" i="157"/>
  <c r="AG34" i="157"/>
  <c r="AH34" i="157"/>
  <c r="AI34" i="157"/>
  <c r="AJ34" i="157"/>
  <c r="AA33" i="157"/>
  <c r="AB33" i="157"/>
  <c r="AC33" i="157"/>
  <c r="AD33" i="157"/>
  <c r="AE33" i="157"/>
  <c r="AF33" i="157"/>
  <c r="AG33" i="157"/>
  <c r="AH33" i="157"/>
  <c r="AI33" i="157"/>
  <c r="AJ33" i="157"/>
  <c r="AE32" i="157"/>
  <c r="AF32" i="157"/>
  <c r="AG32" i="157"/>
  <c r="AH32" i="157"/>
  <c r="AI32" i="157"/>
  <c r="AJ32" i="157"/>
  <c r="AA31" i="157"/>
  <c r="AB31" i="157"/>
  <c r="AG31" i="157"/>
  <c r="AH31" i="157"/>
  <c r="AI31" i="157"/>
  <c r="AJ31" i="157"/>
  <c r="AA30" i="157"/>
  <c r="AB30" i="157"/>
  <c r="AG30" i="157"/>
  <c r="AH30" i="157"/>
  <c r="AI30" i="157"/>
  <c r="AJ30" i="157"/>
  <c r="AA29" i="157"/>
  <c r="AB29" i="157"/>
  <c r="AG29" i="157"/>
  <c r="AH29" i="157"/>
  <c r="AI29" i="157"/>
  <c r="AJ29" i="157"/>
  <c r="X28" i="157"/>
  <c r="AG28" i="157"/>
  <c r="AH28" i="157"/>
  <c r="AI28" i="157"/>
  <c r="AJ28" i="157"/>
  <c r="X27" i="157"/>
  <c r="AG27" i="157"/>
  <c r="AH27" i="157"/>
  <c r="AI27" i="157"/>
  <c r="AJ27" i="157"/>
  <c r="AA26" i="157"/>
  <c r="AB26" i="157"/>
  <c r="AG26" i="157"/>
  <c r="AH26" i="157"/>
  <c r="AI26" i="157"/>
  <c r="AJ26" i="157"/>
  <c r="AA25" i="157"/>
  <c r="AB25" i="157"/>
  <c r="AG25" i="157"/>
  <c r="AH25" i="157"/>
  <c r="AI25" i="157"/>
  <c r="AJ25" i="157"/>
  <c r="X24" i="157"/>
  <c r="AG24" i="157"/>
  <c r="AH24" i="157"/>
  <c r="AI24" i="157"/>
  <c r="AJ24" i="157"/>
  <c r="X23" i="157"/>
  <c r="AG23" i="157"/>
  <c r="AH23" i="157"/>
  <c r="AI23" i="157"/>
  <c r="AJ23" i="157"/>
  <c r="X22" i="157"/>
  <c r="AG22" i="157"/>
  <c r="AH22" i="157"/>
  <c r="AI22" i="157"/>
  <c r="AJ22" i="157"/>
  <c r="W22" i="157"/>
  <c r="AA21" i="157"/>
  <c r="AB21" i="157"/>
  <c r="AG21" i="157"/>
  <c r="AH21" i="157"/>
  <c r="AI21" i="157"/>
  <c r="AJ21" i="157"/>
  <c r="AA20" i="157"/>
  <c r="AB20" i="157"/>
  <c r="AG20" i="157"/>
  <c r="AH20" i="157"/>
  <c r="AI20" i="157"/>
  <c r="AJ20" i="157"/>
  <c r="AE19" i="157"/>
  <c r="AF19" i="157"/>
  <c r="AG19" i="157"/>
  <c r="AH19" i="157"/>
  <c r="AI19" i="157"/>
  <c r="AJ19" i="157"/>
  <c r="AJ18" i="157"/>
  <c r="AG18" i="157"/>
  <c r="AH18" i="157"/>
  <c r="AI18" i="157"/>
  <c r="AF17" i="157"/>
  <c r="AE17" i="157"/>
  <c r="AG17" i="157"/>
  <c r="AH17" i="157"/>
  <c r="AI17" i="157"/>
  <c r="AJ17" i="157"/>
  <c r="AG16" i="157"/>
  <c r="AH16" i="157"/>
  <c r="AI16" i="157"/>
  <c r="AJ16" i="157"/>
  <c r="AE15" i="157"/>
  <c r="AF15" i="157"/>
  <c r="AG15" i="157"/>
  <c r="AH15" i="157"/>
  <c r="AI15" i="157"/>
  <c r="AJ15" i="157"/>
  <c r="AE14" i="157"/>
  <c r="AF14" i="157"/>
  <c r="AG14" i="157"/>
  <c r="AH14" i="157"/>
  <c r="AI14" i="157"/>
  <c r="AJ14" i="157"/>
  <c r="AE13" i="157"/>
  <c r="AF13" i="157"/>
  <c r="AG13" i="157"/>
  <c r="AH13" i="157"/>
  <c r="AI13" i="157"/>
  <c r="AJ13" i="157"/>
  <c r="AG12" i="157"/>
  <c r="AH12" i="157"/>
  <c r="AI12" i="157"/>
  <c r="AJ12" i="157"/>
  <c r="AE12" i="157"/>
  <c r="AF12" i="157"/>
  <c r="AA11" i="157"/>
  <c r="AB11" i="157"/>
  <c r="AG11" i="157"/>
  <c r="AH11" i="157"/>
  <c r="AI11" i="157"/>
  <c r="AJ11" i="157"/>
  <c r="AE10" i="157"/>
  <c r="AF10" i="157"/>
  <c r="AG10" i="157"/>
  <c r="AH10" i="157"/>
  <c r="AI10" i="157"/>
  <c r="AJ10" i="157"/>
  <c r="AE9" i="157"/>
  <c r="AF9" i="157"/>
  <c r="AG9" i="157"/>
  <c r="AH9" i="157"/>
  <c r="AI9" i="157"/>
  <c r="AJ9" i="157"/>
  <c r="B8" i="157"/>
  <c r="C8" i="157"/>
  <c r="D8" i="157"/>
  <c r="E8" i="157"/>
  <c r="F8" i="157"/>
  <c r="G8" i="157"/>
  <c r="H8" i="157"/>
  <c r="I8" i="157"/>
  <c r="J8" i="157"/>
  <c r="K8" i="157"/>
  <c r="L8" i="157"/>
  <c r="M8" i="157"/>
  <c r="N8" i="157"/>
  <c r="O8" i="157"/>
  <c r="P8" i="157"/>
  <c r="Q8" i="157"/>
  <c r="R8" i="157"/>
  <c r="S8" i="157"/>
  <c r="U8" i="157"/>
  <c r="V8" i="157"/>
  <c r="W8" i="157"/>
  <c r="X8" i="157"/>
  <c r="Y8" i="157"/>
  <c r="Z8" i="157"/>
  <c r="AA8" i="157"/>
  <c r="AB8" i="157"/>
  <c r="AG8" i="157"/>
  <c r="AH8" i="157"/>
  <c r="AI8" i="157"/>
  <c r="AJ8" i="157"/>
  <c r="B7" i="157"/>
  <c r="C7" i="157"/>
  <c r="D7" i="157"/>
  <c r="E7" i="157"/>
  <c r="F7" i="157"/>
  <c r="G7" i="157"/>
  <c r="H7" i="157"/>
  <c r="I7" i="157"/>
  <c r="J7" i="157"/>
  <c r="K7" i="157"/>
  <c r="L7" i="157"/>
  <c r="M7" i="157"/>
  <c r="N7" i="157"/>
  <c r="O7" i="157"/>
  <c r="P7" i="157"/>
  <c r="Q7" i="157"/>
  <c r="R7" i="157"/>
  <c r="S7" i="157"/>
  <c r="U7" i="157"/>
  <c r="V7" i="157"/>
  <c r="W7" i="157"/>
  <c r="X7" i="157"/>
  <c r="Y7" i="157"/>
  <c r="Z7" i="157"/>
  <c r="AA7" i="157"/>
  <c r="AB7" i="157"/>
  <c r="AG7" i="157"/>
  <c r="AH7" i="157"/>
  <c r="AI7" i="157"/>
  <c r="AJ7" i="157"/>
  <c r="AE6" i="157"/>
  <c r="AF6" i="157"/>
  <c r="AG6" i="157"/>
  <c r="AH6" i="157"/>
  <c r="AI6" i="157"/>
  <c r="AJ6" i="157"/>
  <c r="AE5" i="157"/>
  <c r="AF5" i="157"/>
  <c r="AG5" i="157"/>
  <c r="AH5" i="157"/>
  <c r="AI5" i="157"/>
  <c r="AJ5" i="157"/>
  <c r="AE4" i="157"/>
  <c r="AF4" i="157"/>
  <c r="AG4" i="157"/>
  <c r="AH4" i="157"/>
  <c r="AI4" i="157"/>
  <c r="AJ4" i="157"/>
  <c r="AE3" i="157"/>
  <c r="AF3" i="157"/>
  <c r="AG3" i="157"/>
  <c r="AH3" i="157"/>
  <c r="AI3" i="157"/>
  <c r="AJ3" i="157"/>
  <c r="AD3" i="157"/>
  <c r="AC3" i="157"/>
  <c r="AC4" i="157"/>
  <c r="AC5" i="157"/>
  <c r="AC6" i="157"/>
  <c r="Y3" i="157"/>
  <c r="Y4" i="157"/>
  <c r="Y5" i="157"/>
  <c r="Y6" i="157"/>
  <c r="U3" i="157"/>
  <c r="U4" i="157"/>
  <c r="U5" i="157"/>
  <c r="U6" i="157"/>
  <c r="BG137" i="174"/>
  <c r="BG138" i="174"/>
  <c r="BG139" i="174"/>
  <c r="BG140" i="174"/>
  <c r="BG141" i="174"/>
  <c r="BG142" i="174"/>
  <c r="BG143" i="174"/>
  <c r="BG144" i="174"/>
  <c r="BG145" i="174"/>
  <c r="BG146" i="174"/>
  <c r="BG147" i="174"/>
  <c r="BG148" i="174"/>
  <c r="BG149" i="174"/>
  <c r="BG150" i="174"/>
  <c r="BG151" i="174"/>
  <c r="BG152" i="174"/>
  <c r="BG153" i="174"/>
  <c r="BG154" i="174"/>
  <c r="BG155" i="174"/>
  <c r="BG156" i="174"/>
  <c r="BG157" i="174"/>
  <c r="BG158" i="174"/>
  <c r="BG159" i="174"/>
  <c r="BG160" i="174"/>
  <c r="BG161" i="174"/>
  <c r="BG162" i="174"/>
  <c r="BG163" i="174"/>
  <c r="BG164" i="174"/>
  <c r="BG165" i="174"/>
  <c r="BG166" i="174"/>
  <c r="BG167" i="174"/>
  <c r="BG168" i="174"/>
  <c r="BG169" i="174"/>
  <c r="BG170" i="174"/>
  <c r="BG136" i="174"/>
  <c r="AT137" i="174"/>
  <c r="AT138" i="174"/>
  <c r="AT139" i="174"/>
  <c r="AT140" i="174"/>
  <c r="AT141" i="174"/>
  <c r="AT142" i="174"/>
  <c r="AT143" i="174"/>
  <c r="AT144" i="174"/>
  <c r="AT145" i="174"/>
  <c r="AT146" i="174"/>
  <c r="AT147" i="174"/>
  <c r="AT148" i="174"/>
  <c r="AT149" i="174"/>
  <c r="AT150" i="174"/>
  <c r="AT151" i="174"/>
  <c r="AT152" i="174"/>
  <c r="AT153" i="174"/>
  <c r="AT154" i="174"/>
  <c r="AT155" i="174"/>
  <c r="AT156" i="174"/>
  <c r="AT157" i="174"/>
  <c r="AT158" i="174"/>
  <c r="AT159" i="174"/>
  <c r="AT160" i="174"/>
  <c r="AT161" i="174"/>
  <c r="AT162" i="174"/>
  <c r="AT163" i="174"/>
  <c r="AT164" i="174"/>
  <c r="AT165" i="174"/>
  <c r="AT166" i="174"/>
  <c r="AT167" i="174"/>
  <c r="AT168" i="174"/>
  <c r="AT169" i="174"/>
  <c r="AT170" i="174"/>
  <c r="AT136" i="174"/>
  <c r="AS137" i="174"/>
  <c r="AS138" i="174"/>
  <c r="AS139" i="174"/>
  <c r="AS140" i="174"/>
  <c r="AS141" i="174"/>
  <c r="AS142" i="174"/>
  <c r="AS143" i="174"/>
  <c r="AS144" i="174"/>
  <c r="AS145" i="174"/>
  <c r="AS146" i="174"/>
  <c r="AS147" i="174"/>
  <c r="AS148" i="174"/>
  <c r="AS149" i="174"/>
  <c r="AS150" i="174"/>
  <c r="AS151" i="174"/>
  <c r="AS152" i="174"/>
  <c r="AS153" i="174"/>
  <c r="AS154" i="174"/>
  <c r="AS155" i="174"/>
  <c r="AS156" i="174"/>
  <c r="AS157" i="174"/>
  <c r="AS158" i="174"/>
  <c r="AS159" i="174"/>
  <c r="AS160" i="174"/>
  <c r="AS161" i="174"/>
  <c r="AS162" i="174"/>
  <c r="AS163" i="174"/>
  <c r="AS164" i="174"/>
  <c r="AS165" i="174"/>
  <c r="AS166" i="174"/>
  <c r="AS167" i="174"/>
  <c r="AS168" i="174"/>
  <c r="AS169" i="174"/>
  <c r="AS170" i="174"/>
  <c r="AS136" i="174"/>
  <c r="AR137" i="174"/>
  <c r="AR138" i="174"/>
  <c r="AR139" i="174"/>
  <c r="AR140" i="174"/>
  <c r="AR141" i="174"/>
  <c r="AR142" i="174"/>
  <c r="AR143" i="174"/>
  <c r="AR144" i="174"/>
  <c r="AR145" i="174"/>
  <c r="AR146" i="174"/>
  <c r="AR147" i="174"/>
  <c r="AR148" i="174"/>
  <c r="AR149" i="174"/>
  <c r="AR150" i="174"/>
  <c r="AR151" i="174"/>
  <c r="AR152" i="174"/>
  <c r="AR153" i="174"/>
  <c r="AR154" i="174"/>
  <c r="AR155" i="174"/>
  <c r="AR156" i="174"/>
  <c r="AR157" i="174"/>
  <c r="AR158" i="174"/>
  <c r="AR159" i="174"/>
  <c r="AR160" i="174"/>
  <c r="AR161" i="174"/>
  <c r="AR162" i="174"/>
  <c r="AR163" i="174"/>
  <c r="AR164" i="174"/>
  <c r="AR165" i="174"/>
  <c r="AR166" i="174"/>
  <c r="AR167" i="174"/>
  <c r="AR168" i="174"/>
  <c r="AR169" i="174"/>
  <c r="AR170" i="174"/>
  <c r="AR136" i="174"/>
  <c r="AQ10" i="174"/>
  <c r="AQ11" i="174"/>
  <c r="AQ12" i="174"/>
  <c r="AQ13" i="174"/>
  <c r="AQ14" i="174"/>
  <c r="AQ15" i="174"/>
  <c r="AQ16" i="174"/>
  <c r="AQ17" i="174"/>
  <c r="AQ18" i="174"/>
  <c r="AQ19" i="174"/>
  <c r="AQ20" i="174"/>
  <c r="AQ21" i="174"/>
  <c r="AQ22" i="174"/>
  <c r="AQ23" i="174"/>
  <c r="AQ24" i="174"/>
  <c r="AQ25" i="174"/>
  <c r="AQ26" i="174"/>
  <c r="AQ27" i="174"/>
  <c r="AQ28" i="174"/>
  <c r="AQ29" i="174"/>
  <c r="AQ30" i="174"/>
  <c r="AQ31" i="174"/>
  <c r="AQ32" i="174"/>
  <c r="AQ33" i="174"/>
  <c r="AQ34" i="174"/>
  <c r="AQ35" i="174"/>
  <c r="AQ36" i="174"/>
  <c r="AQ37" i="174"/>
  <c r="AQ38" i="174"/>
  <c r="AQ39" i="174"/>
  <c r="AQ40" i="174"/>
  <c r="AQ41" i="174"/>
  <c r="AQ42" i="174"/>
  <c r="AQ43" i="174"/>
  <c r="AQ44" i="174"/>
  <c r="AQ45" i="174"/>
  <c r="AQ46" i="174"/>
  <c r="AQ47" i="174"/>
  <c r="AQ48" i="174"/>
  <c r="AQ49" i="174"/>
  <c r="AQ50" i="174"/>
  <c r="AQ51" i="174"/>
  <c r="AQ52" i="174"/>
  <c r="AQ53" i="174"/>
  <c r="AQ54" i="174"/>
  <c r="AQ55" i="174"/>
  <c r="AQ56" i="174"/>
  <c r="AQ57" i="174"/>
  <c r="AQ58" i="174"/>
  <c r="AQ59" i="174"/>
  <c r="AQ60" i="174"/>
  <c r="AQ61" i="174"/>
  <c r="AQ62" i="174"/>
  <c r="AQ63" i="174"/>
  <c r="AQ64" i="174"/>
  <c r="AQ65" i="174"/>
  <c r="AQ66" i="174"/>
  <c r="AQ67" i="174"/>
  <c r="AQ68" i="174"/>
  <c r="AQ69" i="174"/>
  <c r="AQ70" i="174"/>
  <c r="AQ71" i="174"/>
  <c r="AQ72" i="174"/>
  <c r="AQ73" i="174"/>
  <c r="AQ74" i="174"/>
  <c r="AQ75" i="174"/>
  <c r="AQ76" i="174"/>
  <c r="AQ77" i="174"/>
  <c r="AQ78" i="174"/>
  <c r="AQ79" i="174"/>
  <c r="AQ80" i="174"/>
  <c r="AQ81" i="174"/>
  <c r="AQ82" i="174"/>
  <c r="AQ83" i="174"/>
  <c r="AQ84" i="174"/>
  <c r="AQ85" i="174"/>
  <c r="AQ86" i="174"/>
  <c r="AQ87" i="174"/>
  <c r="AQ88" i="174"/>
  <c r="AQ89" i="174"/>
  <c r="AQ90" i="174"/>
  <c r="AQ91" i="174"/>
  <c r="AQ92" i="174"/>
  <c r="AQ93" i="174"/>
  <c r="AQ94" i="174"/>
  <c r="AQ95" i="174"/>
  <c r="AQ96" i="174"/>
  <c r="AQ97" i="174"/>
  <c r="AQ98" i="174"/>
  <c r="AQ99" i="174"/>
  <c r="AQ100" i="174"/>
  <c r="AQ101" i="174"/>
  <c r="AQ102" i="174"/>
  <c r="AQ103" i="174"/>
  <c r="AQ104" i="174"/>
  <c r="AQ105" i="174"/>
  <c r="AQ106" i="174"/>
  <c r="AQ107" i="174"/>
  <c r="AQ108" i="174"/>
  <c r="AQ109" i="174"/>
  <c r="AQ110" i="174"/>
  <c r="AQ111" i="174"/>
  <c r="AQ112" i="174"/>
  <c r="AQ113" i="174"/>
  <c r="AQ114" i="174"/>
  <c r="AQ115" i="174"/>
  <c r="AQ116" i="174"/>
  <c r="AQ117" i="174"/>
  <c r="AQ118" i="174"/>
  <c r="AQ119" i="174"/>
  <c r="AQ120" i="174"/>
  <c r="AQ121" i="174"/>
  <c r="AQ122" i="174"/>
  <c r="AQ123" i="174"/>
  <c r="AQ124" i="174"/>
  <c r="AQ125" i="174"/>
  <c r="AQ9" i="174"/>
  <c r="I38" i="1"/>
  <c r="AL137" i="174"/>
  <c r="AL138" i="174"/>
  <c r="AL139" i="174"/>
  <c r="AL140" i="174"/>
  <c r="AL141" i="174"/>
  <c r="AL142" i="174"/>
  <c r="AL143" i="174"/>
  <c r="AL144" i="174"/>
  <c r="AL145" i="174"/>
  <c r="AL146" i="174"/>
  <c r="AL147" i="174"/>
  <c r="AL148" i="174"/>
  <c r="AL149" i="174"/>
  <c r="AL150" i="174"/>
  <c r="AL151" i="174"/>
  <c r="AL152" i="174"/>
  <c r="AL153" i="174"/>
  <c r="AL154" i="174"/>
  <c r="AL155" i="174"/>
  <c r="AL156" i="174"/>
  <c r="AL157" i="174"/>
  <c r="AL158" i="174"/>
  <c r="AL159" i="174"/>
  <c r="AL160" i="174"/>
  <c r="AL161" i="174"/>
  <c r="AL162" i="174"/>
  <c r="AL163" i="174"/>
  <c r="AL164" i="174"/>
  <c r="AL165" i="174"/>
  <c r="AL166" i="174"/>
  <c r="AL167" i="174"/>
  <c r="AL168" i="174"/>
  <c r="AL169" i="174"/>
  <c r="AL170" i="174"/>
  <c r="AL136" i="174"/>
  <c r="AK137" i="174"/>
  <c r="AK138" i="174"/>
  <c r="AK139" i="174"/>
  <c r="AK140" i="174"/>
  <c r="AK141" i="174"/>
  <c r="AK142" i="174"/>
  <c r="AK143" i="174"/>
  <c r="AK144" i="174"/>
  <c r="AK145" i="174"/>
  <c r="AK146" i="174"/>
  <c r="AK147" i="174"/>
  <c r="AK148" i="174"/>
  <c r="AK149" i="174"/>
  <c r="AK150" i="174"/>
  <c r="AK151" i="174"/>
  <c r="AK152" i="174"/>
  <c r="AK153" i="174"/>
  <c r="AK154" i="174"/>
  <c r="AK155" i="174"/>
  <c r="AK156" i="174"/>
  <c r="AK157" i="174"/>
  <c r="AK158" i="174"/>
  <c r="AK159" i="174"/>
  <c r="AK160" i="174"/>
  <c r="AK161" i="174"/>
  <c r="AK162" i="174"/>
  <c r="AK163" i="174"/>
  <c r="AK164" i="174"/>
  <c r="AK165" i="174"/>
  <c r="AK166" i="174"/>
  <c r="AK167" i="174"/>
  <c r="AK168" i="174"/>
  <c r="AK169" i="174"/>
  <c r="AK170" i="174"/>
  <c r="AK136" i="174"/>
  <c r="C38" i="2"/>
  <c r="AQ130" i="174" l="1"/>
  <c r="BG131" i="174"/>
  <c r="AK129" i="174"/>
  <c r="AL130" i="174"/>
  <c r="AL127" i="174"/>
  <c r="AL129" i="174"/>
  <c r="AK130" i="174"/>
  <c r="AL131" i="174"/>
  <c r="BG132" i="174"/>
  <c r="AK131" i="174"/>
  <c r="AL132" i="174"/>
  <c r="AQ127" i="174"/>
  <c r="BG133" i="174"/>
  <c r="AK132" i="174"/>
  <c r="AL133" i="174"/>
  <c r="AK133" i="174"/>
  <c r="BG127" i="174"/>
  <c r="BG128" i="174"/>
  <c r="AK127" i="174"/>
  <c r="AL128" i="174"/>
  <c r="BG129" i="174"/>
  <c r="AK128" i="174"/>
  <c r="BG130" i="174"/>
  <c r="O38" i="1"/>
  <c r="N38" i="1"/>
  <c r="M38" i="1"/>
  <c r="L38" i="1"/>
  <c r="K38" i="1"/>
  <c r="J38" i="1"/>
  <c r="J5" i="171" l="1"/>
  <c r="L61" i="1"/>
  <c r="K61" i="1"/>
  <c r="I61" i="1"/>
  <c r="F8" i="2" l="1"/>
  <c r="F30" i="2"/>
  <c r="Y36" i="157" l="1"/>
  <c r="A8" i="157" l="1"/>
  <c r="A7" i="157"/>
  <c r="BZ137" i="174" l="1"/>
  <c r="BZ138" i="174"/>
  <c r="BZ139" i="174"/>
  <c r="BZ140" i="174"/>
  <c r="BZ141" i="174"/>
  <c r="BZ142" i="174"/>
  <c r="BZ143" i="174"/>
  <c r="BZ144" i="174"/>
  <c r="BZ145" i="174"/>
  <c r="BZ146" i="174"/>
  <c r="BZ147" i="174"/>
  <c r="BZ148" i="174"/>
  <c r="BZ149" i="174"/>
  <c r="BZ150" i="174"/>
  <c r="BZ151" i="174"/>
  <c r="BZ152" i="174"/>
  <c r="BZ153" i="174"/>
  <c r="BZ154" i="174"/>
  <c r="BZ155" i="174"/>
  <c r="BZ156" i="174"/>
  <c r="BZ157" i="174"/>
  <c r="BZ158" i="174"/>
  <c r="BZ159" i="174"/>
  <c r="BZ160" i="174"/>
  <c r="BZ161" i="174"/>
  <c r="BZ162" i="174"/>
  <c r="BZ163" i="174"/>
  <c r="BZ164" i="174"/>
  <c r="BZ165" i="174"/>
  <c r="BZ166" i="174"/>
  <c r="BZ167" i="174"/>
  <c r="BZ168" i="174"/>
  <c r="BZ169" i="174"/>
  <c r="BZ170" i="174"/>
  <c r="BZ136" i="174"/>
  <c r="Q73" i="1"/>
  <c r="BZ132" i="174" l="1"/>
  <c r="BZ129" i="174"/>
  <c r="P7" i="69"/>
  <c r="O75" i="157" l="1"/>
  <c r="AS5" i="174" l="1"/>
  <c r="S3" i="157" l="1"/>
  <c r="S4" i="157"/>
  <c r="S5" i="157"/>
  <c r="S6" i="157"/>
  <c r="S9" i="157"/>
  <c r="S10" i="157"/>
  <c r="S11" i="157"/>
  <c r="S12" i="157"/>
  <c r="S13" i="157"/>
  <c r="S14" i="157"/>
  <c r="S15" i="157"/>
  <c r="S16" i="157"/>
  <c r="S17" i="157"/>
  <c r="S19" i="157"/>
  <c r="S20" i="157"/>
  <c r="S21" i="157"/>
  <c r="S22" i="157"/>
  <c r="S23" i="157"/>
  <c r="S24" i="157"/>
  <c r="S25" i="157"/>
  <c r="S26" i="157"/>
  <c r="S27" i="157"/>
  <c r="S28" i="157"/>
  <c r="S29" i="157"/>
  <c r="S30" i="157"/>
  <c r="S31" i="157"/>
  <c r="S32" i="157"/>
  <c r="S33" i="157"/>
  <c r="S34" i="157"/>
  <c r="S35" i="157"/>
  <c r="S36" i="157"/>
  <c r="S37" i="157"/>
  <c r="S38" i="157"/>
  <c r="S39" i="157"/>
  <c r="S40" i="157"/>
  <c r="S41" i="157"/>
  <c r="S42" i="157"/>
  <c r="S43" i="157"/>
  <c r="S44" i="157"/>
  <c r="S45" i="157"/>
  <c r="S46" i="157"/>
  <c r="S47" i="157"/>
  <c r="S48" i="157"/>
  <c r="S49" i="157"/>
  <c r="S50" i="157"/>
  <c r="S51" i="157"/>
  <c r="S52" i="157"/>
  <c r="S53" i="157"/>
  <c r="S54" i="157"/>
  <c r="S55" i="157"/>
  <c r="S56" i="157"/>
  <c r="S57" i="157"/>
  <c r="S58" i="157"/>
  <c r="S59" i="157"/>
  <c r="S60" i="157"/>
  <c r="S61" i="157"/>
  <c r="S62" i="157"/>
  <c r="S63" i="157"/>
  <c r="S64" i="157"/>
  <c r="S65" i="157"/>
  <c r="S66" i="157"/>
  <c r="S67" i="157"/>
  <c r="S68" i="157"/>
  <c r="S69" i="157"/>
  <c r="S70" i="157"/>
  <c r="S71" i="157"/>
  <c r="S72" i="157"/>
  <c r="S73" i="157"/>
  <c r="S74" i="157"/>
  <c r="S75" i="157"/>
  <c r="S76" i="157"/>
  <c r="S77" i="157"/>
  <c r="S78" i="157"/>
  <c r="N3" i="157"/>
  <c r="N4" i="157"/>
  <c r="N5" i="157"/>
  <c r="N6" i="157"/>
  <c r="N9" i="157"/>
  <c r="N10" i="157"/>
  <c r="N11" i="157"/>
  <c r="N12" i="157"/>
  <c r="N13" i="157"/>
  <c r="N14" i="157"/>
  <c r="N15" i="157"/>
  <c r="N16" i="157"/>
  <c r="N17" i="157"/>
  <c r="N18" i="157"/>
  <c r="N19" i="157"/>
  <c r="N20" i="157"/>
  <c r="N21" i="157"/>
  <c r="N22" i="157"/>
  <c r="N23" i="157"/>
  <c r="N24" i="157"/>
  <c r="N25" i="157"/>
  <c r="N26" i="157"/>
  <c r="N27" i="157"/>
  <c r="N28" i="157"/>
  <c r="N29" i="157"/>
  <c r="N30" i="157"/>
  <c r="N31" i="157"/>
  <c r="N32" i="157"/>
  <c r="N33" i="157"/>
  <c r="N34" i="157"/>
  <c r="N35" i="157"/>
  <c r="N36" i="157"/>
  <c r="N37" i="157"/>
  <c r="N38" i="157"/>
  <c r="N39" i="157"/>
  <c r="N40" i="157"/>
  <c r="N41" i="157"/>
  <c r="N42" i="157"/>
  <c r="N43" i="157"/>
  <c r="N44" i="157"/>
  <c r="N45" i="157"/>
  <c r="N46" i="157"/>
  <c r="N47" i="157"/>
  <c r="N48" i="157"/>
  <c r="N49" i="157"/>
  <c r="N50" i="157"/>
  <c r="N51" i="157"/>
  <c r="N52" i="157"/>
  <c r="N53" i="157"/>
  <c r="N54" i="157"/>
  <c r="N55" i="157"/>
  <c r="N56" i="157"/>
  <c r="N57" i="157"/>
  <c r="N58" i="157"/>
  <c r="N59" i="157"/>
  <c r="N60" i="157"/>
  <c r="N61" i="157"/>
  <c r="N62" i="157"/>
  <c r="N63" i="157"/>
  <c r="N64" i="157"/>
  <c r="N65" i="157"/>
  <c r="N66" i="157"/>
  <c r="N67" i="157"/>
  <c r="N68" i="157"/>
  <c r="N69" i="157"/>
  <c r="N70" i="157"/>
  <c r="N71" i="157"/>
  <c r="N72" i="157"/>
  <c r="N73" i="157"/>
  <c r="N74" i="157"/>
  <c r="N75" i="157"/>
  <c r="N76" i="157"/>
  <c r="N77" i="157"/>
  <c r="N78" i="157"/>
  <c r="BV10" i="174" l="1"/>
  <c r="BV11" i="174"/>
  <c r="BV12" i="174"/>
  <c r="BV13" i="174"/>
  <c r="BV14" i="174"/>
  <c r="BV15" i="174"/>
  <c r="BV16" i="174"/>
  <c r="BV17" i="174"/>
  <c r="BV18" i="174"/>
  <c r="BV19" i="174"/>
  <c r="BV20" i="174"/>
  <c r="BV21" i="174"/>
  <c r="BV22" i="174"/>
  <c r="BV23" i="174"/>
  <c r="BV24" i="174"/>
  <c r="BV25" i="174"/>
  <c r="BV26" i="174"/>
  <c r="BV27" i="174"/>
  <c r="BV28" i="174"/>
  <c r="BV29" i="174"/>
  <c r="BV30" i="174"/>
  <c r="BV31" i="174"/>
  <c r="BV32" i="174"/>
  <c r="BV33" i="174"/>
  <c r="BV34" i="174"/>
  <c r="BV35" i="174"/>
  <c r="BV36" i="174"/>
  <c r="BV37" i="174"/>
  <c r="BV38" i="174"/>
  <c r="BV39" i="174"/>
  <c r="BV40" i="174"/>
  <c r="BV41" i="174"/>
  <c r="BV42" i="174"/>
  <c r="BV43" i="174"/>
  <c r="BV44" i="174"/>
  <c r="BV45" i="174"/>
  <c r="BV46" i="174"/>
  <c r="BV47" i="174"/>
  <c r="BV48" i="174"/>
  <c r="BV49" i="174"/>
  <c r="BV50" i="174"/>
  <c r="BV51" i="174"/>
  <c r="BV52" i="174"/>
  <c r="BV53" i="174"/>
  <c r="BV54" i="174"/>
  <c r="BV55" i="174"/>
  <c r="BV56" i="174"/>
  <c r="BV57" i="174"/>
  <c r="BV58" i="174"/>
  <c r="BV59" i="174"/>
  <c r="BV60" i="174"/>
  <c r="BV61" i="174"/>
  <c r="BV62" i="174"/>
  <c r="BV63" i="174"/>
  <c r="BV64" i="174"/>
  <c r="BV65" i="174"/>
  <c r="BV66" i="174"/>
  <c r="BV67" i="174"/>
  <c r="BV68" i="174"/>
  <c r="BV69" i="174"/>
  <c r="BV70" i="174"/>
  <c r="BV71" i="174"/>
  <c r="BV72" i="174"/>
  <c r="BV73" i="174"/>
  <c r="BV74" i="174"/>
  <c r="BV75" i="174"/>
  <c r="BV76" i="174"/>
  <c r="BV77" i="174"/>
  <c r="BV78" i="174"/>
  <c r="BV79" i="174"/>
  <c r="BV80" i="174"/>
  <c r="BV81" i="174"/>
  <c r="BV82" i="174"/>
  <c r="BV83" i="174"/>
  <c r="BV84" i="174"/>
  <c r="BV85" i="174"/>
  <c r="BV86" i="174"/>
  <c r="BV87" i="174"/>
  <c r="BV88" i="174"/>
  <c r="BV89" i="174"/>
  <c r="BV90" i="174"/>
  <c r="BV91" i="174"/>
  <c r="BV92" i="174"/>
  <c r="BV93" i="174"/>
  <c r="BV94" i="174"/>
  <c r="BV95" i="174"/>
  <c r="BV96" i="174"/>
  <c r="BV97" i="174"/>
  <c r="BV98" i="174"/>
  <c r="BV99" i="174"/>
  <c r="BV100" i="174"/>
  <c r="BV101" i="174"/>
  <c r="BV102" i="174"/>
  <c r="BV103" i="174"/>
  <c r="BV104" i="174"/>
  <c r="BV105" i="174"/>
  <c r="BV106" i="174"/>
  <c r="BV107" i="174"/>
  <c r="BV108" i="174"/>
  <c r="BV109" i="174"/>
  <c r="BV110" i="174"/>
  <c r="BV111" i="174"/>
  <c r="BV112" i="174"/>
  <c r="BV113" i="174"/>
  <c r="BV114" i="174"/>
  <c r="BV115" i="174"/>
  <c r="BV116" i="174"/>
  <c r="BV117" i="174"/>
  <c r="BV118" i="174"/>
  <c r="BV119" i="174"/>
  <c r="BV120" i="174"/>
  <c r="BV121" i="174"/>
  <c r="BV122" i="174"/>
  <c r="BV123" i="174"/>
  <c r="BV124" i="174"/>
  <c r="BV125" i="174"/>
  <c r="BV9" i="174"/>
  <c r="BU10" i="174"/>
  <c r="BU11" i="174"/>
  <c r="BU12" i="174"/>
  <c r="BU13" i="174"/>
  <c r="BU14" i="174"/>
  <c r="BU15" i="174"/>
  <c r="BU16" i="174"/>
  <c r="BU17" i="174"/>
  <c r="BU18" i="174"/>
  <c r="BU19" i="174"/>
  <c r="BU20" i="174"/>
  <c r="BU21" i="174"/>
  <c r="BU22" i="174"/>
  <c r="BU23" i="174"/>
  <c r="BU24" i="174"/>
  <c r="BU25" i="174"/>
  <c r="BU26" i="174"/>
  <c r="BU27" i="174"/>
  <c r="BU28" i="174"/>
  <c r="BU29" i="174"/>
  <c r="BU30" i="174"/>
  <c r="BU31" i="174"/>
  <c r="BU32" i="174"/>
  <c r="BU33" i="174"/>
  <c r="BU34" i="174"/>
  <c r="BU35" i="174"/>
  <c r="BU36" i="174"/>
  <c r="BU37" i="174"/>
  <c r="BU38" i="174"/>
  <c r="BU39" i="174"/>
  <c r="BU40" i="174"/>
  <c r="BU41" i="174"/>
  <c r="BU42" i="174"/>
  <c r="BU43" i="174"/>
  <c r="BU44" i="174"/>
  <c r="BU45" i="174"/>
  <c r="BU46" i="174"/>
  <c r="BU47" i="174"/>
  <c r="BU48" i="174"/>
  <c r="BU49" i="174"/>
  <c r="BU50" i="174"/>
  <c r="BU51" i="174"/>
  <c r="BU52" i="174"/>
  <c r="BU53" i="174"/>
  <c r="BU54" i="174"/>
  <c r="BU55" i="174"/>
  <c r="BU56" i="174"/>
  <c r="BU57" i="174"/>
  <c r="BU58" i="174"/>
  <c r="BU59" i="174"/>
  <c r="BU60" i="174"/>
  <c r="BU61" i="174"/>
  <c r="BU62" i="174"/>
  <c r="BU63" i="174"/>
  <c r="BU64" i="174"/>
  <c r="BU65" i="174"/>
  <c r="BU66" i="174"/>
  <c r="BU67" i="174"/>
  <c r="BU68" i="174"/>
  <c r="BU69" i="174"/>
  <c r="BU70" i="174"/>
  <c r="BU71" i="174"/>
  <c r="BU72" i="174"/>
  <c r="BU73" i="174"/>
  <c r="BU74" i="174"/>
  <c r="BU75" i="174"/>
  <c r="BU76" i="174"/>
  <c r="BU77" i="174"/>
  <c r="BU78" i="174"/>
  <c r="BU79" i="174"/>
  <c r="BU80" i="174"/>
  <c r="BU81" i="174"/>
  <c r="BU82" i="174"/>
  <c r="BU83" i="174"/>
  <c r="BU84" i="174"/>
  <c r="BU85" i="174"/>
  <c r="BU86" i="174"/>
  <c r="BU87" i="174"/>
  <c r="BU88" i="174"/>
  <c r="BU89" i="174"/>
  <c r="BU90" i="174"/>
  <c r="BU91" i="174"/>
  <c r="BU92" i="174"/>
  <c r="BU93" i="174"/>
  <c r="BU94" i="174"/>
  <c r="BU95" i="174"/>
  <c r="BU96" i="174"/>
  <c r="BU97" i="174"/>
  <c r="BU98" i="174"/>
  <c r="BU99" i="174"/>
  <c r="BU100" i="174"/>
  <c r="BU101" i="174"/>
  <c r="BU102" i="174"/>
  <c r="BU103" i="174"/>
  <c r="BU104" i="174"/>
  <c r="BU105" i="174"/>
  <c r="BU106" i="174"/>
  <c r="BU107" i="174"/>
  <c r="BU108" i="174"/>
  <c r="BU109" i="174"/>
  <c r="BU110" i="174"/>
  <c r="BU111" i="174"/>
  <c r="BU112" i="174"/>
  <c r="BU113" i="174"/>
  <c r="BU114" i="174"/>
  <c r="BU115" i="174"/>
  <c r="BU116" i="174"/>
  <c r="BU117" i="174"/>
  <c r="BU118" i="174"/>
  <c r="BU119" i="174"/>
  <c r="BU120" i="174"/>
  <c r="BU121" i="174"/>
  <c r="BU122" i="174"/>
  <c r="BU123" i="174"/>
  <c r="BU124" i="174"/>
  <c r="BU125" i="174"/>
  <c r="BU9" i="174"/>
  <c r="BW10" i="174"/>
  <c r="BW11" i="174"/>
  <c r="BW12" i="174"/>
  <c r="BW13" i="174"/>
  <c r="BW14" i="174"/>
  <c r="BW15" i="174"/>
  <c r="BW16" i="174"/>
  <c r="BW17" i="174"/>
  <c r="BW18" i="174"/>
  <c r="BW19" i="174"/>
  <c r="BW20" i="174"/>
  <c r="BW21" i="174"/>
  <c r="BW22" i="174"/>
  <c r="BW23" i="174"/>
  <c r="BW24" i="174"/>
  <c r="BW25" i="174"/>
  <c r="BW26" i="174"/>
  <c r="BW27" i="174"/>
  <c r="BW28" i="174"/>
  <c r="BW29" i="174"/>
  <c r="BW30" i="174"/>
  <c r="BW31" i="174"/>
  <c r="BW32" i="174"/>
  <c r="BW33" i="174"/>
  <c r="BW34" i="174"/>
  <c r="BW35" i="174"/>
  <c r="BW36" i="174"/>
  <c r="BW37" i="174"/>
  <c r="BW38" i="174"/>
  <c r="BW39" i="174"/>
  <c r="BW40" i="174"/>
  <c r="BW41" i="174"/>
  <c r="BW42" i="174"/>
  <c r="BW43" i="174"/>
  <c r="BW44" i="174"/>
  <c r="BW45" i="174"/>
  <c r="BW46" i="174"/>
  <c r="BW47" i="174"/>
  <c r="BW48" i="174"/>
  <c r="BW49" i="174"/>
  <c r="BW50" i="174"/>
  <c r="BW51" i="174"/>
  <c r="BW52" i="174"/>
  <c r="BW53" i="174"/>
  <c r="BW54" i="174"/>
  <c r="BW55" i="174"/>
  <c r="BW56" i="174"/>
  <c r="BW57" i="174"/>
  <c r="BW58" i="174"/>
  <c r="BW59" i="174"/>
  <c r="BW60" i="174"/>
  <c r="BW61" i="174"/>
  <c r="BW62" i="174"/>
  <c r="BW63" i="174"/>
  <c r="BW64" i="174"/>
  <c r="BW65" i="174"/>
  <c r="BW66" i="174"/>
  <c r="BW67" i="174"/>
  <c r="BW68" i="174"/>
  <c r="BW69" i="174"/>
  <c r="BW70" i="174"/>
  <c r="BW71" i="174"/>
  <c r="BW72" i="174"/>
  <c r="BW73" i="174"/>
  <c r="BW74" i="174"/>
  <c r="BW75" i="174"/>
  <c r="BW76" i="174"/>
  <c r="BW77" i="174"/>
  <c r="BW78" i="174"/>
  <c r="BW79" i="174"/>
  <c r="BW80" i="174"/>
  <c r="BW81" i="174"/>
  <c r="BW82" i="174"/>
  <c r="BW83" i="174"/>
  <c r="BW84" i="174"/>
  <c r="BW85" i="174"/>
  <c r="BW86" i="174"/>
  <c r="BW87" i="174"/>
  <c r="BW88" i="174"/>
  <c r="BW89" i="174"/>
  <c r="BW90" i="174"/>
  <c r="BW91" i="174"/>
  <c r="BW92" i="174"/>
  <c r="BW93" i="174"/>
  <c r="BW94" i="174"/>
  <c r="BW95" i="174"/>
  <c r="BW96" i="174"/>
  <c r="BW97" i="174"/>
  <c r="BW98" i="174"/>
  <c r="BW99" i="174"/>
  <c r="BW100" i="174"/>
  <c r="BW101" i="174"/>
  <c r="BW102" i="174"/>
  <c r="BW103" i="174"/>
  <c r="BW104" i="174"/>
  <c r="BW105" i="174"/>
  <c r="BW106" i="174"/>
  <c r="BW107" i="174"/>
  <c r="BW108" i="174"/>
  <c r="BW109" i="174"/>
  <c r="BW110" i="174"/>
  <c r="BW111" i="174"/>
  <c r="BW112" i="174"/>
  <c r="BW113" i="174"/>
  <c r="BW114" i="174"/>
  <c r="BW115" i="174"/>
  <c r="BW116" i="174"/>
  <c r="BW117" i="174"/>
  <c r="BW118" i="174"/>
  <c r="BW119" i="174"/>
  <c r="BW120" i="174"/>
  <c r="BW121" i="174"/>
  <c r="BW122" i="174"/>
  <c r="BW123" i="174"/>
  <c r="BW124" i="174"/>
  <c r="BW125" i="174"/>
  <c r="BW9" i="174"/>
  <c r="Q5" i="69"/>
  <c r="Q7" i="69"/>
  <c r="Q6" i="69"/>
  <c r="BQ137" i="174" l="1"/>
  <c r="BQ138" i="174"/>
  <c r="BQ139" i="174"/>
  <c r="BQ140" i="174"/>
  <c r="BQ141" i="174"/>
  <c r="BQ142" i="174"/>
  <c r="BQ143" i="174"/>
  <c r="BQ144" i="174"/>
  <c r="BQ145" i="174"/>
  <c r="BQ146" i="174"/>
  <c r="BQ147" i="174"/>
  <c r="BQ148" i="174"/>
  <c r="BQ149" i="174"/>
  <c r="BQ150" i="174"/>
  <c r="BQ151" i="174"/>
  <c r="BQ152" i="174"/>
  <c r="BQ153" i="174"/>
  <c r="BQ154" i="174"/>
  <c r="BQ155" i="174"/>
  <c r="BQ156" i="174"/>
  <c r="BQ157" i="174"/>
  <c r="BQ158" i="174"/>
  <c r="BQ159" i="174"/>
  <c r="BQ160" i="174"/>
  <c r="BQ161" i="174"/>
  <c r="BQ162" i="174"/>
  <c r="BQ163" i="174"/>
  <c r="BQ164" i="174"/>
  <c r="BQ165" i="174"/>
  <c r="BQ166" i="174"/>
  <c r="BQ167" i="174"/>
  <c r="BQ168" i="174"/>
  <c r="BQ169" i="174"/>
  <c r="BQ170" i="174"/>
  <c r="BQ136" i="174"/>
  <c r="BP137" i="174"/>
  <c r="BP138" i="174"/>
  <c r="BP139" i="174"/>
  <c r="BP140" i="174"/>
  <c r="BP141" i="174"/>
  <c r="BP142" i="174"/>
  <c r="BP143" i="174"/>
  <c r="BP144" i="174"/>
  <c r="BP145" i="174"/>
  <c r="BP146" i="174"/>
  <c r="BP147" i="174"/>
  <c r="BP148" i="174"/>
  <c r="BP149" i="174"/>
  <c r="BP150" i="174"/>
  <c r="BP151" i="174"/>
  <c r="BP152" i="174"/>
  <c r="BP153" i="174"/>
  <c r="BP154" i="174"/>
  <c r="BP155" i="174"/>
  <c r="BP156" i="174"/>
  <c r="BP157" i="174"/>
  <c r="BP158" i="174"/>
  <c r="BP159" i="174"/>
  <c r="BP160" i="174"/>
  <c r="BP161" i="174"/>
  <c r="BP162" i="174"/>
  <c r="BP163" i="174"/>
  <c r="BP164" i="174"/>
  <c r="BP165" i="174"/>
  <c r="BP166" i="174"/>
  <c r="BP167" i="174"/>
  <c r="BP168" i="174"/>
  <c r="BP169" i="174"/>
  <c r="BP170" i="174"/>
  <c r="BP136" i="174"/>
  <c r="BO137" i="174"/>
  <c r="BO138" i="174"/>
  <c r="BO139" i="174"/>
  <c r="BO140" i="174"/>
  <c r="BO141" i="174"/>
  <c r="BO142" i="174"/>
  <c r="BO143" i="174"/>
  <c r="BO144" i="174"/>
  <c r="BO145" i="174"/>
  <c r="BO146" i="174"/>
  <c r="BO147" i="174"/>
  <c r="BO148" i="174"/>
  <c r="BO149" i="174"/>
  <c r="BO150" i="174"/>
  <c r="BO151" i="174"/>
  <c r="BO152" i="174"/>
  <c r="BO153" i="174"/>
  <c r="BO154" i="174"/>
  <c r="BO155" i="174"/>
  <c r="BO156" i="174"/>
  <c r="BO157" i="174"/>
  <c r="BO158" i="174"/>
  <c r="BO159" i="174"/>
  <c r="BO160" i="174"/>
  <c r="BO161" i="174"/>
  <c r="BO162" i="174"/>
  <c r="BO163" i="174"/>
  <c r="BO164" i="174"/>
  <c r="BO165" i="174"/>
  <c r="BO166" i="174"/>
  <c r="BO167" i="174"/>
  <c r="BO168" i="174"/>
  <c r="BO169" i="174"/>
  <c r="BO170" i="174"/>
  <c r="BO136" i="174"/>
  <c r="W62" i="1"/>
  <c r="V62" i="1"/>
  <c r="U62" i="1"/>
  <c r="T62" i="1"/>
  <c r="S62" i="1"/>
  <c r="R62" i="1"/>
  <c r="BS137" i="174"/>
  <c r="BS138" i="174"/>
  <c r="BS139" i="174"/>
  <c r="BS140" i="174"/>
  <c r="BS141" i="174"/>
  <c r="BS142" i="174"/>
  <c r="BS143" i="174"/>
  <c r="BS144" i="174"/>
  <c r="BS145" i="174"/>
  <c r="BS146" i="174"/>
  <c r="BS147" i="174"/>
  <c r="BS148" i="174"/>
  <c r="BS149" i="174"/>
  <c r="BS150" i="174"/>
  <c r="BS151" i="174"/>
  <c r="BS152" i="174"/>
  <c r="BS153" i="174"/>
  <c r="BS154" i="174"/>
  <c r="BS155" i="174"/>
  <c r="BS156" i="174"/>
  <c r="BS157" i="174"/>
  <c r="BS158" i="174"/>
  <c r="BS159" i="174"/>
  <c r="BS160" i="174"/>
  <c r="BS161" i="174"/>
  <c r="BS162" i="174"/>
  <c r="BS163" i="174"/>
  <c r="BS164" i="174"/>
  <c r="BS165" i="174"/>
  <c r="BS166" i="174"/>
  <c r="BS167" i="174"/>
  <c r="BS168" i="174"/>
  <c r="BS169" i="174"/>
  <c r="BS170" i="174"/>
  <c r="BS136" i="174"/>
  <c r="W66" i="1"/>
  <c r="V66" i="1"/>
  <c r="U66" i="1"/>
  <c r="T66" i="1"/>
  <c r="S66" i="1"/>
  <c r="R66" i="1"/>
  <c r="Q66" i="1"/>
  <c r="D71" i="2" l="1"/>
  <c r="D70" i="2"/>
  <c r="D69" i="2"/>
  <c r="D68" i="2"/>
  <c r="D67" i="2"/>
  <c r="AQ133" i="174" l="1"/>
  <c r="AQ132" i="174"/>
  <c r="AQ131" i="174"/>
  <c r="AQ129" i="174"/>
  <c r="AQ128" i="174"/>
  <c r="BJ10" i="174"/>
  <c r="BJ11" i="174"/>
  <c r="BJ12" i="174"/>
  <c r="BJ13" i="174"/>
  <c r="BJ14" i="174"/>
  <c r="BJ15" i="174"/>
  <c r="BJ16" i="174"/>
  <c r="BJ17" i="174"/>
  <c r="BJ18" i="174"/>
  <c r="BJ19" i="174"/>
  <c r="BJ20" i="174"/>
  <c r="BJ21" i="174"/>
  <c r="BJ22" i="174"/>
  <c r="BJ23" i="174"/>
  <c r="BJ24" i="174"/>
  <c r="BJ25" i="174"/>
  <c r="BJ26" i="174"/>
  <c r="BJ27" i="174"/>
  <c r="BJ28" i="174"/>
  <c r="BJ29" i="174"/>
  <c r="BJ30" i="174"/>
  <c r="BJ31" i="174"/>
  <c r="BJ32" i="174"/>
  <c r="BJ33" i="174"/>
  <c r="BJ34" i="174"/>
  <c r="BJ35" i="174"/>
  <c r="BJ36" i="174"/>
  <c r="BJ37" i="174"/>
  <c r="BJ38" i="174"/>
  <c r="BJ39" i="174"/>
  <c r="BJ40" i="174"/>
  <c r="BJ41" i="174"/>
  <c r="BJ42" i="174"/>
  <c r="BJ43" i="174"/>
  <c r="BJ44" i="174"/>
  <c r="BJ45" i="174"/>
  <c r="BJ46" i="174"/>
  <c r="BJ47" i="174"/>
  <c r="BJ48" i="174"/>
  <c r="BJ49" i="174"/>
  <c r="BJ50" i="174"/>
  <c r="BJ51" i="174"/>
  <c r="BJ52" i="174"/>
  <c r="BJ53" i="174"/>
  <c r="BJ54" i="174"/>
  <c r="BJ55" i="174"/>
  <c r="BJ56" i="174"/>
  <c r="BJ57" i="174"/>
  <c r="BJ58" i="174"/>
  <c r="BJ59" i="174"/>
  <c r="BJ60" i="174"/>
  <c r="BJ61" i="174"/>
  <c r="BJ62" i="174"/>
  <c r="BJ63" i="174"/>
  <c r="BJ64" i="174"/>
  <c r="BJ65" i="174"/>
  <c r="BJ66" i="174"/>
  <c r="BJ67" i="174"/>
  <c r="BJ68" i="174"/>
  <c r="BJ69" i="174"/>
  <c r="BJ70" i="174"/>
  <c r="BJ71" i="174"/>
  <c r="BJ72" i="174"/>
  <c r="BJ73" i="174"/>
  <c r="BJ74" i="174"/>
  <c r="BJ75" i="174"/>
  <c r="BJ76" i="174"/>
  <c r="BJ77" i="174"/>
  <c r="BJ78" i="174"/>
  <c r="BJ79" i="174"/>
  <c r="BJ80" i="174"/>
  <c r="BJ81" i="174"/>
  <c r="BJ82" i="174"/>
  <c r="BJ83" i="174"/>
  <c r="BJ84" i="174"/>
  <c r="BJ85" i="174"/>
  <c r="BJ86" i="174"/>
  <c r="BJ87" i="174"/>
  <c r="BJ88" i="174"/>
  <c r="BJ89" i="174"/>
  <c r="BJ90" i="174"/>
  <c r="BJ91" i="174"/>
  <c r="BJ92" i="174"/>
  <c r="BJ93" i="174"/>
  <c r="BJ94" i="174"/>
  <c r="BJ95" i="174"/>
  <c r="BJ96" i="174"/>
  <c r="BJ97" i="174"/>
  <c r="BJ98" i="174"/>
  <c r="BJ99" i="174"/>
  <c r="BJ100" i="174"/>
  <c r="BJ101" i="174"/>
  <c r="BJ102" i="174"/>
  <c r="BJ103" i="174"/>
  <c r="BJ104" i="174"/>
  <c r="BJ105" i="174"/>
  <c r="BJ106" i="174"/>
  <c r="BJ107" i="174"/>
  <c r="BJ108" i="174"/>
  <c r="BJ109" i="174"/>
  <c r="BJ110" i="174"/>
  <c r="BJ111" i="174"/>
  <c r="BJ112" i="174"/>
  <c r="BJ113" i="174"/>
  <c r="BJ114" i="174"/>
  <c r="BJ115" i="174"/>
  <c r="BJ116" i="174"/>
  <c r="BJ117" i="174"/>
  <c r="BJ118" i="174"/>
  <c r="BJ119" i="174"/>
  <c r="BJ120" i="174"/>
  <c r="BJ121" i="174"/>
  <c r="BJ122" i="174"/>
  <c r="BJ123" i="174"/>
  <c r="BJ124" i="174"/>
  <c r="BJ125" i="174"/>
  <c r="BJ9" i="174"/>
  <c r="O57" i="1"/>
  <c r="N57" i="1"/>
  <c r="M57" i="1"/>
  <c r="L57" i="1"/>
  <c r="K57" i="1"/>
  <c r="J57" i="1"/>
  <c r="I57" i="1"/>
  <c r="G57" i="1"/>
  <c r="F13" i="2"/>
  <c r="D13" i="2"/>
  <c r="C13" i="2"/>
  <c r="CE7" i="174"/>
  <c r="CD7" i="174"/>
  <c r="CC7" i="174"/>
  <c r="CB7" i="174"/>
  <c r="CA7" i="174"/>
  <c r="BZ7" i="174"/>
  <c r="BY7" i="174"/>
  <c r="BX7" i="174"/>
  <c r="BW7" i="174"/>
  <c r="BV7" i="174"/>
  <c r="BU7" i="174"/>
  <c r="BT7" i="174"/>
  <c r="BS7" i="174"/>
  <c r="BR7" i="174"/>
  <c r="BQ7" i="174"/>
  <c r="BP7" i="174"/>
  <c r="BO7" i="174"/>
  <c r="BN7" i="174"/>
  <c r="BM7" i="174"/>
  <c r="BL7" i="174"/>
  <c r="BK7" i="174"/>
  <c r="BJ7" i="174"/>
  <c r="BI7" i="174"/>
  <c r="BH7" i="174"/>
  <c r="BG7" i="174"/>
  <c r="BF7" i="174"/>
  <c r="BE7" i="174"/>
  <c r="BD7" i="174"/>
  <c r="BC7" i="174"/>
  <c r="BB7" i="174"/>
  <c r="BA7" i="174"/>
  <c r="AZ7" i="174"/>
  <c r="AY7" i="174"/>
  <c r="AX7" i="174"/>
  <c r="AW7" i="174"/>
  <c r="AV7" i="174"/>
  <c r="AU7" i="174"/>
  <c r="AT7" i="174"/>
  <c r="AS7" i="174"/>
  <c r="AR7" i="174"/>
  <c r="AR8" i="174"/>
  <c r="AQ7" i="174"/>
  <c r="AP7" i="174"/>
  <c r="AO7" i="174"/>
  <c r="AN7" i="174"/>
  <c r="AM7" i="174"/>
  <c r="AL7" i="174"/>
  <c r="AK7" i="174"/>
  <c r="AJ7" i="174"/>
  <c r="AI7" i="174"/>
  <c r="AH7" i="174"/>
  <c r="AG7" i="174"/>
  <c r="AF7" i="174"/>
  <c r="AE7" i="174"/>
  <c r="AD7" i="174"/>
  <c r="AC7" i="174"/>
  <c r="AB7" i="174"/>
  <c r="AA7" i="174"/>
  <c r="Z7" i="174"/>
  <c r="Y7" i="174"/>
  <c r="X7" i="174"/>
  <c r="W7" i="174"/>
  <c r="V7" i="174"/>
  <c r="U7" i="174"/>
  <c r="T7" i="174"/>
  <c r="S7" i="174"/>
  <c r="R7" i="174"/>
  <c r="Q7" i="174"/>
  <c r="P7" i="174"/>
  <c r="O7" i="174"/>
  <c r="N7" i="174"/>
  <c r="M7" i="174"/>
  <c r="L7" i="174"/>
  <c r="K7" i="174"/>
  <c r="J7" i="174"/>
  <c r="I7" i="174"/>
  <c r="H7" i="174"/>
  <c r="M10" i="174"/>
  <c r="M11" i="174"/>
  <c r="M12" i="174"/>
  <c r="M13" i="174"/>
  <c r="M14" i="174"/>
  <c r="M15" i="174"/>
  <c r="M16" i="174"/>
  <c r="M17" i="174"/>
  <c r="M18" i="174"/>
  <c r="M19" i="174"/>
  <c r="M20" i="174"/>
  <c r="M21" i="174"/>
  <c r="M22" i="174"/>
  <c r="M23" i="174"/>
  <c r="M24" i="174"/>
  <c r="M25" i="174"/>
  <c r="M26" i="174"/>
  <c r="M27" i="174"/>
  <c r="M28" i="174"/>
  <c r="M29" i="174"/>
  <c r="M30" i="174"/>
  <c r="M31" i="174"/>
  <c r="M32" i="174"/>
  <c r="M33" i="174"/>
  <c r="M34" i="174"/>
  <c r="M35" i="174"/>
  <c r="M36" i="174"/>
  <c r="M37" i="174"/>
  <c r="M38" i="174"/>
  <c r="M39" i="174"/>
  <c r="M40" i="174"/>
  <c r="M41" i="174"/>
  <c r="M42" i="174"/>
  <c r="M43" i="174"/>
  <c r="M44" i="174"/>
  <c r="M45" i="174"/>
  <c r="M46" i="174"/>
  <c r="M47" i="174"/>
  <c r="M48" i="174"/>
  <c r="M49" i="174"/>
  <c r="M50" i="174"/>
  <c r="M51" i="174"/>
  <c r="M52" i="174"/>
  <c r="M53" i="174"/>
  <c r="M54" i="174"/>
  <c r="M55" i="174"/>
  <c r="M56" i="174"/>
  <c r="M57" i="174"/>
  <c r="M58" i="174"/>
  <c r="M59" i="174"/>
  <c r="M60" i="174"/>
  <c r="M61" i="174"/>
  <c r="M62" i="174"/>
  <c r="M63" i="174"/>
  <c r="M64" i="174"/>
  <c r="M65" i="174"/>
  <c r="M66" i="174"/>
  <c r="M67" i="174"/>
  <c r="M68" i="174"/>
  <c r="M69" i="174"/>
  <c r="M70" i="174"/>
  <c r="M71" i="174"/>
  <c r="M72" i="174"/>
  <c r="M73" i="174"/>
  <c r="M74" i="174"/>
  <c r="M75" i="174"/>
  <c r="M76" i="174"/>
  <c r="M77" i="174"/>
  <c r="M78" i="174"/>
  <c r="M79" i="174"/>
  <c r="M80" i="174"/>
  <c r="M81" i="174"/>
  <c r="M82" i="174"/>
  <c r="M83" i="174"/>
  <c r="M84" i="174"/>
  <c r="M85" i="174"/>
  <c r="M86" i="174"/>
  <c r="M87" i="174"/>
  <c r="M88" i="174"/>
  <c r="M89" i="174"/>
  <c r="M90" i="174"/>
  <c r="M91" i="174"/>
  <c r="M92" i="174"/>
  <c r="M93" i="174"/>
  <c r="M94" i="174"/>
  <c r="M95" i="174"/>
  <c r="M96" i="174"/>
  <c r="M97" i="174"/>
  <c r="M98" i="174"/>
  <c r="M99" i="174"/>
  <c r="M100" i="174"/>
  <c r="M101" i="174"/>
  <c r="M102" i="174"/>
  <c r="M103" i="174"/>
  <c r="M104" i="174"/>
  <c r="M105" i="174"/>
  <c r="M106" i="174"/>
  <c r="M107" i="174"/>
  <c r="M108" i="174"/>
  <c r="M109" i="174"/>
  <c r="M110" i="174"/>
  <c r="M111" i="174"/>
  <c r="M112" i="174"/>
  <c r="M113" i="174"/>
  <c r="M114" i="174"/>
  <c r="M115" i="174"/>
  <c r="M116" i="174"/>
  <c r="M117" i="174"/>
  <c r="M118" i="174"/>
  <c r="M119" i="174"/>
  <c r="M120" i="174"/>
  <c r="M121" i="174"/>
  <c r="M122" i="174"/>
  <c r="M123" i="174"/>
  <c r="M124" i="174"/>
  <c r="M125" i="174"/>
  <c r="M9" i="174"/>
  <c r="M8" i="174"/>
  <c r="M5" i="174"/>
  <c r="M4" i="174"/>
  <c r="M3" i="174"/>
  <c r="O8" i="1"/>
  <c r="N8" i="1"/>
  <c r="M8" i="1"/>
  <c r="L8" i="1"/>
  <c r="K8" i="1"/>
  <c r="J8" i="1"/>
  <c r="I8" i="1"/>
  <c r="G8" i="1"/>
  <c r="F8" i="1"/>
  <c r="D8" i="1"/>
  <c r="C8" i="1"/>
  <c r="L10" i="174"/>
  <c r="L11" i="174"/>
  <c r="L12" i="174"/>
  <c r="L13" i="174"/>
  <c r="L14" i="174"/>
  <c r="L15" i="174"/>
  <c r="L16" i="174"/>
  <c r="L17" i="174"/>
  <c r="L18" i="174"/>
  <c r="L19" i="174"/>
  <c r="L20" i="174"/>
  <c r="L21" i="174"/>
  <c r="L22" i="174"/>
  <c r="L23" i="174"/>
  <c r="L24" i="174"/>
  <c r="L25" i="174"/>
  <c r="L26" i="174"/>
  <c r="L27" i="174"/>
  <c r="L28" i="174"/>
  <c r="L29" i="174"/>
  <c r="L30" i="174"/>
  <c r="L31" i="174"/>
  <c r="L32" i="174"/>
  <c r="L33" i="174"/>
  <c r="L34" i="174"/>
  <c r="L35" i="174"/>
  <c r="L36" i="174"/>
  <c r="L37" i="174"/>
  <c r="L38" i="174"/>
  <c r="L39" i="174"/>
  <c r="L40" i="174"/>
  <c r="L41" i="174"/>
  <c r="L42" i="174"/>
  <c r="L43" i="174"/>
  <c r="L44" i="174"/>
  <c r="L45" i="174"/>
  <c r="L46" i="174"/>
  <c r="L47" i="174"/>
  <c r="L48" i="174"/>
  <c r="L49" i="174"/>
  <c r="L50" i="174"/>
  <c r="L51" i="174"/>
  <c r="L52" i="174"/>
  <c r="L53" i="174"/>
  <c r="L54" i="174"/>
  <c r="L55" i="174"/>
  <c r="L56" i="174"/>
  <c r="L57" i="174"/>
  <c r="L58" i="174"/>
  <c r="L59" i="174"/>
  <c r="L60" i="174"/>
  <c r="L61" i="174"/>
  <c r="L62" i="174"/>
  <c r="L63" i="174"/>
  <c r="L64" i="174"/>
  <c r="L65" i="174"/>
  <c r="L66" i="174"/>
  <c r="L67" i="174"/>
  <c r="L68" i="174"/>
  <c r="L69" i="174"/>
  <c r="L70" i="174"/>
  <c r="L71" i="174"/>
  <c r="L72" i="174"/>
  <c r="L73" i="174"/>
  <c r="L74" i="174"/>
  <c r="L75" i="174"/>
  <c r="L76" i="174"/>
  <c r="L77" i="174"/>
  <c r="L78" i="174"/>
  <c r="L79" i="174"/>
  <c r="L80" i="174"/>
  <c r="L81" i="174"/>
  <c r="L82" i="174"/>
  <c r="L83" i="174"/>
  <c r="L84" i="174"/>
  <c r="L85" i="174"/>
  <c r="L86" i="174"/>
  <c r="L87" i="174"/>
  <c r="L88" i="174"/>
  <c r="L89" i="174"/>
  <c r="L90" i="174"/>
  <c r="L91" i="174"/>
  <c r="L92" i="174"/>
  <c r="L93" i="174"/>
  <c r="L94" i="174"/>
  <c r="L95" i="174"/>
  <c r="L96" i="174"/>
  <c r="L97" i="174"/>
  <c r="L98" i="174"/>
  <c r="L99" i="174"/>
  <c r="L100" i="174"/>
  <c r="L101" i="174"/>
  <c r="L102" i="174"/>
  <c r="L103" i="174"/>
  <c r="L104" i="174"/>
  <c r="L105" i="174"/>
  <c r="L106" i="174"/>
  <c r="L107" i="174"/>
  <c r="L108" i="174"/>
  <c r="L109" i="174"/>
  <c r="L110" i="174"/>
  <c r="L111" i="174"/>
  <c r="L112" i="174"/>
  <c r="L113" i="174"/>
  <c r="L114" i="174"/>
  <c r="L115" i="174"/>
  <c r="L116" i="174"/>
  <c r="L117" i="174"/>
  <c r="L118" i="174"/>
  <c r="L119" i="174"/>
  <c r="L120" i="174"/>
  <c r="L121" i="174"/>
  <c r="L122" i="174"/>
  <c r="L123" i="174"/>
  <c r="L124" i="174"/>
  <c r="L125" i="174"/>
  <c r="L9" i="174"/>
  <c r="O7" i="1"/>
  <c r="N7" i="1"/>
  <c r="M7" i="1"/>
  <c r="L7" i="1"/>
  <c r="K7" i="1"/>
  <c r="J7" i="1"/>
  <c r="I7" i="1"/>
  <c r="G7" i="1"/>
  <c r="N10" i="174"/>
  <c r="N11" i="174"/>
  <c r="N12" i="174"/>
  <c r="N13" i="174"/>
  <c r="N14" i="174"/>
  <c r="N15" i="174"/>
  <c r="N16" i="174"/>
  <c r="N17" i="174"/>
  <c r="N18" i="174"/>
  <c r="N19" i="174"/>
  <c r="N20" i="174"/>
  <c r="N21" i="174"/>
  <c r="N22" i="174"/>
  <c r="N23" i="174"/>
  <c r="N24" i="174"/>
  <c r="N25" i="174"/>
  <c r="N26" i="174"/>
  <c r="N27" i="174"/>
  <c r="N28" i="174"/>
  <c r="N29" i="174"/>
  <c r="N30" i="174"/>
  <c r="N31" i="174"/>
  <c r="N32" i="174"/>
  <c r="N33" i="174"/>
  <c r="N34" i="174"/>
  <c r="N35" i="174"/>
  <c r="N36" i="174"/>
  <c r="N37" i="174"/>
  <c r="N38" i="174"/>
  <c r="N39" i="174"/>
  <c r="N40" i="174"/>
  <c r="N41" i="174"/>
  <c r="N42" i="174"/>
  <c r="N43" i="174"/>
  <c r="N44" i="174"/>
  <c r="N45" i="174"/>
  <c r="N46" i="174"/>
  <c r="N47" i="174"/>
  <c r="N48" i="174"/>
  <c r="N49" i="174"/>
  <c r="N50" i="174"/>
  <c r="N51" i="174"/>
  <c r="N52" i="174"/>
  <c r="N53" i="174"/>
  <c r="N54" i="174"/>
  <c r="N55" i="174"/>
  <c r="N56" i="174"/>
  <c r="N57" i="174"/>
  <c r="N58" i="174"/>
  <c r="N59" i="174"/>
  <c r="N60" i="174"/>
  <c r="N61" i="174"/>
  <c r="N62" i="174"/>
  <c r="N63" i="174"/>
  <c r="N64" i="174"/>
  <c r="N65" i="174"/>
  <c r="N66" i="174"/>
  <c r="N67" i="174"/>
  <c r="N68" i="174"/>
  <c r="N69" i="174"/>
  <c r="N70" i="174"/>
  <c r="N71" i="174"/>
  <c r="N72" i="174"/>
  <c r="N73" i="174"/>
  <c r="N74" i="174"/>
  <c r="N75" i="174"/>
  <c r="N76" i="174"/>
  <c r="N77" i="174"/>
  <c r="N78" i="174"/>
  <c r="N79" i="174"/>
  <c r="N80" i="174"/>
  <c r="N81" i="174"/>
  <c r="N82" i="174"/>
  <c r="N83" i="174"/>
  <c r="N84" i="174"/>
  <c r="N85" i="174"/>
  <c r="N86" i="174"/>
  <c r="N87" i="174"/>
  <c r="N88" i="174"/>
  <c r="N89" i="174"/>
  <c r="N90" i="174"/>
  <c r="N91" i="174"/>
  <c r="N92" i="174"/>
  <c r="N93" i="174"/>
  <c r="N94" i="174"/>
  <c r="N95" i="174"/>
  <c r="N96" i="174"/>
  <c r="N97" i="174"/>
  <c r="N98" i="174"/>
  <c r="N99" i="174"/>
  <c r="N100" i="174"/>
  <c r="N101" i="174"/>
  <c r="N102" i="174"/>
  <c r="N103" i="174"/>
  <c r="N104" i="174"/>
  <c r="N105" i="174"/>
  <c r="N106" i="174"/>
  <c r="N107" i="174"/>
  <c r="N108" i="174"/>
  <c r="N109" i="174"/>
  <c r="N110" i="174"/>
  <c r="N111" i="174"/>
  <c r="N112" i="174"/>
  <c r="N113" i="174"/>
  <c r="N114" i="174"/>
  <c r="N115" i="174"/>
  <c r="N116" i="174"/>
  <c r="N117" i="174"/>
  <c r="N118" i="174"/>
  <c r="N119" i="174"/>
  <c r="N120" i="174"/>
  <c r="N121" i="174"/>
  <c r="N122" i="174"/>
  <c r="N123" i="174"/>
  <c r="N124" i="174"/>
  <c r="N125" i="174"/>
  <c r="N9" i="174"/>
  <c r="O9" i="1"/>
  <c r="N9" i="1"/>
  <c r="M9" i="1"/>
  <c r="L9" i="1"/>
  <c r="K9" i="1"/>
  <c r="J9" i="1"/>
  <c r="I9" i="1"/>
  <c r="G9" i="1"/>
  <c r="K10" i="174"/>
  <c r="K11" i="174"/>
  <c r="K12" i="174"/>
  <c r="K13" i="174"/>
  <c r="K14" i="174"/>
  <c r="K15" i="174"/>
  <c r="K16" i="174"/>
  <c r="K17" i="174"/>
  <c r="K18" i="174"/>
  <c r="K19" i="174"/>
  <c r="K20" i="174"/>
  <c r="K21" i="174"/>
  <c r="K22" i="174"/>
  <c r="K23" i="174"/>
  <c r="K24" i="174"/>
  <c r="K25" i="174"/>
  <c r="K26" i="174"/>
  <c r="K27" i="174"/>
  <c r="K28" i="174"/>
  <c r="K29" i="174"/>
  <c r="K30" i="174"/>
  <c r="K31" i="174"/>
  <c r="K32" i="174"/>
  <c r="K33" i="174"/>
  <c r="K34" i="174"/>
  <c r="K35" i="174"/>
  <c r="K36" i="174"/>
  <c r="K37" i="174"/>
  <c r="K38" i="174"/>
  <c r="K39" i="174"/>
  <c r="K40" i="174"/>
  <c r="K41" i="174"/>
  <c r="K42" i="174"/>
  <c r="K43" i="174"/>
  <c r="K44" i="174"/>
  <c r="K45" i="174"/>
  <c r="K46" i="174"/>
  <c r="K47" i="174"/>
  <c r="K48" i="174"/>
  <c r="K49" i="174"/>
  <c r="K50" i="174"/>
  <c r="K51" i="174"/>
  <c r="K52" i="174"/>
  <c r="K53" i="174"/>
  <c r="K54" i="174"/>
  <c r="K55" i="174"/>
  <c r="K56" i="174"/>
  <c r="K57" i="174"/>
  <c r="K58" i="174"/>
  <c r="K59" i="174"/>
  <c r="K60" i="174"/>
  <c r="K61" i="174"/>
  <c r="K62" i="174"/>
  <c r="K63" i="174"/>
  <c r="K64" i="174"/>
  <c r="K65" i="174"/>
  <c r="K66" i="174"/>
  <c r="K67" i="174"/>
  <c r="K68" i="174"/>
  <c r="K69" i="174"/>
  <c r="K70" i="174"/>
  <c r="K71" i="174"/>
  <c r="K72" i="174"/>
  <c r="K73" i="174"/>
  <c r="K74" i="174"/>
  <c r="K75" i="174"/>
  <c r="K76" i="174"/>
  <c r="K77" i="174"/>
  <c r="K78" i="174"/>
  <c r="K79" i="174"/>
  <c r="K80" i="174"/>
  <c r="K81" i="174"/>
  <c r="K82" i="174"/>
  <c r="K83" i="174"/>
  <c r="K84" i="174"/>
  <c r="K85" i="174"/>
  <c r="K86" i="174"/>
  <c r="K87" i="174"/>
  <c r="K88" i="174"/>
  <c r="K89" i="174"/>
  <c r="K90" i="174"/>
  <c r="K91" i="174"/>
  <c r="K92" i="174"/>
  <c r="K93" i="174"/>
  <c r="K94" i="174"/>
  <c r="K95" i="174"/>
  <c r="K96" i="174"/>
  <c r="K97" i="174"/>
  <c r="K98" i="174"/>
  <c r="K99" i="174"/>
  <c r="K100" i="174"/>
  <c r="K101" i="174"/>
  <c r="K102" i="174"/>
  <c r="K103" i="174"/>
  <c r="K104" i="174"/>
  <c r="K105" i="174"/>
  <c r="K106" i="174"/>
  <c r="K107" i="174"/>
  <c r="K108" i="174"/>
  <c r="K109" i="174"/>
  <c r="K110" i="174"/>
  <c r="K111" i="174"/>
  <c r="K112" i="174"/>
  <c r="K113" i="174"/>
  <c r="K114" i="174"/>
  <c r="K115" i="174"/>
  <c r="K116" i="174"/>
  <c r="K117" i="174"/>
  <c r="K118" i="174"/>
  <c r="K119" i="174"/>
  <c r="K120" i="174"/>
  <c r="K121" i="174"/>
  <c r="K122" i="174"/>
  <c r="K123" i="174"/>
  <c r="K124" i="174"/>
  <c r="K125" i="174"/>
  <c r="K9" i="174"/>
  <c r="O6" i="1"/>
  <c r="N6" i="1"/>
  <c r="L6" i="1"/>
  <c r="M6" i="1"/>
  <c r="K6" i="1"/>
  <c r="J6" i="1"/>
  <c r="I6" i="1"/>
  <c r="G6" i="1"/>
  <c r="M133" i="174" l="1"/>
  <c r="L131" i="174"/>
  <c r="BJ129" i="174"/>
  <c r="L128" i="174"/>
  <c r="M129" i="174"/>
  <c r="M131" i="174"/>
  <c r="BJ132" i="174"/>
  <c r="M132" i="174"/>
  <c r="BJ133" i="174"/>
  <c r="K129" i="174"/>
  <c r="L132" i="174"/>
  <c r="M127" i="174"/>
  <c r="BJ130" i="174"/>
  <c r="N127" i="174"/>
  <c r="L133" i="174"/>
  <c r="M130" i="174"/>
  <c r="BJ131" i="174"/>
  <c r="L127" i="174"/>
  <c r="K127" i="174"/>
  <c r="L129" i="174"/>
  <c r="BJ127" i="174"/>
  <c r="L130" i="174"/>
  <c r="M128" i="174"/>
  <c r="BJ128" i="174"/>
  <c r="K128" i="174"/>
  <c r="K133" i="174"/>
  <c r="N128" i="174"/>
  <c r="N129" i="174"/>
  <c r="N133" i="174"/>
  <c r="O5" i="1"/>
  <c r="N5" i="1"/>
  <c r="M5" i="1"/>
  <c r="L5" i="1"/>
  <c r="K5" i="1"/>
  <c r="J5" i="1"/>
  <c r="I5" i="1"/>
  <c r="G5" i="1"/>
  <c r="I10" i="174"/>
  <c r="I11" i="174"/>
  <c r="I12" i="174"/>
  <c r="I13" i="174"/>
  <c r="I14" i="174"/>
  <c r="I15" i="174"/>
  <c r="I16" i="174"/>
  <c r="I17" i="174"/>
  <c r="I18" i="174"/>
  <c r="I19" i="174"/>
  <c r="I20" i="174"/>
  <c r="I21" i="174"/>
  <c r="I22" i="174"/>
  <c r="I23" i="174"/>
  <c r="I24" i="174"/>
  <c r="I25" i="174"/>
  <c r="I26" i="174"/>
  <c r="I27" i="174"/>
  <c r="I28" i="174"/>
  <c r="I29" i="174"/>
  <c r="I30" i="174"/>
  <c r="I31" i="174"/>
  <c r="I32" i="174"/>
  <c r="I33" i="174"/>
  <c r="I34" i="174"/>
  <c r="I35" i="174"/>
  <c r="I36" i="174"/>
  <c r="I37" i="174"/>
  <c r="I38" i="174"/>
  <c r="I39" i="174"/>
  <c r="I40" i="174"/>
  <c r="I41" i="174"/>
  <c r="I42" i="174"/>
  <c r="I43" i="174"/>
  <c r="I44" i="174"/>
  <c r="I45" i="174"/>
  <c r="I46" i="174"/>
  <c r="I47" i="174"/>
  <c r="I48" i="174"/>
  <c r="I49" i="174"/>
  <c r="I50" i="174"/>
  <c r="I51" i="174"/>
  <c r="I52" i="174"/>
  <c r="I53" i="174"/>
  <c r="I54" i="174"/>
  <c r="I55" i="174"/>
  <c r="I56" i="174"/>
  <c r="I57" i="174"/>
  <c r="I58" i="174"/>
  <c r="I59" i="174"/>
  <c r="I60" i="174"/>
  <c r="I61" i="174"/>
  <c r="I62" i="174"/>
  <c r="I63" i="174"/>
  <c r="I64" i="174"/>
  <c r="I65" i="174"/>
  <c r="I66" i="174"/>
  <c r="I67" i="174"/>
  <c r="I68" i="174"/>
  <c r="I69" i="174"/>
  <c r="I70" i="174"/>
  <c r="I71" i="174"/>
  <c r="I72" i="174"/>
  <c r="I73" i="174"/>
  <c r="I74" i="174"/>
  <c r="I75" i="174"/>
  <c r="I76" i="174"/>
  <c r="I77" i="174"/>
  <c r="I78" i="174"/>
  <c r="I79" i="174"/>
  <c r="I80" i="174"/>
  <c r="I81" i="174"/>
  <c r="I82" i="174"/>
  <c r="I83" i="174"/>
  <c r="I84" i="174"/>
  <c r="I85" i="174"/>
  <c r="I86" i="174"/>
  <c r="I87" i="174"/>
  <c r="I88" i="174"/>
  <c r="I89" i="174"/>
  <c r="I90" i="174"/>
  <c r="I91" i="174"/>
  <c r="I92" i="174"/>
  <c r="I93" i="174"/>
  <c r="I94" i="174"/>
  <c r="I95" i="174"/>
  <c r="I96" i="174"/>
  <c r="I97" i="174"/>
  <c r="I98" i="174"/>
  <c r="I99" i="174"/>
  <c r="I100" i="174"/>
  <c r="I101" i="174"/>
  <c r="I102" i="174"/>
  <c r="I103" i="174"/>
  <c r="I104" i="174"/>
  <c r="I105" i="174"/>
  <c r="I106" i="174"/>
  <c r="I107" i="174"/>
  <c r="I108" i="174"/>
  <c r="I109" i="174"/>
  <c r="I110" i="174"/>
  <c r="I111" i="174"/>
  <c r="I112" i="174"/>
  <c r="I113" i="174"/>
  <c r="I114" i="174"/>
  <c r="I115" i="174"/>
  <c r="I116" i="174"/>
  <c r="I117" i="174"/>
  <c r="I118" i="174"/>
  <c r="I119" i="174"/>
  <c r="I120" i="174"/>
  <c r="I121" i="174"/>
  <c r="I122" i="174"/>
  <c r="I123" i="174"/>
  <c r="I124" i="174"/>
  <c r="I125" i="174"/>
  <c r="I9" i="174"/>
  <c r="O4" i="1"/>
  <c r="N4" i="1"/>
  <c r="M4" i="1"/>
  <c r="L4" i="1"/>
  <c r="K4" i="1"/>
  <c r="J4" i="1"/>
  <c r="G4" i="1"/>
  <c r="H10" i="174"/>
  <c r="H11" i="174"/>
  <c r="H12" i="174"/>
  <c r="H13" i="174"/>
  <c r="H14" i="174"/>
  <c r="H15" i="174"/>
  <c r="H16" i="174"/>
  <c r="H17" i="174"/>
  <c r="H18" i="174"/>
  <c r="H19" i="174"/>
  <c r="H20" i="174"/>
  <c r="H21" i="174"/>
  <c r="H22" i="174"/>
  <c r="H23" i="174"/>
  <c r="H24" i="174"/>
  <c r="H25" i="174"/>
  <c r="H26" i="174"/>
  <c r="H27" i="174"/>
  <c r="H28" i="174"/>
  <c r="H29" i="174"/>
  <c r="H30" i="174"/>
  <c r="H31" i="174"/>
  <c r="H32" i="174"/>
  <c r="H33" i="174"/>
  <c r="H34" i="174"/>
  <c r="H35" i="174"/>
  <c r="H36" i="174"/>
  <c r="H37" i="174"/>
  <c r="H38" i="174"/>
  <c r="H39" i="174"/>
  <c r="H40" i="174"/>
  <c r="H41" i="174"/>
  <c r="H42" i="174"/>
  <c r="H43" i="174"/>
  <c r="H44" i="174"/>
  <c r="H45" i="174"/>
  <c r="H46" i="174"/>
  <c r="H47" i="174"/>
  <c r="H48" i="174"/>
  <c r="H49" i="174"/>
  <c r="H50" i="174"/>
  <c r="H51" i="174"/>
  <c r="H52" i="174"/>
  <c r="H53" i="174"/>
  <c r="H54" i="174"/>
  <c r="H55" i="174"/>
  <c r="H56" i="174"/>
  <c r="H57" i="174"/>
  <c r="H58" i="174"/>
  <c r="H59" i="174"/>
  <c r="H60" i="174"/>
  <c r="H61" i="174"/>
  <c r="H62" i="174"/>
  <c r="H63" i="174"/>
  <c r="H64" i="174"/>
  <c r="H65" i="174"/>
  <c r="H66" i="174"/>
  <c r="H67" i="174"/>
  <c r="H68" i="174"/>
  <c r="H69" i="174"/>
  <c r="H70" i="174"/>
  <c r="H71" i="174"/>
  <c r="H72" i="174"/>
  <c r="H73" i="174"/>
  <c r="H74" i="174"/>
  <c r="H75" i="174"/>
  <c r="H76" i="174"/>
  <c r="H77" i="174"/>
  <c r="H78" i="174"/>
  <c r="H79" i="174"/>
  <c r="H80" i="174"/>
  <c r="H81" i="174"/>
  <c r="H82" i="174"/>
  <c r="H83" i="174"/>
  <c r="H84" i="174"/>
  <c r="H85" i="174"/>
  <c r="H86" i="174"/>
  <c r="H87" i="174"/>
  <c r="H88" i="174"/>
  <c r="H89" i="174"/>
  <c r="H90" i="174"/>
  <c r="H91" i="174"/>
  <c r="H92" i="174"/>
  <c r="H93" i="174"/>
  <c r="H94" i="174"/>
  <c r="H95" i="174"/>
  <c r="H96" i="174"/>
  <c r="H97" i="174"/>
  <c r="H98" i="174"/>
  <c r="H99" i="174"/>
  <c r="H100" i="174"/>
  <c r="H101" i="174"/>
  <c r="H102" i="174"/>
  <c r="H103" i="174"/>
  <c r="H104" i="174"/>
  <c r="H105" i="174"/>
  <c r="H106" i="174"/>
  <c r="H107" i="174"/>
  <c r="H108" i="174"/>
  <c r="H109" i="174"/>
  <c r="H110" i="174"/>
  <c r="H111" i="174"/>
  <c r="H112" i="174"/>
  <c r="H113" i="174"/>
  <c r="H114" i="174"/>
  <c r="H115" i="174"/>
  <c r="H116" i="174"/>
  <c r="H117" i="174"/>
  <c r="H118" i="174"/>
  <c r="H119" i="174"/>
  <c r="H120" i="174"/>
  <c r="H121" i="174"/>
  <c r="H122" i="174"/>
  <c r="H123" i="174"/>
  <c r="H124" i="174"/>
  <c r="H125" i="174"/>
  <c r="H9" i="174"/>
  <c r="O3" i="1"/>
  <c r="N3" i="1"/>
  <c r="M3" i="1"/>
  <c r="L3" i="1"/>
  <c r="K3" i="1"/>
  <c r="J3" i="1"/>
  <c r="I3" i="1"/>
  <c r="G3" i="1"/>
  <c r="P10" i="174"/>
  <c r="P11" i="174"/>
  <c r="P12" i="174"/>
  <c r="P13" i="174"/>
  <c r="P14" i="174"/>
  <c r="P15" i="174"/>
  <c r="P16" i="174"/>
  <c r="P17" i="174"/>
  <c r="P18" i="174"/>
  <c r="P19" i="174"/>
  <c r="P20" i="174"/>
  <c r="P21" i="174"/>
  <c r="P22" i="174"/>
  <c r="P23" i="174"/>
  <c r="P24" i="174"/>
  <c r="P25" i="174"/>
  <c r="P26" i="174"/>
  <c r="P27" i="174"/>
  <c r="P28" i="174"/>
  <c r="P29" i="174"/>
  <c r="P30" i="174"/>
  <c r="P31" i="174"/>
  <c r="P32" i="174"/>
  <c r="P33" i="174"/>
  <c r="P34" i="174"/>
  <c r="P35" i="174"/>
  <c r="P36" i="174"/>
  <c r="P37" i="174"/>
  <c r="P38" i="174"/>
  <c r="P39" i="174"/>
  <c r="P40" i="174"/>
  <c r="P41" i="174"/>
  <c r="P42" i="174"/>
  <c r="P43" i="174"/>
  <c r="P44" i="174"/>
  <c r="P45" i="174"/>
  <c r="P46" i="174"/>
  <c r="P47" i="174"/>
  <c r="P48" i="174"/>
  <c r="P49" i="174"/>
  <c r="P50" i="174"/>
  <c r="P51" i="174"/>
  <c r="P52" i="174"/>
  <c r="P53" i="174"/>
  <c r="P54" i="174"/>
  <c r="P55" i="174"/>
  <c r="P56" i="174"/>
  <c r="P57" i="174"/>
  <c r="P58" i="174"/>
  <c r="P59" i="174"/>
  <c r="P60" i="174"/>
  <c r="P61" i="174"/>
  <c r="P62" i="174"/>
  <c r="P63" i="174"/>
  <c r="P64" i="174"/>
  <c r="P65" i="174"/>
  <c r="P66" i="174"/>
  <c r="P67" i="174"/>
  <c r="P68" i="174"/>
  <c r="P69" i="174"/>
  <c r="P70" i="174"/>
  <c r="P71" i="174"/>
  <c r="P72" i="174"/>
  <c r="P73" i="174"/>
  <c r="P74" i="174"/>
  <c r="P75" i="174"/>
  <c r="P76" i="174"/>
  <c r="P77" i="174"/>
  <c r="P78" i="174"/>
  <c r="P79" i="174"/>
  <c r="P80" i="174"/>
  <c r="P81" i="174"/>
  <c r="P82" i="174"/>
  <c r="P83" i="174"/>
  <c r="P84" i="174"/>
  <c r="P85" i="174"/>
  <c r="P86" i="174"/>
  <c r="P87" i="174"/>
  <c r="P88" i="174"/>
  <c r="P89" i="174"/>
  <c r="P90" i="174"/>
  <c r="P91" i="174"/>
  <c r="P92" i="174"/>
  <c r="P93" i="174"/>
  <c r="P94" i="174"/>
  <c r="P95" i="174"/>
  <c r="P96" i="174"/>
  <c r="P97" i="174"/>
  <c r="P98" i="174"/>
  <c r="P99" i="174"/>
  <c r="P100" i="174"/>
  <c r="P101" i="174"/>
  <c r="P102" i="174"/>
  <c r="P103" i="174"/>
  <c r="P104" i="174"/>
  <c r="P105" i="174"/>
  <c r="P106" i="174"/>
  <c r="P107" i="174"/>
  <c r="P108" i="174"/>
  <c r="P109" i="174"/>
  <c r="P110" i="174"/>
  <c r="P111" i="174"/>
  <c r="P112" i="174"/>
  <c r="P113" i="174"/>
  <c r="P114" i="174"/>
  <c r="P115" i="174"/>
  <c r="P116" i="174"/>
  <c r="P117" i="174"/>
  <c r="P118" i="174"/>
  <c r="P119" i="174"/>
  <c r="P120" i="174"/>
  <c r="P121" i="174"/>
  <c r="P122" i="174"/>
  <c r="P123" i="174"/>
  <c r="P124" i="174"/>
  <c r="P125" i="174"/>
  <c r="P9" i="174"/>
  <c r="O11" i="1"/>
  <c r="N11" i="1"/>
  <c r="M11" i="1"/>
  <c r="L11" i="1"/>
  <c r="K11" i="1"/>
  <c r="J11" i="1"/>
  <c r="I11" i="1"/>
  <c r="G11" i="1"/>
  <c r="O9" i="174"/>
  <c r="L10" i="1"/>
  <c r="O10" i="1"/>
  <c r="N10" i="1"/>
  <c r="M10" i="1"/>
  <c r="K10" i="1"/>
  <c r="J10" i="1"/>
  <c r="G10" i="1"/>
  <c r="D15" i="2"/>
  <c r="R9" i="174"/>
  <c r="O13" i="1"/>
  <c r="N13" i="1"/>
  <c r="M13" i="1"/>
  <c r="L13" i="1"/>
  <c r="K13" i="1"/>
  <c r="J13" i="1"/>
  <c r="I13" i="1"/>
  <c r="G13" i="1"/>
  <c r="D18" i="2"/>
  <c r="Q9" i="174"/>
  <c r="O12" i="1"/>
  <c r="N12" i="1"/>
  <c r="M12" i="1"/>
  <c r="L12" i="1"/>
  <c r="K12" i="1"/>
  <c r="J12" i="1"/>
  <c r="I12" i="1"/>
  <c r="G12" i="1"/>
  <c r="S9" i="174"/>
  <c r="O14" i="1"/>
  <c r="N14" i="1"/>
  <c r="M14" i="1"/>
  <c r="L14" i="1"/>
  <c r="K14" i="1"/>
  <c r="J14" i="1"/>
  <c r="I14" i="1"/>
  <c r="G14" i="1"/>
  <c r="D19" i="2"/>
  <c r="CA137" i="174"/>
  <c r="CA138" i="174"/>
  <c r="CA139" i="174"/>
  <c r="CA140" i="174"/>
  <c r="CA141" i="174"/>
  <c r="CA142" i="174"/>
  <c r="CA143" i="174"/>
  <c r="CA144" i="174"/>
  <c r="CA145" i="174"/>
  <c r="CA146" i="174"/>
  <c r="CA147" i="174"/>
  <c r="CA148" i="174"/>
  <c r="CA149" i="174"/>
  <c r="CA150" i="174"/>
  <c r="CA151" i="174"/>
  <c r="CA152" i="174"/>
  <c r="CA153" i="174"/>
  <c r="CA154" i="174"/>
  <c r="CA155" i="174"/>
  <c r="CA156" i="174"/>
  <c r="CA157" i="174"/>
  <c r="CA158" i="174"/>
  <c r="CA159" i="174"/>
  <c r="CA160" i="174"/>
  <c r="CA161" i="174"/>
  <c r="CA162" i="174"/>
  <c r="CA163" i="174"/>
  <c r="CA164" i="174"/>
  <c r="CA165" i="174"/>
  <c r="CA166" i="174"/>
  <c r="CA167" i="174"/>
  <c r="CA168" i="174"/>
  <c r="CA169" i="174"/>
  <c r="CA170" i="174"/>
  <c r="CA136" i="174"/>
  <c r="G74" i="1"/>
  <c r="W73" i="1"/>
  <c r="V73" i="1"/>
  <c r="U73" i="1"/>
  <c r="T73" i="1"/>
  <c r="S73" i="1"/>
  <c r="R73" i="1"/>
  <c r="G73" i="1"/>
  <c r="CC10" i="174"/>
  <c r="CC11" i="174"/>
  <c r="CC12" i="174"/>
  <c r="CC13" i="174"/>
  <c r="CC14" i="174"/>
  <c r="CC15" i="174"/>
  <c r="CC16" i="174"/>
  <c r="CC17" i="174"/>
  <c r="CC18" i="174"/>
  <c r="CC19" i="174"/>
  <c r="CC20" i="174"/>
  <c r="CC21" i="174"/>
  <c r="CC22" i="174"/>
  <c r="CC23" i="174"/>
  <c r="CC24" i="174"/>
  <c r="CC25" i="174"/>
  <c r="CC26" i="174"/>
  <c r="CC27" i="174"/>
  <c r="CC28" i="174"/>
  <c r="CC29" i="174"/>
  <c r="CC30" i="174"/>
  <c r="CC31" i="174"/>
  <c r="CC32" i="174"/>
  <c r="CC33" i="174"/>
  <c r="CC34" i="174"/>
  <c r="CC35" i="174"/>
  <c r="CC36" i="174"/>
  <c r="CC37" i="174"/>
  <c r="CC38" i="174"/>
  <c r="CC39" i="174"/>
  <c r="CC40" i="174"/>
  <c r="CC41" i="174"/>
  <c r="CC42" i="174"/>
  <c r="CC43" i="174"/>
  <c r="CC44" i="174"/>
  <c r="CC45" i="174"/>
  <c r="CC46" i="174"/>
  <c r="CC47" i="174"/>
  <c r="CC48" i="174"/>
  <c r="CC49" i="174"/>
  <c r="CC50" i="174"/>
  <c r="CC51" i="174"/>
  <c r="CC52" i="174"/>
  <c r="CC53" i="174"/>
  <c r="CC54" i="174"/>
  <c r="CC55" i="174"/>
  <c r="CC56" i="174"/>
  <c r="CC57" i="174"/>
  <c r="CC58" i="174"/>
  <c r="CC59" i="174"/>
  <c r="CC60" i="174"/>
  <c r="CC61" i="174"/>
  <c r="CC62" i="174"/>
  <c r="CC63" i="174"/>
  <c r="CC64" i="174"/>
  <c r="CC65" i="174"/>
  <c r="CC66" i="174"/>
  <c r="CC67" i="174"/>
  <c r="CC68" i="174"/>
  <c r="CC69" i="174"/>
  <c r="CC70" i="174"/>
  <c r="CC71" i="174"/>
  <c r="CC72" i="174"/>
  <c r="CC73" i="174"/>
  <c r="CC74" i="174"/>
  <c r="CC75" i="174"/>
  <c r="CC76" i="174"/>
  <c r="CC77" i="174"/>
  <c r="CC78" i="174"/>
  <c r="CC79" i="174"/>
  <c r="CC80" i="174"/>
  <c r="CC81" i="174"/>
  <c r="CC82" i="174"/>
  <c r="CC83" i="174"/>
  <c r="CC84" i="174"/>
  <c r="CC85" i="174"/>
  <c r="CC86" i="174"/>
  <c r="CC87" i="174"/>
  <c r="CC88" i="174"/>
  <c r="CC89" i="174"/>
  <c r="CC90" i="174"/>
  <c r="CC91" i="174"/>
  <c r="CC92" i="174"/>
  <c r="CC93" i="174"/>
  <c r="CC94" i="174"/>
  <c r="CC95" i="174"/>
  <c r="CC96" i="174"/>
  <c r="CC97" i="174"/>
  <c r="CC98" i="174"/>
  <c r="CC99" i="174"/>
  <c r="CC100" i="174"/>
  <c r="CC101" i="174"/>
  <c r="CC102" i="174"/>
  <c r="CC103" i="174"/>
  <c r="CC104" i="174"/>
  <c r="CC105" i="174"/>
  <c r="CC106" i="174"/>
  <c r="CC107" i="174"/>
  <c r="CC108" i="174"/>
  <c r="CC109" i="174"/>
  <c r="CC110" i="174"/>
  <c r="CC111" i="174"/>
  <c r="CC112" i="174"/>
  <c r="CC113" i="174"/>
  <c r="CC114" i="174"/>
  <c r="CC115" i="174"/>
  <c r="CC116" i="174"/>
  <c r="CC117" i="174"/>
  <c r="CC118" i="174"/>
  <c r="CC119" i="174"/>
  <c r="CC120" i="174"/>
  <c r="CC121" i="174"/>
  <c r="CC122" i="174"/>
  <c r="CC123" i="174"/>
  <c r="CC124" i="174"/>
  <c r="CC125" i="174"/>
  <c r="CC9" i="174"/>
  <c r="G76" i="1"/>
  <c r="CD10" i="174"/>
  <c r="CD11" i="174"/>
  <c r="CD12" i="174"/>
  <c r="CD13" i="174"/>
  <c r="CD14" i="174"/>
  <c r="CD15" i="174"/>
  <c r="CD16" i="174"/>
  <c r="CD17" i="174"/>
  <c r="CD18" i="174"/>
  <c r="CD19" i="174"/>
  <c r="CD20" i="174"/>
  <c r="CD21" i="174"/>
  <c r="CD22" i="174"/>
  <c r="CD23" i="174"/>
  <c r="CD24" i="174"/>
  <c r="CD25" i="174"/>
  <c r="CD26" i="174"/>
  <c r="CD27" i="174"/>
  <c r="CD28" i="174"/>
  <c r="CD29" i="174"/>
  <c r="CD30" i="174"/>
  <c r="CD31" i="174"/>
  <c r="CD32" i="174"/>
  <c r="CD33" i="174"/>
  <c r="CD34" i="174"/>
  <c r="CD35" i="174"/>
  <c r="CD36" i="174"/>
  <c r="CD37" i="174"/>
  <c r="CD38" i="174"/>
  <c r="CD39" i="174"/>
  <c r="CD40" i="174"/>
  <c r="CD41" i="174"/>
  <c r="CD42" i="174"/>
  <c r="CD43" i="174"/>
  <c r="CD44" i="174"/>
  <c r="CD45" i="174"/>
  <c r="CD46" i="174"/>
  <c r="CD47" i="174"/>
  <c r="CD48" i="174"/>
  <c r="CD49" i="174"/>
  <c r="CD50" i="174"/>
  <c r="CD51" i="174"/>
  <c r="CD52" i="174"/>
  <c r="CD53" i="174"/>
  <c r="CD54" i="174"/>
  <c r="CD55" i="174"/>
  <c r="CD56" i="174"/>
  <c r="CD57" i="174"/>
  <c r="CD58" i="174"/>
  <c r="CD59" i="174"/>
  <c r="CD60" i="174"/>
  <c r="CD61" i="174"/>
  <c r="CD62" i="174"/>
  <c r="CD63" i="174"/>
  <c r="CD64" i="174"/>
  <c r="CD65" i="174"/>
  <c r="CD66" i="174"/>
  <c r="CD67" i="174"/>
  <c r="CD68" i="174"/>
  <c r="CD69" i="174"/>
  <c r="CD70" i="174"/>
  <c r="CD71" i="174"/>
  <c r="CD72" i="174"/>
  <c r="CD73" i="174"/>
  <c r="CD74" i="174"/>
  <c r="CD75" i="174"/>
  <c r="CD76" i="174"/>
  <c r="CD77" i="174"/>
  <c r="CD78" i="174"/>
  <c r="CD79" i="174"/>
  <c r="CD80" i="174"/>
  <c r="CD81" i="174"/>
  <c r="CD82" i="174"/>
  <c r="CD83" i="174"/>
  <c r="CD84" i="174"/>
  <c r="CD85" i="174"/>
  <c r="CD86" i="174"/>
  <c r="CD87" i="174"/>
  <c r="CD88" i="174"/>
  <c r="CD89" i="174"/>
  <c r="CD90" i="174"/>
  <c r="CD91" i="174"/>
  <c r="CD92" i="174"/>
  <c r="CD93" i="174"/>
  <c r="CD94" i="174"/>
  <c r="CD95" i="174"/>
  <c r="CD96" i="174"/>
  <c r="CD97" i="174"/>
  <c r="CD98" i="174"/>
  <c r="CD99" i="174"/>
  <c r="CD100" i="174"/>
  <c r="CD101" i="174"/>
  <c r="CD102" i="174"/>
  <c r="CD103" i="174"/>
  <c r="CD104" i="174"/>
  <c r="CD105" i="174"/>
  <c r="CD106" i="174"/>
  <c r="CD107" i="174"/>
  <c r="CD108" i="174"/>
  <c r="CD109" i="174"/>
  <c r="CD110" i="174"/>
  <c r="CD111" i="174"/>
  <c r="CD112" i="174"/>
  <c r="CD113" i="174"/>
  <c r="CD114" i="174"/>
  <c r="CD115" i="174"/>
  <c r="CD116" i="174"/>
  <c r="CD117" i="174"/>
  <c r="CD118" i="174"/>
  <c r="CD119" i="174"/>
  <c r="CD120" i="174"/>
  <c r="CD121" i="174"/>
  <c r="CD122" i="174"/>
  <c r="CD123" i="174"/>
  <c r="CD124" i="174"/>
  <c r="CD125" i="174"/>
  <c r="CD9" i="174"/>
  <c r="O77" i="1"/>
  <c r="N77" i="1"/>
  <c r="M77" i="1"/>
  <c r="L77" i="1"/>
  <c r="K77" i="1"/>
  <c r="J77" i="1"/>
  <c r="I77" i="1"/>
  <c r="G77" i="1"/>
  <c r="H128" i="174" l="1"/>
  <c r="CA129" i="174"/>
  <c r="P128" i="174"/>
  <c r="CD128" i="174"/>
  <c r="P133" i="174"/>
  <c r="CD127" i="174"/>
  <c r="P127" i="174"/>
  <c r="CA128" i="174"/>
  <c r="CD131" i="174"/>
  <c r="I127" i="174"/>
  <c r="BZ127" i="174"/>
  <c r="BZ128" i="174"/>
  <c r="BZ131" i="174"/>
  <c r="BZ133" i="174"/>
  <c r="CA130" i="174"/>
  <c r="P129" i="174"/>
  <c r="H129" i="174"/>
  <c r="I129" i="174"/>
  <c r="CD129" i="174"/>
  <c r="CA131" i="174"/>
  <c r="I128" i="174"/>
  <c r="CD130" i="174"/>
  <c r="CA132" i="174"/>
  <c r="CD132" i="174"/>
  <c r="H133" i="174"/>
  <c r="I133" i="174"/>
  <c r="CA133" i="174"/>
  <c r="CD133" i="174"/>
  <c r="BZ130" i="174"/>
  <c r="CA127" i="174"/>
  <c r="H127" i="174"/>
  <c r="CE10" i="174"/>
  <c r="CE11" i="174"/>
  <c r="CE12" i="174"/>
  <c r="CE13" i="174"/>
  <c r="CE14" i="174"/>
  <c r="CE15" i="174"/>
  <c r="CE16" i="174"/>
  <c r="CE17" i="174"/>
  <c r="CE18" i="174"/>
  <c r="CE19" i="174"/>
  <c r="CE20" i="174"/>
  <c r="CE21" i="174"/>
  <c r="CE22" i="174"/>
  <c r="CE23" i="174"/>
  <c r="CE24" i="174"/>
  <c r="CE25" i="174"/>
  <c r="CE26" i="174"/>
  <c r="CE27" i="174"/>
  <c r="CE28" i="174"/>
  <c r="CE29" i="174"/>
  <c r="CE30" i="174"/>
  <c r="CE31" i="174"/>
  <c r="CE32" i="174"/>
  <c r="CE33" i="174"/>
  <c r="CE34" i="174"/>
  <c r="CE35" i="174"/>
  <c r="CE36" i="174"/>
  <c r="CE37" i="174"/>
  <c r="CE38" i="174"/>
  <c r="CE39" i="174"/>
  <c r="CE40" i="174"/>
  <c r="CE41" i="174"/>
  <c r="CE42" i="174"/>
  <c r="CE43" i="174"/>
  <c r="CE44" i="174"/>
  <c r="CE45" i="174"/>
  <c r="CE46" i="174"/>
  <c r="CE47" i="174"/>
  <c r="CE48" i="174"/>
  <c r="CE49" i="174"/>
  <c r="CE50" i="174"/>
  <c r="CE51" i="174"/>
  <c r="CE52" i="174"/>
  <c r="CE53" i="174"/>
  <c r="CE54" i="174"/>
  <c r="CE55" i="174"/>
  <c r="CE56" i="174"/>
  <c r="CE57" i="174"/>
  <c r="CE58" i="174"/>
  <c r="CE59" i="174"/>
  <c r="CE60" i="174"/>
  <c r="CE61" i="174"/>
  <c r="CE62" i="174"/>
  <c r="CE63" i="174"/>
  <c r="CE64" i="174"/>
  <c r="CE65" i="174"/>
  <c r="CE66" i="174"/>
  <c r="CE67" i="174"/>
  <c r="CE68" i="174"/>
  <c r="CE69" i="174"/>
  <c r="CE70" i="174"/>
  <c r="CE71" i="174"/>
  <c r="CE72" i="174"/>
  <c r="CE73" i="174"/>
  <c r="CE74" i="174"/>
  <c r="CE75" i="174"/>
  <c r="CE76" i="174"/>
  <c r="CE77" i="174"/>
  <c r="CE78" i="174"/>
  <c r="CE79" i="174"/>
  <c r="CE80" i="174"/>
  <c r="CE81" i="174"/>
  <c r="CE82" i="174"/>
  <c r="CE83" i="174"/>
  <c r="CE84" i="174"/>
  <c r="CE85" i="174"/>
  <c r="CE86" i="174"/>
  <c r="CE87" i="174"/>
  <c r="CE88" i="174"/>
  <c r="CE89" i="174"/>
  <c r="CE90" i="174"/>
  <c r="CE91" i="174"/>
  <c r="CE92" i="174"/>
  <c r="CE93" i="174"/>
  <c r="CE94" i="174"/>
  <c r="CE95" i="174"/>
  <c r="CE96" i="174"/>
  <c r="CE97" i="174"/>
  <c r="CE98" i="174"/>
  <c r="CE99" i="174"/>
  <c r="CE100" i="174"/>
  <c r="CE101" i="174"/>
  <c r="CE102" i="174"/>
  <c r="CE103" i="174"/>
  <c r="CE104" i="174"/>
  <c r="CE105" i="174"/>
  <c r="CE106" i="174"/>
  <c r="CE107" i="174"/>
  <c r="CE108" i="174"/>
  <c r="CE109" i="174"/>
  <c r="CE110" i="174"/>
  <c r="CE111" i="174"/>
  <c r="CE112" i="174"/>
  <c r="CE113" i="174"/>
  <c r="CE114" i="174"/>
  <c r="CE115" i="174"/>
  <c r="CE116" i="174"/>
  <c r="CE117" i="174"/>
  <c r="CE118" i="174"/>
  <c r="CE119" i="174"/>
  <c r="CE120" i="174"/>
  <c r="CE121" i="174"/>
  <c r="CE122" i="174"/>
  <c r="CE123" i="174"/>
  <c r="CE124" i="174"/>
  <c r="CE125" i="174"/>
  <c r="CE9" i="174"/>
  <c r="O78" i="1"/>
  <c r="N78" i="1"/>
  <c r="M78" i="1"/>
  <c r="L78" i="1"/>
  <c r="K78" i="1"/>
  <c r="J78" i="1"/>
  <c r="I78" i="1"/>
  <c r="G78" i="1"/>
  <c r="CE129" i="174" l="1"/>
  <c r="CE133" i="174"/>
  <c r="CE127" i="174"/>
  <c r="CE128" i="174"/>
  <c r="CE130" i="174"/>
  <c r="CE132" i="174"/>
  <c r="CE131" i="174"/>
  <c r="W75" i="1"/>
  <c r="V75" i="1"/>
  <c r="U75" i="1"/>
  <c r="T75" i="1"/>
  <c r="S75" i="1"/>
  <c r="R75" i="1"/>
  <c r="Q75" i="1"/>
  <c r="CB137" i="174"/>
  <c r="CB138" i="174"/>
  <c r="CB139" i="174"/>
  <c r="CB140" i="174"/>
  <c r="CB141" i="174"/>
  <c r="CB142" i="174"/>
  <c r="CB143" i="174"/>
  <c r="CB144" i="174"/>
  <c r="CB145" i="174"/>
  <c r="CB146" i="174"/>
  <c r="CB147" i="174"/>
  <c r="CB148" i="174"/>
  <c r="CB149" i="174"/>
  <c r="CB150" i="174"/>
  <c r="CB151" i="174"/>
  <c r="CB152" i="174"/>
  <c r="CB153" i="174"/>
  <c r="CB154" i="174"/>
  <c r="CB155" i="174"/>
  <c r="CB156" i="174"/>
  <c r="CB157" i="174"/>
  <c r="CB158" i="174"/>
  <c r="CB159" i="174"/>
  <c r="CB160" i="174"/>
  <c r="CB161" i="174"/>
  <c r="CB162" i="174"/>
  <c r="CB163" i="174"/>
  <c r="CB164" i="174"/>
  <c r="CB165" i="174"/>
  <c r="CB166" i="174"/>
  <c r="CB167" i="174"/>
  <c r="CB168" i="174"/>
  <c r="CB169" i="174"/>
  <c r="CB170" i="174"/>
  <c r="CB136" i="174"/>
  <c r="G75" i="1"/>
  <c r="CB127" i="174" l="1"/>
  <c r="CB130" i="174"/>
  <c r="CB131" i="174"/>
  <c r="CB132" i="174"/>
  <c r="CB133" i="174"/>
  <c r="CB128" i="174"/>
  <c r="CB129" i="174"/>
  <c r="G70" i="1"/>
  <c r="G69" i="1"/>
  <c r="G68" i="1"/>
  <c r="D75" i="2"/>
  <c r="BY10" i="174"/>
  <c r="BY11" i="174"/>
  <c r="BY12" i="174"/>
  <c r="BY13" i="174"/>
  <c r="BY14" i="174"/>
  <c r="BY15" i="174"/>
  <c r="BY16" i="174"/>
  <c r="BY17" i="174"/>
  <c r="BY18" i="174"/>
  <c r="BY19" i="174"/>
  <c r="BY20" i="174"/>
  <c r="BY21" i="174"/>
  <c r="BY22" i="174"/>
  <c r="BY23" i="174"/>
  <c r="BY24" i="174"/>
  <c r="BY25" i="174"/>
  <c r="BY26" i="174"/>
  <c r="BY27" i="174"/>
  <c r="BY28" i="174"/>
  <c r="BY29" i="174"/>
  <c r="BY30" i="174"/>
  <c r="BY31" i="174"/>
  <c r="BY32" i="174"/>
  <c r="BY33" i="174"/>
  <c r="BY34" i="174"/>
  <c r="BY35" i="174"/>
  <c r="BY36" i="174"/>
  <c r="BY37" i="174"/>
  <c r="BY38" i="174"/>
  <c r="BY39" i="174"/>
  <c r="BY40" i="174"/>
  <c r="BY41" i="174"/>
  <c r="BY42" i="174"/>
  <c r="BY43" i="174"/>
  <c r="BY44" i="174"/>
  <c r="BY45" i="174"/>
  <c r="BY46" i="174"/>
  <c r="BY47" i="174"/>
  <c r="BY48" i="174"/>
  <c r="BY49" i="174"/>
  <c r="BY50" i="174"/>
  <c r="BY51" i="174"/>
  <c r="BY52" i="174"/>
  <c r="BY53" i="174"/>
  <c r="BY54" i="174"/>
  <c r="BY55" i="174"/>
  <c r="BY56" i="174"/>
  <c r="BY57" i="174"/>
  <c r="BY58" i="174"/>
  <c r="BY59" i="174"/>
  <c r="BY60" i="174"/>
  <c r="BY61" i="174"/>
  <c r="BY62" i="174"/>
  <c r="BY63" i="174"/>
  <c r="BY64" i="174"/>
  <c r="BY65" i="174"/>
  <c r="BY66" i="174"/>
  <c r="BY67" i="174"/>
  <c r="BY68" i="174"/>
  <c r="BY69" i="174"/>
  <c r="BY70" i="174"/>
  <c r="BY71" i="174"/>
  <c r="BY72" i="174"/>
  <c r="BY73" i="174"/>
  <c r="BY74" i="174"/>
  <c r="BY75" i="174"/>
  <c r="BY76" i="174"/>
  <c r="BY77" i="174"/>
  <c r="BY78" i="174"/>
  <c r="BY79" i="174"/>
  <c r="BY80" i="174"/>
  <c r="BY81" i="174"/>
  <c r="BY82" i="174"/>
  <c r="BY83" i="174"/>
  <c r="BY84" i="174"/>
  <c r="BY85" i="174"/>
  <c r="BY86" i="174"/>
  <c r="BY87" i="174"/>
  <c r="BY88" i="174"/>
  <c r="BY89" i="174"/>
  <c r="BY90" i="174"/>
  <c r="BY91" i="174"/>
  <c r="BY92" i="174"/>
  <c r="BY93" i="174"/>
  <c r="BY94" i="174"/>
  <c r="BY95" i="174"/>
  <c r="BY96" i="174"/>
  <c r="BY97" i="174"/>
  <c r="BY98" i="174"/>
  <c r="BY99" i="174"/>
  <c r="BY100" i="174"/>
  <c r="BY101" i="174"/>
  <c r="BY102" i="174"/>
  <c r="BY103" i="174"/>
  <c r="BY104" i="174"/>
  <c r="BY105" i="174"/>
  <c r="BY106" i="174"/>
  <c r="BY107" i="174"/>
  <c r="BY108" i="174"/>
  <c r="BY109" i="174"/>
  <c r="BY110" i="174"/>
  <c r="BY111" i="174"/>
  <c r="BY112" i="174"/>
  <c r="BY113" i="174"/>
  <c r="BY114" i="174"/>
  <c r="BY115" i="174"/>
  <c r="BY116" i="174"/>
  <c r="BY117" i="174"/>
  <c r="BY118" i="174"/>
  <c r="BY119" i="174"/>
  <c r="BY120" i="174"/>
  <c r="BY121" i="174"/>
  <c r="BY122" i="174"/>
  <c r="BY123" i="174"/>
  <c r="BY124" i="174"/>
  <c r="BY125" i="174"/>
  <c r="BY9" i="174"/>
  <c r="BX10" i="174"/>
  <c r="BX11" i="174"/>
  <c r="BX12" i="174"/>
  <c r="BX13" i="174"/>
  <c r="BX14" i="174"/>
  <c r="BX15" i="174"/>
  <c r="BX16" i="174"/>
  <c r="BX17" i="174"/>
  <c r="BX18" i="174"/>
  <c r="BX19" i="174"/>
  <c r="BX20" i="174"/>
  <c r="BX21" i="174"/>
  <c r="BX22" i="174"/>
  <c r="BX23" i="174"/>
  <c r="BX24" i="174"/>
  <c r="BX25" i="174"/>
  <c r="BX26" i="174"/>
  <c r="BX27" i="174"/>
  <c r="BX28" i="174"/>
  <c r="BX29" i="174"/>
  <c r="BX30" i="174"/>
  <c r="BX31" i="174"/>
  <c r="BX32" i="174"/>
  <c r="BX33" i="174"/>
  <c r="BX34" i="174"/>
  <c r="BX35" i="174"/>
  <c r="BX36" i="174"/>
  <c r="BX37" i="174"/>
  <c r="BX38" i="174"/>
  <c r="BX39" i="174"/>
  <c r="BX40" i="174"/>
  <c r="BX41" i="174"/>
  <c r="BX42" i="174"/>
  <c r="BX43" i="174"/>
  <c r="BX44" i="174"/>
  <c r="BX45" i="174"/>
  <c r="BX46" i="174"/>
  <c r="BX47" i="174"/>
  <c r="BX48" i="174"/>
  <c r="BX49" i="174"/>
  <c r="BX50" i="174"/>
  <c r="BX51" i="174"/>
  <c r="BX52" i="174"/>
  <c r="BX53" i="174"/>
  <c r="BX54" i="174"/>
  <c r="BX55" i="174"/>
  <c r="BX56" i="174"/>
  <c r="BX57" i="174"/>
  <c r="BX58" i="174"/>
  <c r="BX59" i="174"/>
  <c r="BX60" i="174"/>
  <c r="BX61" i="174"/>
  <c r="BX62" i="174"/>
  <c r="BX63" i="174"/>
  <c r="BX64" i="174"/>
  <c r="BX65" i="174"/>
  <c r="BX66" i="174"/>
  <c r="BX67" i="174"/>
  <c r="BX68" i="174"/>
  <c r="BX69" i="174"/>
  <c r="BX70" i="174"/>
  <c r="BX71" i="174"/>
  <c r="BX72" i="174"/>
  <c r="BX73" i="174"/>
  <c r="BX74" i="174"/>
  <c r="BX75" i="174"/>
  <c r="BX76" i="174"/>
  <c r="BX77" i="174"/>
  <c r="BX78" i="174"/>
  <c r="BX79" i="174"/>
  <c r="BX80" i="174"/>
  <c r="BX81" i="174"/>
  <c r="BX82" i="174"/>
  <c r="BX83" i="174"/>
  <c r="BX84" i="174"/>
  <c r="BX85" i="174"/>
  <c r="BX86" i="174"/>
  <c r="BX87" i="174"/>
  <c r="BX88" i="174"/>
  <c r="BX89" i="174"/>
  <c r="BX90" i="174"/>
  <c r="BX91" i="174"/>
  <c r="BX92" i="174"/>
  <c r="BX93" i="174"/>
  <c r="BX94" i="174"/>
  <c r="BX95" i="174"/>
  <c r="BX96" i="174"/>
  <c r="BX97" i="174"/>
  <c r="BX98" i="174"/>
  <c r="BX99" i="174"/>
  <c r="BX100" i="174"/>
  <c r="BX101" i="174"/>
  <c r="BX102" i="174"/>
  <c r="BX103" i="174"/>
  <c r="BX104" i="174"/>
  <c r="BX105" i="174"/>
  <c r="BX106" i="174"/>
  <c r="BX107" i="174"/>
  <c r="BX108" i="174"/>
  <c r="BX109" i="174"/>
  <c r="BX110" i="174"/>
  <c r="BX111" i="174"/>
  <c r="BX112" i="174"/>
  <c r="BX113" i="174"/>
  <c r="BX114" i="174"/>
  <c r="BX115" i="174"/>
  <c r="BX116" i="174"/>
  <c r="BX117" i="174"/>
  <c r="BX118" i="174"/>
  <c r="BX119" i="174"/>
  <c r="BX120" i="174"/>
  <c r="BX121" i="174"/>
  <c r="BX122" i="174"/>
  <c r="BX123" i="174"/>
  <c r="BX124" i="174"/>
  <c r="BX125" i="174"/>
  <c r="O72" i="1"/>
  <c r="N72" i="1"/>
  <c r="M72" i="1"/>
  <c r="L72" i="1"/>
  <c r="K72" i="1"/>
  <c r="J72" i="1"/>
  <c r="I72" i="1"/>
  <c r="G72" i="1"/>
  <c r="G71" i="1"/>
  <c r="D73" i="2"/>
  <c r="BY127" i="174" l="1"/>
  <c r="BY130" i="174"/>
  <c r="BY128" i="174"/>
  <c r="BY129" i="174"/>
  <c r="BY132" i="174"/>
  <c r="BY133" i="174"/>
  <c r="BY131" i="174"/>
  <c r="K3" i="68"/>
  <c r="L71" i="1" l="1"/>
  <c r="K71" i="1"/>
  <c r="O71" i="1"/>
  <c r="J71" i="1"/>
  <c r="I71" i="1"/>
  <c r="N71" i="1"/>
  <c r="M71" i="1"/>
  <c r="BX9" i="174"/>
  <c r="BT28" i="174"/>
  <c r="BT86" i="174"/>
  <c r="BT87" i="174"/>
  <c r="G67" i="1"/>
  <c r="J119" i="35"/>
  <c r="BT125" i="174" s="1"/>
  <c r="J118" i="35"/>
  <c r="BT124" i="174" s="1"/>
  <c r="J117" i="35"/>
  <c r="BT123" i="174" s="1"/>
  <c r="J116" i="35"/>
  <c r="BT122" i="174" s="1"/>
  <c r="J115" i="35"/>
  <c r="BT121" i="174" s="1"/>
  <c r="J114" i="35"/>
  <c r="BT120" i="174" s="1"/>
  <c r="J113" i="35"/>
  <c r="BT119" i="174" s="1"/>
  <c r="J112" i="35"/>
  <c r="BT118" i="174" s="1"/>
  <c r="J111" i="35"/>
  <c r="BT117" i="174" s="1"/>
  <c r="J110" i="35"/>
  <c r="BT116" i="174" s="1"/>
  <c r="J109" i="35"/>
  <c r="BT115" i="174" s="1"/>
  <c r="J108" i="35"/>
  <c r="BT114" i="174" s="1"/>
  <c r="J107" i="35"/>
  <c r="BT113" i="174" s="1"/>
  <c r="J106" i="35"/>
  <c r="BT112" i="174" s="1"/>
  <c r="J105" i="35"/>
  <c r="BT111" i="174" s="1"/>
  <c r="J104" i="35"/>
  <c r="BT110" i="174" s="1"/>
  <c r="J103" i="35"/>
  <c r="BT109" i="174" s="1"/>
  <c r="J102" i="35"/>
  <c r="BT108" i="174" s="1"/>
  <c r="J101" i="35"/>
  <c r="BT107" i="174" s="1"/>
  <c r="J100" i="35"/>
  <c r="BT106" i="174" s="1"/>
  <c r="J99" i="35"/>
  <c r="BT105" i="174" s="1"/>
  <c r="J98" i="35"/>
  <c r="BT104" i="174" s="1"/>
  <c r="J97" i="35"/>
  <c r="BT103" i="174" s="1"/>
  <c r="J96" i="35"/>
  <c r="BT102" i="174" s="1"/>
  <c r="J95" i="35"/>
  <c r="BT101" i="174" s="1"/>
  <c r="J94" i="35"/>
  <c r="BT100" i="174" s="1"/>
  <c r="J93" i="35"/>
  <c r="BT99" i="174" s="1"/>
  <c r="J92" i="35"/>
  <c r="BT98" i="174" s="1"/>
  <c r="J91" i="35"/>
  <c r="BT97" i="174" s="1"/>
  <c r="J90" i="35"/>
  <c r="BT96" i="174" s="1"/>
  <c r="J89" i="35"/>
  <c r="BT95" i="174" s="1"/>
  <c r="J88" i="35"/>
  <c r="BT94" i="174" s="1"/>
  <c r="J87" i="35"/>
  <c r="BT93" i="174" s="1"/>
  <c r="J86" i="35"/>
  <c r="BT92" i="174" s="1"/>
  <c r="J85" i="35"/>
  <c r="BT91" i="174" s="1"/>
  <c r="J84" i="35"/>
  <c r="BT90" i="174" s="1"/>
  <c r="J83" i="35"/>
  <c r="BT89" i="174" s="1"/>
  <c r="J82" i="35"/>
  <c r="BT88" i="174" s="1"/>
  <c r="J79" i="35"/>
  <c r="BT85" i="174" s="1"/>
  <c r="J78" i="35"/>
  <c r="BT84" i="174" s="1"/>
  <c r="J77" i="35"/>
  <c r="BT83" i="174" s="1"/>
  <c r="J76" i="35"/>
  <c r="BT82" i="174" s="1"/>
  <c r="J75" i="35"/>
  <c r="BT81" i="174" s="1"/>
  <c r="J74" i="35"/>
  <c r="BT80" i="174" s="1"/>
  <c r="J73" i="35"/>
  <c r="BT79" i="174" s="1"/>
  <c r="J72" i="35"/>
  <c r="BT78" i="174" s="1"/>
  <c r="J71" i="35"/>
  <c r="BT77" i="174" s="1"/>
  <c r="J70" i="35"/>
  <c r="BT76" i="174" s="1"/>
  <c r="J69" i="35"/>
  <c r="BT75" i="174" s="1"/>
  <c r="J68" i="35"/>
  <c r="BT74" i="174" s="1"/>
  <c r="J67" i="35"/>
  <c r="BT73" i="174" s="1"/>
  <c r="J66" i="35"/>
  <c r="BT72" i="174" s="1"/>
  <c r="J65" i="35"/>
  <c r="BT71" i="174" s="1"/>
  <c r="J64" i="35"/>
  <c r="BT70" i="174" s="1"/>
  <c r="J63" i="35"/>
  <c r="BT69" i="174" s="1"/>
  <c r="J62" i="35"/>
  <c r="BT68" i="174" s="1"/>
  <c r="J61" i="35"/>
  <c r="BT67" i="174" s="1"/>
  <c r="J60" i="35"/>
  <c r="BT66" i="174" s="1"/>
  <c r="J59" i="35"/>
  <c r="BT65" i="174" s="1"/>
  <c r="J58" i="35"/>
  <c r="BT64" i="174" s="1"/>
  <c r="J57" i="35"/>
  <c r="BT63" i="174" s="1"/>
  <c r="J56" i="35"/>
  <c r="BT62" i="174" s="1"/>
  <c r="J55" i="35"/>
  <c r="BT61" i="174" s="1"/>
  <c r="J54" i="35"/>
  <c r="BT60" i="174" s="1"/>
  <c r="J53" i="35"/>
  <c r="BT59" i="174" s="1"/>
  <c r="J52" i="35"/>
  <c r="BT58" i="174" s="1"/>
  <c r="J51" i="35"/>
  <c r="BT57" i="174" s="1"/>
  <c r="J50" i="35"/>
  <c r="BT56" i="174" s="1"/>
  <c r="J49" i="35"/>
  <c r="BT55" i="174" s="1"/>
  <c r="J48" i="35"/>
  <c r="BT54" i="174" s="1"/>
  <c r="J47" i="35"/>
  <c r="BT53" i="174" s="1"/>
  <c r="J46" i="35"/>
  <c r="BT52" i="174" s="1"/>
  <c r="J45" i="35"/>
  <c r="BT51" i="174" s="1"/>
  <c r="J44" i="35"/>
  <c r="BT50" i="174" s="1"/>
  <c r="J43" i="35"/>
  <c r="BT49" i="174" s="1"/>
  <c r="J42" i="35"/>
  <c r="BT48" i="174" s="1"/>
  <c r="J41" i="35"/>
  <c r="BT47" i="174" s="1"/>
  <c r="J40" i="35"/>
  <c r="BT46" i="174" s="1"/>
  <c r="J39" i="35"/>
  <c r="BT45" i="174" s="1"/>
  <c r="J38" i="35"/>
  <c r="BT44" i="174" s="1"/>
  <c r="J37" i="35"/>
  <c r="BT43" i="174" s="1"/>
  <c r="J36" i="35"/>
  <c r="BT42" i="174" s="1"/>
  <c r="J35" i="35"/>
  <c r="BT41" i="174" s="1"/>
  <c r="J34" i="35"/>
  <c r="BT40" i="174" s="1"/>
  <c r="J33" i="35"/>
  <c r="BT39" i="174" s="1"/>
  <c r="J32" i="35"/>
  <c r="BT38" i="174" s="1"/>
  <c r="J31" i="35"/>
  <c r="BT37" i="174" s="1"/>
  <c r="J30" i="35"/>
  <c r="BT36" i="174" s="1"/>
  <c r="J29" i="35"/>
  <c r="BT35" i="174" s="1"/>
  <c r="J28" i="35"/>
  <c r="BT34" i="174" s="1"/>
  <c r="J27" i="35"/>
  <c r="BT33" i="174" s="1"/>
  <c r="J26" i="35"/>
  <c r="BT32" i="174" s="1"/>
  <c r="J25" i="35"/>
  <c r="BT31" i="174" s="1"/>
  <c r="J24" i="35"/>
  <c r="BT30" i="174" s="1"/>
  <c r="J23" i="35"/>
  <c r="BT29" i="174" s="1"/>
  <c r="J21" i="35"/>
  <c r="BT27" i="174" s="1"/>
  <c r="J20" i="35"/>
  <c r="BT26" i="174" s="1"/>
  <c r="J19" i="35"/>
  <c r="BT25" i="174" s="1"/>
  <c r="J18" i="35"/>
  <c r="BT24" i="174" s="1"/>
  <c r="J17" i="35"/>
  <c r="BT23" i="174" s="1"/>
  <c r="J16" i="35"/>
  <c r="BT22" i="174" s="1"/>
  <c r="J15" i="35"/>
  <c r="BT21" i="174" s="1"/>
  <c r="J14" i="35"/>
  <c r="BT20" i="174" s="1"/>
  <c r="J13" i="35"/>
  <c r="BT19" i="174" s="1"/>
  <c r="J12" i="35"/>
  <c r="BT18" i="174" s="1"/>
  <c r="J11" i="35"/>
  <c r="BT17" i="174" s="1"/>
  <c r="J10" i="35"/>
  <c r="BT16" i="174" s="1"/>
  <c r="J9" i="35"/>
  <c r="BT15" i="174" s="1"/>
  <c r="J8" i="35"/>
  <c r="BT14" i="174" s="1"/>
  <c r="J7" i="35"/>
  <c r="BT13" i="174" s="1"/>
  <c r="J6" i="35"/>
  <c r="BT12" i="174" s="1"/>
  <c r="J5" i="35"/>
  <c r="BT11" i="174" s="1"/>
  <c r="J4" i="35"/>
  <c r="BT10" i="174" s="1"/>
  <c r="J3" i="35"/>
  <c r="L67" i="1" l="1"/>
  <c r="BT9" i="174"/>
  <c r="BT130" i="174" s="1"/>
  <c r="M67" i="1"/>
  <c r="N67" i="1"/>
  <c r="O67" i="1"/>
  <c r="J67" i="1"/>
  <c r="K67" i="1"/>
  <c r="I67" i="1"/>
  <c r="BX130" i="174"/>
  <c r="BX131" i="174"/>
  <c r="BX132" i="174"/>
  <c r="BX127" i="174"/>
  <c r="BX129" i="174"/>
  <c r="BX133" i="174"/>
  <c r="BX128" i="174"/>
  <c r="BT129" i="174"/>
  <c r="BT127" i="174"/>
  <c r="BT132" i="174"/>
  <c r="BS10" i="174"/>
  <c r="BS11" i="174"/>
  <c r="BS12" i="174"/>
  <c r="BS13" i="174"/>
  <c r="BS14" i="174"/>
  <c r="BS15" i="174"/>
  <c r="BS16" i="174"/>
  <c r="BS17" i="174"/>
  <c r="BS18" i="174"/>
  <c r="BS19" i="174"/>
  <c r="BS20" i="174"/>
  <c r="BS21" i="174"/>
  <c r="BS22" i="174"/>
  <c r="BS23" i="174"/>
  <c r="BS24" i="174"/>
  <c r="BS25" i="174"/>
  <c r="BS26" i="174"/>
  <c r="BS27" i="174"/>
  <c r="BS28" i="174"/>
  <c r="BS29" i="174"/>
  <c r="BS30" i="174"/>
  <c r="BS31" i="174"/>
  <c r="BS32" i="174"/>
  <c r="BS33" i="174"/>
  <c r="BS34" i="174"/>
  <c r="BS35" i="174"/>
  <c r="BS36" i="174"/>
  <c r="BS37" i="174"/>
  <c r="BS38" i="174"/>
  <c r="BS39" i="174"/>
  <c r="BS40" i="174"/>
  <c r="BS41" i="174"/>
  <c r="BS42" i="174"/>
  <c r="BS43" i="174"/>
  <c r="BS44" i="174"/>
  <c r="BS45" i="174"/>
  <c r="BS46" i="174"/>
  <c r="BS47" i="174"/>
  <c r="BS48" i="174"/>
  <c r="BS49" i="174"/>
  <c r="BS50" i="174"/>
  <c r="BS51" i="174"/>
  <c r="BS52" i="174"/>
  <c r="BS53" i="174"/>
  <c r="BS54" i="174"/>
  <c r="BS55" i="174"/>
  <c r="BS56" i="174"/>
  <c r="BS57" i="174"/>
  <c r="BS58" i="174"/>
  <c r="BS59" i="174"/>
  <c r="BS60" i="174"/>
  <c r="BS61" i="174"/>
  <c r="BS62" i="174"/>
  <c r="BS63" i="174"/>
  <c r="BS64" i="174"/>
  <c r="BS65" i="174"/>
  <c r="BS66" i="174"/>
  <c r="BS67" i="174"/>
  <c r="BS68" i="174"/>
  <c r="BS69" i="174"/>
  <c r="BS70" i="174"/>
  <c r="BS71" i="174"/>
  <c r="BS72" i="174"/>
  <c r="BS73" i="174"/>
  <c r="BS74" i="174"/>
  <c r="BS75" i="174"/>
  <c r="BS76" i="174"/>
  <c r="BS77" i="174"/>
  <c r="BS78" i="174"/>
  <c r="BS79" i="174"/>
  <c r="BS80" i="174"/>
  <c r="BS81" i="174"/>
  <c r="BS82" i="174"/>
  <c r="BS83" i="174"/>
  <c r="BS84" i="174"/>
  <c r="BS85" i="174"/>
  <c r="BS86" i="174"/>
  <c r="BS87" i="174"/>
  <c r="BS88" i="174"/>
  <c r="BS89" i="174"/>
  <c r="BS90" i="174"/>
  <c r="BS91" i="174"/>
  <c r="BS92" i="174"/>
  <c r="BS93" i="174"/>
  <c r="BS94" i="174"/>
  <c r="BS95" i="174"/>
  <c r="BS96" i="174"/>
  <c r="BS97" i="174"/>
  <c r="BS98" i="174"/>
  <c r="BS99" i="174"/>
  <c r="BS100" i="174"/>
  <c r="BS101" i="174"/>
  <c r="BS102" i="174"/>
  <c r="BS103" i="174"/>
  <c r="BS104" i="174"/>
  <c r="BS105" i="174"/>
  <c r="BS106" i="174"/>
  <c r="BS107" i="174"/>
  <c r="BS108" i="174"/>
  <c r="BS109" i="174"/>
  <c r="BS110" i="174"/>
  <c r="BS111" i="174"/>
  <c r="BS112" i="174"/>
  <c r="BS113" i="174"/>
  <c r="BS114" i="174"/>
  <c r="BS115" i="174"/>
  <c r="BS116" i="174"/>
  <c r="BS117" i="174"/>
  <c r="BS118" i="174"/>
  <c r="BS119" i="174"/>
  <c r="BS120" i="174"/>
  <c r="BS121" i="174"/>
  <c r="BS122" i="174"/>
  <c r="BS123" i="174"/>
  <c r="BS124" i="174"/>
  <c r="BS125" i="174"/>
  <c r="G66" i="1"/>
  <c r="BT133" i="174" l="1"/>
  <c r="BT128" i="174"/>
  <c r="BT131" i="174"/>
  <c r="G65" i="1"/>
  <c r="O61" i="1" l="1"/>
  <c r="N61" i="1"/>
  <c r="M61" i="1"/>
  <c r="J61" i="1"/>
  <c r="G61" i="1"/>
  <c r="D66" i="2"/>
  <c r="G54" i="1" l="1"/>
  <c r="C62" i="2"/>
  <c r="BM10" i="174"/>
  <c r="BM11" i="174"/>
  <c r="BM12" i="174"/>
  <c r="BM13" i="174"/>
  <c r="BM14" i="174"/>
  <c r="BM15" i="174"/>
  <c r="BM16" i="174"/>
  <c r="BM17" i="174"/>
  <c r="BM18" i="174"/>
  <c r="BM19" i="174"/>
  <c r="BM20" i="174"/>
  <c r="BM21" i="174"/>
  <c r="BM22" i="174"/>
  <c r="BM23" i="174"/>
  <c r="BM24" i="174"/>
  <c r="BM25" i="174"/>
  <c r="BM26" i="174"/>
  <c r="BM27" i="174"/>
  <c r="BM28" i="174"/>
  <c r="BM29" i="174"/>
  <c r="BM30" i="174"/>
  <c r="BM31" i="174"/>
  <c r="BM32" i="174"/>
  <c r="BM33" i="174"/>
  <c r="BM34" i="174"/>
  <c r="BM35" i="174"/>
  <c r="BM36" i="174"/>
  <c r="BM37" i="174"/>
  <c r="BM38" i="174"/>
  <c r="BM39" i="174"/>
  <c r="BM40" i="174"/>
  <c r="BM41" i="174"/>
  <c r="BM42" i="174"/>
  <c r="BM43" i="174"/>
  <c r="BM44" i="174"/>
  <c r="BM45" i="174"/>
  <c r="BM46" i="174"/>
  <c r="BM47" i="174"/>
  <c r="BM48" i="174"/>
  <c r="BM49" i="174"/>
  <c r="BM50" i="174"/>
  <c r="BM51" i="174"/>
  <c r="BM52" i="174"/>
  <c r="BM53" i="174"/>
  <c r="BM54" i="174"/>
  <c r="BM55" i="174"/>
  <c r="BM56" i="174"/>
  <c r="BM57" i="174"/>
  <c r="BM58" i="174"/>
  <c r="BM59" i="174"/>
  <c r="BM60" i="174"/>
  <c r="BM61" i="174"/>
  <c r="BM62" i="174"/>
  <c r="BM63" i="174"/>
  <c r="BM64" i="174"/>
  <c r="BM65" i="174"/>
  <c r="BM66" i="174"/>
  <c r="BM67" i="174"/>
  <c r="BM68" i="174"/>
  <c r="BM69" i="174"/>
  <c r="BM70" i="174"/>
  <c r="BM71" i="174"/>
  <c r="BM72" i="174"/>
  <c r="BM73" i="174"/>
  <c r="BM74" i="174"/>
  <c r="BM75" i="174"/>
  <c r="BM76" i="174"/>
  <c r="BM77" i="174"/>
  <c r="BM78" i="174"/>
  <c r="BM79" i="174"/>
  <c r="BM80" i="174"/>
  <c r="BM81" i="174"/>
  <c r="BM82" i="174"/>
  <c r="BM83" i="174"/>
  <c r="BM84" i="174"/>
  <c r="BM85" i="174"/>
  <c r="BM86" i="174"/>
  <c r="BM87" i="174"/>
  <c r="BM88" i="174"/>
  <c r="BM89" i="174"/>
  <c r="BM90" i="174"/>
  <c r="BM91" i="174"/>
  <c r="BM92" i="174"/>
  <c r="BM93" i="174"/>
  <c r="BM94" i="174"/>
  <c r="BM95" i="174"/>
  <c r="BM96" i="174"/>
  <c r="BM97" i="174"/>
  <c r="BM98" i="174"/>
  <c r="BM99" i="174"/>
  <c r="BM100" i="174"/>
  <c r="BM101" i="174"/>
  <c r="BM102" i="174"/>
  <c r="BM103" i="174"/>
  <c r="BM104" i="174"/>
  <c r="BM105" i="174"/>
  <c r="BM106" i="174"/>
  <c r="BM107" i="174"/>
  <c r="BM108" i="174"/>
  <c r="BM109" i="174"/>
  <c r="BM110" i="174"/>
  <c r="BM111" i="174"/>
  <c r="BM112" i="174"/>
  <c r="BM113" i="174"/>
  <c r="BM114" i="174"/>
  <c r="BM115" i="174"/>
  <c r="BM116" i="174"/>
  <c r="BM117" i="174"/>
  <c r="BM118" i="174"/>
  <c r="BM119" i="174"/>
  <c r="BM120" i="174"/>
  <c r="BM121" i="174"/>
  <c r="BM122" i="174"/>
  <c r="BM123" i="174"/>
  <c r="BM124" i="174"/>
  <c r="BM125" i="174"/>
  <c r="BM9" i="174"/>
  <c r="L59" i="1"/>
  <c r="M59" i="1"/>
  <c r="N59" i="1"/>
  <c r="O59" i="1"/>
  <c r="K59" i="1"/>
  <c r="J59" i="1"/>
  <c r="I59" i="1"/>
  <c r="G60" i="1"/>
  <c r="G59" i="1"/>
  <c r="D65" i="2"/>
  <c r="BK10" i="174" l="1"/>
  <c r="BK11" i="174"/>
  <c r="BK12" i="174"/>
  <c r="BK13" i="174"/>
  <c r="BK14" i="174"/>
  <c r="BK15" i="174"/>
  <c r="BK16" i="174"/>
  <c r="BK17" i="174"/>
  <c r="BK18" i="174"/>
  <c r="BK19" i="174"/>
  <c r="BK20" i="174"/>
  <c r="BK21" i="174"/>
  <c r="BK22" i="174"/>
  <c r="BK23" i="174"/>
  <c r="BK24" i="174"/>
  <c r="BK25" i="174"/>
  <c r="BK26" i="174"/>
  <c r="BK27" i="174"/>
  <c r="BK28" i="174"/>
  <c r="BK29" i="174"/>
  <c r="BK30" i="174"/>
  <c r="BK31" i="174"/>
  <c r="BK32" i="174"/>
  <c r="BK33" i="174"/>
  <c r="BK34" i="174"/>
  <c r="BK35" i="174"/>
  <c r="BK36" i="174"/>
  <c r="BK37" i="174"/>
  <c r="BK38" i="174"/>
  <c r="BK39" i="174"/>
  <c r="BK40" i="174"/>
  <c r="BK41" i="174"/>
  <c r="BK42" i="174"/>
  <c r="BK43" i="174"/>
  <c r="BK44" i="174"/>
  <c r="BK45" i="174"/>
  <c r="BK46" i="174"/>
  <c r="BK47" i="174"/>
  <c r="BK48" i="174"/>
  <c r="BK49" i="174"/>
  <c r="BK50" i="174"/>
  <c r="BK51" i="174"/>
  <c r="BK52" i="174"/>
  <c r="BK53" i="174"/>
  <c r="BK54" i="174"/>
  <c r="BK55" i="174"/>
  <c r="BK56" i="174"/>
  <c r="BK57" i="174"/>
  <c r="BK58" i="174"/>
  <c r="BK59" i="174"/>
  <c r="BK60" i="174"/>
  <c r="BK61" i="174"/>
  <c r="BK62" i="174"/>
  <c r="BK63" i="174"/>
  <c r="BK64" i="174"/>
  <c r="BK65" i="174"/>
  <c r="BK66" i="174"/>
  <c r="BK67" i="174"/>
  <c r="BK68" i="174"/>
  <c r="BK69" i="174"/>
  <c r="BK70" i="174"/>
  <c r="BK71" i="174"/>
  <c r="BK72" i="174"/>
  <c r="BK73" i="174"/>
  <c r="BK74" i="174"/>
  <c r="BK75" i="174"/>
  <c r="BK76" i="174"/>
  <c r="BK77" i="174"/>
  <c r="BK78" i="174"/>
  <c r="BK79" i="174"/>
  <c r="BK80" i="174"/>
  <c r="BK81" i="174"/>
  <c r="BK82" i="174"/>
  <c r="BK83" i="174"/>
  <c r="BK84" i="174"/>
  <c r="BK85" i="174"/>
  <c r="BK86" i="174"/>
  <c r="BK87" i="174"/>
  <c r="BK88" i="174"/>
  <c r="BK89" i="174"/>
  <c r="BK90" i="174"/>
  <c r="BK91" i="174"/>
  <c r="BK92" i="174"/>
  <c r="BK93" i="174"/>
  <c r="BK94" i="174"/>
  <c r="BK95" i="174"/>
  <c r="BK96" i="174"/>
  <c r="BK97" i="174"/>
  <c r="BK98" i="174"/>
  <c r="BK99" i="174"/>
  <c r="BK100" i="174"/>
  <c r="BK101" i="174"/>
  <c r="BK102" i="174"/>
  <c r="BK103" i="174"/>
  <c r="BK104" i="174"/>
  <c r="BK105" i="174"/>
  <c r="BK106" i="174"/>
  <c r="BK107" i="174"/>
  <c r="BK108" i="174"/>
  <c r="BK109" i="174"/>
  <c r="BK110" i="174"/>
  <c r="BK111" i="174"/>
  <c r="BK112" i="174"/>
  <c r="BK113" i="174"/>
  <c r="BK114" i="174"/>
  <c r="BK115" i="174"/>
  <c r="BK116" i="174"/>
  <c r="BK117" i="174"/>
  <c r="BK118" i="174"/>
  <c r="BK119" i="174"/>
  <c r="BK120" i="174"/>
  <c r="BK121" i="174"/>
  <c r="BK122" i="174"/>
  <c r="BK123" i="174"/>
  <c r="BK124" i="174"/>
  <c r="BK125" i="174"/>
  <c r="BK9" i="174"/>
  <c r="O58" i="1"/>
  <c r="N58" i="1"/>
  <c r="M58" i="1"/>
  <c r="L58" i="1"/>
  <c r="K58" i="1"/>
  <c r="J58" i="1"/>
  <c r="G58" i="1"/>
  <c r="BK129" i="174" l="1"/>
  <c r="BK130" i="174"/>
  <c r="BK131" i="174"/>
  <c r="BK133" i="174"/>
  <c r="BK127" i="174"/>
  <c r="BK128" i="174"/>
  <c r="BK132" i="174"/>
  <c r="W56" i="1"/>
  <c r="V56" i="1"/>
  <c r="U56" i="1"/>
  <c r="T56" i="1"/>
  <c r="S56" i="1"/>
  <c r="R56" i="1"/>
  <c r="Q56" i="1"/>
  <c r="G56" i="1"/>
  <c r="BI133" i="174"/>
  <c r="BI132" i="174"/>
  <c r="BI131" i="174"/>
  <c r="BI130" i="174"/>
  <c r="BI129" i="174"/>
  <c r="BI128" i="174"/>
  <c r="BI127" i="174"/>
  <c r="BH10" i="174"/>
  <c r="BH11" i="174"/>
  <c r="BH12" i="174"/>
  <c r="BH13" i="174"/>
  <c r="BH14" i="174"/>
  <c r="BH15" i="174"/>
  <c r="BH16" i="174"/>
  <c r="BH17" i="174"/>
  <c r="BH18" i="174"/>
  <c r="BH19" i="174"/>
  <c r="BH20" i="174"/>
  <c r="BH21" i="174"/>
  <c r="BH22" i="174"/>
  <c r="BH23" i="174"/>
  <c r="BH24" i="174"/>
  <c r="BH25" i="174"/>
  <c r="BH26" i="174"/>
  <c r="BH27" i="174"/>
  <c r="BH28" i="174"/>
  <c r="BH29" i="174"/>
  <c r="BH30" i="174"/>
  <c r="BH31" i="174"/>
  <c r="BH32" i="174"/>
  <c r="BH33" i="174"/>
  <c r="BH34" i="174"/>
  <c r="BH35" i="174"/>
  <c r="BH36" i="174"/>
  <c r="BH37" i="174"/>
  <c r="BH38" i="174"/>
  <c r="BH39" i="174"/>
  <c r="BH40" i="174"/>
  <c r="BH41" i="174"/>
  <c r="BH42" i="174"/>
  <c r="BH43" i="174"/>
  <c r="BH44" i="174"/>
  <c r="BH45" i="174"/>
  <c r="BH46" i="174"/>
  <c r="BH47" i="174"/>
  <c r="BH48" i="174"/>
  <c r="BH49" i="174"/>
  <c r="BH50" i="174"/>
  <c r="BH51" i="174"/>
  <c r="BH52" i="174"/>
  <c r="BH53" i="174"/>
  <c r="BH54" i="174"/>
  <c r="BH55" i="174"/>
  <c r="BH56" i="174"/>
  <c r="BH57" i="174"/>
  <c r="BH58" i="174"/>
  <c r="BH59" i="174"/>
  <c r="BH60" i="174"/>
  <c r="BH61" i="174"/>
  <c r="BH62" i="174"/>
  <c r="BH63" i="174"/>
  <c r="BH64" i="174"/>
  <c r="BH65" i="174"/>
  <c r="BH66" i="174"/>
  <c r="BH67" i="174"/>
  <c r="BH68" i="174"/>
  <c r="BH69" i="174"/>
  <c r="BH70" i="174"/>
  <c r="BH71" i="174"/>
  <c r="BH72" i="174"/>
  <c r="BH73" i="174"/>
  <c r="BH74" i="174"/>
  <c r="BH75" i="174"/>
  <c r="BH76" i="174"/>
  <c r="BH77" i="174"/>
  <c r="BH78" i="174"/>
  <c r="BH79" i="174"/>
  <c r="BH80" i="174"/>
  <c r="BH81" i="174"/>
  <c r="BH82" i="174"/>
  <c r="BH83" i="174"/>
  <c r="BH84" i="174"/>
  <c r="BH85" i="174"/>
  <c r="BH86" i="174"/>
  <c r="BH87" i="174"/>
  <c r="BH88" i="174"/>
  <c r="BH89" i="174"/>
  <c r="BH90" i="174"/>
  <c r="BH91" i="174"/>
  <c r="BH92" i="174"/>
  <c r="BH93" i="174"/>
  <c r="BH94" i="174"/>
  <c r="BH95" i="174"/>
  <c r="BH96" i="174"/>
  <c r="BH97" i="174"/>
  <c r="BH98" i="174"/>
  <c r="BH99" i="174"/>
  <c r="BH100" i="174"/>
  <c r="BH101" i="174"/>
  <c r="BH102" i="174"/>
  <c r="BH103" i="174"/>
  <c r="BH104" i="174"/>
  <c r="BH105" i="174"/>
  <c r="BH106" i="174"/>
  <c r="BH107" i="174"/>
  <c r="BH108" i="174"/>
  <c r="BH109" i="174"/>
  <c r="BH110" i="174"/>
  <c r="BH111" i="174"/>
  <c r="BH112" i="174"/>
  <c r="BH113" i="174"/>
  <c r="BH114" i="174"/>
  <c r="BH115" i="174"/>
  <c r="BH116" i="174"/>
  <c r="BH117" i="174"/>
  <c r="BH118" i="174"/>
  <c r="BH119" i="174"/>
  <c r="BH120" i="174"/>
  <c r="BH121" i="174"/>
  <c r="BH122" i="174"/>
  <c r="BH123" i="174"/>
  <c r="BH124" i="174"/>
  <c r="BH125" i="174"/>
  <c r="BH9" i="174"/>
  <c r="O55" i="1"/>
  <c r="N55" i="1"/>
  <c r="M55" i="1"/>
  <c r="L55" i="1"/>
  <c r="K55" i="1"/>
  <c r="J55" i="1"/>
  <c r="I55" i="1"/>
  <c r="G55" i="1"/>
  <c r="AV10" i="174"/>
  <c r="AV11" i="174"/>
  <c r="AV12" i="174"/>
  <c r="AV13" i="174"/>
  <c r="AV14" i="174"/>
  <c r="AV15" i="174"/>
  <c r="AV16" i="174"/>
  <c r="AV17" i="174"/>
  <c r="AV18" i="174"/>
  <c r="AV19" i="174"/>
  <c r="AV20" i="174"/>
  <c r="AV21" i="174"/>
  <c r="AV22" i="174"/>
  <c r="AV23" i="174"/>
  <c r="AV24" i="174"/>
  <c r="AV25" i="174"/>
  <c r="AV26" i="174"/>
  <c r="AV27" i="174"/>
  <c r="AV28" i="174"/>
  <c r="AV29" i="174"/>
  <c r="AV30" i="174"/>
  <c r="AV31" i="174"/>
  <c r="AV32" i="174"/>
  <c r="AV33" i="174"/>
  <c r="AV34" i="174"/>
  <c r="AV35" i="174"/>
  <c r="AV36" i="174"/>
  <c r="AV37" i="174"/>
  <c r="AV38" i="174"/>
  <c r="AV39" i="174"/>
  <c r="AV40" i="174"/>
  <c r="AV41" i="174"/>
  <c r="AV42" i="174"/>
  <c r="AV43" i="174"/>
  <c r="AV44" i="174"/>
  <c r="AV45" i="174"/>
  <c r="AV46" i="174"/>
  <c r="AV47" i="174"/>
  <c r="AV48" i="174"/>
  <c r="AV49" i="174"/>
  <c r="AV50" i="174"/>
  <c r="AV51" i="174"/>
  <c r="AV52" i="174"/>
  <c r="AV53" i="174"/>
  <c r="AV54" i="174"/>
  <c r="AV55" i="174"/>
  <c r="AV56" i="174"/>
  <c r="AV57" i="174"/>
  <c r="AV58" i="174"/>
  <c r="AV59" i="174"/>
  <c r="AV60" i="174"/>
  <c r="AV61" i="174"/>
  <c r="AV62" i="174"/>
  <c r="AV63" i="174"/>
  <c r="AV64" i="174"/>
  <c r="AV65" i="174"/>
  <c r="AV66" i="174"/>
  <c r="AV67" i="174"/>
  <c r="AV68" i="174"/>
  <c r="AV69" i="174"/>
  <c r="AV70" i="174"/>
  <c r="AV71" i="174"/>
  <c r="AV72" i="174"/>
  <c r="AV73" i="174"/>
  <c r="AV74" i="174"/>
  <c r="AV75" i="174"/>
  <c r="AV76" i="174"/>
  <c r="AV77" i="174"/>
  <c r="AV78" i="174"/>
  <c r="AV79" i="174"/>
  <c r="AV80" i="174"/>
  <c r="AV81" i="174"/>
  <c r="AV82" i="174"/>
  <c r="AV83" i="174"/>
  <c r="AV84" i="174"/>
  <c r="AV85" i="174"/>
  <c r="AV86" i="174"/>
  <c r="AV87" i="174"/>
  <c r="AV88" i="174"/>
  <c r="AV89" i="174"/>
  <c r="AV90" i="174"/>
  <c r="AV91" i="174"/>
  <c r="AV92" i="174"/>
  <c r="AV93" i="174"/>
  <c r="AV94" i="174"/>
  <c r="AV95" i="174"/>
  <c r="AV96" i="174"/>
  <c r="AV97" i="174"/>
  <c r="AV98" i="174"/>
  <c r="AV99" i="174"/>
  <c r="AV100" i="174"/>
  <c r="AV101" i="174"/>
  <c r="AV102" i="174"/>
  <c r="AV103" i="174"/>
  <c r="AV104" i="174"/>
  <c r="AV105" i="174"/>
  <c r="AV106" i="174"/>
  <c r="AV107" i="174"/>
  <c r="AV108" i="174"/>
  <c r="AV109" i="174"/>
  <c r="AV110" i="174"/>
  <c r="AV111" i="174"/>
  <c r="AV112" i="174"/>
  <c r="AV113" i="174"/>
  <c r="AV114" i="174"/>
  <c r="AV115" i="174"/>
  <c r="AV116" i="174"/>
  <c r="AV117" i="174"/>
  <c r="AV118" i="174"/>
  <c r="AV119" i="174"/>
  <c r="AV120" i="174"/>
  <c r="AV121" i="174"/>
  <c r="AV122" i="174"/>
  <c r="AV123" i="174"/>
  <c r="AV124" i="174"/>
  <c r="AV125" i="174"/>
  <c r="AV9" i="174"/>
  <c r="BF10" i="174"/>
  <c r="BF11" i="174"/>
  <c r="BF12" i="174"/>
  <c r="BF13" i="174"/>
  <c r="BF14" i="174"/>
  <c r="BF15" i="174"/>
  <c r="BF16" i="174"/>
  <c r="BF17" i="174"/>
  <c r="BF18" i="174"/>
  <c r="BF19" i="174"/>
  <c r="BF20" i="174"/>
  <c r="BF21" i="174"/>
  <c r="BF22" i="174"/>
  <c r="BF23" i="174"/>
  <c r="BF24" i="174"/>
  <c r="BF25" i="174"/>
  <c r="BF26" i="174"/>
  <c r="BF27" i="174"/>
  <c r="BF28" i="174"/>
  <c r="BF29" i="174"/>
  <c r="BF30" i="174"/>
  <c r="BF31" i="174"/>
  <c r="BF32" i="174"/>
  <c r="BF33" i="174"/>
  <c r="BF34" i="174"/>
  <c r="BF35" i="174"/>
  <c r="BF36" i="174"/>
  <c r="BF37" i="174"/>
  <c r="BF38" i="174"/>
  <c r="BF39" i="174"/>
  <c r="BF40" i="174"/>
  <c r="BF41" i="174"/>
  <c r="BF42" i="174"/>
  <c r="BF43" i="174"/>
  <c r="BF44" i="174"/>
  <c r="BF45" i="174"/>
  <c r="BF46" i="174"/>
  <c r="BF47" i="174"/>
  <c r="BF48" i="174"/>
  <c r="BF49" i="174"/>
  <c r="BF50" i="174"/>
  <c r="BF51" i="174"/>
  <c r="BF52" i="174"/>
  <c r="BF53" i="174"/>
  <c r="BF54" i="174"/>
  <c r="BF55" i="174"/>
  <c r="BF56" i="174"/>
  <c r="BF57" i="174"/>
  <c r="BF58" i="174"/>
  <c r="BF59" i="174"/>
  <c r="BF60" i="174"/>
  <c r="BF61" i="174"/>
  <c r="BF62" i="174"/>
  <c r="BF63" i="174"/>
  <c r="BF64" i="174"/>
  <c r="BF65" i="174"/>
  <c r="BF66" i="174"/>
  <c r="BF67" i="174"/>
  <c r="BF68" i="174"/>
  <c r="BF69" i="174"/>
  <c r="BF70" i="174"/>
  <c r="BF71" i="174"/>
  <c r="BF72" i="174"/>
  <c r="BF73" i="174"/>
  <c r="BF74" i="174"/>
  <c r="BF75" i="174"/>
  <c r="BF76" i="174"/>
  <c r="BF77" i="174"/>
  <c r="BF78" i="174"/>
  <c r="BF79" i="174"/>
  <c r="BF80" i="174"/>
  <c r="BF81" i="174"/>
  <c r="BF82" i="174"/>
  <c r="BF83" i="174"/>
  <c r="BF84" i="174"/>
  <c r="BF85" i="174"/>
  <c r="BF86" i="174"/>
  <c r="BF87" i="174"/>
  <c r="BF88" i="174"/>
  <c r="BF89" i="174"/>
  <c r="BF90" i="174"/>
  <c r="BF91" i="174"/>
  <c r="BF92" i="174"/>
  <c r="BF93" i="174"/>
  <c r="BF94" i="174"/>
  <c r="BF95" i="174"/>
  <c r="BF96" i="174"/>
  <c r="BF97" i="174"/>
  <c r="BF98" i="174"/>
  <c r="BF99" i="174"/>
  <c r="BF100" i="174"/>
  <c r="BF101" i="174"/>
  <c r="BF102" i="174"/>
  <c r="BF103" i="174"/>
  <c r="BF104" i="174"/>
  <c r="BF105" i="174"/>
  <c r="BF106" i="174"/>
  <c r="BF107" i="174"/>
  <c r="BF108" i="174"/>
  <c r="BF109" i="174"/>
  <c r="BF110" i="174"/>
  <c r="BF111" i="174"/>
  <c r="BF112" i="174"/>
  <c r="BF113" i="174"/>
  <c r="BF114" i="174"/>
  <c r="BF115" i="174"/>
  <c r="BF116" i="174"/>
  <c r="BF117" i="174"/>
  <c r="BF118" i="174"/>
  <c r="BF119" i="174"/>
  <c r="BF120" i="174"/>
  <c r="BF121" i="174"/>
  <c r="BF122" i="174"/>
  <c r="BF123" i="174"/>
  <c r="BF124" i="174"/>
  <c r="BF125" i="174"/>
  <c r="BF9" i="174"/>
  <c r="AV132" i="174" l="1"/>
  <c r="AV129" i="174"/>
  <c r="AV133" i="174"/>
  <c r="AV130" i="174"/>
  <c r="AV127" i="174"/>
  <c r="AV131" i="174"/>
  <c r="AV128" i="174"/>
  <c r="BH133" i="174"/>
  <c r="BH129" i="174"/>
  <c r="BH127" i="174"/>
  <c r="BH128" i="174"/>
  <c r="BH130" i="174"/>
  <c r="BH131" i="174"/>
  <c r="BH132" i="174"/>
  <c r="BF129" i="174"/>
  <c r="BF133" i="174"/>
  <c r="BF128" i="174"/>
  <c r="BF130" i="174"/>
  <c r="BF127" i="174"/>
  <c r="BF131" i="174"/>
  <c r="BF132" i="174"/>
  <c r="O43" i="1"/>
  <c r="N43" i="1"/>
  <c r="M43" i="1"/>
  <c r="L43" i="1"/>
  <c r="K43" i="1"/>
  <c r="J43" i="1"/>
  <c r="I43" i="1"/>
  <c r="G42" i="1"/>
  <c r="G43" i="1"/>
  <c r="G53" i="1"/>
  <c r="AW10" i="174"/>
  <c r="AW11" i="174"/>
  <c r="AW12" i="174"/>
  <c r="AW13" i="174"/>
  <c r="AW14" i="174"/>
  <c r="AW15" i="174"/>
  <c r="AW16" i="174"/>
  <c r="AW17" i="174"/>
  <c r="AW18" i="174"/>
  <c r="AW19" i="174"/>
  <c r="AW20" i="174"/>
  <c r="AW21" i="174"/>
  <c r="AW22" i="174"/>
  <c r="AW23" i="174"/>
  <c r="AW24" i="174"/>
  <c r="AW25" i="174"/>
  <c r="AW26" i="174"/>
  <c r="AW27" i="174"/>
  <c r="AW28" i="174"/>
  <c r="AW29" i="174"/>
  <c r="AW30" i="174"/>
  <c r="AW31" i="174"/>
  <c r="AW32" i="174"/>
  <c r="AW33" i="174"/>
  <c r="AW34" i="174"/>
  <c r="AW35" i="174"/>
  <c r="AW36" i="174"/>
  <c r="AW37" i="174"/>
  <c r="AW38" i="174"/>
  <c r="AW39" i="174"/>
  <c r="AW40" i="174"/>
  <c r="AW41" i="174"/>
  <c r="AW42" i="174"/>
  <c r="AW43" i="174"/>
  <c r="AW44" i="174"/>
  <c r="AW45" i="174"/>
  <c r="AW46" i="174"/>
  <c r="AW47" i="174"/>
  <c r="AW48" i="174"/>
  <c r="AW49" i="174"/>
  <c r="AW50" i="174"/>
  <c r="AW51" i="174"/>
  <c r="AW52" i="174"/>
  <c r="AW53" i="174"/>
  <c r="AW54" i="174"/>
  <c r="AW55" i="174"/>
  <c r="AW56" i="174"/>
  <c r="AW57" i="174"/>
  <c r="AW58" i="174"/>
  <c r="AW59" i="174"/>
  <c r="AW60" i="174"/>
  <c r="AW61" i="174"/>
  <c r="AW62" i="174"/>
  <c r="AW63" i="174"/>
  <c r="AW64" i="174"/>
  <c r="AW65" i="174"/>
  <c r="AW66" i="174"/>
  <c r="AW67" i="174"/>
  <c r="AW68" i="174"/>
  <c r="AW69" i="174"/>
  <c r="AW70" i="174"/>
  <c r="AW71" i="174"/>
  <c r="AW72" i="174"/>
  <c r="AW73" i="174"/>
  <c r="AW74" i="174"/>
  <c r="AW75" i="174"/>
  <c r="AW76" i="174"/>
  <c r="AW77" i="174"/>
  <c r="AW78" i="174"/>
  <c r="AW79" i="174"/>
  <c r="AW80" i="174"/>
  <c r="AW81" i="174"/>
  <c r="AW82" i="174"/>
  <c r="AW83" i="174"/>
  <c r="AW84" i="174"/>
  <c r="AW85" i="174"/>
  <c r="AW86" i="174"/>
  <c r="AW87" i="174"/>
  <c r="AW88" i="174"/>
  <c r="AW89" i="174"/>
  <c r="AW90" i="174"/>
  <c r="AW91" i="174"/>
  <c r="AW92" i="174"/>
  <c r="AW93" i="174"/>
  <c r="AW94" i="174"/>
  <c r="AW95" i="174"/>
  <c r="AW96" i="174"/>
  <c r="AW97" i="174"/>
  <c r="AW98" i="174"/>
  <c r="AW99" i="174"/>
  <c r="AW100" i="174"/>
  <c r="AW101" i="174"/>
  <c r="AW102" i="174"/>
  <c r="AW103" i="174"/>
  <c r="AW104" i="174"/>
  <c r="AW105" i="174"/>
  <c r="AW106" i="174"/>
  <c r="AW107" i="174"/>
  <c r="AW108" i="174"/>
  <c r="AW109" i="174"/>
  <c r="AW110" i="174"/>
  <c r="AW111" i="174"/>
  <c r="AW112" i="174"/>
  <c r="AW113" i="174"/>
  <c r="AW114" i="174"/>
  <c r="AW115" i="174"/>
  <c r="AW116" i="174"/>
  <c r="AW117" i="174"/>
  <c r="AW118" i="174"/>
  <c r="AW119" i="174"/>
  <c r="AW120" i="174"/>
  <c r="AW121" i="174"/>
  <c r="AW122" i="174"/>
  <c r="AW123" i="174"/>
  <c r="AW124" i="174"/>
  <c r="AW125" i="174"/>
  <c r="AW9" i="174"/>
  <c r="O44" i="1"/>
  <c r="N44" i="1"/>
  <c r="M44" i="1"/>
  <c r="L44" i="1"/>
  <c r="K44" i="1"/>
  <c r="J44" i="1"/>
  <c r="I44" i="1"/>
  <c r="G44" i="1"/>
  <c r="D49" i="2"/>
  <c r="BE10" i="174"/>
  <c r="BE11" i="174"/>
  <c r="BE12" i="174"/>
  <c r="BE13" i="174"/>
  <c r="BE14" i="174"/>
  <c r="BE15" i="174"/>
  <c r="BE16" i="174"/>
  <c r="BE17" i="174"/>
  <c r="BE18" i="174"/>
  <c r="BE19" i="174"/>
  <c r="BE20" i="174"/>
  <c r="BE21" i="174"/>
  <c r="BE22" i="174"/>
  <c r="BE23" i="174"/>
  <c r="BE24" i="174"/>
  <c r="BE25" i="174"/>
  <c r="BE26" i="174"/>
  <c r="BE27" i="174"/>
  <c r="BE28" i="174"/>
  <c r="BE29" i="174"/>
  <c r="BE30" i="174"/>
  <c r="BE31" i="174"/>
  <c r="BE32" i="174"/>
  <c r="BE33" i="174"/>
  <c r="BE34" i="174"/>
  <c r="BE35" i="174"/>
  <c r="BE36" i="174"/>
  <c r="BE37" i="174"/>
  <c r="BE38" i="174"/>
  <c r="BE39" i="174"/>
  <c r="BE40" i="174"/>
  <c r="BE41" i="174"/>
  <c r="BE42" i="174"/>
  <c r="BE43" i="174"/>
  <c r="BE44" i="174"/>
  <c r="BE45" i="174"/>
  <c r="BE46" i="174"/>
  <c r="BE47" i="174"/>
  <c r="BE48" i="174"/>
  <c r="BE49" i="174"/>
  <c r="BE50" i="174"/>
  <c r="BE51" i="174"/>
  <c r="BE52" i="174"/>
  <c r="BE53" i="174"/>
  <c r="BE54" i="174"/>
  <c r="BE55" i="174"/>
  <c r="BE56" i="174"/>
  <c r="BE57" i="174"/>
  <c r="BE58" i="174"/>
  <c r="BE59" i="174"/>
  <c r="BE60" i="174"/>
  <c r="BE61" i="174"/>
  <c r="BE62" i="174"/>
  <c r="BE63" i="174"/>
  <c r="BE64" i="174"/>
  <c r="BE65" i="174"/>
  <c r="BE66" i="174"/>
  <c r="BE67" i="174"/>
  <c r="BE68" i="174"/>
  <c r="BE69" i="174"/>
  <c r="BE70" i="174"/>
  <c r="BE71" i="174"/>
  <c r="BE72" i="174"/>
  <c r="BE73" i="174"/>
  <c r="BE74" i="174"/>
  <c r="BE75" i="174"/>
  <c r="BE76" i="174"/>
  <c r="BE77" i="174"/>
  <c r="BE78" i="174"/>
  <c r="BE79" i="174"/>
  <c r="BE80" i="174"/>
  <c r="BE81" i="174"/>
  <c r="BE82" i="174"/>
  <c r="BE83" i="174"/>
  <c r="BE84" i="174"/>
  <c r="BE85" i="174"/>
  <c r="BE86" i="174"/>
  <c r="BE87" i="174"/>
  <c r="BE88" i="174"/>
  <c r="BE89" i="174"/>
  <c r="BE90" i="174"/>
  <c r="BE91" i="174"/>
  <c r="BE92" i="174"/>
  <c r="BE93" i="174"/>
  <c r="BE94" i="174"/>
  <c r="BE95" i="174"/>
  <c r="BE96" i="174"/>
  <c r="BE97" i="174"/>
  <c r="BE98" i="174"/>
  <c r="BE99" i="174"/>
  <c r="BE100" i="174"/>
  <c r="BE101" i="174"/>
  <c r="BE102" i="174"/>
  <c r="BE103" i="174"/>
  <c r="BE104" i="174"/>
  <c r="BE105" i="174"/>
  <c r="BE106" i="174"/>
  <c r="BE107" i="174"/>
  <c r="BE108" i="174"/>
  <c r="BE109" i="174"/>
  <c r="BE110" i="174"/>
  <c r="BE111" i="174"/>
  <c r="BE112" i="174"/>
  <c r="BE113" i="174"/>
  <c r="BE114" i="174"/>
  <c r="BE115" i="174"/>
  <c r="BE116" i="174"/>
  <c r="BE117" i="174"/>
  <c r="BE118" i="174"/>
  <c r="BE119" i="174"/>
  <c r="BE120" i="174"/>
  <c r="BE121" i="174"/>
  <c r="BE122" i="174"/>
  <c r="BE123" i="174"/>
  <c r="BE124" i="174"/>
  <c r="BE125" i="174"/>
  <c r="BE9" i="174"/>
  <c r="BD9" i="174"/>
  <c r="O52" i="1"/>
  <c r="N52" i="1"/>
  <c r="M52" i="1"/>
  <c r="L52" i="1"/>
  <c r="K52" i="1"/>
  <c r="J52" i="1"/>
  <c r="I52" i="1"/>
  <c r="O51" i="1"/>
  <c r="N51" i="1"/>
  <c r="M51" i="1"/>
  <c r="L51" i="1"/>
  <c r="K51" i="1"/>
  <c r="J51" i="1"/>
  <c r="I51" i="1"/>
  <c r="G52" i="1"/>
  <c r="G51" i="1"/>
  <c r="D56" i="2"/>
  <c r="O50" i="1"/>
  <c r="N50" i="1"/>
  <c r="M50" i="1"/>
  <c r="L50" i="1"/>
  <c r="K50" i="1"/>
  <c r="J50" i="1"/>
  <c r="I50" i="1"/>
  <c r="O49" i="1"/>
  <c r="N49" i="1"/>
  <c r="M49" i="1"/>
  <c r="L49" i="1"/>
  <c r="K49" i="1"/>
  <c r="J49" i="1"/>
  <c r="I49" i="1"/>
  <c r="G50" i="1"/>
  <c r="G49" i="1"/>
  <c r="G45" i="1"/>
  <c r="G48" i="1"/>
  <c r="G47" i="1"/>
  <c r="G46" i="1"/>
  <c r="BA10" i="174"/>
  <c r="BA11" i="174"/>
  <c r="BA12" i="174"/>
  <c r="BA13" i="174"/>
  <c r="BA14" i="174"/>
  <c r="BA15" i="174"/>
  <c r="BA16" i="174"/>
  <c r="BA17" i="174"/>
  <c r="BA18" i="174"/>
  <c r="BA19" i="174"/>
  <c r="BA20" i="174"/>
  <c r="BA21" i="174"/>
  <c r="BA22" i="174"/>
  <c r="BA23" i="174"/>
  <c r="BA24" i="174"/>
  <c r="BA25" i="174"/>
  <c r="BA26" i="174"/>
  <c r="BA27" i="174"/>
  <c r="BA28" i="174"/>
  <c r="BA29" i="174"/>
  <c r="BA30" i="174"/>
  <c r="BA31" i="174"/>
  <c r="BA32" i="174"/>
  <c r="BA33" i="174"/>
  <c r="BA34" i="174"/>
  <c r="BA35" i="174"/>
  <c r="BA36" i="174"/>
  <c r="BA37" i="174"/>
  <c r="BA38" i="174"/>
  <c r="BA39" i="174"/>
  <c r="BA40" i="174"/>
  <c r="BA41" i="174"/>
  <c r="BA42" i="174"/>
  <c r="BA43" i="174"/>
  <c r="BA44" i="174"/>
  <c r="BA45" i="174"/>
  <c r="BA46" i="174"/>
  <c r="BA47" i="174"/>
  <c r="BA48" i="174"/>
  <c r="BA49" i="174"/>
  <c r="BA50" i="174"/>
  <c r="BA51" i="174"/>
  <c r="BA52" i="174"/>
  <c r="BA53" i="174"/>
  <c r="BA54" i="174"/>
  <c r="BA55" i="174"/>
  <c r="BA56" i="174"/>
  <c r="BA57" i="174"/>
  <c r="BA58" i="174"/>
  <c r="BA59" i="174"/>
  <c r="BA60" i="174"/>
  <c r="BA61" i="174"/>
  <c r="BA62" i="174"/>
  <c r="BA63" i="174"/>
  <c r="BA64" i="174"/>
  <c r="BA65" i="174"/>
  <c r="BA66" i="174"/>
  <c r="BA67" i="174"/>
  <c r="BA68" i="174"/>
  <c r="BA69" i="174"/>
  <c r="BA70" i="174"/>
  <c r="BA71" i="174"/>
  <c r="BA72" i="174"/>
  <c r="BA73" i="174"/>
  <c r="BA74" i="174"/>
  <c r="BA75" i="174"/>
  <c r="BA76" i="174"/>
  <c r="BA77" i="174"/>
  <c r="BA78" i="174"/>
  <c r="BA79" i="174"/>
  <c r="BA80" i="174"/>
  <c r="BA81" i="174"/>
  <c r="BA82" i="174"/>
  <c r="BA83" i="174"/>
  <c r="BA84" i="174"/>
  <c r="BA85" i="174"/>
  <c r="BA86" i="174"/>
  <c r="BA87" i="174"/>
  <c r="BA88" i="174"/>
  <c r="BA89" i="174"/>
  <c r="BA90" i="174"/>
  <c r="BA91" i="174"/>
  <c r="BA92" i="174"/>
  <c r="BA93" i="174"/>
  <c r="BA94" i="174"/>
  <c r="BA95" i="174"/>
  <c r="BA96" i="174"/>
  <c r="BA97" i="174"/>
  <c r="BA98" i="174"/>
  <c r="BA99" i="174"/>
  <c r="BA100" i="174"/>
  <c r="BA101" i="174"/>
  <c r="BA102" i="174"/>
  <c r="BA103" i="174"/>
  <c r="BA104" i="174"/>
  <c r="BA105" i="174"/>
  <c r="BA106" i="174"/>
  <c r="BA107" i="174"/>
  <c r="BA108" i="174"/>
  <c r="BA109" i="174"/>
  <c r="BA110" i="174"/>
  <c r="BA111" i="174"/>
  <c r="BA112" i="174"/>
  <c r="BA113" i="174"/>
  <c r="BA114" i="174"/>
  <c r="BA115" i="174"/>
  <c r="BA116" i="174"/>
  <c r="BA117" i="174"/>
  <c r="BA118" i="174"/>
  <c r="BA119" i="174"/>
  <c r="BA120" i="174"/>
  <c r="BA121" i="174"/>
  <c r="BA122" i="174"/>
  <c r="BA123" i="174"/>
  <c r="BA124" i="174"/>
  <c r="BA125" i="174"/>
  <c r="BA9" i="174"/>
  <c r="AZ10" i="174"/>
  <c r="AZ11" i="174"/>
  <c r="AZ12" i="174"/>
  <c r="AZ13" i="174"/>
  <c r="AZ14" i="174"/>
  <c r="AZ15" i="174"/>
  <c r="AZ16" i="174"/>
  <c r="AZ17" i="174"/>
  <c r="AZ18" i="174"/>
  <c r="AZ19" i="174"/>
  <c r="AZ20" i="174"/>
  <c r="AZ21" i="174"/>
  <c r="AZ22" i="174"/>
  <c r="AZ23" i="174"/>
  <c r="AZ24" i="174"/>
  <c r="AZ25" i="174"/>
  <c r="AZ26" i="174"/>
  <c r="AZ27" i="174"/>
  <c r="AZ28" i="174"/>
  <c r="AZ29" i="174"/>
  <c r="AZ30" i="174"/>
  <c r="AZ31" i="174"/>
  <c r="AZ32" i="174"/>
  <c r="AZ33" i="174"/>
  <c r="AZ34" i="174"/>
  <c r="AZ35" i="174"/>
  <c r="AZ36" i="174"/>
  <c r="AZ37" i="174"/>
  <c r="AZ38" i="174"/>
  <c r="AZ39" i="174"/>
  <c r="AZ40" i="174"/>
  <c r="AZ41" i="174"/>
  <c r="AZ42" i="174"/>
  <c r="AZ43" i="174"/>
  <c r="AZ44" i="174"/>
  <c r="AZ45" i="174"/>
  <c r="AZ46" i="174"/>
  <c r="AZ47" i="174"/>
  <c r="AZ48" i="174"/>
  <c r="AZ49" i="174"/>
  <c r="AZ50" i="174"/>
  <c r="AZ51" i="174"/>
  <c r="AZ52" i="174"/>
  <c r="AZ53" i="174"/>
  <c r="AZ54" i="174"/>
  <c r="AZ55" i="174"/>
  <c r="AZ56" i="174"/>
  <c r="AZ57" i="174"/>
  <c r="AZ58" i="174"/>
  <c r="AZ59" i="174"/>
  <c r="AZ60" i="174"/>
  <c r="AZ61" i="174"/>
  <c r="AZ62" i="174"/>
  <c r="AZ63" i="174"/>
  <c r="AZ64" i="174"/>
  <c r="AZ65" i="174"/>
  <c r="AZ66" i="174"/>
  <c r="AZ67" i="174"/>
  <c r="AZ68" i="174"/>
  <c r="AZ69" i="174"/>
  <c r="AZ70" i="174"/>
  <c r="AZ71" i="174"/>
  <c r="AZ72" i="174"/>
  <c r="AZ73" i="174"/>
  <c r="AZ74" i="174"/>
  <c r="AZ75" i="174"/>
  <c r="AZ76" i="174"/>
  <c r="AZ77" i="174"/>
  <c r="AZ78" i="174"/>
  <c r="AZ79" i="174"/>
  <c r="AZ80" i="174"/>
  <c r="AZ81" i="174"/>
  <c r="AZ82" i="174"/>
  <c r="AZ83" i="174"/>
  <c r="AZ84" i="174"/>
  <c r="AZ85" i="174"/>
  <c r="AZ86" i="174"/>
  <c r="AZ87" i="174"/>
  <c r="AZ88" i="174"/>
  <c r="AZ89" i="174"/>
  <c r="AZ90" i="174"/>
  <c r="AZ91" i="174"/>
  <c r="AZ92" i="174"/>
  <c r="AZ93" i="174"/>
  <c r="AZ94" i="174"/>
  <c r="AZ95" i="174"/>
  <c r="AZ96" i="174"/>
  <c r="AZ97" i="174"/>
  <c r="AZ98" i="174"/>
  <c r="AZ99" i="174"/>
  <c r="AZ100" i="174"/>
  <c r="AZ101" i="174"/>
  <c r="AZ102" i="174"/>
  <c r="AZ103" i="174"/>
  <c r="AZ104" i="174"/>
  <c r="AZ105" i="174"/>
  <c r="AZ106" i="174"/>
  <c r="AZ107" i="174"/>
  <c r="AZ108" i="174"/>
  <c r="AZ109" i="174"/>
  <c r="AZ110" i="174"/>
  <c r="AZ111" i="174"/>
  <c r="AZ112" i="174"/>
  <c r="AZ113" i="174"/>
  <c r="AZ114" i="174"/>
  <c r="AZ115" i="174"/>
  <c r="AZ116" i="174"/>
  <c r="AZ117" i="174"/>
  <c r="AZ118" i="174"/>
  <c r="AZ119" i="174"/>
  <c r="AZ120" i="174"/>
  <c r="AZ121" i="174"/>
  <c r="AZ122" i="174"/>
  <c r="AZ123" i="174"/>
  <c r="AZ124" i="174"/>
  <c r="AZ125" i="174"/>
  <c r="AZ9" i="174"/>
  <c r="O48" i="1"/>
  <c r="N48" i="1"/>
  <c r="M48" i="1"/>
  <c r="L48" i="1"/>
  <c r="K48" i="1"/>
  <c r="J48" i="1"/>
  <c r="I48" i="1"/>
  <c r="O47" i="1"/>
  <c r="N47" i="1"/>
  <c r="M47" i="1"/>
  <c r="L47" i="1"/>
  <c r="K47" i="1"/>
  <c r="J47" i="1"/>
  <c r="I47" i="1"/>
  <c r="AY10" i="174"/>
  <c r="AY11" i="174"/>
  <c r="AY12" i="174"/>
  <c r="AY13" i="174"/>
  <c r="AY14" i="174"/>
  <c r="AY15" i="174"/>
  <c r="AY16" i="174"/>
  <c r="AY17" i="174"/>
  <c r="AY18" i="174"/>
  <c r="AY19" i="174"/>
  <c r="AY20" i="174"/>
  <c r="AY21" i="174"/>
  <c r="AY22" i="174"/>
  <c r="AY23" i="174"/>
  <c r="AY24" i="174"/>
  <c r="AY25" i="174"/>
  <c r="AY26" i="174"/>
  <c r="AY27" i="174"/>
  <c r="AY28" i="174"/>
  <c r="AY29" i="174"/>
  <c r="AY30" i="174"/>
  <c r="AY31" i="174"/>
  <c r="AY32" i="174"/>
  <c r="AY33" i="174"/>
  <c r="AY34" i="174"/>
  <c r="AY35" i="174"/>
  <c r="AY36" i="174"/>
  <c r="AY37" i="174"/>
  <c r="AY38" i="174"/>
  <c r="AY39" i="174"/>
  <c r="AY40" i="174"/>
  <c r="AY41" i="174"/>
  <c r="AY42" i="174"/>
  <c r="AY43" i="174"/>
  <c r="AY44" i="174"/>
  <c r="AY45" i="174"/>
  <c r="AY46" i="174"/>
  <c r="AY47" i="174"/>
  <c r="AY48" i="174"/>
  <c r="AY49" i="174"/>
  <c r="AY50" i="174"/>
  <c r="AY51" i="174"/>
  <c r="AY52" i="174"/>
  <c r="AY53" i="174"/>
  <c r="AY54" i="174"/>
  <c r="AY55" i="174"/>
  <c r="AY56" i="174"/>
  <c r="AY57" i="174"/>
  <c r="AY58" i="174"/>
  <c r="AY59" i="174"/>
  <c r="AY60" i="174"/>
  <c r="AY61" i="174"/>
  <c r="AY62" i="174"/>
  <c r="AY63" i="174"/>
  <c r="AY64" i="174"/>
  <c r="AY65" i="174"/>
  <c r="AY66" i="174"/>
  <c r="AY67" i="174"/>
  <c r="AY68" i="174"/>
  <c r="AY69" i="174"/>
  <c r="AY70" i="174"/>
  <c r="AY71" i="174"/>
  <c r="AY72" i="174"/>
  <c r="AY73" i="174"/>
  <c r="AY74" i="174"/>
  <c r="AY75" i="174"/>
  <c r="AY76" i="174"/>
  <c r="AY77" i="174"/>
  <c r="AY78" i="174"/>
  <c r="AY79" i="174"/>
  <c r="AY80" i="174"/>
  <c r="AY81" i="174"/>
  <c r="AY82" i="174"/>
  <c r="AY83" i="174"/>
  <c r="AY84" i="174"/>
  <c r="AY85" i="174"/>
  <c r="AY86" i="174"/>
  <c r="AY87" i="174"/>
  <c r="AY88" i="174"/>
  <c r="AY89" i="174"/>
  <c r="AY90" i="174"/>
  <c r="AY91" i="174"/>
  <c r="AY92" i="174"/>
  <c r="AY93" i="174"/>
  <c r="AY94" i="174"/>
  <c r="AY95" i="174"/>
  <c r="AY96" i="174"/>
  <c r="AY97" i="174"/>
  <c r="AY98" i="174"/>
  <c r="AY99" i="174"/>
  <c r="AY100" i="174"/>
  <c r="AY101" i="174"/>
  <c r="AY102" i="174"/>
  <c r="AY103" i="174"/>
  <c r="AY104" i="174"/>
  <c r="AY105" i="174"/>
  <c r="AY106" i="174"/>
  <c r="AY107" i="174"/>
  <c r="AY108" i="174"/>
  <c r="AY109" i="174"/>
  <c r="AY110" i="174"/>
  <c r="AY111" i="174"/>
  <c r="AY112" i="174"/>
  <c r="AY113" i="174"/>
  <c r="AY114" i="174"/>
  <c r="AY115" i="174"/>
  <c r="AY116" i="174"/>
  <c r="AY117" i="174"/>
  <c r="AY118" i="174"/>
  <c r="AY119" i="174"/>
  <c r="AY120" i="174"/>
  <c r="AY121" i="174"/>
  <c r="AY122" i="174"/>
  <c r="AY123" i="174"/>
  <c r="AY124" i="174"/>
  <c r="AY125" i="174"/>
  <c r="AY9" i="174"/>
  <c r="AX10" i="174"/>
  <c r="AX11" i="174"/>
  <c r="AX12" i="174"/>
  <c r="AX13" i="174"/>
  <c r="AX14" i="174"/>
  <c r="AX15" i="174"/>
  <c r="AX16" i="174"/>
  <c r="AX17" i="174"/>
  <c r="AX18" i="174"/>
  <c r="AX19" i="174"/>
  <c r="AX20" i="174"/>
  <c r="AX21" i="174"/>
  <c r="AX22" i="174"/>
  <c r="AX23" i="174"/>
  <c r="AX24" i="174"/>
  <c r="AX25" i="174"/>
  <c r="AX26" i="174"/>
  <c r="AX27" i="174"/>
  <c r="AX28" i="174"/>
  <c r="AX29" i="174"/>
  <c r="AX30" i="174"/>
  <c r="AX31" i="174"/>
  <c r="AX32" i="174"/>
  <c r="AX33" i="174"/>
  <c r="AX34" i="174"/>
  <c r="AX35" i="174"/>
  <c r="AX36" i="174"/>
  <c r="AX37" i="174"/>
  <c r="AX38" i="174"/>
  <c r="AX39" i="174"/>
  <c r="AX40" i="174"/>
  <c r="AX41" i="174"/>
  <c r="AX42" i="174"/>
  <c r="AX43" i="174"/>
  <c r="AX44" i="174"/>
  <c r="AX45" i="174"/>
  <c r="AX46" i="174"/>
  <c r="AX47" i="174"/>
  <c r="AX48" i="174"/>
  <c r="AX49" i="174"/>
  <c r="AX50" i="174"/>
  <c r="AX51" i="174"/>
  <c r="AX52" i="174"/>
  <c r="AX53" i="174"/>
  <c r="AX54" i="174"/>
  <c r="AX55" i="174"/>
  <c r="AX56" i="174"/>
  <c r="AX57" i="174"/>
  <c r="AX58" i="174"/>
  <c r="AX59" i="174"/>
  <c r="AX60" i="174"/>
  <c r="AX61" i="174"/>
  <c r="AX62" i="174"/>
  <c r="AX63" i="174"/>
  <c r="AX64" i="174"/>
  <c r="AX65" i="174"/>
  <c r="AX66" i="174"/>
  <c r="AX67" i="174"/>
  <c r="AX68" i="174"/>
  <c r="AX69" i="174"/>
  <c r="AX70" i="174"/>
  <c r="AX71" i="174"/>
  <c r="AX72" i="174"/>
  <c r="AX73" i="174"/>
  <c r="AX74" i="174"/>
  <c r="AX75" i="174"/>
  <c r="AX76" i="174"/>
  <c r="AX77" i="174"/>
  <c r="AX78" i="174"/>
  <c r="AX79" i="174"/>
  <c r="AX80" i="174"/>
  <c r="AX81" i="174"/>
  <c r="AX82" i="174"/>
  <c r="AX83" i="174"/>
  <c r="AX84" i="174"/>
  <c r="AX85" i="174"/>
  <c r="AX86" i="174"/>
  <c r="AX87" i="174"/>
  <c r="AX88" i="174"/>
  <c r="AX89" i="174"/>
  <c r="AX90" i="174"/>
  <c r="AX91" i="174"/>
  <c r="AX92" i="174"/>
  <c r="AX93" i="174"/>
  <c r="AX94" i="174"/>
  <c r="AX95" i="174"/>
  <c r="AX96" i="174"/>
  <c r="AX97" i="174"/>
  <c r="AX98" i="174"/>
  <c r="AX99" i="174"/>
  <c r="AX100" i="174"/>
  <c r="AX101" i="174"/>
  <c r="AX102" i="174"/>
  <c r="AX103" i="174"/>
  <c r="AX104" i="174"/>
  <c r="AX105" i="174"/>
  <c r="AX106" i="174"/>
  <c r="AX107" i="174"/>
  <c r="AX108" i="174"/>
  <c r="AX109" i="174"/>
  <c r="AX110" i="174"/>
  <c r="AX111" i="174"/>
  <c r="AX112" i="174"/>
  <c r="AX113" i="174"/>
  <c r="AX114" i="174"/>
  <c r="AX115" i="174"/>
  <c r="AX116" i="174"/>
  <c r="AX117" i="174"/>
  <c r="AX118" i="174"/>
  <c r="AX119" i="174"/>
  <c r="AX120" i="174"/>
  <c r="AX121" i="174"/>
  <c r="AX122" i="174"/>
  <c r="AX123" i="174"/>
  <c r="AX124" i="174"/>
  <c r="AX125" i="174"/>
  <c r="AX9" i="174"/>
  <c r="O46" i="1"/>
  <c r="N46" i="1"/>
  <c r="M46" i="1"/>
  <c r="L46" i="1"/>
  <c r="K46" i="1"/>
  <c r="J46" i="1"/>
  <c r="I46" i="1"/>
  <c r="O45" i="1"/>
  <c r="N45" i="1"/>
  <c r="M45" i="1"/>
  <c r="L45" i="1"/>
  <c r="K45" i="1"/>
  <c r="J45" i="1"/>
  <c r="I45" i="1"/>
  <c r="D50" i="2"/>
  <c r="AU9" i="174"/>
  <c r="O42" i="1"/>
  <c r="N42" i="1"/>
  <c r="M42" i="1"/>
  <c r="L42" i="1"/>
  <c r="K42" i="1"/>
  <c r="J42" i="1"/>
  <c r="I42" i="1"/>
  <c r="D47" i="2"/>
  <c r="W41" i="1"/>
  <c r="V41" i="1"/>
  <c r="U41" i="1"/>
  <c r="T41" i="1"/>
  <c r="S41" i="1"/>
  <c r="R41" i="1"/>
  <c r="Q41" i="1"/>
  <c r="W40" i="1"/>
  <c r="V40" i="1"/>
  <c r="U40" i="1"/>
  <c r="T40" i="1"/>
  <c r="S40" i="1"/>
  <c r="R40" i="1"/>
  <c r="Q40" i="1"/>
  <c r="W39" i="1"/>
  <c r="V39" i="1"/>
  <c r="U39" i="1"/>
  <c r="T39" i="1"/>
  <c r="S39" i="1"/>
  <c r="R39" i="1"/>
  <c r="Q39" i="1"/>
  <c r="G41" i="1"/>
  <c r="G40" i="1"/>
  <c r="F40" i="1"/>
  <c r="G39" i="1"/>
  <c r="AT133" i="174" l="1"/>
  <c r="AW131" i="174"/>
  <c r="AW128" i="174"/>
  <c r="AW132" i="174"/>
  <c r="AW129" i="174"/>
  <c r="AW133" i="174"/>
  <c r="AW130" i="174"/>
  <c r="AW127" i="174"/>
  <c r="BE132" i="174"/>
  <c r="BE130" i="174"/>
  <c r="BE133" i="174"/>
  <c r="BE128" i="174"/>
  <c r="BE127" i="174"/>
  <c r="BE129" i="174"/>
  <c r="BE131" i="174"/>
  <c r="AT132" i="174"/>
  <c r="AT127" i="174"/>
  <c r="AY132" i="174"/>
  <c r="AR129" i="174"/>
  <c r="AT128" i="174"/>
  <c r="AX131" i="174"/>
  <c r="AZ133" i="174"/>
  <c r="AZ129" i="174"/>
  <c r="AR132" i="174"/>
  <c r="AS127" i="174"/>
  <c r="AY127" i="174"/>
  <c r="AT131" i="174"/>
  <c r="AR133" i="174"/>
  <c r="AX127" i="174"/>
  <c r="AR130" i="174"/>
  <c r="AS131" i="174"/>
  <c r="BA130" i="174"/>
  <c r="AY131" i="174"/>
  <c r="AS130" i="174"/>
  <c r="AX128" i="174"/>
  <c r="AY128" i="174"/>
  <c r="BA127" i="174"/>
  <c r="AX133" i="174"/>
  <c r="AY129" i="174"/>
  <c r="AZ127" i="174"/>
  <c r="BA132" i="174"/>
  <c r="AR131" i="174"/>
  <c r="AS133" i="174"/>
  <c r="AY130" i="174"/>
  <c r="AZ128" i="174"/>
  <c r="BA133" i="174"/>
  <c r="AS132" i="174"/>
  <c r="AR127" i="174"/>
  <c r="AS128" i="174"/>
  <c r="AT129" i="174"/>
  <c r="AX129" i="174"/>
  <c r="AY133" i="174"/>
  <c r="AZ131" i="174"/>
  <c r="BA128" i="174"/>
  <c r="AX132" i="174"/>
  <c r="AZ130" i="174"/>
  <c r="AR128" i="174"/>
  <c r="AS129" i="174"/>
  <c r="AT130" i="174"/>
  <c r="AX130" i="174"/>
  <c r="AZ132" i="174"/>
  <c r="BA129" i="174"/>
  <c r="BA131" i="174"/>
  <c r="AN10" i="174"/>
  <c r="AN11" i="174"/>
  <c r="AN12" i="174"/>
  <c r="AN13" i="174"/>
  <c r="AN14" i="174"/>
  <c r="AN15" i="174"/>
  <c r="AN16" i="174"/>
  <c r="AN17" i="174"/>
  <c r="AN18" i="174"/>
  <c r="AN19" i="174"/>
  <c r="AN20" i="174"/>
  <c r="AN21" i="174"/>
  <c r="AN22" i="174"/>
  <c r="AN23" i="174"/>
  <c r="AN24" i="174"/>
  <c r="AN25" i="174"/>
  <c r="AN26" i="174"/>
  <c r="AN27" i="174"/>
  <c r="AN28" i="174"/>
  <c r="AN29" i="174"/>
  <c r="AN30" i="174"/>
  <c r="AN31" i="174"/>
  <c r="AN32" i="174"/>
  <c r="AN33" i="174"/>
  <c r="AN34" i="174"/>
  <c r="AN35" i="174"/>
  <c r="AN36" i="174"/>
  <c r="AN37" i="174"/>
  <c r="AN38" i="174"/>
  <c r="AN39" i="174"/>
  <c r="AN40" i="174"/>
  <c r="AN41" i="174"/>
  <c r="AN42" i="174"/>
  <c r="AN43" i="174"/>
  <c r="AN44" i="174"/>
  <c r="AN45" i="174"/>
  <c r="AN46" i="174"/>
  <c r="AN47" i="174"/>
  <c r="AN48" i="174"/>
  <c r="AN49" i="174"/>
  <c r="AN50" i="174"/>
  <c r="AN51" i="174"/>
  <c r="AN52" i="174"/>
  <c r="AN53" i="174"/>
  <c r="AN54" i="174"/>
  <c r="AN55" i="174"/>
  <c r="AN56" i="174"/>
  <c r="AN57" i="174"/>
  <c r="AN58" i="174"/>
  <c r="AN59" i="174"/>
  <c r="AN60" i="174"/>
  <c r="AN61" i="174"/>
  <c r="AN62" i="174"/>
  <c r="AN63" i="174"/>
  <c r="AN64" i="174"/>
  <c r="AN65" i="174"/>
  <c r="AN66" i="174"/>
  <c r="AN67" i="174"/>
  <c r="AN68" i="174"/>
  <c r="AN69" i="174"/>
  <c r="AN70" i="174"/>
  <c r="AN71" i="174"/>
  <c r="AN72" i="174"/>
  <c r="AN73" i="174"/>
  <c r="AN74" i="174"/>
  <c r="AN75" i="174"/>
  <c r="AN76" i="174"/>
  <c r="AN77" i="174"/>
  <c r="AN78" i="174"/>
  <c r="AN79" i="174"/>
  <c r="AN80" i="174"/>
  <c r="AN81" i="174"/>
  <c r="AN82" i="174"/>
  <c r="AN83" i="174"/>
  <c r="AN84" i="174"/>
  <c r="AN85" i="174"/>
  <c r="AN86" i="174"/>
  <c r="AN87" i="174"/>
  <c r="AN88" i="174"/>
  <c r="AN89" i="174"/>
  <c r="AN90" i="174"/>
  <c r="AN91" i="174"/>
  <c r="AN92" i="174"/>
  <c r="AN93" i="174"/>
  <c r="AN94" i="174"/>
  <c r="AN95" i="174"/>
  <c r="AN96" i="174"/>
  <c r="AN97" i="174"/>
  <c r="AN98" i="174"/>
  <c r="AN99" i="174"/>
  <c r="AN100" i="174"/>
  <c r="AN101" i="174"/>
  <c r="AN102" i="174"/>
  <c r="AN103" i="174"/>
  <c r="AN104" i="174"/>
  <c r="AN105" i="174"/>
  <c r="AN106" i="174"/>
  <c r="AN107" i="174"/>
  <c r="AN108" i="174"/>
  <c r="AN109" i="174"/>
  <c r="AN110" i="174"/>
  <c r="AN111" i="174"/>
  <c r="AN112" i="174"/>
  <c r="AN113" i="174"/>
  <c r="AN114" i="174"/>
  <c r="AN115" i="174"/>
  <c r="AN116" i="174"/>
  <c r="AN117" i="174"/>
  <c r="AN118" i="174"/>
  <c r="AN119" i="174"/>
  <c r="AN120" i="174"/>
  <c r="AN121" i="174"/>
  <c r="AN122" i="174"/>
  <c r="AN123" i="174"/>
  <c r="AN124" i="174"/>
  <c r="AN125" i="174"/>
  <c r="AN9" i="174"/>
  <c r="O35" i="1"/>
  <c r="N35" i="1"/>
  <c r="M35" i="1"/>
  <c r="L35" i="1"/>
  <c r="K35" i="1"/>
  <c r="J35" i="1"/>
  <c r="I35" i="1"/>
  <c r="O34" i="1"/>
  <c r="N34" i="1"/>
  <c r="M34" i="1"/>
  <c r="L34" i="1"/>
  <c r="K34" i="1"/>
  <c r="J34" i="1"/>
  <c r="I34" i="1"/>
  <c r="G34" i="1"/>
  <c r="D39" i="2"/>
  <c r="AP10" i="174"/>
  <c r="AP11" i="174"/>
  <c r="AP12" i="174"/>
  <c r="AP13" i="174"/>
  <c r="AP14" i="174"/>
  <c r="AP15" i="174"/>
  <c r="AP16" i="174"/>
  <c r="AP17" i="174"/>
  <c r="AP18" i="174"/>
  <c r="AP19" i="174"/>
  <c r="AP20" i="174"/>
  <c r="AP21" i="174"/>
  <c r="AP22" i="174"/>
  <c r="AP23" i="174"/>
  <c r="AP24" i="174"/>
  <c r="AP25" i="174"/>
  <c r="AP26" i="174"/>
  <c r="AP27" i="174"/>
  <c r="AP28" i="174"/>
  <c r="AP29" i="174"/>
  <c r="AP30" i="174"/>
  <c r="AP31" i="174"/>
  <c r="AP32" i="174"/>
  <c r="AP33" i="174"/>
  <c r="AP34" i="174"/>
  <c r="AP35" i="174"/>
  <c r="AP36" i="174"/>
  <c r="AP37" i="174"/>
  <c r="AP38" i="174"/>
  <c r="AP39" i="174"/>
  <c r="AP40" i="174"/>
  <c r="AP41" i="174"/>
  <c r="AP42" i="174"/>
  <c r="AP43" i="174"/>
  <c r="AP44" i="174"/>
  <c r="AP45" i="174"/>
  <c r="AP46" i="174"/>
  <c r="AP47" i="174"/>
  <c r="AP48" i="174"/>
  <c r="AP49" i="174"/>
  <c r="AP50" i="174"/>
  <c r="AP51" i="174"/>
  <c r="AP52" i="174"/>
  <c r="AP53" i="174"/>
  <c r="AP54" i="174"/>
  <c r="AP55" i="174"/>
  <c r="AP56" i="174"/>
  <c r="AP57" i="174"/>
  <c r="AP58" i="174"/>
  <c r="AP59" i="174"/>
  <c r="AP60" i="174"/>
  <c r="AP61" i="174"/>
  <c r="AP62" i="174"/>
  <c r="AP63" i="174"/>
  <c r="AP64" i="174"/>
  <c r="AP65" i="174"/>
  <c r="AP66" i="174"/>
  <c r="AP67" i="174"/>
  <c r="AP68" i="174"/>
  <c r="AP69" i="174"/>
  <c r="AP70" i="174"/>
  <c r="AP71" i="174"/>
  <c r="AP72" i="174"/>
  <c r="AP73" i="174"/>
  <c r="AP74" i="174"/>
  <c r="AP75" i="174"/>
  <c r="AP76" i="174"/>
  <c r="AP77" i="174"/>
  <c r="AP78" i="174"/>
  <c r="AP79" i="174"/>
  <c r="AP80" i="174"/>
  <c r="AP81" i="174"/>
  <c r="AP82" i="174"/>
  <c r="AP83" i="174"/>
  <c r="AP84" i="174"/>
  <c r="AP85" i="174"/>
  <c r="AP86" i="174"/>
  <c r="AP87" i="174"/>
  <c r="AP88" i="174"/>
  <c r="AP89" i="174"/>
  <c r="AP90" i="174"/>
  <c r="AP91" i="174"/>
  <c r="AP92" i="174"/>
  <c r="AP93" i="174"/>
  <c r="AP94" i="174"/>
  <c r="AP95" i="174"/>
  <c r="AP96" i="174"/>
  <c r="AP97" i="174"/>
  <c r="AP98" i="174"/>
  <c r="AP99" i="174"/>
  <c r="AP100" i="174"/>
  <c r="AP101" i="174"/>
  <c r="AP102" i="174"/>
  <c r="AP103" i="174"/>
  <c r="AP104" i="174"/>
  <c r="AP105" i="174"/>
  <c r="AP106" i="174"/>
  <c r="AP107" i="174"/>
  <c r="AP108" i="174"/>
  <c r="AP109" i="174"/>
  <c r="AP110" i="174"/>
  <c r="AP111" i="174"/>
  <c r="AP112" i="174"/>
  <c r="AP113" i="174"/>
  <c r="AP114" i="174"/>
  <c r="AP115" i="174"/>
  <c r="AP116" i="174"/>
  <c r="AP117" i="174"/>
  <c r="AP118" i="174"/>
  <c r="AP119" i="174"/>
  <c r="AP120" i="174"/>
  <c r="AP121" i="174"/>
  <c r="AP122" i="174"/>
  <c r="AP123" i="174"/>
  <c r="AP124" i="174"/>
  <c r="AP125" i="174"/>
  <c r="AP9" i="174"/>
  <c r="AO10" i="174"/>
  <c r="AO11" i="174"/>
  <c r="AO12" i="174"/>
  <c r="AO13" i="174"/>
  <c r="AO14" i="174"/>
  <c r="AO15" i="174"/>
  <c r="AO16" i="174"/>
  <c r="AO17" i="174"/>
  <c r="AO18" i="174"/>
  <c r="AO19" i="174"/>
  <c r="AO20" i="174"/>
  <c r="AO21" i="174"/>
  <c r="AO22" i="174"/>
  <c r="AO23" i="174"/>
  <c r="AO24" i="174"/>
  <c r="AO25" i="174"/>
  <c r="AO26" i="174"/>
  <c r="AO27" i="174"/>
  <c r="AO28" i="174"/>
  <c r="AO29" i="174"/>
  <c r="AO30" i="174"/>
  <c r="AO31" i="174"/>
  <c r="AO32" i="174"/>
  <c r="AO33" i="174"/>
  <c r="AO34" i="174"/>
  <c r="AO35" i="174"/>
  <c r="AO36" i="174"/>
  <c r="AO37" i="174"/>
  <c r="AO38" i="174"/>
  <c r="AO39" i="174"/>
  <c r="AO40" i="174"/>
  <c r="AO41" i="174"/>
  <c r="AO42" i="174"/>
  <c r="AO43" i="174"/>
  <c r="AO44" i="174"/>
  <c r="AO45" i="174"/>
  <c r="AO46" i="174"/>
  <c r="AO47" i="174"/>
  <c r="AO48" i="174"/>
  <c r="AO49" i="174"/>
  <c r="AO50" i="174"/>
  <c r="AO51" i="174"/>
  <c r="AO52" i="174"/>
  <c r="AO53" i="174"/>
  <c r="AO54" i="174"/>
  <c r="AO55" i="174"/>
  <c r="AO56" i="174"/>
  <c r="AO57" i="174"/>
  <c r="AO58" i="174"/>
  <c r="AO59" i="174"/>
  <c r="AO60" i="174"/>
  <c r="AO61" i="174"/>
  <c r="AO62" i="174"/>
  <c r="AO63" i="174"/>
  <c r="AO64" i="174"/>
  <c r="AO65" i="174"/>
  <c r="AO66" i="174"/>
  <c r="AO67" i="174"/>
  <c r="AO68" i="174"/>
  <c r="AO69" i="174"/>
  <c r="AO70" i="174"/>
  <c r="AO71" i="174"/>
  <c r="AO72" i="174"/>
  <c r="AO73" i="174"/>
  <c r="AO74" i="174"/>
  <c r="AO75" i="174"/>
  <c r="AO76" i="174"/>
  <c r="AO77" i="174"/>
  <c r="AO78" i="174"/>
  <c r="AO79" i="174"/>
  <c r="AO80" i="174"/>
  <c r="AO81" i="174"/>
  <c r="AO82" i="174"/>
  <c r="AO83" i="174"/>
  <c r="AO84" i="174"/>
  <c r="AO85" i="174"/>
  <c r="AO86" i="174"/>
  <c r="AO87" i="174"/>
  <c r="AO88" i="174"/>
  <c r="AO89" i="174"/>
  <c r="AO90" i="174"/>
  <c r="AO91" i="174"/>
  <c r="AO92" i="174"/>
  <c r="AO93" i="174"/>
  <c r="AO94" i="174"/>
  <c r="AO95" i="174"/>
  <c r="AO96" i="174"/>
  <c r="AO97" i="174"/>
  <c r="AO98" i="174"/>
  <c r="AO99" i="174"/>
  <c r="AO100" i="174"/>
  <c r="AO101" i="174"/>
  <c r="AO102" i="174"/>
  <c r="AO103" i="174"/>
  <c r="AO104" i="174"/>
  <c r="AO105" i="174"/>
  <c r="AO106" i="174"/>
  <c r="AO107" i="174"/>
  <c r="AO108" i="174"/>
  <c r="AO109" i="174"/>
  <c r="AO110" i="174"/>
  <c r="AO111" i="174"/>
  <c r="AO112" i="174"/>
  <c r="AO113" i="174"/>
  <c r="AO114" i="174"/>
  <c r="AO115" i="174"/>
  <c r="AO116" i="174"/>
  <c r="AO117" i="174"/>
  <c r="AO118" i="174"/>
  <c r="AO119" i="174"/>
  <c r="AO120" i="174"/>
  <c r="AO121" i="174"/>
  <c r="AO122" i="174"/>
  <c r="AO123" i="174"/>
  <c r="AO124" i="174"/>
  <c r="AO125" i="174"/>
  <c r="AO9" i="174"/>
  <c r="K37" i="1"/>
  <c r="J37" i="1"/>
  <c r="I37" i="1"/>
  <c r="G37" i="1"/>
  <c r="G36" i="1"/>
  <c r="AJ10" i="174"/>
  <c r="AJ11" i="174"/>
  <c r="AJ12" i="174"/>
  <c r="AJ13" i="174"/>
  <c r="AJ14" i="174"/>
  <c r="AJ15" i="174"/>
  <c r="AJ16" i="174"/>
  <c r="AJ17" i="174"/>
  <c r="AJ18" i="174"/>
  <c r="AJ19" i="174"/>
  <c r="AJ20" i="174"/>
  <c r="AJ21" i="174"/>
  <c r="AJ22" i="174"/>
  <c r="AJ23" i="174"/>
  <c r="AJ24" i="174"/>
  <c r="AJ25" i="174"/>
  <c r="AJ26" i="174"/>
  <c r="AJ27" i="174"/>
  <c r="AJ28" i="174"/>
  <c r="AJ29" i="174"/>
  <c r="AJ30" i="174"/>
  <c r="AJ31" i="174"/>
  <c r="AJ32" i="174"/>
  <c r="AJ33" i="174"/>
  <c r="AJ34" i="174"/>
  <c r="AJ35" i="174"/>
  <c r="AJ36" i="174"/>
  <c r="AJ37" i="174"/>
  <c r="AJ38" i="174"/>
  <c r="AJ39" i="174"/>
  <c r="AJ40" i="174"/>
  <c r="AJ41" i="174"/>
  <c r="AJ42" i="174"/>
  <c r="AJ43" i="174"/>
  <c r="AJ44" i="174"/>
  <c r="AJ45" i="174"/>
  <c r="AJ46" i="174"/>
  <c r="AJ47" i="174"/>
  <c r="AJ48" i="174"/>
  <c r="AJ49" i="174"/>
  <c r="AJ50" i="174"/>
  <c r="AJ51" i="174"/>
  <c r="AJ52" i="174"/>
  <c r="AJ53" i="174"/>
  <c r="AJ54" i="174"/>
  <c r="AJ55" i="174"/>
  <c r="AJ56" i="174"/>
  <c r="AJ57" i="174"/>
  <c r="AJ58" i="174"/>
  <c r="AJ59" i="174"/>
  <c r="AJ60" i="174"/>
  <c r="AJ61" i="174"/>
  <c r="AJ62" i="174"/>
  <c r="AJ63" i="174"/>
  <c r="AJ64" i="174"/>
  <c r="AJ65" i="174"/>
  <c r="AJ66" i="174"/>
  <c r="AJ67" i="174"/>
  <c r="AJ68" i="174"/>
  <c r="AJ69" i="174"/>
  <c r="AJ70" i="174"/>
  <c r="AJ71" i="174"/>
  <c r="AJ72" i="174"/>
  <c r="AJ73" i="174"/>
  <c r="AJ74" i="174"/>
  <c r="AJ75" i="174"/>
  <c r="AJ76" i="174"/>
  <c r="AJ77" i="174"/>
  <c r="AJ78" i="174"/>
  <c r="AJ79" i="174"/>
  <c r="AJ80" i="174"/>
  <c r="AJ81" i="174"/>
  <c r="AJ82" i="174"/>
  <c r="AJ83" i="174"/>
  <c r="AJ84" i="174"/>
  <c r="AJ85" i="174"/>
  <c r="AJ86" i="174"/>
  <c r="AJ87" i="174"/>
  <c r="AJ88" i="174"/>
  <c r="AJ89" i="174"/>
  <c r="AJ90" i="174"/>
  <c r="AJ91" i="174"/>
  <c r="AJ92" i="174"/>
  <c r="AJ93" i="174"/>
  <c r="AJ94" i="174"/>
  <c r="AJ95" i="174"/>
  <c r="AJ96" i="174"/>
  <c r="AJ97" i="174"/>
  <c r="AJ98" i="174"/>
  <c r="AJ99" i="174"/>
  <c r="AJ100" i="174"/>
  <c r="AJ101" i="174"/>
  <c r="AJ102" i="174"/>
  <c r="AJ103" i="174"/>
  <c r="AJ104" i="174"/>
  <c r="AJ105" i="174"/>
  <c r="AJ106" i="174"/>
  <c r="AJ107" i="174"/>
  <c r="AJ108" i="174"/>
  <c r="AJ109" i="174"/>
  <c r="AJ110" i="174"/>
  <c r="AJ111" i="174"/>
  <c r="AJ112" i="174"/>
  <c r="AJ113" i="174"/>
  <c r="AJ114" i="174"/>
  <c r="AJ115" i="174"/>
  <c r="AJ116" i="174"/>
  <c r="AJ117" i="174"/>
  <c r="AJ118" i="174"/>
  <c r="AJ119" i="174"/>
  <c r="AJ120" i="174"/>
  <c r="AJ121" i="174"/>
  <c r="AJ122" i="174"/>
  <c r="AJ123" i="174"/>
  <c r="AJ124" i="174"/>
  <c r="AJ125" i="174"/>
  <c r="AJ9" i="174"/>
  <c r="AI10" i="174"/>
  <c r="AI11" i="174"/>
  <c r="AI12" i="174"/>
  <c r="AI13" i="174"/>
  <c r="AI14" i="174"/>
  <c r="AI15" i="174"/>
  <c r="AI16" i="174"/>
  <c r="AI17" i="174"/>
  <c r="AI18" i="174"/>
  <c r="AI19" i="174"/>
  <c r="AI20" i="174"/>
  <c r="AI21" i="174"/>
  <c r="AI22" i="174"/>
  <c r="AI23" i="174"/>
  <c r="AI24" i="174"/>
  <c r="AI25" i="174"/>
  <c r="AI26" i="174"/>
  <c r="AI27" i="174"/>
  <c r="AI28" i="174"/>
  <c r="AI29" i="174"/>
  <c r="AI30" i="174"/>
  <c r="AI31" i="174"/>
  <c r="AI32" i="174"/>
  <c r="AI33" i="174"/>
  <c r="AI34" i="174"/>
  <c r="AI35" i="174"/>
  <c r="AI36" i="174"/>
  <c r="AI37" i="174"/>
  <c r="AI38" i="174"/>
  <c r="AI39" i="174"/>
  <c r="AI40" i="174"/>
  <c r="AI41" i="174"/>
  <c r="AI42" i="174"/>
  <c r="AI43" i="174"/>
  <c r="AI44" i="174"/>
  <c r="AI45" i="174"/>
  <c r="AI46" i="174"/>
  <c r="AI47" i="174"/>
  <c r="AI48" i="174"/>
  <c r="AI49" i="174"/>
  <c r="AI50" i="174"/>
  <c r="AI51" i="174"/>
  <c r="AI52" i="174"/>
  <c r="AI53" i="174"/>
  <c r="AI54" i="174"/>
  <c r="AI55" i="174"/>
  <c r="AI56" i="174"/>
  <c r="AI57" i="174"/>
  <c r="AI58" i="174"/>
  <c r="AI59" i="174"/>
  <c r="AI60" i="174"/>
  <c r="AI61" i="174"/>
  <c r="AI62" i="174"/>
  <c r="AI63" i="174"/>
  <c r="AI64" i="174"/>
  <c r="AI65" i="174"/>
  <c r="AI66" i="174"/>
  <c r="AI67" i="174"/>
  <c r="AI68" i="174"/>
  <c r="AI69" i="174"/>
  <c r="AI70" i="174"/>
  <c r="AI71" i="174"/>
  <c r="AI72" i="174"/>
  <c r="AI73" i="174"/>
  <c r="AI74" i="174"/>
  <c r="AI75" i="174"/>
  <c r="AI76" i="174"/>
  <c r="AI77" i="174"/>
  <c r="AI78" i="174"/>
  <c r="AI79" i="174"/>
  <c r="AI80" i="174"/>
  <c r="AI81" i="174"/>
  <c r="AI82" i="174"/>
  <c r="AI83" i="174"/>
  <c r="AI84" i="174"/>
  <c r="AI85" i="174"/>
  <c r="AI86" i="174"/>
  <c r="AI87" i="174"/>
  <c r="AI88" i="174"/>
  <c r="AI89" i="174"/>
  <c r="AI90" i="174"/>
  <c r="AI91" i="174"/>
  <c r="AI92" i="174"/>
  <c r="AI93" i="174"/>
  <c r="AI94" i="174"/>
  <c r="AI95" i="174"/>
  <c r="AI96" i="174"/>
  <c r="AI97" i="174"/>
  <c r="AI98" i="174"/>
  <c r="AI99" i="174"/>
  <c r="AI100" i="174"/>
  <c r="AI101" i="174"/>
  <c r="AI102" i="174"/>
  <c r="AI103" i="174"/>
  <c r="AI104" i="174"/>
  <c r="AI105" i="174"/>
  <c r="AI106" i="174"/>
  <c r="AI107" i="174"/>
  <c r="AI108" i="174"/>
  <c r="AI109" i="174"/>
  <c r="AI110" i="174"/>
  <c r="AI111" i="174"/>
  <c r="AI112" i="174"/>
  <c r="AI113" i="174"/>
  <c r="AI114" i="174"/>
  <c r="AI115" i="174"/>
  <c r="AI116" i="174"/>
  <c r="AI117" i="174"/>
  <c r="AI118" i="174"/>
  <c r="AI119" i="174"/>
  <c r="AI120" i="174"/>
  <c r="AI121" i="174"/>
  <c r="AI122" i="174"/>
  <c r="AI123" i="174"/>
  <c r="AI124" i="174"/>
  <c r="AI125" i="174"/>
  <c r="AI9" i="174"/>
  <c r="O31" i="1"/>
  <c r="N31" i="1"/>
  <c r="M31" i="1"/>
  <c r="L31" i="1"/>
  <c r="K31" i="1"/>
  <c r="J31" i="1"/>
  <c r="I31" i="1"/>
  <c r="O30" i="1"/>
  <c r="N30" i="1"/>
  <c r="M30" i="1"/>
  <c r="L30" i="1"/>
  <c r="K30" i="1"/>
  <c r="J30" i="1"/>
  <c r="I30" i="1"/>
  <c r="G31" i="1"/>
  <c r="G30" i="1"/>
  <c r="D35" i="2"/>
  <c r="G33" i="1"/>
  <c r="AD32" i="157"/>
  <c r="G32" i="1"/>
  <c r="O20" i="1"/>
  <c r="N20" i="1"/>
  <c r="M20" i="1"/>
  <c r="L20" i="1"/>
  <c r="K20" i="1"/>
  <c r="J20" i="1"/>
  <c r="I20" i="1"/>
  <c r="G20" i="1"/>
  <c r="X137" i="174"/>
  <c r="X138" i="174"/>
  <c r="X139" i="174"/>
  <c r="X140" i="174"/>
  <c r="X141" i="174"/>
  <c r="X142" i="174"/>
  <c r="X143" i="174"/>
  <c r="X144" i="174"/>
  <c r="X145" i="174"/>
  <c r="X146" i="174"/>
  <c r="X147" i="174"/>
  <c r="X148" i="174"/>
  <c r="X149" i="174"/>
  <c r="X150" i="174"/>
  <c r="X151" i="174"/>
  <c r="X152" i="174"/>
  <c r="X153" i="174"/>
  <c r="X154" i="174"/>
  <c r="X155" i="174"/>
  <c r="X156" i="174"/>
  <c r="X157" i="174"/>
  <c r="X158" i="174"/>
  <c r="X159" i="174"/>
  <c r="X160" i="174"/>
  <c r="X161" i="174"/>
  <c r="X162" i="174"/>
  <c r="X163" i="174"/>
  <c r="X164" i="174"/>
  <c r="X165" i="174"/>
  <c r="X166" i="174"/>
  <c r="X167" i="174"/>
  <c r="X168" i="174"/>
  <c r="X169" i="174"/>
  <c r="X170" i="174"/>
  <c r="X136" i="174"/>
  <c r="W19" i="1"/>
  <c r="V19" i="1"/>
  <c r="U19" i="1"/>
  <c r="T19" i="1"/>
  <c r="S19" i="1"/>
  <c r="R19" i="1"/>
  <c r="Q19" i="1"/>
  <c r="G19" i="1"/>
  <c r="AE125" i="174"/>
  <c r="O26" i="1"/>
  <c r="N26" i="1"/>
  <c r="M26" i="1"/>
  <c r="L26" i="1"/>
  <c r="K26" i="1"/>
  <c r="J26" i="1"/>
  <c r="I26" i="1"/>
  <c r="G26" i="1"/>
  <c r="AD9" i="174"/>
  <c r="O25" i="1"/>
  <c r="N25" i="1"/>
  <c r="M25" i="1"/>
  <c r="L25" i="1"/>
  <c r="K25" i="1"/>
  <c r="J25" i="1"/>
  <c r="I25" i="1"/>
  <c r="G25" i="1"/>
  <c r="D30" i="2"/>
  <c r="O21" i="1"/>
  <c r="N21" i="1"/>
  <c r="M21" i="1"/>
  <c r="L21" i="1"/>
  <c r="K21" i="1"/>
  <c r="J21" i="1"/>
  <c r="I21" i="1"/>
  <c r="G21" i="1"/>
  <c r="F26" i="2"/>
  <c r="D26" i="2"/>
  <c r="H22" i="157"/>
  <c r="AF8" i="174"/>
  <c r="AC10" i="174"/>
  <c r="AC11" i="174"/>
  <c r="AC12" i="174"/>
  <c r="AC13" i="174"/>
  <c r="AC14" i="174"/>
  <c r="AC15" i="174"/>
  <c r="AC16" i="174"/>
  <c r="AC17" i="174"/>
  <c r="AC18" i="174"/>
  <c r="AC19" i="174"/>
  <c r="AC20" i="174"/>
  <c r="AC21" i="174"/>
  <c r="AC22" i="174"/>
  <c r="AC23" i="174"/>
  <c r="AC24" i="174"/>
  <c r="AC25" i="174"/>
  <c r="AC26" i="174"/>
  <c r="AC27" i="174"/>
  <c r="AC28" i="174"/>
  <c r="AC29" i="174"/>
  <c r="AC30" i="174"/>
  <c r="AC31" i="174"/>
  <c r="AC32" i="174"/>
  <c r="AC33" i="174"/>
  <c r="AC34" i="174"/>
  <c r="AC35" i="174"/>
  <c r="AC36" i="174"/>
  <c r="AC37" i="174"/>
  <c r="AC38" i="174"/>
  <c r="AC39" i="174"/>
  <c r="AC40" i="174"/>
  <c r="AC41" i="174"/>
  <c r="AC42" i="174"/>
  <c r="AC43" i="174"/>
  <c r="AC44" i="174"/>
  <c r="AC45" i="174"/>
  <c r="AC46" i="174"/>
  <c r="AC47" i="174"/>
  <c r="AC48" i="174"/>
  <c r="AC49" i="174"/>
  <c r="AC50" i="174"/>
  <c r="AC51" i="174"/>
  <c r="AC52" i="174"/>
  <c r="AC53" i="174"/>
  <c r="AC54" i="174"/>
  <c r="AC55" i="174"/>
  <c r="AC56" i="174"/>
  <c r="AC57" i="174"/>
  <c r="AC58" i="174"/>
  <c r="AC59" i="174"/>
  <c r="AC60" i="174"/>
  <c r="AC61" i="174"/>
  <c r="AC62" i="174"/>
  <c r="AC63" i="174"/>
  <c r="AC64" i="174"/>
  <c r="AC65" i="174"/>
  <c r="AC66" i="174"/>
  <c r="AC67" i="174"/>
  <c r="AC68" i="174"/>
  <c r="AC69" i="174"/>
  <c r="AC70" i="174"/>
  <c r="AC71" i="174"/>
  <c r="AC72" i="174"/>
  <c r="AC73" i="174"/>
  <c r="AC74" i="174"/>
  <c r="AC75" i="174"/>
  <c r="AC76" i="174"/>
  <c r="AC77" i="174"/>
  <c r="AC78" i="174"/>
  <c r="AC79" i="174"/>
  <c r="AC80" i="174"/>
  <c r="AC81" i="174"/>
  <c r="AC82" i="174"/>
  <c r="AC83" i="174"/>
  <c r="AC84" i="174"/>
  <c r="AC85" i="174"/>
  <c r="AC86" i="174"/>
  <c r="AC87" i="174"/>
  <c r="AC88" i="174"/>
  <c r="AC89" i="174"/>
  <c r="AC90" i="174"/>
  <c r="AC91" i="174"/>
  <c r="AC92" i="174"/>
  <c r="AC93" i="174"/>
  <c r="AC94" i="174"/>
  <c r="AC95" i="174"/>
  <c r="AC96" i="174"/>
  <c r="AC97" i="174"/>
  <c r="AC98" i="174"/>
  <c r="AC99" i="174"/>
  <c r="AC100" i="174"/>
  <c r="AC101" i="174"/>
  <c r="AC102" i="174"/>
  <c r="AC103" i="174"/>
  <c r="AC104" i="174"/>
  <c r="AC105" i="174"/>
  <c r="AC106" i="174"/>
  <c r="AC107" i="174"/>
  <c r="AC108" i="174"/>
  <c r="AC109" i="174"/>
  <c r="AC110" i="174"/>
  <c r="AC111" i="174"/>
  <c r="AC112" i="174"/>
  <c r="AC113" i="174"/>
  <c r="AC114" i="174"/>
  <c r="AC115" i="174"/>
  <c r="AC116" i="174"/>
  <c r="AC117" i="174"/>
  <c r="AC118" i="174"/>
  <c r="AC119" i="174"/>
  <c r="AC120" i="174"/>
  <c r="AC121" i="174"/>
  <c r="AC122" i="174"/>
  <c r="AC123" i="174"/>
  <c r="AC124" i="174"/>
  <c r="AC125" i="174"/>
  <c r="AC9" i="174"/>
  <c r="AB10" i="174"/>
  <c r="AB11" i="174"/>
  <c r="AB12" i="174"/>
  <c r="AB13" i="174"/>
  <c r="AB14" i="174"/>
  <c r="AB15" i="174"/>
  <c r="AB16" i="174"/>
  <c r="AB17" i="174"/>
  <c r="AB18" i="174"/>
  <c r="AB19" i="174"/>
  <c r="AB20" i="174"/>
  <c r="AB21" i="174"/>
  <c r="AB22" i="174"/>
  <c r="AB23" i="174"/>
  <c r="AB24" i="174"/>
  <c r="AB25" i="174"/>
  <c r="AB26" i="174"/>
  <c r="AB27" i="174"/>
  <c r="AB28" i="174"/>
  <c r="AB29" i="174"/>
  <c r="AB30" i="174"/>
  <c r="AB31" i="174"/>
  <c r="AB32" i="174"/>
  <c r="AB33" i="174"/>
  <c r="AB34" i="174"/>
  <c r="AB35" i="174"/>
  <c r="AB36" i="174"/>
  <c r="AB37" i="174"/>
  <c r="AB38" i="174"/>
  <c r="AB39" i="174"/>
  <c r="AB40" i="174"/>
  <c r="AB41" i="174"/>
  <c r="AB42" i="174"/>
  <c r="AB43" i="174"/>
  <c r="AB44" i="174"/>
  <c r="AB45" i="174"/>
  <c r="AB46" i="174"/>
  <c r="AB47" i="174"/>
  <c r="AB48" i="174"/>
  <c r="AB49" i="174"/>
  <c r="AB50" i="174"/>
  <c r="AB51" i="174"/>
  <c r="AB52" i="174"/>
  <c r="AB53" i="174"/>
  <c r="AB54" i="174"/>
  <c r="AB55" i="174"/>
  <c r="AB56" i="174"/>
  <c r="AB57" i="174"/>
  <c r="AB58" i="174"/>
  <c r="AB59" i="174"/>
  <c r="AB60" i="174"/>
  <c r="AB61" i="174"/>
  <c r="AB62" i="174"/>
  <c r="AB63" i="174"/>
  <c r="AB64" i="174"/>
  <c r="AB65" i="174"/>
  <c r="AB66" i="174"/>
  <c r="AB67" i="174"/>
  <c r="AB68" i="174"/>
  <c r="AB69" i="174"/>
  <c r="AB70" i="174"/>
  <c r="AB71" i="174"/>
  <c r="AB72" i="174"/>
  <c r="AB73" i="174"/>
  <c r="AB74" i="174"/>
  <c r="AB75" i="174"/>
  <c r="AB76" i="174"/>
  <c r="AB77" i="174"/>
  <c r="AB78" i="174"/>
  <c r="AB79" i="174"/>
  <c r="AB80" i="174"/>
  <c r="AB81" i="174"/>
  <c r="AB82" i="174"/>
  <c r="AB83" i="174"/>
  <c r="AB84" i="174"/>
  <c r="AB85" i="174"/>
  <c r="AB86" i="174"/>
  <c r="AB87" i="174"/>
  <c r="AB88" i="174"/>
  <c r="AB89" i="174"/>
  <c r="AB90" i="174"/>
  <c r="AB91" i="174"/>
  <c r="AB92" i="174"/>
  <c r="AB93" i="174"/>
  <c r="AB94" i="174"/>
  <c r="AB95" i="174"/>
  <c r="AB96" i="174"/>
  <c r="AB97" i="174"/>
  <c r="AB98" i="174"/>
  <c r="AB99" i="174"/>
  <c r="AB100" i="174"/>
  <c r="AB101" i="174"/>
  <c r="AB102" i="174"/>
  <c r="AB103" i="174"/>
  <c r="AB104" i="174"/>
  <c r="AB105" i="174"/>
  <c r="AB106" i="174"/>
  <c r="AB107" i="174"/>
  <c r="AB108" i="174"/>
  <c r="AB109" i="174"/>
  <c r="AB110" i="174"/>
  <c r="AB111" i="174"/>
  <c r="AB112" i="174"/>
  <c r="AB113" i="174"/>
  <c r="AB114" i="174"/>
  <c r="AB115" i="174"/>
  <c r="AB116" i="174"/>
  <c r="AB117" i="174"/>
  <c r="AB118" i="174"/>
  <c r="AB119" i="174"/>
  <c r="AB120" i="174"/>
  <c r="AB121" i="174"/>
  <c r="AB122" i="174"/>
  <c r="AB123" i="174"/>
  <c r="AB124" i="174"/>
  <c r="AB125" i="174"/>
  <c r="AB9" i="174"/>
  <c r="AA10" i="174"/>
  <c r="AA11" i="174"/>
  <c r="AA12" i="174"/>
  <c r="AA13" i="174"/>
  <c r="AA14" i="174"/>
  <c r="AA15" i="174"/>
  <c r="AA16" i="174"/>
  <c r="AA17" i="174"/>
  <c r="AA18" i="174"/>
  <c r="AA19" i="174"/>
  <c r="AA20" i="174"/>
  <c r="AA21" i="174"/>
  <c r="AA22" i="174"/>
  <c r="AA23" i="174"/>
  <c r="AA24" i="174"/>
  <c r="AA25" i="174"/>
  <c r="AA26" i="174"/>
  <c r="AA27" i="174"/>
  <c r="AA28" i="174"/>
  <c r="AA29" i="174"/>
  <c r="AA30" i="174"/>
  <c r="AA31" i="174"/>
  <c r="AA32" i="174"/>
  <c r="AA33" i="174"/>
  <c r="AA34" i="174"/>
  <c r="AA35" i="174"/>
  <c r="AA36" i="174"/>
  <c r="AA37" i="174"/>
  <c r="AA38" i="174"/>
  <c r="AA39" i="174"/>
  <c r="AA40" i="174"/>
  <c r="AA41" i="174"/>
  <c r="AA42" i="174"/>
  <c r="AA43" i="174"/>
  <c r="AA44" i="174"/>
  <c r="AA45" i="174"/>
  <c r="AA46" i="174"/>
  <c r="AA47" i="174"/>
  <c r="AA48" i="174"/>
  <c r="AA49" i="174"/>
  <c r="AA50" i="174"/>
  <c r="AA51" i="174"/>
  <c r="AA52" i="174"/>
  <c r="AA53" i="174"/>
  <c r="AA54" i="174"/>
  <c r="AA55" i="174"/>
  <c r="AA56" i="174"/>
  <c r="AA57" i="174"/>
  <c r="AA58" i="174"/>
  <c r="AA59" i="174"/>
  <c r="AA60" i="174"/>
  <c r="AA61" i="174"/>
  <c r="AA62" i="174"/>
  <c r="AA63" i="174"/>
  <c r="AA64" i="174"/>
  <c r="AA65" i="174"/>
  <c r="AA66" i="174"/>
  <c r="AA67" i="174"/>
  <c r="AA68" i="174"/>
  <c r="AA69" i="174"/>
  <c r="AA70" i="174"/>
  <c r="AA71" i="174"/>
  <c r="AA72" i="174"/>
  <c r="AA73" i="174"/>
  <c r="AA74" i="174"/>
  <c r="AA75" i="174"/>
  <c r="AA76" i="174"/>
  <c r="AA77" i="174"/>
  <c r="AA78" i="174"/>
  <c r="AA79" i="174"/>
  <c r="AA80" i="174"/>
  <c r="AA81" i="174"/>
  <c r="AA82" i="174"/>
  <c r="AA83" i="174"/>
  <c r="AA84" i="174"/>
  <c r="AA85" i="174"/>
  <c r="AA86" i="174"/>
  <c r="AA87" i="174"/>
  <c r="AA88" i="174"/>
  <c r="AA89" i="174"/>
  <c r="AA90" i="174"/>
  <c r="AA91" i="174"/>
  <c r="AA92" i="174"/>
  <c r="AA93" i="174"/>
  <c r="AA94" i="174"/>
  <c r="AA95" i="174"/>
  <c r="AA96" i="174"/>
  <c r="AA97" i="174"/>
  <c r="AA98" i="174"/>
  <c r="AA99" i="174"/>
  <c r="AA100" i="174"/>
  <c r="AA101" i="174"/>
  <c r="AA102" i="174"/>
  <c r="AA103" i="174"/>
  <c r="AA104" i="174"/>
  <c r="AA105" i="174"/>
  <c r="AA106" i="174"/>
  <c r="AA107" i="174"/>
  <c r="AA108" i="174"/>
  <c r="AA109" i="174"/>
  <c r="AA110" i="174"/>
  <c r="AA111" i="174"/>
  <c r="AA112" i="174"/>
  <c r="AA113" i="174"/>
  <c r="AA114" i="174"/>
  <c r="AA115" i="174"/>
  <c r="AA116" i="174"/>
  <c r="AA117" i="174"/>
  <c r="AA118" i="174"/>
  <c r="AA119" i="174"/>
  <c r="AA120" i="174"/>
  <c r="AA121" i="174"/>
  <c r="AA122" i="174"/>
  <c r="AA123" i="174"/>
  <c r="AA124" i="174"/>
  <c r="AA125" i="174"/>
  <c r="AA9" i="174"/>
  <c r="AG10" i="174"/>
  <c r="AG11" i="174"/>
  <c r="AG12" i="174"/>
  <c r="AG13" i="174"/>
  <c r="AG14" i="174"/>
  <c r="AG15" i="174"/>
  <c r="AG16" i="174"/>
  <c r="AG17" i="174"/>
  <c r="AG18" i="174"/>
  <c r="AG19" i="174"/>
  <c r="AG20" i="174"/>
  <c r="AG21" i="174"/>
  <c r="AG22" i="174"/>
  <c r="AG23" i="174"/>
  <c r="AG24" i="174"/>
  <c r="AG25" i="174"/>
  <c r="AG26" i="174"/>
  <c r="AG27" i="174"/>
  <c r="AG28" i="174"/>
  <c r="AG29" i="174"/>
  <c r="AG30" i="174"/>
  <c r="AG31" i="174"/>
  <c r="AG32" i="174"/>
  <c r="AG33" i="174"/>
  <c r="AG34" i="174"/>
  <c r="AG35" i="174"/>
  <c r="AG36" i="174"/>
  <c r="AG37" i="174"/>
  <c r="AG38" i="174"/>
  <c r="AG39" i="174"/>
  <c r="AG40" i="174"/>
  <c r="AG41" i="174"/>
  <c r="AG42" i="174"/>
  <c r="AG43" i="174"/>
  <c r="AG44" i="174"/>
  <c r="AG45" i="174"/>
  <c r="AG46" i="174"/>
  <c r="AG47" i="174"/>
  <c r="AG48" i="174"/>
  <c r="AG49" i="174"/>
  <c r="AG50" i="174"/>
  <c r="AG51" i="174"/>
  <c r="AG52" i="174"/>
  <c r="AG53" i="174"/>
  <c r="AG54" i="174"/>
  <c r="AG55" i="174"/>
  <c r="AG56" i="174"/>
  <c r="AG57" i="174"/>
  <c r="AG58" i="174"/>
  <c r="AG59" i="174"/>
  <c r="AG60" i="174"/>
  <c r="AG61" i="174"/>
  <c r="AG62" i="174"/>
  <c r="AG63" i="174"/>
  <c r="AG64" i="174"/>
  <c r="AG65" i="174"/>
  <c r="AG66" i="174"/>
  <c r="AG67" i="174"/>
  <c r="AG68" i="174"/>
  <c r="AG69" i="174"/>
  <c r="AG70" i="174"/>
  <c r="AG71" i="174"/>
  <c r="AG72" i="174"/>
  <c r="AG73" i="174"/>
  <c r="AG74" i="174"/>
  <c r="AG75" i="174"/>
  <c r="AG76" i="174"/>
  <c r="AG77" i="174"/>
  <c r="AG78" i="174"/>
  <c r="AG79" i="174"/>
  <c r="AG80" i="174"/>
  <c r="AG81" i="174"/>
  <c r="AG82" i="174"/>
  <c r="AG83" i="174"/>
  <c r="AG84" i="174"/>
  <c r="AG85" i="174"/>
  <c r="AG86" i="174"/>
  <c r="AG87" i="174"/>
  <c r="AG88" i="174"/>
  <c r="AG89" i="174"/>
  <c r="AG90" i="174"/>
  <c r="AG91" i="174"/>
  <c r="AG92" i="174"/>
  <c r="AG93" i="174"/>
  <c r="AG94" i="174"/>
  <c r="AG95" i="174"/>
  <c r="AG96" i="174"/>
  <c r="AG97" i="174"/>
  <c r="AG98" i="174"/>
  <c r="AG99" i="174"/>
  <c r="AG100" i="174"/>
  <c r="AG101" i="174"/>
  <c r="AG102" i="174"/>
  <c r="AG103" i="174"/>
  <c r="AG104" i="174"/>
  <c r="AG105" i="174"/>
  <c r="AG106" i="174"/>
  <c r="AG107" i="174"/>
  <c r="AG108" i="174"/>
  <c r="AG109" i="174"/>
  <c r="AG110" i="174"/>
  <c r="AG111" i="174"/>
  <c r="AG112" i="174"/>
  <c r="AG113" i="174"/>
  <c r="AG114" i="174"/>
  <c r="AG115" i="174"/>
  <c r="AG116" i="174"/>
  <c r="AG117" i="174"/>
  <c r="AG118" i="174"/>
  <c r="AG119" i="174"/>
  <c r="AG120" i="174"/>
  <c r="AG121" i="174"/>
  <c r="AG122" i="174"/>
  <c r="AG123" i="174"/>
  <c r="AG124" i="174"/>
  <c r="AG125" i="174"/>
  <c r="AG9" i="174"/>
  <c r="AF10" i="174"/>
  <c r="AF11" i="174"/>
  <c r="AF12" i="174"/>
  <c r="AF13" i="174"/>
  <c r="AF14" i="174"/>
  <c r="AF15" i="174"/>
  <c r="AF16" i="174"/>
  <c r="AF17" i="174"/>
  <c r="AF18" i="174"/>
  <c r="AF19" i="174"/>
  <c r="AF20" i="174"/>
  <c r="AF21" i="174"/>
  <c r="AF22" i="174"/>
  <c r="AF23" i="174"/>
  <c r="AF24" i="174"/>
  <c r="AF25" i="174"/>
  <c r="AF26" i="174"/>
  <c r="AF27" i="174"/>
  <c r="AF28" i="174"/>
  <c r="AF29" i="174"/>
  <c r="AF30" i="174"/>
  <c r="AF31" i="174"/>
  <c r="AF32" i="174"/>
  <c r="AF33" i="174"/>
  <c r="AF34" i="174"/>
  <c r="AF35" i="174"/>
  <c r="AF36" i="174"/>
  <c r="AF37" i="174"/>
  <c r="AF38" i="174"/>
  <c r="AF39" i="174"/>
  <c r="AF40" i="174"/>
  <c r="AF41" i="174"/>
  <c r="AF42" i="174"/>
  <c r="AF43" i="174"/>
  <c r="AF44" i="174"/>
  <c r="AF45" i="174"/>
  <c r="AF46" i="174"/>
  <c r="AF47" i="174"/>
  <c r="AF48" i="174"/>
  <c r="AF49" i="174"/>
  <c r="AF50" i="174"/>
  <c r="AF51" i="174"/>
  <c r="AF52" i="174"/>
  <c r="AF53" i="174"/>
  <c r="AF54" i="174"/>
  <c r="AF55" i="174"/>
  <c r="AF56" i="174"/>
  <c r="AF57" i="174"/>
  <c r="AF58" i="174"/>
  <c r="AF59" i="174"/>
  <c r="AF60" i="174"/>
  <c r="AF61" i="174"/>
  <c r="AF62" i="174"/>
  <c r="AF63" i="174"/>
  <c r="AF64" i="174"/>
  <c r="AF65" i="174"/>
  <c r="AF66" i="174"/>
  <c r="AF67" i="174"/>
  <c r="AF68" i="174"/>
  <c r="AF69" i="174"/>
  <c r="AF70" i="174"/>
  <c r="AF71" i="174"/>
  <c r="AF72" i="174"/>
  <c r="AF73" i="174"/>
  <c r="AF74" i="174"/>
  <c r="AF75" i="174"/>
  <c r="AF76" i="174"/>
  <c r="AF77" i="174"/>
  <c r="AF78" i="174"/>
  <c r="AF79" i="174"/>
  <c r="AF80" i="174"/>
  <c r="AF81" i="174"/>
  <c r="AF82" i="174"/>
  <c r="AF83" i="174"/>
  <c r="AF84" i="174"/>
  <c r="AF85" i="174"/>
  <c r="AF86" i="174"/>
  <c r="AF87" i="174"/>
  <c r="AF88" i="174"/>
  <c r="AF89" i="174"/>
  <c r="AF90" i="174"/>
  <c r="AF91" i="174"/>
  <c r="AF92" i="174"/>
  <c r="AF93" i="174"/>
  <c r="AF94" i="174"/>
  <c r="AF95" i="174"/>
  <c r="AF96" i="174"/>
  <c r="AF97" i="174"/>
  <c r="AF98" i="174"/>
  <c r="AF99" i="174"/>
  <c r="AF100" i="174"/>
  <c r="AF101" i="174"/>
  <c r="AF102" i="174"/>
  <c r="AF103" i="174"/>
  <c r="AF104" i="174"/>
  <c r="AF105" i="174"/>
  <c r="AF106" i="174"/>
  <c r="AF107" i="174"/>
  <c r="AF108" i="174"/>
  <c r="AF109" i="174"/>
  <c r="AF110" i="174"/>
  <c r="AF111" i="174"/>
  <c r="AF112" i="174"/>
  <c r="AF113" i="174"/>
  <c r="AF114" i="174"/>
  <c r="AF115" i="174"/>
  <c r="AF116" i="174"/>
  <c r="AF117" i="174"/>
  <c r="AF118" i="174"/>
  <c r="AF119" i="174"/>
  <c r="AF120" i="174"/>
  <c r="AF121" i="174"/>
  <c r="AF122" i="174"/>
  <c r="AF123" i="174"/>
  <c r="AF124" i="174"/>
  <c r="AF125" i="174"/>
  <c r="AF9" i="174"/>
  <c r="AF4" i="174"/>
  <c r="O24" i="1"/>
  <c r="N24" i="1"/>
  <c r="M24" i="1"/>
  <c r="L24" i="1"/>
  <c r="K24" i="1"/>
  <c r="J24" i="1"/>
  <c r="G24" i="1"/>
  <c r="O23" i="1"/>
  <c r="N23" i="1"/>
  <c r="M23" i="1"/>
  <c r="L23" i="1"/>
  <c r="K23" i="1"/>
  <c r="J23" i="1"/>
  <c r="G23" i="1"/>
  <c r="D23" i="1"/>
  <c r="O22" i="1"/>
  <c r="N22" i="1"/>
  <c r="M22" i="1"/>
  <c r="L22" i="1"/>
  <c r="K22" i="1"/>
  <c r="J22" i="1"/>
  <c r="I22" i="1"/>
  <c r="G22" i="1"/>
  <c r="G28" i="1"/>
  <c r="G27" i="1"/>
  <c r="G18" i="1"/>
  <c r="G17" i="1"/>
  <c r="G16" i="1"/>
  <c r="F22" i="1"/>
  <c r="O28" i="1"/>
  <c r="N28" i="1"/>
  <c r="M28" i="1"/>
  <c r="L28" i="1"/>
  <c r="K28" i="1"/>
  <c r="J28" i="1"/>
  <c r="I28" i="1"/>
  <c r="O27" i="1"/>
  <c r="N27" i="1"/>
  <c r="M27" i="1"/>
  <c r="L27" i="1"/>
  <c r="K27" i="1"/>
  <c r="J27" i="1"/>
  <c r="I27" i="1"/>
  <c r="D27" i="1"/>
  <c r="D32" i="2"/>
  <c r="Q16" i="157"/>
  <c r="W10" i="174"/>
  <c r="W11" i="174"/>
  <c r="W12" i="174"/>
  <c r="W13" i="174"/>
  <c r="W14" i="174"/>
  <c r="W15" i="174"/>
  <c r="W16" i="174"/>
  <c r="W17" i="174"/>
  <c r="W18" i="174"/>
  <c r="W19" i="174"/>
  <c r="W20" i="174"/>
  <c r="W21" i="174"/>
  <c r="W22" i="174"/>
  <c r="W23" i="174"/>
  <c r="W24" i="174"/>
  <c r="W25" i="174"/>
  <c r="W26" i="174"/>
  <c r="W27" i="174"/>
  <c r="W28" i="174"/>
  <c r="W29" i="174"/>
  <c r="W30" i="174"/>
  <c r="W31" i="174"/>
  <c r="W32" i="174"/>
  <c r="W33" i="174"/>
  <c r="W34" i="174"/>
  <c r="W35" i="174"/>
  <c r="W36" i="174"/>
  <c r="W37" i="174"/>
  <c r="W38" i="174"/>
  <c r="W39" i="174"/>
  <c r="W40" i="174"/>
  <c r="W41" i="174"/>
  <c r="W42" i="174"/>
  <c r="W43" i="174"/>
  <c r="W44" i="174"/>
  <c r="W45" i="174"/>
  <c r="W46" i="174"/>
  <c r="W47" i="174"/>
  <c r="W48" i="174"/>
  <c r="W49" i="174"/>
  <c r="W50" i="174"/>
  <c r="W51" i="174"/>
  <c r="W52" i="174"/>
  <c r="W53" i="174"/>
  <c r="W54" i="174"/>
  <c r="W55" i="174"/>
  <c r="W56" i="174"/>
  <c r="W57" i="174"/>
  <c r="W58" i="174"/>
  <c r="W59" i="174"/>
  <c r="W60" i="174"/>
  <c r="W61" i="174"/>
  <c r="W62" i="174"/>
  <c r="W63" i="174"/>
  <c r="W64" i="174"/>
  <c r="W65" i="174"/>
  <c r="W66" i="174"/>
  <c r="W67" i="174"/>
  <c r="W68" i="174"/>
  <c r="W69" i="174"/>
  <c r="W70" i="174"/>
  <c r="W71" i="174"/>
  <c r="W72" i="174"/>
  <c r="W73" i="174"/>
  <c r="W74" i="174"/>
  <c r="W75" i="174"/>
  <c r="W76" i="174"/>
  <c r="W77" i="174"/>
  <c r="W78" i="174"/>
  <c r="W79" i="174"/>
  <c r="W80" i="174"/>
  <c r="W81" i="174"/>
  <c r="W82" i="174"/>
  <c r="W83" i="174"/>
  <c r="W84" i="174"/>
  <c r="W85" i="174"/>
  <c r="W86" i="174"/>
  <c r="W87" i="174"/>
  <c r="W88" i="174"/>
  <c r="W89" i="174"/>
  <c r="W90" i="174"/>
  <c r="W91" i="174"/>
  <c r="W92" i="174"/>
  <c r="W93" i="174"/>
  <c r="W94" i="174"/>
  <c r="W95" i="174"/>
  <c r="W96" i="174"/>
  <c r="W97" i="174"/>
  <c r="W98" i="174"/>
  <c r="W99" i="174"/>
  <c r="W100" i="174"/>
  <c r="W101" i="174"/>
  <c r="W102" i="174"/>
  <c r="W103" i="174"/>
  <c r="W104" i="174"/>
  <c r="W105" i="174"/>
  <c r="W106" i="174"/>
  <c r="W107" i="174"/>
  <c r="W108" i="174"/>
  <c r="W109" i="174"/>
  <c r="W110" i="174"/>
  <c r="W111" i="174"/>
  <c r="W112" i="174"/>
  <c r="W113" i="174"/>
  <c r="W114" i="174"/>
  <c r="W115" i="174"/>
  <c r="W116" i="174"/>
  <c r="W117" i="174"/>
  <c r="W118" i="174"/>
  <c r="W119" i="174"/>
  <c r="W120" i="174"/>
  <c r="W121" i="174"/>
  <c r="W122" i="174"/>
  <c r="W123" i="174"/>
  <c r="W124" i="174"/>
  <c r="W125" i="174"/>
  <c r="W9" i="174"/>
  <c r="V10" i="174"/>
  <c r="V11" i="174"/>
  <c r="V12" i="174"/>
  <c r="V13" i="174"/>
  <c r="V14" i="174"/>
  <c r="V15" i="174"/>
  <c r="V16" i="174"/>
  <c r="V17" i="174"/>
  <c r="V18" i="174"/>
  <c r="V19" i="174"/>
  <c r="V20" i="174"/>
  <c r="V21" i="174"/>
  <c r="V22" i="174"/>
  <c r="V23" i="174"/>
  <c r="V24" i="174"/>
  <c r="V25" i="174"/>
  <c r="V26" i="174"/>
  <c r="V27" i="174"/>
  <c r="V28" i="174"/>
  <c r="V29" i="174"/>
  <c r="V30" i="174"/>
  <c r="V31" i="174"/>
  <c r="V32" i="174"/>
  <c r="V33" i="174"/>
  <c r="V34" i="174"/>
  <c r="V35" i="174"/>
  <c r="V36" i="174"/>
  <c r="V37" i="174"/>
  <c r="V38" i="174"/>
  <c r="V39" i="174"/>
  <c r="V40" i="174"/>
  <c r="V41" i="174"/>
  <c r="V42" i="174"/>
  <c r="V43" i="174"/>
  <c r="V44" i="174"/>
  <c r="V45" i="174"/>
  <c r="V46" i="174"/>
  <c r="V47" i="174"/>
  <c r="V48" i="174"/>
  <c r="V49" i="174"/>
  <c r="V50" i="174"/>
  <c r="V51" i="174"/>
  <c r="V52" i="174"/>
  <c r="V53" i="174"/>
  <c r="V54" i="174"/>
  <c r="V55" i="174"/>
  <c r="V56" i="174"/>
  <c r="V57" i="174"/>
  <c r="V58" i="174"/>
  <c r="V59" i="174"/>
  <c r="V60" i="174"/>
  <c r="V61" i="174"/>
  <c r="V62" i="174"/>
  <c r="V63" i="174"/>
  <c r="V64" i="174"/>
  <c r="V65" i="174"/>
  <c r="V66" i="174"/>
  <c r="V67" i="174"/>
  <c r="V68" i="174"/>
  <c r="V69" i="174"/>
  <c r="V70" i="174"/>
  <c r="V71" i="174"/>
  <c r="V72" i="174"/>
  <c r="V73" i="174"/>
  <c r="V74" i="174"/>
  <c r="V75" i="174"/>
  <c r="V76" i="174"/>
  <c r="V77" i="174"/>
  <c r="V78" i="174"/>
  <c r="V79" i="174"/>
  <c r="V80" i="174"/>
  <c r="V81" i="174"/>
  <c r="V82" i="174"/>
  <c r="V83" i="174"/>
  <c r="V84" i="174"/>
  <c r="V85" i="174"/>
  <c r="V86" i="174"/>
  <c r="V87" i="174"/>
  <c r="V88" i="174"/>
  <c r="V89" i="174"/>
  <c r="V90" i="174"/>
  <c r="V91" i="174"/>
  <c r="V92" i="174"/>
  <c r="V93" i="174"/>
  <c r="V94" i="174"/>
  <c r="V95" i="174"/>
  <c r="V96" i="174"/>
  <c r="V97" i="174"/>
  <c r="V98" i="174"/>
  <c r="V99" i="174"/>
  <c r="V100" i="174"/>
  <c r="V101" i="174"/>
  <c r="V102" i="174"/>
  <c r="V103" i="174"/>
  <c r="V104" i="174"/>
  <c r="V105" i="174"/>
  <c r="V106" i="174"/>
  <c r="V107" i="174"/>
  <c r="V108" i="174"/>
  <c r="V109" i="174"/>
  <c r="V110" i="174"/>
  <c r="V111" i="174"/>
  <c r="V112" i="174"/>
  <c r="V113" i="174"/>
  <c r="V114" i="174"/>
  <c r="V115" i="174"/>
  <c r="V116" i="174"/>
  <c r="V117" i="174"/>
  <c r="V118" i="174"/>
  <c r="V119" i="174"/>
  <c r="V120" i="174"/>
  <c r="V121" i="174"/>
  <c r="V122" i="174"/>
  <c r="V123" i="174"/>
  <c r="V124" i="174"/>
  <c r="V125" i="174"/>
  <c r="V9" i="174"/>
  <c r="U10" i="174"/>
  <c r="U11" i="174"/>
  <c r="U12" i="174"/>
  <c r="U13" i="174"/>
  <c r="U14" i="174"/>
  <c r="U15" i="174"/>
  <c r="U16" i="174"/>
  <c r="U17" i="174"/>
  <c r="U18" i="174"/>
  <c r="U19" i="174"/>
  <c r="U20" i="174"/>
  <c r="U21" i="174"/>
  <c r="U22" i="174"/>
  <c r="U23" i="174"/>
  <c r="U24" i="174"/>
  <c r="U25" i="174"/>
  <c r="U26" i="174"/>
  <c r="U27" i="174"/>
  <c r="U28" i="174"/>
  <c r="U29" i="174"/>
  <c r="U30" i="174"/>
  <c r="U31" i="174"/>
  <c r="U32" i="174"/>
  <c r="U33" i="174"/>
  <c r="U34" i="174"/>
  <c r="U35" i="174"/>
  <c r="U36" i="174"/>
  <c r="U37" i="174"/>
  <c r="U38" i="174"/>
  <c r="U39" i="174"/>
  <c r="U40" i="174"/>
  <c r="U41" i="174"/>
  <c r="U42" i="174"/>
  <c r="U43" i="174"/>
  <c r="U44" i="174"/>
  <c r="U45" i="174"/>
  <c r="U46" i="174"/>
  <c r="U47" i="174"/>
  <c r="U48" i="174"/>
  <c r="U49" i="174"/>
  <c r="U50" i="174"/>
  <c r="U51" i="174"/>
  <c r="U52" i="174"/>
  <c r="U53" i="174"/>
  <c r="U54" i="174"/>
  <c r="U55" i="174"/>
  <c r="U56" i="174"/>
  <c r="U57" i="174"/>
  <c r="U58" i="174"/>
  <c r="U59" i="174"/>
  <c r="U60" i="174"/>
  <c r="U61" i="174"/>
  <c r="U62" i="174"/>
  <c r="U63" i="174"/>
  <c r="U64" i="174"/>
  <c r="U65" i="174"/>
  <c r="U66" i="174"/>
  <c r="U67" i="174"/>
  <c r="U68" i="174"/>
  <c r="U69" i="174"/>
  <c r="U70" i="174"/>
  <c r="U71" i="174"/>
  <c r="U72" i="174"/>
  <c r="U73" i="174"/>
  <c r="U74" i="174"/>
  <c r="U75" i="174"/>
  <c r="U76" i="174"/>
  <c r="U77" i="174"/>
  <c r="U78" i="174"/>
  <c r="U79" i="174"/>
  <c r="U80" i="174"/>
  <c r="U81" i="174"/>
  <c r="U82" i="174"/>
  <c r="U83" i="174"/>
  <c r="U84" i="174"/>
  <c r="U85" i="174"/>
  <c r="U86" i="174"/>
  <c r="U87" i="174"/>
  <c r="U88" i="174"/>
  <c r="U89" i="174"/>
  <c r="U90" i="174"/>
  <c r="U91" i="174"/>
  <c r="U92" i="174"/>
  <c r="U93" i="174"/>
  <c r="U94" i="174"/>
  <c r="U95" i="174"/>
  <c r="U96" i="174"/>
  <c r="U97" i="174"/>
  <c r="U98" i="174"/>
  <c r="U99" i="174"/>
  <c r="U100" i="174"/>
  <c r="U101" i="174"/>
  <c r="U102" i="174"/>
  <c r="U103" i="174"/>
  <c r="U104" i="174"/>
  <c r="U105" i="174"/>
  <c r="U106" i="174"/>
  <c r="U107" i="174"/>
  <c r="U108" i="174"/>
  <c r="U109" i="174"/>
  <c r="U110" i="174"/>
  <c r="U111" i="174"/>
  <c r="U112" i="174"/>
  <c r="U113" i="174"/>
  <c r="U114" i="174"/>
  <c r="U115" i="174"/>
  <c r="U116" i="174"/>
  <c r="U117" i="174"/>
  <c r="U118" i="174"/>
  <c r="U119" i="174"/>
  <c r="U120" i="174"/>
  <c r="U121" i="174"/>
  <c r="U122" i="174"/>
  <c r="U123" i="174"/>
  <c r="U124" i="174"/>
  <c r="U125" i="174"/>
  <c r="U9" i="174"/>
  <c r="T5" i="174"/>
  <c r="BE170" i="174"/>
  <c r="Z170" i="174"/>
  <c r="L170" i="174"/>
  <c r="BE169" i="174"/>
  <c r="Z169" i="174"/>
  <c r="L169" i="174"/>
  <c r="BE168" i="174"/>
  <c r="Z168" i="174"/>
  <c r="L168" i="174"/>
  <c r="BE167" i="174"/>
  <c r="Z167" i="174"/>
  <c r="L167" i="174"/>
  <c r="BE166" i="174"/>
  <c r="Z166" i="174"/>
  <c r="L166" i="174"/>
  <c r="BE165" i="174"/>
  <c r="Z165" i="174"/>
  <c r="L165" i="174"/>
  <c r="BE164" i="174"/>
  <c r="Z164" i="174"/>
  <c r="L164" i="174"/>
  <c r="BE163" i="174"/>
  <c r="Z163" i="174"/>
  <c r="L163" i="174"/>
  <c r="BE162" i="174"/>
  <c r="Z162" i="174"/>
  <c r="L162" i="174"/>
  <c r="BE161" i="174"/>
  <c r="Z161" i="174"/>
  <c r="L161" i="174"/>
  <c r="BE160" i="174"/>
  <c r="Z160" i="174"/>
  <c r="L160" i="174"/>
  <c r="BE159" i="174"/>
  <c r="Z159" i="174"/>
  <c r="L159" i="174"/>
  <c r="BE158" i="174"/>
  <c r="Z158" i="174"/>
  <c r="L158" i="174"/>
  <c r="BE157" i="174"/>
  <c r="Z157" i="174"/>
  <c r="L157" i="174"/>
  <c r="BE156" i="174"/>
  <c r="Z156" i="174"/>
  <c r="L156" i="174"/>
  <c r="BE155" i="174"/>
  <c r="Z155" i="174"/>
  <c r="L155" i="174"/>
  <c r="BE154" i="174"/>
  <c r="Z154" i="174"/>
  <c r="L154" i="174"/>
  <c r="BE153" i="174"/>
  <c r="Z153" i="174"/>
  <c r="L153" i="174"/>
  <c r="BE152" i="174"/>
  <c r="Z152" i="174"/>
  <c r="L152" i="174"/>
  <c r="BE151" i="174"/>
  <c r="Z151" i="174"/>
  <c r="L151" i="174"/>
  <c r="BE150" i="174"/>
  <c r="Z150" i="174"/>
  <c r="L150" i="174"/>
  <c r="BE149" i="174"/>
  <c r="Z149" i="174"/>
  <c r="L149" i="174"/>
  <c r="BE148" i="174"/>
  <c r="Z148" i="174"/>
  <c r="L148" i="174"/>
  <c r="BE147" i="174"/>
  <c r="Z147" i="174"/>
  <c r="L147" i="174"/>
  <c r="BE146" i="174"/>
  <c r="Z146" i="174"/>
  <c r="L146" i="174"/>
  <c r="BE145" i="174"/>
  <c r="Z145" i="174"/>
  <c r="L145" i="174"/>
  <c r="BE144" i="174"/>
  <c r="Z144" i="174"/>
  <c r="L144" i="174"/>
  <c r="BE143" i="174"/>
  <c r="Z143" i="174"/>
  <c r="L143" i="174"/>
  <c r="BE142" i="174"/>
  <c r="Z142" i="174"/>
  <c r="L142" i="174"/>
  <c r="BE141" i="174"/>
  <c r="Z141" i="174"/>
  <c r="L141" i="174"/>
  <c r="BE140" i="174"/>
  <c r="Z140" i="174"/>
  <c r="L140" i="174"/>
  <c r="BE139" i="174"/>
  <c r="Z139" i="174"/>
  <c r="L139" i="174"/>
  <c r="BE138" i="174"/>
  <c r="Z138" i="174"/>
  <c r="L138" i="174"/>
  <c r="BE137" i="174"/>
  <c r="Z137" i="174"/>
  <c r="L137" i="174"/>
  <c r="BE136" i="174"/>
  <c r="Z136" i="174"/>
  <c r="L136" i="174"/>
  <c r="BL125" i="174"/>
  <c r="BD125" i="174"/>
  <c r="AU125" i="174"/>
  <c r="AD125" i="174"/>
  <c r="Y125" i="174"/>
  <c r="S125" i="174"/>
  <c r="R125" i="174"/>
  <c r="Q125" i="174"/>
  <c r="O125" i="174"/>
  <c r="J125" i="174"/>
  <c r="BL124" i="174"/>
  <c r="BD124" i="174"/>
  <c r="AU124" i="174"/>
  <c r="AE124" i="174"/>
  <c r="AD124" i="174"/>
  <c r="Y124" i="174"/>
  <c r="S124" i="174"/>
  <c r="R124" i="174"/>
  <c r="Q124" i="174"/>
  <c r="O124" i="174"/>
  <c r="J124" i="174"/>
  <c r="BL123" i="174"/>
  <c r="BD123" i="174"/>
  <c r="AU123" i="174"/>
  <c r="AE123" i="174"/>
  <c r="AD123" i="174"/>
  <c r="Y123" i="174"/>
  <c r="S123" i="174"/>
  <c r="R123" i="174"/>
  <c r="Q123" i="174"/>
  <c r="O123" i="174"/>
  <c r="J123" i="174"/>
  <c r="BL122" i="174"/>
  <c r="BD122" i="174"/>
  <c r="AU122" i="174"/>
  <c r="AE122" i="174"/>
  <c r="AD122" i="174"/>
  <c r="Y122" i="174"/>
  <c r="S122" i="174"/>
  <c r="R122" i="174"/>
  <c r="Q122" i="174"/>
  <c r="O122" i="174"/>
  <c r="J122" i="174"/>
  <c r="BL121" i="174"/>
  <c r="BD121" i="174"/>
  <c r="AU121" i="174"/>
  <c r="AE121" i="174"/>
  <c r="AD121" i="174"/>
  <c r="Y121" i="174"/>
  <c r="S121" i="174"/>
  <c r="R121" i="174"/>
  <c r="Q121" i="174"/>
  <c r="O121" i="174"/>
  <c r="J121" i="174"/>
  <c r="BL120" i="174"/>
  <c r="BD120" i="174"/>
  <c r="AU120" i="174"/>
  <c r="AE120" i="174"/>
  <c r="AD120" i="174"/>
  <c r="Y120" i="174"/>
  <c r="S120" i="174"/>
  <c r="R120" i="174"/>
  <c r="Q120" i="174"/>
  <c r="O120" i="174"/>
  <c r="J120" i="174"/>
  <c r="BL119" i="174"/>
  <c r="BD119" i="174"/>
  <c r="AU119" i="174"/>
  <c r="AE119" i="174"/>
  <c r="AD119" i="174"/>
  <c r="Y119" i="174"/>
  <c r="S119" i="174"/>
  <c r="R119" i="174"/>
  <c r="Q119" i="174"/>
  <c r="O119" i="174"/>
  <c r="J119" i="174"/>
  <c r="BL118" i="174"/>
  <c r="BD118" i="174"/>
  <c r="AU118" i="174"/>
  <c r="AE118" i="174"/>
  <c r="AD118" i="174"/>
  <c r="Y118" i="174"/>
  <c r="S118" i="174"/>
  <c r="R118" i="174"/>
  <c r="Q118" i="174"/>
  <c r="O118" i="174"/>
  <c r="J118" i="174"/>
  <c r="BL117" i="174"/>
  <c r="BD117" i="174"/>
  <c r="AU117" i="174"/>
  <c r="AE117" i="174"/>
  <c r="AD117" i="174"/>
  <c r="Y117" i="174"/>
  <c r="S117" i="174"/>
  <c r="R117" i="174"/>
  <c r="Q117" i="174"/>
  <c r="O117" i="174"/>
  <c r="J117" i="174"/>
  <c r="BL116" i="174"/>
  <c r="BD116" i="174"/>
  <c r="AU116" i="174"/>
  <c r="AE116" i="174"/>
  <c r="AD116" i="174"/>
  <c r="Y116" i="174"/>
  <c r="S116" i="174"/>
  <c r="R116" i="174"/>
  <c r="Q116" i="174"/>
  <c r="O116" i="174"/>
  <c r="J116" i="174"/>
  <c r="BL115" i="174"/>
  <c r="BD115" i="174"/>
  <c r="AU115" i="174"/>
  <c r="AE115" i="174"/>
  <c r="AD115" i="174"/>
  <c r="Y115" i="174"/>
  <c r="S115" i="174"/>
  <c r="R115" i="174"/>
  <c r="Q115" i="174"/>
  <c r="O115" i="174"/>
  <c r="J115" i="174"/>
  <c r="BL114" i="174"/>
  <c r="BD114" i="174"/>
  <c r="AU114" i="174"/>
  <c r="AE114" i="174"/>
  <c r="AD114" i="174"/>
  <c r="Y114" i="174"/>
  <c r="S114" i="174"/>
  <c r="R114" i="174"/>
  <c r="Q114" i="174"/>
  <c r="O114" i="174"/>
  <c r="J114" i="174"/>
  <c r="BL113" i="174"/>
  <c r="BD113" i="174"/>
  <c r="AU113" i="174"/>
  <c r="AE113" i="174"/>
  <c r="AD113" i="174"/>
  <c r="Y113" i="174"/>
  <c r="S113" i="174"/>
  <c r="R113" i="174"/>
  <c r="Q113" i="174"/>
  <c r="O113" i="174"/>
  <c r="J113" i="174"/>
  <c r="BL112" i="174"/>
  <c r="BD112" i="174"/>
  <c r="AU112" i="174"/>
  <c r="AE112" i="174"/>
  <c r="AD112" i="174"/>
  <c r="Y112" i="174"/>
  <c r="S112" i="174"/>
  <c r="R112" i="174"/>
  <c r="Q112" i="174"/>
  <c r="O112" i="174"/>
  <c r="J112" i="174"/>
  <c r="BL111" i="174"/>
  <c r="BD111" i="174"/>
  <c r="AU111" i="174"/>
  <c r="AE111" i="174"/>
  <c r="AD111" i="174"/>
  <c r="Y111" i="174"/>
  <c r="S111" i="174"/>
  <c r="R111" i="174"/>
  <c r="Q111" i="174"/>
  <c r="O111" i="174"/>
  <c r="J111" i="174"/>
  <c r="BL110" i="174"/>
  <c r="BD110" i="174"/>
  <c r="AU110" i="174"/>
  <c r="AE110" i="174"/>
  <c r="AD110" i="174"/>
  <c r="Y110" i="174"/>
  <c r="S110" i="174"/>
  <c r="R110" i="174"/>
  <c r="Q110" i="174"/>
  <c r="O110" i="174"/>
  <c r="J110" i="174"/>
  <c r="BL109" i="174"/>
  <c r="BD109" i="174"/>
  <c r="AU109" i="174"/>
  <c r="AE109" i="174"/>
  <c r="AD109" i="174"/>
  <c r="Y109" i="174"/>
  <c r="S109" i="174"/>
  <c r="R109" i="174"/>
  <c r="Q109" i="174"/>
  <c r="O109" i="174"/>
  <c r="J109" i="174"/>
  <c r="BL108" i="174"/>
  <c r="BD108" i="174"/>
  <c r="AU108" i="174"/>
  <c r="AE108" i="174"/>
  <c r="AD108" i="174"/>
  <c r="Y108" i="174"/>
  <c r="S108" i="174"/>
  <c r="R108" i="174"/>
  <c r="Q108" i="174"/>
  <c r="O108" i="174"/>
  <c r="J108" i="174"/>
  <c r="BL107" i="174"/>
  <c r="BD107" i="174"/>
  <c r="AU107" i="174"/>
  <c r="AE107" i="174"/>
  <c r="AD107" i="174"/>
  <c r="Y107" i="174"/>
  <c r="S107" i="174"/>
  <c r="R107" i="174"/>
  <c r="Q107" i="174"/>
  <c r="O107" i="174"/>
  <c r="J107" i="174"/>
  <c r="BL106" i="174"/>
  <c r="BD106" i="174"/>
  <c r="AU106" i="174"/>
  <c r="AE106" i="174"/>
  <c r="AD106" i="174"/>
  <c r="Y106" i="174"/>
  <c r="S106" i="174"/>
  <c r="R106" i="174"/>
  <c r="Q106" i="174"/>
  <c r="O106" i="174"/>
  <c r="J106" i="174"/>
  <c r="BL105" i="174"/>
  <c r="BD105" i="174"/>
  <c r="AU105" i="174"/>
  <c r="AE105" i="174"/>
  <c r="AD105" i="174"/>
  <c r="Y105" i="174"/>
  <c r="S105" i="174"/>
  <c r="R105" i="174"/>
  <c r="Q105" i="174"/>
  <c r="O105" i="174"/>
  <c r="J105" i="174"/>
  <c r="BL104" i="174"/>
  <c r="BD104" i="174"/>
  <c r="AU104" i="174"/>
  <c r="AE104" i="174"/>
  <c r="AD104" i="174"/>
  <c r="Y104" i="174"/>
  <c r="S104" i="174"/>
  <c r="R104" i="174"/>
  <c r="Q104" i="174"/>
  <c r="O104" i="174"/>
  <c r="J104" i="174"/>
  <c r="BL103" i="174"/>
  <c r="BD103" i="174"/>
  <c r="AU103" i="174"/>
  <c r="AE103" i="174"/>
  <c r="AD103" i="174"/>
  <c r="Y103" i="174"/>
  <c r="S103" i="174"/>
  <c r="R103" i="174"/>
  <c r="Q103" i="174"/>
  <c r="O103" i="174"/>
  <c r="J103" i="174"/>
  <c r="BL102" i="174"/>
  <c r="BD102" i="174"/>
  <c r="AU102" i="174"/>
  <c r="AE102" i="174"/>
  <c r="AD102" i="174"/>
  <c r="Y102" i="174"/>
  <c r="S102" i="174"/>
  <c r="R102" i="174"/>
  <c r="Q102" i="174"/>
  <c r="O102" i="174"/>
  <c r="J102" i="174"/>
  <c r="BL101" i="174"/>
  <c r="BD101" i="174"/>
  <c r="AU101" i="174"/>
  <c r="AE101" i="174"/>
  <c r="AD101" i="174"/>
  <c r="Y101" i="174"/>
  <c r="S101" i="174"/>
  <c r="R101" i="174"/>
  <c r="Q101" i="174"/>
  <c r="O101" i="174"/>
  <c r="J101" i="174"/>
  <c r="BL100" i="174"/>
  <c r="BD100" i="174"/>
  <c r="AU100" i="174"/>
  <c r="AE100" i="174"/>
  <c r="AD100" i="174"/>
  <c r="Y100" i="174"/>
  <c r="S100" i="174"/>
  <c r="R100" i="174"/>
  <c r="Q100" i="174"/>
  <c r="O100" i="174"/>
  <c r="J100" i="174"/>
  <c r="BL99" i="174"/>
  <c r="BD99" i="174"/>
  <c r="AU99" i="174"/>
  <c r="AE99" i="174"/>
  <c r="AD99" i="174"/>
  <c r="Y99" i="174"/>
  <c r="S99" i="174"/>
  <c r="R99" i="174"/>
  <c r="Q99" i="174"/>
  <c r="O99" i="174"/>
  <c r="J99" i="174"/>
  <c r="BL98" i="174"/>
  <c r="BD98" i="174"/>
  <c r="AU98" i="174"/>
  <c r="AE98" i="174"/>
  <c r="AD98" i="174"/>
  <c r="Y98" i="174"/>
  <c r="S98" i="174"/>
  <c r="R98" i="174"/>
  <c r="Q98" i="174"/>
  <c r="O98" i="174"/>
  <c r="J98" i="174"/>
  <c r="BL97" i="174"/>
  <c r="BD97" i="174"/>
  <c r="AU97" i="174"/>
  <c r="AE97" i="174"/>
  <c r="AD97" i="174"/>
  <c r="Y97" i="174"/>
  <c r="S97" i="174"/>
  <c r="R97" i="174"/>
  <c r="Q97" i="174"/>
  <c r="O97" i="174"/>
  <c r="J97" i="174"/>
  <c r="BL96" i="174"/>
  <c r="BD96" i="174"/>
  <c r="AU96" i="174"/>
  <c r="AE96" i="174"/>
  <c r="AD96" i="174"/>
  <c r="Y96" i="174"/>
  <c r="S96" i="174"/>
  <c r="R96" i="174"/>
  <c r="Q96" i="174"/>
  <c r="O96" i="174"/>
  <c r="J96" i="174"/>
  <c r="BL95" i="174"/>
  <c r="BD95" i="174"/>
  <c r="AU95" i="174"/>
  <c r="AE95" i="174"/>
  <c r="AD95" i="174"/>
  <c r="Y95" i="174"/>
  <c r="S95" i="174"/>
  <c r="R95" i="174"/>
  <c r="Q95" i="174"/>
  <c r="O95" i="174"/>
  <c r="J95" i="174"/>
  <c r="BL94" i="174"/>
  <c r="BD94" i="174"/>
  <c r="AU94" i="174"/>
  <c r="AE94" i="174"/>
  <c r="AD94" i="174"/>
  <c r="Y94" i="174"/>
  <c r="S94" i="174"/>
  <c r="R94" i="174"/>
  <c r="Q94" i="174"/>
  <c r="O94" i="174"/>
  <c r="J94" i="174"/>
  <c r="BL93" i="174"/>
  <c r="BD93" i="174"/>
  <c r="AU93" i="174"/>
  <c r="AE93" i="174"/>
  <c r="AD93" i="174"/>
  <c r="Y93" i="174"/>
  <c r="S93" i="174"/>
  <c r="R93" i="174"/>
  <c r="Q93" i="174"/>
  <c r="O93" i="174"/>
  <c r="J93" i="174"/>
  <c r="BL92" i="174"/>
  <c r="BD92" i="174"/>
  <c r="AU92" i="174"/>
  <c r="AE92" i="174"/>
  <c r="AD92" i="174"/>
  <c r="Y92" i="174"/>
  <c r="S92" i="174"/>
  <c r="R92" i="174"/>
  <c r="Q92" i="174"/>
  <c r="O92" i="174"/>
  <c r="J92" i="174"/>
  <c r="BL91" i="174"/>
  <c r="BD91" i="174"/>
  <c r="AU91" i="174"/>
  <c r="AE91" i="174"/>
  <c r="AD91" i="174"/>
  <c r="Y91" i="174"/>
  <c r="S91" i="174"/>
  <c r="R91" i="174"/>
  <c r="Q91" i="174"/>
  <c r="O91" i="174"/>
  <c r="J91" i="174"/>
  <c r="BL90" i="174"/>
  <c r="BD90" i="174"/>
  <c r="AU90" i="174"/>
  <c r="AE90" i="174"/>
  <c r="AD90" i="174"/>
  <c r="Y90" i="174"/>
  <c r="S90" i="174"/>
  <c r="R90" i="174"/>
  <c r="Q90" i="174"/>
  <c r="O90" i="174"/>
  <c r="J90" i="174"/>
  <c r="BL89" i="174"/>
  <c r="BD89" i="174"/>
  <c r="AU89" i="174"/>
  <c r="AE89" i="174"/>
  <c r="AD89" i="174"/>
  <c r="Y89" i="174"/>
  <c r="S89" i="174"/>
  <c r="R89" i="174"/>
  <c r="Q89" i="174"/>
  <c r="O89" i="174"/>
  <c r="J89" i="174"/>
  <c r="BL88" i="174"/>
  <c r="BD88" i="174"/>
  <c r="AU88" i="174"/>
  <c r="AE88" i="174"/>
  <c r="AD88" i="174"/>
  <c r="Y88" i="174"/>
  <c r="S88" i="174"/>
  <c r="R88" i="174"/>
  <c r="Q88" i="174"/>
  <c r="O88" i="174"/>
  <c r="J88" i="174"/>
  <c r="BL87" i="174"/>
  <c r="BD87" i="174"/>
  <c r="AU87" i="174"/>
  <c r="AE87" i="174"/>
  <c r="AD87" i="174"/>
  <c r="Y87" i="174"/>
  <c r="S87" i="174"/>
  <c r="R87" i="174"/>
  <c r="Q87" i="174"/>
  <c r="O87" i="174"/>
  <c r="J87" i="174"/>
  <c r="BL86" i="174"/>
  <c r="BD86" i="174"/>
  <c r="AU86" i="174"/>
  <c r="AE86" i="174"/>
  <c r="AD86" i="174"/>
  <c r="Y86" i="174"/>
  <c r="S86" i="174"/>
  <c r="R86" i="174"/>
  <c r="Q86" i="174"/>
  <c r="O86" i="174"/>
  <c r="J86" i="174"/>
  <c r="BL85" i="174"/>
  <c r="BD85" i="174"/>
  <c r="AU85" i="174"/>
  <c r="AE85" i="174"/>
  <c r="AD85" i="174"/>
  <c r="Y85" i="174"/>
  <c r="S85" i="174"/>
  <c r="R85" i="174"/>
  <c r="Q85" i="174"/>
  <c r="O85" i="174"/>
  <c r="J85" i="174"/>
  <c r="BL84" i="174"/>
  <c r="BD84" i="174"/>
  <c r="AU84" i="174"/>
  <c r="AE84" i="174"/>
  <c r="AD84" i="174"/>
  <c r="Y84" i="174"/>
  <c r="S84" i="174"/>
  <c r="R84" i="174"/>
  <c r="Q84" i="174"/>
  <c r="O84" i="174"/>
  <c r="J84" i="174"/>
  <c r="BL83" i="174"/>
  <c r="BD83" i="174"/>
  <c r="AU83" i="174"/>
  <c r="AE83" i="174"/>
  <c r="AD83" i="174"/>
  <c r="Y83" i="174"/>
  <c r="S83" i="174"/>
  <c r="R83" i="174"/>
  <c r="Q83" i="174"/>
  <c r="O83" i="174"/>
  <c r="J83" i="174"/>
  <c r="BL82" i="174"/>
  <c r="BD82" i="174"/>
  <c r="AU82" i="174"/>
  <c r="AE82" i="174"/>
  <c r="AD82" i="174"/>
  <c r="Y82" i="174"/>
  <c r="S82" i="174"/>
  <c r="R82" i="174"/>
  <c r="Q82" i="174"/>
  <c r="O82" i="174"/>
  <c r="J82" i="174"/>
  <c r="BL81" i="174"/>
  <c r="BD81" i="174"/>
  <c r="AU81" i="174"/>
  <c r="AE81" i="174"/>
  <c r="AD81" i="174"/>
  <c r="Y81" i="174"/>
  <c r="S81" i="174"/>
  <c r="R81" i="174"/>
  <c r="Q81" i="174"/>
  <c r="O81" i="174"/>
  <c r="J81" i="174"/>
  <c r="BL80" i="174"/>
  <c r="BD80" i="174"/>
  <c r="AU80" i="174"/>
  <c r="AE80" i="174"/>
  <c r="AD80" i="174"/>
  <c r="Y80" i="174"/>
  <c r="S80" i="174"/>
  <c r="R80" i="174"/>
  <c r="Q80" i="174"/>
  <c r="O80" i="174"/>
  <c r="J80" i="174"/>
  <c r="BL79" i="174"/>
  <c r="BD79" i="174"/>
  <c r="AU79" i="174"/>
  <c r="AE79" i="174"/>
  <c r="AD79" i="174"/>
  <c r="Y79" i="174"/>
  <c r="S79" i="174"/>
  <c r="R79" i="174"/>
  <c r="Q79" i="174"/>
  <c r="O79" i="174"/>
  <c r="J79" i="174"/>
  <c r="BL78" i="174"/>
  <c r="BD78" i="174"/>
  <c r="AU78" i="174"/>
  <c r="AE78" i="174"/>
  <c r="AD78" i="174"/>
  <c r="Y78" i="174"/>
  <c r="S78" i="174"/>
  <c r="R78" i="174"/>
  <c r="Q78" i="174"/>
  <c r="O78" i="174"/>
  <c r="J78" i="174"/>
  <c r="BL77" i="174"/>
  <c r="BD77" i="174"/>
  <c r="AU77" i="174"/>
  <c r="AE77" i="174"/>
  <c r="AD77" i="174"/>
  <c r="Y77" i="174"/>
  <c r="S77" i="174"/>
  <c r="R77" i="174"/>
  <c r="Q77" i="174"/>
  <c r="O77" i="174"/>
  <c r="J77" i="174"/>
  <c r="BL76" i="174"/>
  <c r="BD76" i="174"/>
  <c r="AU76" i="174"/>
  <c r="AE76" i="174"/>
  <c r="AD76" i="174"/>
  <c r="Y76" i="174"/>
  <c r="S76" i="174"/>
  <c r="R76" i="174"/>
  <c r="Q76" i="174"/>
  <c r="O76" i="174"/>
  <c r="J76" i="174"/>
  <c r="BL75" i="174"/>
  <c r="BD75" i="174"/>
  <c r="AU75" i="174"/>
  <c r="AE75" i="174"/>
  <c r="AD75" i="174"/>
  <c r="Y75" i="174"/>
  <c r="S75" i="174"/>
  <c r="R75" i="174"/>
  <c r="Q75" i="174"/>
  <c r="O75" i="174"/>
  <c r="J75" i="174"/>
  <c r="BL74" i="174"/>
  <c r="BD74" i="174"/>
  <c r="AU74" i="174"/>
  <c r="AE74" i="174"/>
  <c r="AD74" i="174"/>
  <c r="Y74" i="174"/>
  <c r="S74" i="174"/>
  <c r="R74" i="174"/>
  <c r="Q74" i="174"/>
  <c r="O74" i="174"/>
  <c r="J74" i="174"/>
  <c r="BL73" i="174"/>
  <c r="BD73" i="174"/>
  <c r="AU73" i="174"/>
  <c r="AE73" i="174"/>
  <c r="AD73" i="174"/>
  <c r="Y73" i="174"/>
  <c r="S73" i="174"/>
  <c r="R73" i="174"/>
  <c r="Q73" i="174"/>
  <c r="O73" i="174"/>
  <c r="J73" i="174"/>
  <c r="BL72" i="174"/>
  <c r="BD72" i="174"/>
  <c r="AU72" i="174"/>
  <c r="AE72" i="174"/>
  <c r="AD72" i="174"/>
  <c r="Y72" i="174"/>
  <c r="S72" i="174"/>
  <c r="R72" i="174"/>
  <c r="Q72" i="174"/>
  <c r="O72" i="174"/>
  <c r="J72" i="174"/>
  <c r="BL71" i="174"/>
  <c r="BD71" i="174"/>
  <c r="AU71" i="174"/>
  <c r="AE71" i="174"/>
  <c r="AD71" i="174"/>
  <c r="Y71" i="174"/>
  <c r="S71" i="174"/>
  <c r="R71" i="174"/>
  <c r="Q71" i="174"/>
  <c r="O71" i="174"/>
  <c r="J71" i="174"/>
  <c r="BL70" i="174"/>
  <c r="BD70" i="174"/>
  <c r="AU70" i="174"/>
  <c r="AE70" i="174"/>
  <c r="AD70" i="174"/>
  <c r="Y70" i="174"/>
  <c r="S70" i="174"/>
  <c r="R70" i="174"/>
  <c r="Q70" i="174"/>
  <c r="O70" i="174"/>
  <c r="J70" i="174"/>
  <c r="BL69" i="174"/>
  <c r="BD69" i="174"/>
  <c r="AU69" i="174"/>
  <c r="AE69" i="174"/>
  <c r="AD69" i="174"/>
  <c r="Y69" i="174"/>
  <c r="S69" i="174"/>
  <c r="R69" i="174"/>
  <c r="Q69" i="174"/>
  <c r="O69" i="174"/>
  <c r="J69" i="174"/>
  <c r="BL68" i="174"/>
  <c r="BD68" i="174"/>
  <c r="AU68" i="174"/>
  <c r="AE68" i="174"/>
  <c r="AD68" i="174"/>
  <c r="Y68" i="174"/>
  <c r="S68" i="174"/>
  <c r="R68" i="174"/>
  <c r="Q68" i="174"/>
  <c r="O68" i="174"/>
  <c r="J68" i="174"/>
  <c r="BL67" i="174"/>
  <c r="BD67" i="174"/>
  <c r="AU67" i="174"/>
  <c r="AE67" i="174"/>
  <c r="AD67" i="174"/>
  <c r="Y67" i="174"/>
  <c r="S67" i="174"/>
  <c r="R67" i="174"/>
  <c r="Q67" i="174"/>
  <c r="O67" i="174"/>
  <c r="J67" i="174"/>
  <c r="BL66" i="174"/>
  <c r="BD66" i="174"/>
  <c r="AU66" i="174"/>
  <c r="AE66" i="174"/>
  <c r="AD66" i="174"/>
  <c r="Y66" i="174"/>
  <c r="S66" i="174"/>
  <c r="R66" i="174"/>
  <c r="Q66" i="174"/>
  <c r="O66" i="174"/>
  <c r="J66" i="174"/>
  <c r="BL65" i="174"/>
  <c r="BD65" i="174"/>
  <c r="AU65" i="174"/>
  <c r="AE65" i="174"/>
  <c r="AD65" i="174"/>
  <c r="Y65" i="174"/>
  <c r="S65" i="174"/>
  <c r="R65" i="174"/>
  <c r="Q65" i="174"/>
  <c r="O65" i="174"/>
  <c r="J65" i="174"/>
  <c r="BL64" i="174"/>
  <c r="BD64" i="174"/>
  <c r="AU64" i="174"/>
  <c r="AE64" i="174"/>
  <c r="AD64" i="174"/>
  <c r="Y64" i="174"/>
  <c r="S64" i="174"/>
  <c r="R64" i="174"/>
  <c r="Q64" i="174"/>
  <c r="O64" i="174"/>
  <c r="J64" i="174"/>
  <c r="BL63" i="174"/>
  <c r="BD63" i="174"/>
  <c r="AU63" i="174"/>
  <c r="AE63" i="174"/>
  <c r="AD63" i="174"/>
  <c r="Y63" i="174"/>
  <c r="S63" i="174"/>
  <c r="R63" i="174"/>
  <c r="Q63" i="174"/>
  <c r="O63" i="174"/>
  <c r="J63" i="174"/>
  <c r="BL62" i="174"/>
  <c r="BD62" i="174"/>
  <c r="AU62" i="174"/>
  <c r="AE62" i="174"/>
  <c r="AD62" i="174"/>
  <c r="Y62" i="174"/>
  <c r="S62" i="174"/>
  <c r="R62" i="174"/>
  <c r="Q62" i="174"/>
  <c r="O62" i="174"/>
  <c r="J62" i="174"/>
  <c r="BL61" i="174"/>
  <c r="BD61" i="174"/>
  <c r="AU61" i="174"/>
  <c r="AE61" i="174"/>
  <c r="AD61" i="174"/>
  <c r="Y61" i="174"/>
  <c r="S61" i="174"/>
  <c r="R61" i="174"/>
  <c r="Q61" i="174"/>
  <c r="O61" i="174"/>
  <c r="J61" i="174"/>
  <c r="BL60" i="174"/>
  <c r="BD60" i="174"/>
  <c r="AU60" i="174"/>
  <c r="AE60" i="174"/>
  <c r="AD60" i="174"/>
  <c r="Y60" i="174"/>
  <c r="S60" i="174"/>
  <c r="R60" i="174"/>
  <c r="Q60" i="174"/>
  <c r="O60" i="174"/>
  <c r="J60" i="174"/>
  <c r="BL59" i="174"/>
  <c r="BD59" i="174"/>
  <c r="AU59" i="174"/>
  <c r="AE59" i="174"/>
  <c r="AD59" i="174"/>
  <c r="Y59" i="174"/>
  <c r="S59" i="174"/>
  <c r="R59" i="174"/>
  <c r="Q59" i="174"/>
  <c r="O59" i="174"/>
  <c r="J59" i="174"/>
  <c r="BL58" i="174"/>
  <c r="BD58" i="174"/>
  <c r="AU58" i="174"/>
  <c r="AE58" i="174"/>
  <c r="AD58" i="174"/>
  <c r="Y58" i="174"/>
  <c r="S58" i="174"/>
  <c r="R58" i="174"/>
  <c r="Q58" i="174"/>
  <c r="O58" i="174"/>
  <c r="J58" i="174"/>
  <c r="BL57" i="174"/>
  <c r="BD57" i="174"/>
  <c r="AU57" i="174"/>
  <c r="AE57" i="174"/>
  <c r="AD57" i="174"/>
  <c r="Y57" i="174"/>
  <c r="S57" i="174"/>
  <c r="R57" i="174"/>
  <c r="Q57" i="174"/>
  <c r="O57" i="174"/>
  <c r="J57" i="174"/>
  <c r="BL56" i="174"/>
  <c r="BD56" i="174"/>
  <c r="AU56" i="174"/>
  <c r="AE56" i="174"/>
  <c r="AD56" i="174"/>
  <c r="Y56" i="174"/>
  <c r="S56" i="174"/>
  <c r="R56" i="174"/>
  <c r="Q56" i="174"/>
  <c r="O56" i="174"/>
  <c r="J56" i="174"/>
  <c r="BL55" i="174"/>
  <c r="BD55" i="174"/>
  <c r="AU55" i="174"/>
  <c r="AE55" i="174"/>
  <c r="AD55" i="174"/>
  <c r="Y55" i="174"/>
  <c r="S55" i="174"/>
  <c r="R55" i="174"/>
  <c r="Q55" i="174"/>
  <c r="O55" i="174"/>
  <c r="J55" i="174"/>
  <c r="BL54" i="174"/>
  <c r="BD54" i="174"/>
  <c r="AU54" i="174"/>
  <c r="AE54" i="174"/>
  <c r="AD54" i="174"/>
  <c r="Y54" i="174"/>
  <c r="S54" i="174"/>
  <c r="R54" i="174"/>
  <c r="Q54" i="174"/>
  <c r="O54" i="174"/>
  <c r="J54" i="174"/>
  <c r="BL53" i="174"/>
  <c r="BD53" i="174"/>
  <c r="AU53" i="174"/>
  <c r="AE53" i="174"/>
  <c r="AD53" i="174"/>
  <c r="Y53" i="174"/>
  <c r="S53" i="174"/>
  <c r="R53" i="174"/>
  <c r="Q53" i="174"/>
  <c r="O53" i="174"/>
  <c r="J53" i="174"/>
  <c r="BL52" i="174"/>
  <c r="BD52" i="174"/>
  <c r="AU52" i="174"/>
  <c r="AE52" i="174"/>
  <c r="AD52" i="174"/>
  <c r="Y52" i="174"/>
  <c r="S52" i="174"/>
  <c r="R52" i="174"/>
  <c r="Q52" i="174"/>
  <c r="O52" i="174"/>
  <c r="J52" i="174"/>
  <c r="BL51" i="174"/>
  <c r="BD51" i="174"/>
  <c r="AU51" i="174"/>
  <c r="AE51" i="174"/>
  <c r="AD51" i="174"/>
  <c r="Y51" i="174"/>
  <c r="S51" i="174"/>
  <c r="R51" i="174"/>
  <c r="Q51" i="174"/>
  <c r="O51" i="174"/>
  <c r="J51" i="174"/>
  <c r="BL50" i="174"/>
  <c r="BD50" i="174"/>
  <c r="AU50" i="174"/>
  <c r="AE50" i="174"/>
  <c r="AD50" i="174"/>
  <c r="Y50" i="174"/>
  <c r="S50" i="174"/>
  <c r="R50" i="174"/>
  <c r="Q50" i="174"/>
  <c r="O50" i="174"/>
  <c r="J50" i="174"/>
  <c r="BL49" i="174"/>
  <c r="BD49" i="174"/>
  <c r="AU49" i="174"/>
  <c r="AE49" i="174"/>
  <c r="AD49" i="174"/>
  <c r="Y49" i="174"/>
  <c r="S49" i="174"/>
  <c r="R49" i="174"/>
  <c r="Q49" i="174"/>
  <c r="O49" i="174"/>
  <c r="J49" i="174"/>
  <c r="BL48" i="174"/>
  <c r="BD48" i="174"/>
  <c r="AU48" i="174"/>
  <c r="AE48" i="174"/>
  <c r="AD48" i="174"/>
  <c r="Y48" i="174"/>
  <c r="S48" i="174"/>
  <c r="R48" i="174"/>
  <c r="Q48" i="174"/>
  <c r="O48" i="174"/>
  <c r="J48" i="174"/>
  <c r="BL47" i="174"/>
  <c r="BD47" i="174"/>
  <c r="AU47" i="174"/>
  <c r="AE47" i="174"/>
  <c r="AD47" i="174"/>
  <c r="Y47" i="174"/>
  <c r="S47" i="174"/>
  <c r="R47" i="174"/>
  <c r="Q47" i="174"/>
  <c r="O47" i="174"/>
  <c r="J47" i="174"/>
  <c r="BL46" i="174"/>
  <c r="BD46" i="174"/>
  <c r="AU46" i="174"/>
  <c r="AE46" i="174"/>
  <c r="AD46" i="174"/>
  <c r="Y46" i="174"/>
  <c r="S46" i="174"/>
  <c r="R46" i="174"/>
  <c r="Q46" i="174"/>
  <c r="O46" i="174"/>
  <c r="J46" i="174"/>
  <c r="BL45" i="174"/>
  <c r="BD45" i="174"/>
  <c r="AU45" i="174"/>
  <c r="AE45" i="174"/>
  <c r="AD45" i="174"/>
  <c r="Y45" i="174"/>
  <c r="S45" i="174"/>
  <c r="R45" i="174"/>
  <c r="Q45" i="174"/>
  <c r="O45" i="174"/>
  <c r="J45" i="174"/>
  <c r="BL44" i="174"/>
  <c r="BD44" i="174"/>
  <c r="AU44" i="174"/>
  <c r="AE44" i="174"/>
  <c r="AD44" i="174"/>
  <c r="Y44" i="174"/>
  <c r="S44" i="174"/>
  <c r="R44" i="174"/>
  <c r="Q44" i="174"/>
  <c r="O44" i="174"/>
  <c r="J44" i="174"/>
  <c r="BL43" i="174"/>
  <c r="BD43" i="174"/>
  <c r="AU43" i="174"/>
  <c r="AE43" i="174"/>
  <c r="AD43" i="174"/>
  <c r="Y43" i="174"/>
  <c r="S43" i="174"/>
  <c r="R43" i="174"/>
  <c r="Q43" i="174"/>
  <c r="O43" i="174"/>
  <c r="J43" i="174"/>
  <c r="BL42" i="174"/>
  <c r="BD42" i="174"/>
  <c r="AU42" i="174"/>
  <c r="AE42" i="174"/>
  <c r="AD42" i="174"/>
  <c r="Y42" i="174"/>
  <c r="S42" i="174"/>
  <c r="R42" i="174"/>
  <c r="Q42" i="174"/>
  <c r="O42" i="174"/>
  <c r="J42" i="174"/>
  <c r="BL41" i="174"/>
  <c r="BD41" i="174"/>
  <c r="AU41" i="174"/>
  <c r="AE41" i="174"/>
  <c r="AD41" i="174"/>
  <c r="Y41" i="174"/>
  <c r="S41" i="174"/>
  <c r="R41" i="174"/>
  <c r="Q41" i="174"/>
  <c r="O41" i="174"/>
  <c r="J41" i="174"/>
  <c r="BL40" i="174"/>
  <c r="BD40" i="174"/>
  <c r="AU40" i="174"/>
  <c r="AE40" i="174"/>
  <c r="AD40" i="174"/>
  <c r="Y40" i="174"/>
  <c r="S40" i="174"/>
  <c r="R40" i="174"/>
  <c r="Q40" i="174"/>
  <c r="O40" i="174"/>
  <c r="J40" i="174"/>
  <c r="BL39" i="174"/>
  <c r="BD39" i="174"/>
  <c r="AU39" i="174"/>
  <c r="AE39" i="174"/>
  <c r="AD39" i="174"/>
  <c r="Y39" i="174"/>
  <c r="S39" i="174"/>
  <c r="R39" i="174"/>
  <c r="Q39" i="174"/>
  <c r="O39" i="174"/>
  <c r="J39" i="174"/>
  <c r="BL38" i="174"/>
  <c r="BD38" i="174"/>
  <c r="AU38" i="174"/>
  <c r="AE38" i="174"/>
  <c r="AD38" i="174"/>
  <c r="Y38" i="174"/>
  <c r="S38" i="174"/>
  <c r="R38" i="174"/>
  <c r="Q38" i="174"/>
  <c r="O38" i="174"/>
  <c r="J38" i="174"/>
  <c r="BL37" i="174"/>
  <c r="BD37" i="174"/>
  <c r="AU37" i="174"/>
  <c r="AE37" i="174"/>
  <c r="AD37" i="174"/>
  <c r="Y37" i="174"/>
  <c r="S37" i="174"/>
  <c r="R37" i="174"/>
  <c r="Q37" i="174"/>
  <c r="O37" i="174"/>
  <c r="J37" i="174"/>
  <c r="BL36" i="174"/>
  <c r="BD36" i="174"/>
  <c r="AU36" i="174"/>
  <c r="AE36" i="174"/>
  <c r="AD36" i="174"/>
  <c r="Y36" i="174"/>
  <c r="S36" i="174"/>
  <c r="R36" i="174"/>
  <c r="Q36" i="174"/>
  <c r="O36" i="174"/>
  <c r="J36" i="174"/>
  <c r="BL35" i="174"/>
  <c r="BD35" i="174"/>
  <c r="AU35" i="174"/>
  <c r="AE35" i="174"/>
  <c r="AD35" i="174"/>
  <c r="Y35" i="174"/>
  <c r="S35" i="174"/>
  <c r="R35" i="174"/>
  <c r="Q35" i="174"/>
  <c r="O35" i="174"/>
  <c r="J35" i="174"/>
  <c r="BL34" i="174"/>
  <c r="BD34" i="174"/>
  <c r="AU34" i="174"/>
  <c r="AE34" i="174"/>
  <c r="AD34" i="174"/>
  <c r="Y34" i="174"/>
  <c r="S34" i="174"/>
  <c r="R34" i="174"/>
  <c r="Q34" i="174"/>
  <c r="O34" i="174"/>
  <c r="J34" i="174"/>
  <c r="BL33" i="174"/>
  <c r="BD33" i="174"/>
  <c r="AU33" i="174"/>
  <c r="AE33" i="174"/>
  <c r="AD33" i="174"/>
  <c r="Y33" i="174"/>
  <c r="S33" i="174"/>
  <c r="R33" i="174"/>
  <c r="Q33" i="174"/>
  <c r="O33" i="174"/>
  <c r="J33" i="174"/>
  <c r="BL32" i="174"/>
  <c r="BD32" i="174"/>
  <c r="AU32" i="174"/>
  <c r="AE32" i="174"/>
  <c r="AD32" i="174"/>
  <c r="Y32" i="174"/>
  <c r="S32" i="174"/>
  <c r="R32" i="174"/>
  <c r="Q32" i="174"/>
  <c r="O32" i="174"/>
  <c r="J32" i="174"/>
  <c r="BL31" i="174"/>
  <c r="BD31" i="174"/>
  <c r="AU31" i="174"/>
  <c r="AE31" i="174"/>
  <c r="AD31" i="174"/>
  <c r="Y31" i="174"/>
  <c r="S31" i="174"/>
  <c r="R31" i="174"/>
  <c r="Q31" i="174"/>
  <c r="O31" i="174"/>
  <c r="J31" i="174"/>
  <c r="BL30" i="174"/>
  <c r="BD30" i="174"/>
  <c r="AU30" i="174"/>
  <c r="AE30" i="174"/>
  <c r="AD30" i="174"/>
  <c r="Y30" i="174"/>
  <c r="S30" i="174"/>
  <c r="R30" i="174"/>
  <c r="Q30" i="174"/>
  <c r="O30" i="174"/>
  <c r="J30" i="174"/>
  <c r="BL29" i="174"/>
  <c r="BD29" i="174"/>
  <c r="AU29" i="174"/>
  <c r="AE29" i="174"/>
  <c r="AD29" i="174"/>
  <c r="Y29" i="174"/>
  <c r="S29" i="174"/>
  <c r="R29" i="174"/>
  <c r="Q29" i="174"/>
  <c r="O29" i="174"/>
  <c r="J29" i="174"/>
  <c r="BL28" i="174"/>
  <c r="BD28" i="174"/>
  <c r="AU28" i="174"/>
  <c r="AE28" i="174"/>
  <c r="AD28" i="174"/>
  <c r="Y28" i="174"/>
  <c r="S28" i="174"/>
  <c r="R28" i="174"/>
  <c r="Q28" i="174"/>
  <c r="O28" i="174"/>
  <c r="J28" i="174"/>
  <c r="BL27" i="174"/>
  <c r="BD27" i="174"/>
  <c r="AU27" i="174"/>
  <c r="AE27" i="174"/>
  <c r="AD27" i="174"/>
  <c r="Y27" i="174"/>
  <c r="S27" i="174"/>
  <c r="R27" i="174"/>
  <c r="Q27" i="174"/>
  <c r="O27" i="174"/>
  <c r="J27" i="174"/>
  <c r="BL26" i="174"/>
  <c r="BD26" i="174"/>
  <c r="AU26" i="174"/>
  <c r="AE26" i="174"/>
  <c r="AD26" i="174"/>
  <c r="Y26" i="174"/>
  <c r="S26" i="174"/>
  <c r="R26" i="174"/>
  <c r="Q26" i="174"/>
  <c r="O26" i="174"/>
  <c r="J26" i="174"/>
  <c r="BL25" i="174"/>
  <c r="BD25" i="174"/>
  <c r="AU25" i="174"/>
  <c r="AE25" i="174"/>
  <c r="AD25" i="174"/>
  <c r="Y25" i="174"/>
  <c r="S25" i="174"/>
  <c r="R25" i="174"/>
  <c r="Q25" i="174"/>
  <c r="O25" i="174"/>
  <c r="J25" i="174"/>
  <c r="BL24" i="174"/>
  <c r="BD24" i="174"/>
  <c r="AU24" i="174"/>
  <c r="AE24" i="174"/>
  <c r="AD24" i="174"/>
  <c r="Y24" i="174"/>
  <c r="S24" i="174"/>
  <c r="R24" i="174"/>
  <c r="Q24" i="174"/>
  <c r="O24" i="174"/>
  <c r="J24" i="174"/>
  <c r="BL23" i="174"/>
  <c r="BD23" i="174"/>
  <c r="AU23" i="174"/>
  <c r="AE23" i="174"/>
  <c r="AD23" i="174"/>
  <c r="Y23" i="174"/>
  <c r="S23" i="174"/>
  <c r="R23" i="174"/>
  <c r="Q23" i="174"/>
  <c r="O23" i="174"/>
  <c r="J23" i="174"/>
  <c r="BL22" i="174"/>
  <c r="BD22" i="174"/>
  <c r="AU22" i="174"/>
  <c r="AE22" i="174"/>
  <c r="AD22" i="174"/>
  <c r="Y22" i="174"/>
  <c r="S22" i="174"/>
  <c r="R22" i="174"/>
  <c r="Q22" i="174"/>
  <c r="O22" i="174"/>
  <c r="J22" i="174"/>
  <c r="BL21" i="174"/>
  <c r="BD21" i="174"/>
  <c r="AU21" i="174"/>
  <c r="AE21" i="174"/>
  <c r="AD21" i="174"/>
  <c r="Y21" i="174"/>
  <c r="S21" i="174"/>
  <c r="R21" i="174"/>
  <c r="Q21" i="174"/>
  <c r="O21" i="174"/>
  <c r="J21" i="174"/>
  <c r="BL20" i="174"/>
  <c r="BD20" i="174"/>
  <c r="AU20" i="174"/>
  <c r="AE20" i="174"/>
  <c r="AD20" i="174"/>
  <c r="Y20" i="174"/>
  <c r="S20" i="174"/>
  <c r="R20" i="174"/>
  <c r="Q20" i="174"/>
  <c r="O20" i="174"/>
  <c r="J20" i="174"/>
  <c r="BL19" i="174"/>
  <c r="BD19" i="174"/>
  <c r="AU19" i="174"/>
  <c r="AE19" i="174"/>
  <c r="AD19" i="174"/>
  <c r="Y19" i="174"/>
  <c r="S19" i="174"/>
  <c r="R19" i="174"/>
  <c r="Q19" i="174"/>
  <c r="O19" i="174"/>
  <c r="J19" i="174"/>
  <c r="BL18" i="174"/>
  <c r="BD18" i="174"/>
  <c r="AU18" i="174"/>
  <c r="AE18" i="174"/>
  <c r="AD18" i="174"/>
  <c r="Y18" i="174"/>
  <c r="S18" i="174"/>
  <c r="R18" i="174"/>
  <c r="Q18" i="174"/>
  <c r="O18" i="174"/>
  <c r="J18" i="174"/>
  <c r="BL17" i="174"/>
  <c r="BD17" i="174"/>
  <c r="AU17" i="174"/>
  <c r="AE17" i="174"/>
  <c r="AD17" i="174"/>
  <c r="Y17" i="174"/>
  <c r="S17" i="174"/>
  <c r="R17" i="174"/>
  <c r="Q17" i="174"/>
  <c r="O17" i="174"/>
  <c r="J17" i="174"/>
  <c r="BL16" i="174"/>
  <c r="BD16" i="174"/>
  <c r="AU16" i="174"/>
  <c r="AE16" i="174"/>
  <c r="AD16" i="174"/>
  <c r="Y16" i="174"/>
  <c r="S16" i="174"/>
  <c r="R16" i="174"/>
  <c r="Q16" i="174"/>
  <c r="O16" i="174"/>
  <c r="J16" i="174"/>
  <c r="BL15" i="174"/>
  <c r="BD15" i="174"/>
  <c r="AU15" i="174"/>
  <c r="AE15" i="174"/>
  <c r="AD15" i="174"/>
  <c r="Y15" i="174"/>
  <c r="S15" i="174"/>
  <c r="R15" i="174"/>
  <c r="Q15" i="174"/>
  <c r="O15" i="174"/>
  <c r="J15" i="174"/>
  <c r="BL14" i="174"/>
  <c r="BD14" i="174"/>
  <c r="AU14" i="174"/>
  <c r="AE14" i="174"/>
  <c r="AD14" i="174"/>
  <c r="Y14" i="174"/>
  <c r="S14" i="174"/>
  <c r="R14" i="174"/>
  <c r="Q14" i="174"/>
  <c r="O14" i="174"/>
  <c r="J14" i="174"/>
  <c r="BL13" i="174"/>
  <c r="BD13" i="174"/>
  <c r="AU13" i="174"/>
  <c r="AE13" i="174"/>
  <c r="AD13" i="174"/>
  <c r="Y13" i="174"/>
  <c r="S13" i="174"/>
  <c r="R13" i="174"/>
  <c r="Q13" i="174"/>
  <c r="O13" i="174"/>
  <c r="J13" i="174"/>
  <c r="BL12" i="174"/>
  <c r="BD12" i="174"/>
  <c r="AU12" i="174"/>
  <c r="AE12" i="174"/>
  <c r="AD12" i="174"/>
  <c r="Y12" i="174"/>
  <c r="S12" i="174"/>
  <c r="R12" i="174"/>
  <c r="Q12" i="174"/>
  <c r="O12" i="174"/>
  <c r="J12" i="174"/>
  <c r="BL11" i="174"/>
  <c r="BD11" i="174"/>
  <c r="AU11" i="174"/>
  <c r="AE11" i="174"/>
  <c r="AD11" i="174"/>
  <c r="Y11" i="174"/>
  <c r="S11" i="174"/>
  <c r="R11" i="174"/>
  <c r="Q11" i="174"/>
  <c r="O11" i="174"/>
  <c r="J11" i="174"/>
  <c r="BL10" i="174"/>
  <c r="BD10" i="174"/>
  <c r="AU10" i="174"/>
  <c r="AE10" i="174"/>
  <c r="AD10" i="174"/>
  <c r="Y10" i="174"/>
  <c r="S10" i="174"/>
  <c r="R10" i="174"/>
  <c r="Q10" i="174"/>
  <c r="O10" i="174"/>
  <c r="J10" i="174"/>
  <c r="BL9" i="174"/>
  <c r="AE9" i="174"/>
  <c r="Y9" i="174"/>
  <c r="J9" i="174"/>
  <c r="CE8" i="174"/>
  <c r="CD8" i="174"/>
  <c r="CC8" i="174"/>
  <c r="CB8" i="174"/>
  <c r="CA8" i="174"/>
  <c r="BZ8" i="174"/>
  <c r="BY8" i="174"/>
  <c r="BX8" i="174"/>
  <c r="BW8" i="174"/>
  <c r="BV8" i="174"/>
  <c r="BU8" i="174"/>
  <c r="BT8" i="174"/>
  <c r="BS8" i="174"/>
  <c r="BR8" i="174"/>
  <c r="BQ8" i="174"/>
  <c r="BP8" i="174"/>
  <c r="BO8" i="174"/>
  <c r="BN8" i="174"/>
  <c r="BM8" i="174"/>
  <c r="BL8" i="174"/>
  <c r="BK8" i="174"/>
  <c r="BJ8" i="174"/>
  <c r="BI8" i="174"/>
  <c r="BH8" i="174"/>
  <c r="BG8" i="174"/>
  <c r="BF8" i="174"/>
  <c r="BE8" i="174"/>
  <c r="BD8" i="174"/>
  <c r="BC8" i="174"/>
  <c r="BB8" i="174"/>
  <c r="BA8" i="174"/>
  <c r="AZ8" i="174"/>
  <c r="AY8" i="174"/>
  <c r="AX8" i="174"/>
  <c r="AW8" i="174"/>
  <c r="AV8" i="174"/>
  <c r="AU8" i="174"/>
  <c r="AT8" i="174"/>
  <c r="AS8" i="174"/>
  <c r="AQ8" i="174"/>
  <c r="AP8" i="174"/>
  <c r="AO8" i="174"/>
  <c r="AN8" i="174"/>
  <c r="AM8" i="174"/>
  <c r="AL8" i="174"/>
  <c r="AK8" i="174"/>
  <c r="AJ8" i="174"/>
  <c r="AI8" i="174"/>
  <c r="AH8" i="174"/>
  <c r="AG8" i="174"/>
  <c r="AE8" i="174"/>
  <c r="AD8" i="174"/>
  <c r="AC8" i="174"/>
  <c r="AB8" i="174"/>
  <c r="AA8" i="174"/>
  <c r="Z8" i="174"/>
  <c r="Y8" i="174"/>
  <c r="X8" i="174"/>
  <c r="W8" i="174"/>
  <c r="V8" i="174"/>
  <c r="U8" i="174"/>
  <c r="S8" i="174"/>
  <c r="R8" i="174"/>
  <c r="Q8" i="174"/>
  <c r="P8" i="174"/>
  <c r="O8" i="174"/>
  <c r="N8" i="174"/>
  <c r="L8" i="174"/>
  <c r="K8" i="174"/>
  <c r="J8" i="174"/>
  <c r="I8" i="174"/>
  <c r="H8" i="174"/>
  <c r="CE5" i="174"/>
  <c r="CD5" i="174"/>
  <c r="CC5" i="174"/>
  <c r="CB5" i="174"/>
  <c r="CA5" i="174"/>
  <c r="BZ5" i="174"/>
  <c r="BY5" i="174"/>
  <c r="BX5" i="174"/>
  <c r="BW5" i="174"/>
  <c r="BV5" i="174"/>
  <c r="BU5" i="174"/>
  <c r="BT5" i="174"/>
  <c r="BS5" i="174"/>
  <c r="BR5" i="174"/>
  <c r="BQ5" i="174"/>
  <c r="BP5" i="174"/>
  <c r="BO5" i="174"/>
  <c r="BN5" i="174"/>
  <c r="BM5" i="174"/>
  <c r="BL5" i="174"/>
  <c r="BK5" i="174"/>
  <c r="BJ5" i="174"/>
  <c r="BI5" i="174"/>
  <c r="BH5" i="174"/>
  <c r="BG5" i="174"/>
  <c r="BF5" i="174"/>
  <c r="BE5" i="174"/>
  <c r="BC5" i="174"/>
  <c r="BB5" i="174"/>
  <c r="BA5" i="174"/>
  <c r="AZ5" i="174"/>
  <c r="AY5" i="174"/>
  <c r="AX5" i="174"/>
  <c r="AW5" i="174"/>
  <c r="AV5" i="174"/>
  <c r="AU5" i="174"/>
  <c r="AT5" i="174"/>
  <c r="AR5" i="174"/>
  <c r="AQ5" i="174"/>
  <c r="AP5" i="174"/>
  <c r="AO5" i="174"/>
  <c r="AN5" i="174"/>
  <c r="AM5" i="174"/>
  <c r="AL5" i="174"/>
  <c r="AK5" i="174"/>
  <c r="AJ5" i="174"/>
  <c r="AI5" i="174"/>
  <c r="AH5" i="174"/>
  <c r="AG5" i="174"/>
  <c r="AF5" i="174"/>
  <c r="AE5" i="174"/>
  <c r="AD5" i="174"/>
  <c r="AC5" i="174"/>
  <c r="AB5" i="174"/>
  <c r="AA5" i="174"/>
  <c r="Z5" i="174"/>
  <c r="Y5" i="174"/>
  <c r="X5" i="174"/>
  <c r="W5" i="174"/>
  <c r="V5" i="174"/>
  <c r="U5" i="174"/>
  <c r="S5" i="174"/>
  <c r="R5" i="174"/>
  <c r="Q5" i="174"/>
  <c r="P5" i="174"/>
  <c r="O5" i="174"/>
  <c r="N5" i="174"/>
  <c r="L5" i="174"/>
  <c r="K5" i="174"/>
  <c r="J5" i="174"/>
  <c r="I5" i="174"/>
  <c r="H5" i="174"/>
  <c r="CE4" i="174"/>
  <c r="CD4" i="174"/>
  <c r="CC4" i="174"/>
  <c r="CB4" i="174"/>
  <c r="CA4" i="174"/>
  <c r="BZ4" i="174"/>
  <c r="BY4" i="174"/>
  <c r="BX4" i="174"/>
  <c r="BW4" i="174"/>
  <c r="BV4" i="174"/>
  <c r="BU4" i="174"/>
  <c r="BT4" i="174"/>
  <c r="BS4" i="174"/>
  <c r="BR4" i="174"/>
  <c r="BQ4" i="174"/>
  <c r="BP4" i="174"/>
  <c r="BO4" i="174"/>
  <c r="BN4" i="174"/>
  <c r="BM4" i="174"/>
  <c r="BL4" i="174"/>
  <c r="BK4" i="174"/>
  <c r="BJ4" i="174"/>
  <c r="BI4" i="174"/>
  <c r="BH4" i="174"/>
  <c r="BG4" i="174"/>
  <c r="BF4" i="174"/>
  <c r="BE4" i="174"/>
  <c r="BC4" i="174"/>
  <c r="BB4" i="174"/>
  <c r="BA4" i="174"/>
  <c r="AZ4" i="174"/>
  <c r="AY4" i="174"/>
  <c r="AX4" i="174"/>
  <c r="AW4" i="174"/>
  <c r="AV4" i="174"/>
  <c r="AU4" i="174"/>
  <c r="AT4" i="174"/>
  <c r="AS4" i="174"/>
  <c r="AR4" i="174"/>
  <c r="AQ4" i="174"/>
  <c r="AP4" i="174"/>
  <c r="AO4" i="174"/>
  <c r="AN4" i="174"/>
  <c r="AM4" i="174"/>
  <c r="AL4" i="174"/>
  <c r="AK4" i="174"/>
  <c r="AJ4" i="174"/>
  <c r="AI4" i="174"/>
  <c r="AH4" i="174"/>
  <c r="AG4" i="174"/>
  <c r="AE4" i="174"/>
  <c r="AD4" i="174"/>
  <c r="AC4" i="174"/>
  <c r="AB4" i="174"/>
  <c r="AA4" i="174"/>
  <c r="Z4" i="174"/>
  <c r="Y4" i="174"/>
  <c r="X4" i="174"/>
  <c r="W4" i="174"/>
  <c r="V4" i="174"/>
  <c r="U4" i="174"/>
  <c r="S4" i="174"/>
  <c r="R4" i="174"/>
  <c r="Q4" i="174"/>
  <c r="P4" i="174"/>
  <c r="O4" i="174"/>
  <c r="N4" i="174"/>
  <c r="L4" i="174"/>
  <c r="K4" i="174"/>
  <c r="J4" i="174"/>
  <c r="I4" i="174"/>
  <c r="H4" i="174"/>
  <c r="CE3" i="174"/>
  <c r="CD3" i="174"/>
  <c r="CC3" i="174"/>
  <c r="CB3" i="174"/>
  <c r="CA3" i="174"/>
  <c r="BZ3" i="174"/>
  <c r="BY3" i="174"/>
  <c r="BX3" i="174"/>
  <c r="BW3" i="174"/>
  <c r="BV3" i="174"/>
  <c r="BU3" i="174"/>
  <c r="BT3" i="174"/>
  <c r="BS3" i="174"/>
  <c r="BR3" i="174"/>
  <c r="BQ3" i="174"/>
  <c r="BP3" i="174"/>
  <c r="BO3" i="174"/>
  <c r="BN3" i="174"/>
  <c r="BM3" i="174"/>
  <c r="BL3" i="174"/>
  <c r="BK3" i="174"/>
  <c r="BJ3" i="174"/>
  <c r="BI3" i="174"/>
  <c r="BH3" i="174"/>
  <c r="BG3" i="174"/>
  <c r="BF3" i="174"/>
  <c r="BE3" i="174"/>
  <c r="BC3" i="174"/>
  <c r="BB3" i="174"/>
  <c r="BA3" i="174"/>
  <c r="AZ3" i="174"/>
  <c r="AY3" i="174"/>
  <c r="AX3" i="174"/>
  <c r="AW3" i="174"/>
  <c r="AV3" i="174"/>
  <c r="AU3" i="174"/>
  <c r="AT3" i="174"/>
  <c r="AS3" i="174"/>
  <c r="AR3" i="174"/>
  <c r="AQ3" i="174"/>
  <c r="AP3" i="174"/>
  <c r="AO3" i="174"/>
  <c r="AN3" i="174"/>
  <c r="AM3" i="174"/>
  <c r="AL3" i="174"/>
  <c r="AK3" i="174"/>
  <c r="AJ3" i="174"/>
  <c r="AI3" i="174"/>
  <c r="AH3" i="174"/>
  <c r="AG3" i="174"/>
  <c r="AF3" i="174"/>
  <c r="AE3" i="174"/>
  <c r="AD3" i="174"/>
  <c r="AC3" i="174"/>
  <c r="AB3" i="174"/>
  <c r="AA3" i="174"/>
  <c r="Z3" i="174"/>
  <c r="Y3" i="174"/>
  <c r="X3" i="174"/>
  <c r="W3" i="174"/>
  <c r="V3" i="174"/>
  <c r="U3" i="174"/>
  <c r="S3" i="174"/>
  <c r="R3" i="174"/>
  <c r="Q3" i="174"/>
  <c r="P3" i="174"/>
  <c r="O3" i="174"/>
  <c r="N3" i="174"/>
  <c r="L3" i="174"/>
  <c r="K3" i="174"/>
  <c r="J3" i="174"/>
  <c r="I3" i="174"/>
  <c r="H3" i="174"/>
  <c r="O18" i="1"/>
  <c r="N18" i="1"/>
  <c r="M18" i="1"/>
  <c r="L18" i="1"/>
  <c r="K18" i="1"/>
  <c r="J18" i="1"/>
  <c r="I18" i="1"/>
  <c r="O17" i="1"/>
  <c r="N17" i="1"/>
  <c r="M17" i="1"/>
  <c r="L17" i="1"/>
  <c r="K17" i="1"/>
  <c r="J17" i="1"/>
  <c r="I17" i="1"/>
  <c r="O16" i="1"/>
  <c r="N16" i="1"/>
  <c r="M16" i="1"/>
  <c r="L16" i="1"/>
  <c r="K16" i="1"/>
  <c r="J16" i="1"/>
  <c r="I16" i="1"/>
  <c r="F78" i="1"/>
  <c r="D78" i="1"/>
  <c r="C78" i="1"/>
  <c r="F77" i="1"/>
  <c r="D77" i="1"/>
  <c r="C77" i="1"/>
  <c r="F76" i="1"/>
  <c r="D76" i="1"/>
  <c r="C76" i="1"/>
  <c r="F75" i="1"/>
  <c r="D75" i="1"/>
  <c r="C75" i="1"/>
  <c r="F74" i="1"/>
  <c r="D74" i="1"/>
  <c r="C74" i="1"/>
  <c r="F73" i="1"/>
  <c r="D73" i="1"/>
  <c r="C73" i="1"/>
  <c r="F72" i="1"/>
  <c r="D72" i="1"/>
  <c r="C72" i="1"/>
  <c r="F71" i="1"/>
  <c r="D71" i="1"/>
  <c r="C71" i="1"/>
  <c r="F70" i="1"/>
  <c r="D70" i="1"/>
  <c r="C70" i="1"/>
  <c r="F69" i="1"/>
  <c r="D69" i="1"/>
  <c r="C69" i="1"/>
  <c r="F68" i="1"/>
  <c r="D68" i="1"/>
  <c r="C68" i="1"/>
  <c r="F67" i="1"/>
  <c r="D67" i="1"/>
  <c r="C67" i="1"/>
  <c r="F66" i="1"/>
  <c r="D66" i="1"/>
  <c r="C66" i="1"/>
  <c r="F65" i="1"/>
  <c r="D65" i="1"/>
  <c r="C65" i="1"/>
  <c r="F64" i="1"/>
  <c r="D64" i="1"/>
  <c r="C64" i="1"/>
  <c r="F63" i="1"/>
  <c r="D63" i="1"/>
  <c r="C63" i="1"/>
  <c r="F62" i="1"/>
  <c r="D62" i="1"/>
  <c r="C62" i="1"/>
  <c r="F61" i="1"/>
  <c r="D61" i="1"/>
  <c r="C61" i="1"/>
  <c r="F60" i="1"/>
  <c r="D60" i="1"/>
  <c r="C60" i="1"/>
  <c r="F59" i="1"/>
  <c r="D59" i="1"/>
  <c r="C59" i="1"/>
  <c r="F58" i="1"/>
  <c r="D58" i="1"/>
  <c r="C58" i="1"/>
  <c r="F57" i="1"/>
  <c r="D57" i="1"/>
  <c r="C57" i="1"/>
  <c r="F56" i="1"/>
  <c r="D56" i="1"/>
  <c r="C56" i="1"/>
  <c r="F55" i="1"/>
  <c r="D55" i="1"/>
  <c r="C55" i="1"/>
  <c r="F54" i="1"/>
  <c r="D54" i="1"/>
  <c r="C54" i="1"/>
  <c r="F53" i="1"/>
  <c r="D53" i="1"/>
  <c r="C53" i="1"/>
  <c r="F52" i="1"/>
  <c r="D52" i="1"/>
  <c r="C52" i="1"/>
  <c r="F51" i="1"/>
  <c r="D51" i="1"/>
  <c r="C51" i="1"/>
  <c r="F50" i="1"/>
  <c r="D50" i="1"/>
  <c r="C50" i="1"/>
  <c r="F49" i="1"/>
  <c r="D49" i="1"/>
  <c r="C49" i="1"/>
  <c r="F48" i="1"/>
  <c r="D48" i="1"/>
  <c r="C48" i="1"/>
  <c r="F47" i="1"/>
  <c r="D47" i="1"/>
  <c r="C47" i="1"/>
  <c r="F46" i="1"/>
  <c r="D46" i="1"/>
  <c r="C46" i="1"/>
  <c r="F45" i="1"/>
  <c r="D45" i="1"/>
  <c r="C45" i="1"/>
  <c r="F44" i="1"/>
  <c r="D44" i="1"/>
  <c r="C44" i="1"/>
  <c r="F43" i="1"/>
  <c r="D43" i="1"/>
  <c r="C43" i="1"/>
  <c r="F42" i="1"/>
  <c r="D42" i="1"/>
  <c r="C42" i="1"/>
  <c r="F41" i="1"/>
  <c r="D41" i="1"/>
  <c r="C41" i="1"/>
  <c r="D40" i="1"/>
  <c r="C40" i="1"/>
  <c r="F39" i="1"/>
  <c r="D39" i="1"/>
  <c r="C39" i="1"/>
  <c r="F38" i="1"/>
  <c r="D38" i="1"/>
  <c r="C38" i="1"/>
  <c r="F37" i="1"/>
  <c r="D37" i="1"/>
  <c r="C37" i="1"/>
  <c r="F36" i="1"/>
  <c r="D36" i="1"/>
  <c r="C36" i="1"/>
  <c r="F35" i="1"/>
  <c r="D35" i="1"/>
  <c r="C35" i="1"/>
  <c r="F34" i="1"/>
  <c r="D34" i="1"/>
  <c r="C34" i="1"/>
  <c r="F33" i="1"/>
  <c r="D33" i="1"/>
  <c r="C33" i="1"/>
  <c r="F32" i="1"/>
  <c r="D32" i="1"/>
  <c r="C32" i="1"/>
  <c r="F31" i="1"/>
  <c r="D31" i="1"/>
  <c r="C31" i="1"/>
  <c r="F30" i="1"/>
  <c r="D30" i="1"/>
  <c r="C30" i="1"/>
  <c r="F29" i="1"/>
  <c r="D29" i="1"/>
  <c r="C29" i="1"/>
  <c r="F28" i="1"/>
  <c r="D28" i="1"/>
  <c r="C28" i="1"/>
  <c r="F27" i="1"/>
  <c r="C27" i="1"/>
  <c r="D26" i="1"/>
  <c r="C26" i="1"/>
  <c r="F25" i="1"/>
  <c r="D25" i="1"/>
  <c r="C25" i="1"/>
  <c r="F24" i="1"/>
  <c r="D24" i="1"/>
  <c r="C24" i="1"/>
  <c r="F23" i="1"/>
  <c r="C23" i="1"/>
  <c r="D22" i="1"/>
  <c r="C22" i="1"/>
  <c r="F21" i="1"/>
  <c r="D21" i="1"/>
  <c r="C21" i="1"/>
  <c r="F20" i="1"/>
  <c r="D20" i="1"/>
  <c r="C20" i="1"/>
  <c r="F19" i="1"/>
  <c r="D19" i="1"/>
  <c r="C19" i="1"/>
  <c r="F18" i="1"/>
  <c r="D18" i="1"/>
  <c r="F17" i="1"/>
  <c r="D17" i="1"/>
  <c r="F16" i="1"/>
  <c r="D16" i="1"/>
  <c r="F14" i="1"/>
  <c r="D14" i="1"/>
  <c r="C14" i="1"/>
  <c r="F13" i="1"/>
  <c r="D13" i="1"/>
  <c r="C13" i="1"/>
  <c r="F12" i="1"/>
  <c r="D12" i="1"/>
  <c r="C12" i="1"/>
  <c r="F11" i="1"/>
  <c r="D11" i="1"/>
  <c r="C11" i="1"/>
  <c r="F10" i="1"/>
  <c r="D10" i="1"/>
  <c r="C10" i="1"/>
  <c r="F9" i="1"/>
  <c r="D9" i="1"/>
  <c r="C9" i="1"/>
  <c r="F7" i="1"/>
  <c r="D7" i="1"/>
  <c r="C7" i="1"/>
  <c r="F6" i="1"/>
  <c r="D6" i="1"/>
  <c r="C6" i="1"/>
  <c r="F5" i="1"/>
  <c r="D5" i="1"/>
  <c r="C5" i="1"/>
  <c r="F4" i="1"/>
  <c r="D4" i="1"/>
  <c r="C4" i="1"/>
  <c r="F3" i="1"/>
  <c r="D3" i="1"/>
  <c r="C3" i="1"/>
  <c r="C18" i="1"/>
  <c r="C17" i="1"/>
  <c r="C16" i="1"/>
  <c r="F21" i="2"/>
  <c r="AP128" i="174" l="1"/>
  <c r="AP129" i="174"/>
  <c r="AP130" i="174"/>
  <c r="AP127" i="174"/>
  <c r="BN127" i="174"/>
  <c r="Q127" i="174"/>
  <c r="Q129" i="174"/>
  <c r="Q128" i="174"/>
  <c r="Q133" i="174"/>
  <c r="R127" i="174"/>
  <c r="R128" i="174"/>
  <c r="R133" i="174"/>
  <c r="R129" i="174"/>
  <c r="BN133" i="174"/>
  <c r="S128" i="174"/>
  <c r="S129" i="174"/>
  <c r="S127" i="174"/>
  <c r="S133" i="174"/>
  <c r="O129" i="174"/>
  <c r="O128" i="174"/>
  <c r="O127" i="174"/>
  <c r="O133" i="174"/>
  <c r="J127" i="174"/>
  <c r="J133" i="174"/>
  <c r="J128" i="174"/>
  <c r="J129" i="174"/>
  <c r="BN129" i="174"/>
  <c r="BN132" i="174"/>
  <c r="BN128" i="174"/>
  <c r="BN131" i="174"/>
  <c r="BN130" i="174"/>
  <c r="BD133" i="174"/>
  <c r="BD129" i="174"/>
  <c r="BD132" i="174"/>
  <c r="BD128" i="174"/>
  <c r="BD130" i="174"/>
  <c r="BD127" i="174"/>
  <c r="BD131" i="174"/>
  <c r="BL129" i="174"/>
  <c r="BL128" i="174"/>
  <c r="BL127" i="174"/>
  <c r="BL132" i="174"/>
  <c r="BL130" i="174"/>
  <c r="BL131" i="174"/>
  <c r="BL133" i="174"/>
  <c r="AN130" i="174"/>
  <c r="AU129" i="174"/>
  <c r="X129" i="174"/>
  <c r="AN132" i="174"/>
  <c r="AN131" i="174"/>
  <c r="Y128" i="174"/>
  <c r="AU131" i="174"/>
  <c r="AU132" i="174"/>
  <c r="AN133" i="174"/>
  <c r="AU127" i="174"/>
  <c r="AN127" i="174"/>
  <c r="AN128" i="174"/>
  <c r="AU128" i="174"/>
  <c r="AU133" i="174"/>
  <c r="AN129" i="174"/>
  <c r="AU130" i="174"/>
  <c r="AM133" i="174"/>
  <c r="AM127" i="174"/>
  <c r="AM128" i="174"/>
  <c r="AM129" i="174"/>
  <c r="AM130" i="174"/>
  <c r="AM131" i="174"/>
  <c r="AM132" i="174"/>
  <c r="AP133" i="174"/>
  <c r="AO132" i="174"/>
  <c r="AO127" i="174"/>
  <c r="AO128" i="174"/>
  <c r="AO133" i="174"/>
  <c r="AO130" i="174"/>
  <c r="AP131" i="174"/>
  <c r="AO131" i="174"/>
  <c r="AP132" i="174"/>
  <c r="AO129" i="174"/>
  <c r="AG131" i="174"/>
  <c r="AJ133" i="174"/>
  <c r="AI130" i="174"/>
  <c r="AI133" i="174"/>
  <c r="AJ128" i="174"/>
  <c r="AI127" i="174"/>
  <c r="AJ127" i="174"/>
  <c r="AI128" i="174"/>
  <c r="X130" i="174"/>
  <c r="AI129" i="174"/>
  <c r="AJ129" i="174"/>
  <c r="AJ130" i="174"/>
  <c r="Y133" i="174"/>
  <c r="AI131" i="174"/>
  <c r="AJ131" i="174"/>
  <c r="AI132" i="174"/>
  <c r="AJ132" i="174"/>
  <c r="X131" i="174"/>
  <c r="Y127" i="174"/>
  <c r="X132" i="174"/>
  <c r="X133" i="174"/>
  <c r="Y129" i="174"/>
  <c r="Y130" i="174"/>
  <c r="X127" i="174"/>
  <c r="Y131" i="174"/>
  <c r="X128" i="174"/>
  <c r="Y132" i="174"/>
  <c r="AE133" i="174"/>
  <c r="AE129" i="174"/>
  <c r="AE127" i="174"/>
  <c r="AE128" i="174"/>
  <c r="AE130" i="174"/>
  <c r="AE131" i="174"/>
  <c r="AE132" i="174"/>
  <c r="Z129" i="174"/>
  <c r="Z133" i="174"/>
  <c r="AA133" i="174"/>
  <c r="Z128" i="174"/>
  <c r="AD133" i="174"/>
  <c r="AD127" i="174"/>
  <c r="AD128" i="174"/>
  <c r="AD130" i="174"/>
  <c r="AD131" i="174"/>
  <c r="AD132" i="174"/>
  <c r="AD129" i="174"/>
  <c r="Z127" i="174"/>
  <c r="AA128" i="174"/>
  <c r="AA129" i="174"/>
  <c r="Z130" i="174"/>
  <c r="AA130" i="174"/>
  <c r="Z131" i="174"/>
  <c r="AA131" i="174"/>
  <c r="Z132" i="174"/>
  <c r="AA132" i="174"/>
  <c r="AA127" i="174"/>
  <c r="AG130" i="174"/>
  <c r="AF132" i="174"/>
  <c r="AG133" i="174"/>
  <c r="AC127" i="174"/>
  <c r="AF133" i="174"/>
  <c r="AB132" i="174"/>
  <c r="AC128" i="174"/>
  <c r="AC133" i="174"/>
  <c r="AF130" i="174"/>
  <c r="AG127" i="174"/>
  <c r="AC130" i="174"/>
  <c r="AC129" i="174"/>
  <c r="AG128" i="174"/>
  <c r="AF131" i="174"/>
  <c r="AG132" i="174"/>
  <c r="AB133" i="174"/>
  <c r="AB129" i="174"/>
  <c r="AF128" i="174"/>
  <c r="AG129" i="174"/>
  <c r="AB130" i="174"/>
  <c r="AC131" i="174"/>
  <c r="AF127" i="174"/>
  <c r="AF129" i="174"/>
  <c r="AB131" i="174"/>
  <c r="AC132" i="174"/>
  <c r="AB127" i="174"/>
  <c r="AB128" i="174"/>
  <c r="U131" i="174"/>
  <c r="W133" i="174"/>
  <c r="U132" i="174"/>
  <c r="V133" i="174"/>
  <c r="V132" i="174"/>
  <c r="W130" i="174"/>
  <c r="U133" i="174"/>
  <c r="W127" i="174"/>
  <c r="V127" i="174"/>
  <c r="W128" i="174"/>
  <c r="U127" i="174"/>
  <c r="V128" i="174"/>
  <c r="W129" i="174"/>
  <c r="U128" i="174"/>
  <c r="V129" i="174"/>
  <c r="U129" i="174"/>
  <c r="V130" i="174"/>
  <c r="W131" i="174"/>
  <c r="U130" i="174"/>
  <c r="V131" i="174"/>
  <c r="W132" i="174"/>
  <c r="Z78" i="157"/>
  <c r="Y78" i="157"/>
  <c r="X78" i="157"/>
  <c r="W78" i="157"/>
  <c r="V78" i="157"/>
  <c r="U78" i="157"/>
  <c r="R78" i="157"/>
  <c r="Q78" i="157"/>
  <c r="P78" i="157"/>
  <c r="O78" i="157"/>
  <c r="M78" i="157"/>
  <c r="L78" i="157"/>
  <c r="K78" i="157"/>
  <c r="J78" i="157"/>
  <c r="I78" i="157"/>
  <c r="H78" i="157"/>
  <c r="G78" i="157"/>
  <c r="F78" i="157"/>
  <c r="E78" i="157"/>
  <c r="D78" i="157"/>
  <c r="C78" i="157"/>
  <c r="B78" i="157"/>
  <c r="Z77" i="157"/>
  <c r="Y77" i="157"/>
  <c r="X77" i="157"/>
  <c r="W77" i="157"/>
  <c r="V77" i="157"/>
  <c r="U77" i="157"/>
  <c r="R77" i="157"/>
  <c r="Q77" i="157"/>
  <c r="P77" i="157"/>
  <c r="O77" i="157"/>
  <c r="M77" i="157"/>
  <c r="L77" i="157"/>
  <c r="K77" i="157"/>
  <c r="J77" i="157"/>
  <c r="I77" i="157"/>
  <c r="H77" i="157"/>
  <c r="G77" i="157"/>
  <c r="F77" i="157"/>
  <c r="E77" i="157"/>
  <c r="D77" i="157"/>
  <c r="C77" i="157"/>
  <c r="B77" i="157"/>
  <c r="W76" i="157"/>
  <c r="V76" i="157"/>
  <c r="U76" i="157"/>
  <c r="R76" i="157"/>
  <c r="Q76" i="157"/>
  <c r="P76" i="157"/>
  <c r="O76" i="157"/>
  <c r="M76" i="157"/>
  <c r="L76" i="157"/>
  <c r="K76" i="157"/>
  <c r="J76" i="157"/>
  <c r="I76" i="157"/>
  <c r="H76" i="157"/>
  <c r="G76" i="157"/>
  <c r="F76" i="157"/>
  <c r="E76" i="157"/>
  <c r="D76" i="157"/>
  <c r="C76" i="157"/>
  <c r="B76" i="157"/>
  <c r="W75" i="157"/>
  <c r="V75" i="157"/>
  <c r="U75" i="157"/>
  <c r="R75" i="157"/>
  <c r="Q75" i="157"/>
  <c r="P75" i="157"/>
  <c r="M75" i="157"/>
  <c r="L75" i="157"/>
  <c r="K75" i="157"/>
  <c r="J75" i="157"/>
  <c r="I75" i="157"/>
  <c r="H75" i="157"/>
  <c r="G75" i="157"/>
  <c r="F75" i="157"/>
  <c r="E75" i="157"/>
  <c r="D75" i="157"/>
  <c r="C75" i="157"/>
  <c r="B75" i="157"/>
  <c r="Z74" i="157"/>
  <c r="Y74" i="157"/>
  <c r="X74" i="157"/>
  <c r="W74" i="157"/>
  <c r="V74" i="157"/>
  <c r="U74" i="157"/>
  <c r="R74" i="157"/>
  <c r="Q74" i="157"/>
  <c r="P74" i="157"/>
  <c r="O74" i="157"/>
  <c r="M74" i="157"/>
  <c r="L74" i="157"/>
  <c r="K74" i="157"/>
  <c r="J74" i="157"/>
  <c r="I74" i="157"/>
  <c r="H74" i="157"/>
  <c r="G74" i="157"/>
  <c r="F74" i="157"/>
  <c r="E74" i="157"/>
  <c r="D74" i="157"/>
  <c r="C74" i="157"/>
  <c r="B74" i="157"/>
  <c r="Z73" i="157"/>
  <c r="Y73" i="157"/>
  <c r="X73" i="157"/>
  <c r="W73" i="157"/>
  <c r="V73" i="157"/>
  <c r="U73" i="157"/>
  <c r="R73" i="157"/>
  <c r="Q73" i="157"/>
  <c r="P73" i="157"/>
  <c r="O73" i="157"/>
  <c r="M73" i="157"/>
  <c r="L73" i="157"/>
  <c r="K73" i="157"/>
  <c r="J73" i="157"/>
  <c r="I73" i="157"/>
  <c r="H73" i="157"/>
  <c r="G73" i="157"/>
  <c r="F73" i="157"/>
  <c r="E73" i="157"/>
  <c r="D73" i="157"/>
  <c r="C73" i="157"/>
  <c r="B73" i="157"/>
  <c r="Z72" i="157"/>
  <c r="Y72" i="157"/>
  <c r="X72" i="157"/>
  <c r="W72" i="157"/>
  <c r="V72" i="157"/>
  <c r="U72" i="157"/>
  <c r="R72" i="157"/>
  <c r="Q72" i="157"/>
  <c r="P72" i="157"/>
  <c r="O72" i="157"/>
  <c r="M72" i="157"/>
  <c r="L72" i="157"/>
  <c r="K72" i="157"/>
  <c r="J72" i="157"/>
  <c r="I72" i="157"/>
  <c r="H72" i="157"/>
  <c r="G72" i="157"/>
  <c r="F72" i="157"/>
  <c r="E72" i="157"/>
  <c r="D72" i="157"/>
  <c r="C72" i="157"/>
  <c r="B72" i="157"/>
  <c r="Z71" i="157"/>
  <c r="Y71" i="157"/>
  <c r="X71" i="157"/>
  <c r="W71" i="157"/>
  <c r="V71" i="157"/>
  <c r="U71" i="157"/>
  <c r="R71" i="157"/>
  <c r="Q71" i="157"/>
  <c r="P71" i="157"/>
  <c r="O71" i="157"/>
  <c r="M71" i="157"/>
  <c r="L71" i="157"/>
  <c r="K71" i="157"/>
  <c r="J71" i="157"/>
  <c r="I71" i="157"/>
  <c r="H71" i="157"/>
  <c r="G71" i="157"/>
  <c r="F71" i="157"/>
  <c r="E71" i="157"/>
  <c r="D71" i="157"/>
  <c r="C71" i="157"/>
  <c r="B71" i="157"/>
  <c r="W70" i="157"/>
  <c r="V70" i="157"/>
  <c r="U70" i="157"/>
  <c r="R70" i="157"/>
  <c r="Q70" i="157"/>
  <c r="P70" i="157"/>
  <c r="O70" i="157"/>
  <c r="M70" i="157"/>
  <c r="L70" i="157"/>
  <c r="K70" i="157"/>
  <c r="J70" i="157"/>
  <c r="I70" i="157"/>
  <c r="H70" i="157"/>
  <c r="G70" i="157"/>
  <c r="F70" i="157"/>
  <c r="E70" i="157"/>
  <c r="D70" i="157"/>
  <c r="C70" i="157"/>
  <c r="B70" i="157"/>
  <c r="Z69" i="157"/>
  <c r="Y69" i="157"/>
  <c r="X69" i="157"/>
  <c r="W69" i="157"/>
  <c r="V69" i="157"/>
  <c r="U69" i="157"/>
  <c r="R69" i="157"/>
  <c r="Q69" i="157"/>
  <c r="P69" i="157"/>
  <c r="O69" i="157"/>
  <c r="M69" i="157"/>
  <c r="L69" i="157"/>
  <c r="K69" i="157"/>
  <c r="J69" i="157"/>
  <c r="I69" i="157"/>
  <c r="H69" i="157"/>
  <c r="G69" i="157"/>
  <c r="F69" i="157"/>
  <c r="E69" i="157"/>
  <c r="D69" i="157"/>
  <c r="C69" i="157"/>
  <c r="B69" i="157"/>
  <c r="Z68" i="157"/>
  <c r="Y68" i="157"/>
  <c r="X68" i="157"/>
  <c r="W68" i="157"/>
  <c r="V68" i="157"/>
  <c r="U68" i="157"/>
  <c r="R68" i="157"/>
  <c r="Q68" i="157"/>
  <c r="P68" i="157"/>
  <c r="O68" i="157"/>
  <c r="M68" i="157"/>
  <c r="L68" i="157"/>
  <c r="K68" i="157"/>
  <c r="J68" i="157"/>
  <c r="I68" i="157"/>
  <c r="H68" i="157"/>
  <c r="G68" i="157"/>
  <c r="F68" i="157"/>
  <c r="E68" i="157"/>
  <c r="D68" i="157"/>
  <c r="C68" i="157"/>
  <c r="B68" i="157"/>
  <c r="Z67" i="157"/>
  <c r="Y67" i="157"/>
  <c r="X67" i="157"/>
  <c r="W67" i="157"/>
  <c r="V67" i="157"/>
  <c r="U67" i="157"/>
  <c r="R67" i="157"/>
  <c r="Q67" i="157"/>
  <c r="P67" i="157"/>
  <c r="O67" i="157"/>
  <c r="M67" i="157"/>
  <c r="L67" i="157"/>
  <c r="K67" i="157"/>
  <c r="J67" i="157"/>
  <c r="I67" i="157"/>
  <c r="H67" i="157"/>
  <c r="G67" i="157"/>
  <c r="F67" i="157"/>
  <c r="E67" i="157"/>
  <c r="D67" i="157"/>
  <c r="C67" i="157"/>
  <c r="B67" i="157"/>
  <c r="W66" i="157"/>
  <c r="V66" i="157"/>
  <c r="U66" i="157"/>
  <c r="R66" i="157"/>
  <c r="Q66" i="157"/>
  <c r="P66" i="157"/>
  <c r="O66" i="157"/>
  <c r="M66" i="157"/>
  <c r="L66" i="157"/>
  <c r="K66" i="157"/>
  <c r="J66" i="157"/>
  <c r="I66" i="157"/>
  <c r="H66" i="157"/>
  <c r="G66" i="157"/>
  <c r="F66" i="157"/>
  <c r="E66" i="157"/>
  <c r="D66" i="157"/>
  <c r="C66" i="157"/>
  <c r="B66" i="157"/>
  <c r="W65" i="157"/>
  <c r="V65" i="157"/>
  <c r="U65" i="157"/>
  <c r="R65" i="157"/>
  <c r="Q65" i="157"/>
  <c r="P65" i="157"/>
  <c r="O65" i="157"/>
  <c r="M65" i="157"/>
  <c r="L65" i="157"/>
  <c r="K65" i="157"/>
  <c r="J65" i="157"/>
  <c r="I65" i="157"/>
  <c r="H65" i="157"/>
  <c r="G65" i="157"/>
  <c r="F65" i="157"/>
  <c r="E65" i="157"/>
  <c r="D65" i="157"/>
  <c r="C65" i="157"/>
  <c r="B65" i="157"/>
  <c r="W64" i="157"/>
  <c r="V64" i="157"/>
  <c r="U64" i="157"/>
  <c r="R64" i="157"/>
  <c r="Q64" i="157"/>
  <c r="P64" i="157"/>
  <c r="O64" i="157"/>
  <c r="M64" i="157"/>
  <c r="L64" i="157"/>
  <c r="K64" i="157"/>
  <c r="J64" i="157"/>
  <c r="I64" i="157"/>
  <c r="H64" i="157"/>
  <c r="G64" i="157"/>
  <c r="F64" i="157"/>
  <c r="E64" i="157"/>
  <c r="D64" i="157"/>
  <c r="C64" i="157"/>
  <c r="B64" i="157"/>
  <c r="Z63" i="157"/>
  <c r="Y63" i="157"/>
  <c r="X63" i="157"/>
  <c r="W63" i="157"/>
  <c r="V63" i="157"/>
  <c r="U63" i="157"/>
  <c r="R63" i="157"/>
  <c r="Q63" i="157"/>
  <c r="P63" i="157"/>
  <c r="O63" i="157"/>
  <c r="M63" i="157"/>
  <c r="L63" i="157"/>
  <c r="K63" i="157"/>
  <c r="J63" i="157"/>
  <c r="I63" i="157"/>
  <c r="H63" i="157"/>
  <c r="G63" i="157"/>
  <c r="F63" i="157"/>
  <c r="E63" i="157"/>
  <c r="D63" i="157"/>
  <c r="C63" i="157"/>
  <c r="B63" i="157"/>
  <c r="Z62" i="157"/>
  <c r="Y62" i="157"/>
  <c r="X62" i="157"/>
  <c r="W62" i="157"/>
  <c r="V62" i="157"/>
  <c r="U62" i="157"/>
  <c r="R62" i="157"/>
  <c r="Q62" i="157"/>
  <c r="P62" i="157"/>
  <c r="O62" i="157"/>
  <c r="M62" i="157"/>
  <c r="L62" i="157"/>
  <c r="K62" i="157"/>
  <c r="J62" i="157"/>
  <c r="I62" i="157"/>
  <c r="H62" i="157"/>
  <c r="G62" i="157"/>
  <c r="F62" i="157"/>
  <c r="E62" i="157"/>
  <c r="D62" i="157"/>
  <c r="C62" i="157"/>
  <c r="B62" i="157"/>
  <c r="Z61" i="157"/>
  <c r="Y61" i="157"/>
  <c r="X61" i="157"/>
  <c r="W61" i="157"/>
  <c r="V61" i="157"/>
  <c r="U61" i="157"/>
  <c r="R61" i="157"/>
  <c r="Q61" i="157"/>
  <c r="P61" i="157"/>
  <c r="O61" i="157"/>
  <c r="M61" i="157"/>
  <c r="L61" i="157"/>
  <c r="K61" i="157"/>
  <c r="J61" i="157"/>
  <c r="I61" i="157"/>
  <c r="H61" i="157"/>
  <c r="G61" i="157"/>
  <c r="F61" i="157"/>
  <c r="E61" i="157"/>
  <c r="D61" i="157"/>
  <c r="C61" i="157"/>
  <c r="B61" i="157"/>
  <c r="W60" i="157"/>
  <c r="V60" i="157"/>
  <c r="U60" i="157"/>
  <c r="R60" i="157"/>
  <c r="Q60" i="157"/>
  <c r="P60" i="157"/>
  <c r="O60" i="157"/>
  <c r="M60" i="157"/>
  <c r="L60" i="157"/>
  <c r="K60" i="157"/>
  <c r="J60" i="157"/>
  <c r="I60" i="157"/>
  <c r="H60" i="157"/>
  <c r="G60" i="157"/>
  <c r="F60" i="157"/>
  <c r="E60" i="157"/>
  <c r="D60" i="157"/>
  <c r="C60" i="157"/>
  <c r="B60" i="157"/>
  <c r="Z59" i="157"/>
  <c r="Y59" i="157"/>
  <c r="X59" i="157"/>
  <c r="W59" i="157"/>
  <c r="V59" i="157"/>
  <c r="U59" i="157"/>
  <c r="R59" i="157"/>
  <c r="Q59" i="157"/>
  <c r="P59" i="157"/>
  <c r="O59" i="157"/>
  <c r="M59" i="157"/>
  <c r="L59" i="157"/>
  <c r="K59" i="157"/>
  <c r="J59" i="157"/>
  <c r="I59" i="157"/>
  <c r="H59" i="157"/>
  <c r="G59" i="157"/>
  <c r="F59" i="157"/>
  <c r="E59" i="157"/>
  <c r="D59" i="157"/>
  <c r="C59" i="157"/>
  <c r="B59" i="157"/>
  <c r="Z58" i="157"/>
  <c r="Y58" i="157"/>
  <c r="X58" i="157"/>
  <c r="W58" i="157"/>
  <c r="V58" i="157"/>
  <c r="U58" i="157"/>
  <c r="R58" i="157"/>
  <c r="Q58" i="157"/>
  <c r="P58" i="157"/>
  <c r="O58" i="157"/>
  <c r="M58" i="157"/>
  <c r="L58" i="157"/>
  <c r="K58" i="157"/>
  <c r="J58" i="157"/>
  <c r="I58" i="157"/>
  <c r="H58" i="157"/>
  <c r="G58" i="157"/>
  <c r="F58" i="157"/>
  <c r="E58" i="157"/>
  <c r="D58" i="157"/>
  <c r="C58" i="157"/>
  <c r="B58" i="157"/>
  <c r="Z57" i="157"/>
  <c r="Y57" i="157"/>
  <c r="X57" i="157"/>
  <c r="W57" i="157"/>
  <c r="V57" i="157"/>
  <c r="U57" i="157"/>
  <c r="R57" i="157"/>
  <c r="Q57" i="157"/>
  <c r="P57" i="157"/>
  <c r="O57" i="157"/>
  <c r="M57" i="157"/>
  <c r="L57" i="157"/>
  <c r="K57" i="157"/>
  <c r="J57" i="157"/>
  <c r="I57" i="157"/>
  <c r="H57" i="157"/>
  <c r="G57" i="157"/>
  <c r="F57" i="157"/>
  <c r="E57" i="157"/>
  <c r="D57" i="157"/>
  <c r="C57" i="157"/>
  <c r="B57" i="157"/>
  <c r="W56" i="157"/>
  <c r="V56" i="157"/>
  <c r="U56" i="157"/>
  <c r="R56" i="157"/>
  <c r="Q56" i="157"/>
  <c r="P56" i="157"/>
  <c r="O56" i="157"/>
  <c r="M56" i="157"/>
  <c r="L56" i="157"/>
  <c r="K56" i="157"/>
  <c r="J56" i="157"/>
  <c r="I56" i="157"/>
  <c r="H56" i="157"/>
  <c r="G56" i="157"/>
  <c r="F56" i="157"/>
  <c r="E56" i="157"/>
  <c r="D56" i="157"/>
  <c r="C56" i="157"/>
  <c r="B56" i="157"/>
  <c r="V55" i="157"/>
  <c r="U55" i="157"/>
  <c r="R55" i="157"/>
  <c r="Q55" i="157"/>
  <c r="P55" i="157"/>
  <c r="O55" i="157"/>
  <c r="M55" i="157"/>
  <c r="L55" i="157"/>
  <c r="K55" i="157"/>
  <c r="J55" i="157"/>
  <c r="I55" i="157"/>
  <c r="H55" i="157"/>
  <c r="G55" i="157"/>
  <c r="F55" i="157"/>
  <c r="E55" i="157"/>
  <c r="D55" i="157"/>
  <c r="C55" i="157"/>
  <c r="B55" i="157"/>
  <c r="U54" i="157"/>
  <c r="R54" i="157"/>
  <c r="Q54" i="157"/>
  <c r="P54" i="157"/>
  <c r="O54" i="157"/>
  <c r="M54" i="157"/>
  <c r="L54" i="157"/>
  <c r="K54" i="157"/>
  <c r="J54" i="157"/>
  <c r="I54" i="157"/>
  <c r="H54" i="157"/>
  <c r="G54" i="157"/>
  <c r="F54" i="157"/>
  <c r="E54" i="157"/>
  <c r="D54" i="157"/>
  <c r="C54" i="157"/>
  <c r="B54" i="157"/>
  <c r="W53" i="157"/>
  <c r="V53" i="157"/>
  <c r="U53" i="157"/>
  <c r="R53" i="157"/>
  <c r="Q53" i="157"/>
  <c r="P53" i="157"/>
  <c r="O53" i="157"/>
  <c r="M53" i="157"/>
  <c r="L53" i="157"/>
  <c r="K53" i="157"/>
  <c r="J53" i="157"/>
  <c r="I53" i="157"/>
  <c r="H53" i="157"/>
  <c r="G53" i="157"/>
  <c r="F53" i="157"/>
  <c r="E53" i="157"/>
  <c r="D53" i="157"/>
  <c r="C53" i="157"/>
  <c r="B53" i="157"/>
  <c r="Z52" i="157"/>
  <c r="Y52" i="157"/>
  <c r="X52" i="157"/>
  <c r="W52" i="157"/>
  <c r="V52" i="157"/>
  <c r="U52" i="157"/>
  <c r="R52" i="157"/>
  <c r="Q52" i="157"/>
  <c r="P52" i="157"/>
  <c r="O52" i="157"/>
  <c r="M52" i="157"/>
  <c r="L52" i="157"/>
  <c r="K52" i="157"/>
  <c r="J52" i="157"/>
  <c r="I52" i="157"/>
  <c r="H52" i="157"/>
  <c r="G52" i="157"/>
  <c r="F52" i="157"/>
  <c r="E52" i="157"/>
  <c r="D52" i="157"/>
  <c r="C52" i="157"/>
  <c r="B52" i="157"/>
  <c r="Z51" i="157"/>
  <c r="Y51" i="157"/>
  <c r="X51" i="157"/>
  <c r="W51" i="157"/>
  <c r="V51" i="157"/>
  <c r="U51" i="157"/>
  <c r="R51" i="157"/>
  <c r="Q51" i="157"/>
  <c r="P51" i="157"/>
  <c r="O51" i="157"/>
  <c r="M51" i="157"/>
  <c r="L51" i="157"/>
  <c r="K51" i="157"/>
  <c r="J51" i="157"/>
  <c r="I51" i="157"/>
  <c r="H51" i="157"/>
  <c r="G51" i="157"/>
  <c r="F51" i="157"/>
  <c r="E51" i="157"/>
  <c r="D51" i="157"/>
  <c r="X50" i="157"/>
  <c r="W50" i="157"/>
  <c r="V50" i="157"/>
  <c r="U50" i="157"/>
  <c r="R50" i="157"/>
  <c r="Q50" i="157"/>
  <c r="P50" i="157"/>
  <c r="O50" i="157"/>
  <c r="M50" i="157"/>
  <c r="L50" i="157"/>
  <c r="K50" i="157"/>
  <c r="J50" i="157"/>
  <c r="I50" i="157"/>
  <c r="H50" i="157"/>
  <c r="G50" i="157"/>
  <c r="F50" i="157"/>
  <c r="E50" i="157"/>
  <c r="D50" i="157"/>
  <c r="C50" i="157"/>
  <c r="B50" i="157"/>
  <c r="X49" i="157"/>
  <c r="W49" i="157"/>
  <c r="V49" i="157"/>
  <c r="U49" i="157"/>
  <c r="R49" i="157"/>
  <c r="Q49" i="157"/>
  <c r="P49" i="157"/>
  <c r="O49" i="157"/>
  <c r="M49" i="157"/>
  <c r="L49" i="157"/>
  <c r="K49" i="157"/>
  <c r="J49" i="157"/>
  <c r="I49" i="157"/>
  <c r="H49" i="157"/>
  <c r="G49" i="157"/>
  <c r="F49" i="157"/>
  <c r="E49" i="157"/>
  <c r="D49" i="157"/>
  <c r="C49" i="157"/>
  <c r="B49" i="157"/>
  <c r="W48" i="157"/>
  <c r="V48" i="157"/>
  <c r="U48" i="157"/>
  <c r="R48" i="157"/>
  <c r="Q48" i="157"/>
  <c r="P48" i="157"/>
  <c r="O48" i="157"/>
  <c r="M48" i="157"/>
  <c r="L48" i="157"/>
  <c r="K48" i="157"/>
  <c r="J48" i="157"/>
  <c r="I48" i="157"/>
  <c r="H48" i="157"/>
  <c r="G48" i="157"/>
  <c r="F48" i="157"/>
  <c r="E48" i="157"/>
  <c r="D48" i="157"/>
  <c r="C48" i="157"/>
  <c r="B48" i="157"/>
  <c r="W47" i="157"/>
  <c r="V47" i="157"/>
  <c r="U47" i="157"/>
  <c r="R47" i="157"/>
  <c r="Q47" i="157"/>
  <c r="P47" i="157"/>
  <c r="O47" i="157"/>
  <c r="M47" i="157"/>
  <c r="L47" i="157"/>
  <c r="K47" i="157"/>
  <c r="J47" i="157"/>
  <c r="I47" i="157"/>
  <c r="H47" i="157"/>
  <c r="G47" i="157"/>
  <c r="F47" i="157"/>
  <c r="E47" i="157"/>
  <c r="D47" i="157"/>
  <c r="C47" i="157"/>
  <c r="B47" i="157"/>
  <c r="AD46" i="157"/>
  <c r="AC46" i="157"/>
  <c r="AB46" i="157"/>
  <c r="AA46" i="157"/>
  <c r="Z46" i="157"/>
  <c r="Y46" i="157"/>
  <c r="X46" i="157"/>
  <c r="W46" i="157"/>
  <c r="V46" i="157"/>
  <c r="U46" i="157"/>
  <c r="R46" i="157"/>
  <c r="Q46" i="157"/>
  <c r="P46" i="157"/>
  <c r="O46" i="157"/>
  <c r="M46" i="157"/>
  <c r="L46" i="157"/>
  <c r="K46" i="157"/>
  <c r="J46" i="157"/>
  <c r="I46" i="157"/>
  <c r="H46" i="157"/>
  <c r="G46" i="157"/>
  <c r="F46" i="157"/>
  <c r="E46" i="157"/>
  <c r="D46" i="157"/>
  <c r="C46" i="157"/>
  <c r="B46" i="157"/>
  <c r="Z45" i="157"/>
  <c r="Y45" i="157"/>
  <c r="X45" i="157"/>
  <c r="W45" i="157"/>
  <c r="V45" i="157"/>
  <c r="U45" i="157"/>
  <c r="R45" i="157"/>
  <c r="Q45" i="157"/>
  <c r="P45" i="157"/>
  <c r="O45" i="157"/>
  <c r="M45" i="157"/>
  <c r="L45" i="157"/>
  <c r="K45" i="157"/>
  <c r="J45" i="157"/>
  <c r="I45" i="157"/>
  <c r="H45" i="157"/>
  <c r="G45" i="157"/>
  <c r="F45" i="157"/>
  <c r="E45" i="157"/>
  <c r="D45" i="157"/>
  <c r="C45" i="157"/>
  <c r="B45" i="157"/>
  <c r="Z44" i="157"/>
  <c r="Y44" i="157"/>
  <c r="X44" i="157"/>
  <c r="W44" i="157"/>
  <c r="V44" i="157"/>
  <c r="U44" i="157"/>
  <c r="R44" i="157"/>
  <c r="Q44" i="157"/>
  <c r="P44" i="157"/>
  <c r="O44" i="157"/>
  <c r="M44" i="157"/>
  <c r="L44" i="157"/>
  <c r="K44" i="157"/>
  <c r="J44" i="157"/>
  <c r="I44" i="157"/>
  <c r="H44" i="157"/>
  <c r="G44" i="157"/>
  <c r="F44" i="157"/>
  <c r="E44" i="157"/>
  <c r="D44" i="157"/>
  <c r="C44" i="157"/>
  <c r="B44" i="157"/>
  <c r="W43" i="157"/>
  <c r="V43" i="157"/>
  <c r="U43" i="157"/>
  <c r="R43" i="157"/>
  <c r="Q43" i="157"/>
  <c r="P43" i="157"/>
  <c r="O43" i="157"/>
  <c r="M43" i="157"/>
  <c r="L43" i="157"/>
  <c r="K43" i="157"/>
  <c r="J43" i="157"/>
  <c r="I43" i="157"/>
  <c r="H43" i="157"/>
  <c r="G43" i="157"/>
  <c r="F43" i="157"/>
  <c r="E43" i="157"/>
  <c r="D43" i="157"/>
  <c r="C43" i="157"/>
  <c r="B43" i="157"/>
  <c r="Z42" i="157"/>
  <c r="Y42" i="157"/>
  <c r="X42" i="157"/>
  <c r="W42" i="157"/>
  <c r="V42" i="157"/>
  <c r="U42" i="157"/>
  <c r="R42" i="157"/>
  <c r="Q42" i="157"/>
  <c r="P42" i="157"/>
  <c r="O42" i="157"/>
  <c r="M42" i="157"/>
  <c r="L42" i="157"/>
  <c r="K42" i="157"/>
  <c r="J42" i="157"/>
  <c r="I42" i="157"/>
  <c r="H42" i="157"/>
  <c r="G42" i="157"/>
  <c r="F42" i="157"/>
  <c r="E42" i="157"/>
  <c r="D42" i="157"/>
  <c r="C42" i="157"/>
  <c r="B42" i="157"/>
  <c r="AD41" i="157"/>
  <c r="AC41" i="157"/>
  <c r="AB41" i="157"/>
  <c r="AA41" i="157"/>
  <c r="Z41" i="157"/>
  <c r="Y41" i="157"/>
  <c r="X41" i="157"/>
  <c r="W41" i="157"/>
  <c r="V41" i="157"/>
  <c r="U41" i="157"/>
  <c r="R41" i="157"/>
  <c r="Q41" i="157"/>
  <c r="P41" i="157"/>
  <c r="O41" i="157"/>
  <c r="M41" i="157"/>
  <c r="L41" i="157"/>
  <c r="K41" i="157"/>
  <c r="J41" i="157"/>
  <c r="I41" i="157"/>
  <c r="H41" i="157"/>
  <c r="G41" i="157"/>
  <c r="F41" i="157"/>
  <c r="E41" i="157"/>
  <c r="D41" i="157"/>
  <c r="C41" i="157"/>
  <c r="B41" i="157"/>
  <c r="AB40" i="157"/>
  <c r="AA40" i="157"/>
  <c r="Z40" i="157"/>
  <c r="Y40" i="157"/>
  <c r="X40" i="157"/>
  <c r="W40" i="157"/>
  <c r="V40" i="157"/>
  <c r="U40" i="157"/>
  <c r="R40" i="157"/>
  <c r="Q40" i="157"/>
  <c r="P40" i="157"/>
  <c r="O40" i="157"/>
  <c r="M40" i="157"/>
  <c r="L40" i="157"/>
  <c r="K40" i="157"/>
  <c r="J40" i="157"/>
  <c r="I40" i="157"/>
  <c r="H40" i="157"/>
  <c r="G40" i="157"/>
  <c r="F40" i="157"/>
  <c r="E40" i="157"/>
  <c r="D40" i="157"/>
  <c r="C40" i="157"/>
  <c r="B40" i="157"/>
  <c r="X39" i="157"/>
  <c r="W39" i="157"/>
  <c r="V39" i="157"/>
  <c r="U39" i="157"/>
  <c r="R39" i="157"/>
  <c r="Q39" i="157"/>
  <c r="P39" i="157"/>
  <c r="O39" i="157"/>
  <c r="M39" i="157"/>
  <c r="L39" i="157"/>
  <c r="K39" i="157"/>
  <c r="J39" i="157"/>
  <c r="I39" i="157"/>
  <c r="H39" i="157"/>
  <c r="G39" i="157"/>
  <c r="F39" i="157"/>
  <c r="E39" i="157"/>
  <c r="D39" i="157"/>
  <c r="C39" i="157"/>
  <c r="B39" i="157"/>
  <c r="AD38" i="157"/>
  <c r="AC38" i="157"/>
  <c r="AB38" i="157"/>
  <c r="AA38" i="157"/>
  <c r="Z38" i="157"/>
  <c r="Y38" i="157"/>
  <c r="X38" i="157"/>
  <c r="W38" i="157"/>
  <c r="V38" i="157"/>
  <c r="U38" i="157"/>
  <c r="R38" i="157"/>
  <c r="Q38" i="157"/>
  <c r="P38" i="157"/>
  <c r="O38" i="157"/>
  <c r="M38" i="157"/>
  <c r="L38" i="157"/>
  <c r="K38" i="157"/>
  <c r="J38" i="157"/>
  <c r="I38" i="157"/>
  <c r="H38" i="157"/>
  <c r="G38" i="157"/>
  <c r="F38" i="157"/>
  <c r="E38" i="157"/>
  <c r="D38" i="157"/>
  <c r="C38" i="157"/>
  <c r="B38" i="157"/>
  <c r="Z37" i="157"/>
  <c r="Y37" i="157"/>
  <c r="X37" i="157"/>
  <c r="W37" i="157"/>
  <c r="V37" i="157"/>
  <c r="U37" i="157"/>
  <c r="R37" i="157"/>
  <c r="Q37" i="157"/>
  <c r="P37" i="157"/>
  <c r="O37" i="157"/>
  <c r="M37" i="157"/>
  <c r="L37" i="157"/>
  <c r="K37" i="157"/>
  <c r="J37" i="157"/>
  <c r="I37" i="157"/>
  <c r="H37" i="157"/>
  <c r="G37" i="157"/>
  <c r="F37" i="157"/>
  <c r="E37" i="157"/>
  <c r="D37" i="157"/>
  <c r="C37" i="157"/>
  <c r="B37" i="157"/>
  <c r="Z36" i="157"/>
  <c r="X36" i="157"/>
  <c r="W36" i="157"/>
  <c r="V36" i="157"/>
  <c r="U36" i="157"/>
  <c r="R36" i="157"/>
  <c r="Q36" i="157"/>
  <c r="P36" i="157"/>
  <c r="O36" i="157"/>
  <c r="M36" i="157"/>
  <c r="L36" i="157"/>
  <c r="K36" i="157"/>
  <c r="J36" i="157"/>
  <c r="I36" i="157"/>
  <c r="H36" i="157"/>
  <c r="G36" i="157"/>
  <c r="F36" i="157"/>
  <c r="E36" i="157"/>
  <c r="D36" i="157"/>
  <c r="C36" i="157"/>
  <c r="B36" i="157"/>
  <c r="Z35" i="157"/>
  <c r="Y35" i="157"/>
  <c r="X35" i="157"/>
  <c r="W35" i="157"/>
  <c r="V35" i="157"/>
  <c r="U35" i="157"/>
  <c r="R35" i="157"/>
  <c r="Q35" i="157"/>
  <c r="P35" i="157"/>
  <c r="O35" i="157"/>
  <c r="M35" i="157"/>
  <c r="L35" i="157"/>
  <c r="K35" i="157"/>
  <c r="J35" i="157"/>
  <c r="I35" i="157"/>
  <c r="H35" i="157"/>
  <c r="G35" i="157"/>
  <c r="F35" i="157"/>
  <c r="E35" i="157"/>
  <c r="D35" i="157"/>
  <c r="C35" i="157"/>
  <c r="B35" i="157"/>
  <c r="Z34" i="157"/>
  <c r="Y34" i="157"/>
  <c r="X34" i="157"/>
  <c r="W34" i="157"/>
  <c r="V34" i="157"/>
  <c r="U34" i="157"/>
  <c r="R34" i="157"/>
  <c r="Q34" i="157"/>
  <c r="P34" i="157"/>
  <c r="O34" i="157"/>
  <c r="M34" i="157"/>
  <c r="L34" i="157"/>
  <c r="K34" i="157"/>
  <c r="J34" i="157"/>
  <c r="I34" i="157"/>
  <c r="H34" i="157"/>
  <c r="G34" i="157"/>
  <c r="F34" i="157"/>
  <c r="E34" i="157"/>
  <c r="D34" i="157"/>
  <c r="C34" i="157"/>
  <c r="B34" i="157"/>
  <c r="Z33" i="157"/>
  <c r="Y33" i="157"/>
  <c r="X33" i="157"/>
  <c r="W33" i="157"/>
  <c r="V33" i="157"/>
  <c r="U33" i="157"/>
  <c r="R33" i="157"/>
  <c r="Q33" i="157"/>
  <c r="P33" i="157"/>
  <c r="O33" i="157"/>
  <c r="M33" i="157"/>
  <c r="L33" i="157"/>
  <c r="K33" i="157"/>
  <c r="J33" i="157"/>
  <c r="I33" i="157"/>
  <c r="H33" i="157"/>
  <c r="G33" i="157"/>
  <c r="F33" i="157"/>
  <c r="E33" i="157"/>
  <c r="D33" i="157"/>
  <c r="C33" i="157"/>
  <c r="B33" i="157"/>
  <c r="AC32" i="157"/>
  <c r="AB32" i="157"/>
  <c r="AA32" i="157"/>
  <c r="Z32" i="157"/>
  <c r="Y32" i="157"/>
  <c r="X32" i="157"/>
  <c r="W32" i="157"/>
  <c r="V32" i="157"/>
  <c r="U32" i="157"/>
  <c r="R32" i="157"/>
  <c r="Q32" i="157"/>
  <c r="P32" i="157"/>
  <c r="O32" i="157"/>
  <c r="M32" i="157"/>
  <c r="L32" i="157"/>
  <c r="K32" i="157"/>
  <c r="J32" i="157"/>
  <c r="I32" i="157"/>
  <c r="H32" i="157"/>
  <c r="G32" i="157"/>
  <c r="F32" i="157"/>
  <c r="E32" i="157"/>
  <c r="D32" i="157"/>
  <c r="C32" i="157"/>
  <c r="B32" i="157"/>
  <c r="Z31" i="157"/>
  <c r="Y31" i="157"/>
  <c r="X31" i="157"/>
  <c r="W31" i="157"/>
  <c r="V31" i="157"/>
  <c r="U31" i="157"/>
  <c r="R31" i="157"/>
  <c r="Q31" i="157"/>
  <c r="P31" i="157"/>
  <c r="O31" i="157"/>
  <c r="M31" i="157"/>
  <c r="L31" i="157"/>
  <c r="K31" i="157"/>
  <c r="J31" i="157"/>
  <c r="I31" i="157"/>
  <c r="H31" i="157"/>
  <c r="G31" i="157"/>
  <c r="F31" i="157"/>
  <c r="E31" i="157"/>
  <c r="D31" i="157"/>
  <c r="C31" i="157"/>
  <c r="B31" i="157"/>
  <c r="Z30" i="157"/>
  <c r="Y30" i="157"/>
  <c r="X30" i="157"/>
  <c r="W30" i="157"/>
  <c r="V30" i="157"/>
  <c r="U30" i="157"/>
  <c r="R30" i="157"/>
  <c r="Q30" i="157"/>
  <c r="P30" i="157"/>
  <c r="O30" i="157"/>
  <c r="M30" i="157"/>
  <c r="L30" i="157"/>
  <c r="K30" i="157"/>
  <c r="J30" i="157"/>
  <c r="I30" i="157"/>
  <c r="H30" i="157"/>
  <c r="G30" i="157"/>
  <c r="F30" i="157"/>
  <c r="E30" i="157"/>
  <c r="D30" i="157"/>
  <c r="C30" i="157"/>
  <c r="B30" i="157"/>
  <c r="Z29" i="157"/>
  <c r="Y29" i="157"/>
  <c r="X29" i="157"/>
  <c r="W29" i="157"/>
  <c r="V29" i="157"/>
  <c r="U29" i="157"/>
  <c r="R29" i="157"/>
  <c r="Q29" i="157"/>
  <c r="P29" i="157"/>
  <c r="O29" i="157"/>
  <c r="M29" i="157"/>
  <c r="L29" i="157"/>
  <c r="K29" i="157"/>
  <c r="J29" i="157"/>
  <c r="I29" i="157"/>
  <c r="H29" i="157"/>
  <c r="G29" i="157"/>
  <c r="F29" i="157"/>
  <c r="E29" i="157"/>
  <c r="D29" i="157"/>
  <c r="C29" i="157"/>
  <c r="B29" i="157"/>
  <c r="W28" i="157"/>
  <c r="V28" i="157"/>
  <c r="U28" i="157"/>
  <c r="R28" i="157"/>
  <c r="Q28" i="157"/>
  <c r="P28" i="157"/>
  <c r="O28" i="157"/>
  <c r="M28" i="157"/>
  <c r="L28" i="157"/>
  <c r="K28" i="157"/>
  <c r="J28" i="157"/>
  <c r="I28" i="157"/>
  <c r="H28" i="157"/>
  <c r="G28" i="157"/>
  <c r="F28" i="157"/>
  <c r="E28" i="157"/>
  <c r="D28" i="157"/>
  <c r="C28" i="157"/>
  <c r="W27" i="157"/>
  <c r="V27" i="157"/>
  <c r="U27" i="157"/>
  <c r="R27" i="157"/>
  <c r="Q27" i="157"/>
  <c r="P27" i="157"/>
  <c r="O27" i="157"/>
  <c r="M27" i="157"/>
  <c r="L27" i="157"/>
  <c r="K27" i="157"/>
  <c r="J27" i="157"/>
  <c r="I27" i="157"/>
  <c r="H27" i="157"/>
  <c r="G27" i="157"/>
  <c r="F27" i="157"/>
  <c r="E27" i="157"/>
  <c r="D27" i="157"/>
  <c r="C27" i="157"/>
  <c r="Z26" i="157"/>
  <c r="Y26" i="157"/>
  <c r="X26" i="157"/>
  <c r="W26" i="157"/>
  <c r="V26" i="157"/>
  <c r="U26" i="157"/>
  <c r="R26" i="157"/>
  <c r="Q26" i="157"/>
  <c r="P26" i="157"/>
  <c r="O26" i="157"/>
  <c r="M26" i="157"/>
  <c r="L26" i="157"/>
  <c r="K26" i="157"/>
  <c r="J26" i="157"/>
  <c r="I26" i="157"/>
  <c r="H26" i="157"/>
  <c r="G26" i="157"/>
  <c r="F26" i="157"/>
  <c r="E26" i="157"/>
  <c r="D26" i="157"/>
  <c r="C26" i="157"/>
  <c r="Z25" i="157"/>
  <c r="Y25" i="157"/>
  <c r="X25" i="157"/>
  <c r="W25" i="157"/>
  <c r="V25" i="157"/>
  <c r="U25" i="157"/>
  <c r="R25" i="157"/>
  <c r="Q25" i="157"/>
  <c r="P25" i="157"/>
  <c r="O25" i="157"/>
  <c r="M25" i="157"/>
  <c r="L25" i="157"/>
  <c r="K25" i="157"/>
  <c r="J25" i="157"/>
  <c r="I25" i="157"/>
  <c r="H25" i="157"/>
  <c r="G25" i="157"/>
  <c r="F25" i="157"/>
  <c r="E25" i="157"/>
  <c r="D25" i="157"/>
  <c r="C25" i="157"/>
  <c r="W24" i="157"/>
  <c r="V24" i="157"/>
  <c r="U24" i="157"/>
  <c r="R24" i="157"/>
  <c r="Q24" i="157"/>
  <c r="P24" i="157"/>
  <c r="O24" i="157"/>
  <c r="M24" i="157"/>
  <c r="L24" i="157"/>
  <c r="K24" i="157"/>
  <c r="J24" i="157"/>
  <c r="I24" i="157"/>
  <c r="H24" i="157"/>
  <c r="G24" i="157"/>
  <c r="F24" i="157"/>
  <c r="E24" i="157"/>
  <c r="D24" i="157"/>
  <c r="C24" i="157"/>
  <c r="W23" i="157"/>
  <c r="V23" i="157"/>
  <c r="U23" i="157"/>
  <c r="R23" i="157"/>
  <c r="Q23" i="157"/>
  <c r="P23" i="157"/>
  <c r="O23" i="157"/>
  <c r="M23" i="157"/>
  <c r="L23" i="157"/>
  <c r="K23" i="157"/>
  <c r="J23" i="157"/>
  <c r="I23" i="157"/>
  <c r="H23" i="157"/>
  <c r="G23" i="157"/>
  <c r="F23" i="157"/>
  <c r="E23" i="157"/>
  <c r="D23" i="157"/>
  <c r="C23" i="157"/>
  <c r="V22" i="157"/>
  <c r="U22" i="157"/>
  <c r="R22" i="157"/>
  <c r="Q22" i="157"/>
  <c r="P22" i="157"/>
  <c r="O22" i="157"/>
  <c r="M22" i="157"/>
  <c r="L22" i="157"/>
  <c r="K22" i="157"/>
  <c r="J22" i="157"/>
  <c r="I22" i="157"/>
  <c r="G22" i="157"/>
  <c r="F22" i="157"/>
  <c r="E22" i="157"/>
  <c r="D22" i="157"/>
  <c r="C22" i="157"/>
  <c r="Z21" i="157"/>
  <c r="Y21" i="157"/>
  <c r="X21" i="157"/>
  <c r="W21" i="157"/>
  <c r="V21" i="157"/>
  <c r="U21" i="157"/>
  <c r="R21" i="157"/>
  <c r="Q21" i="157"/>
  <c r="P21" i="157"/>
  <c r="O21" i="157"/>
  <c r="M21" i="157"/>
  <c r="L21" i="157"/>
  <c r="K21" i="157"/>
  <c r="J21" i="157"/>
  <c r="I21" i="157"/>
  <c r="H21" i="157"/>
  <c r="G21" i="157"/>
  <c r="F21" i="157"/>
  <c r="E21" i="157"/>
  <c r="D21" i="157"/>
  <c r="C21" i="157"/>
  <c r="Z20" i="157"/>
  <c r="Y20" i="157"/>
  <c r="X20" i="157"/>
  <c r="W20" i="157"/>
  <c r="V20" i="157"/>
  <c r="U20" i="157"/>
  <c r="R20" i="157"/>
  <c r="Q20" i="157"/>
  <c r="P20" i="157"/>
  <c r="O20" i="157"/>
  <c r="M20" i="157"/>
  <c r="L20" i="157"/>
  <c r="K20" i="157"/>
  <c r="J20" i="157"/>
  <c r="I20" i="157"/>
  <c r="H20" i="157"/>
  <c r="G20" i="157"/>
  <c r="F20" i="157"/>
  <c r="E20" i="157"/>
  <c r="D20" i="157"/>
  <c r="C20" i="157"/>
  <c r="AD19" i="157"/>
  <c r="AC19" i="157"/>
  <c r="AB19" i="157"/>
  <c r="AA19" i="157"/>
  <c r="Z19" i="157"/>
  <c r="Y19" i="157"/>
  <c r="X19" i="157"/>
  <c r="W19" i="157"/>
  <c r="V19" i="157"/>
  <c r="U19" i="157"/>
  <c r="R19" i="157"/>
  <c r="Q19" i="157"/>
  <c r="P19" i="157"/>
  <c r="O19" i="157"/>
  <c r="M19" i="157"/>
  <c r="L19" i="157"/>
  <c r="K19" i="157"/>
  <c r="J19" i="157"/>
  <c r="I19" i="157"/>
  <c r="H19" i="157"/>
  <c r="G19" i="157"/>
  <c r="F19" i="157"/>
  <c r="E19" i="157"/>
  <c r="D19" i="157"/>
  <c r="C19" i="157"/>
  <c r="AB18" i="157"/>
  <c r="AA18" i="157"/>
  <c r="Z18" i="157"/>
  <c r="Y18" i="157"/>
  <c r="X18" i="157"/>
  <c r="W18" i="157"/>
  <c r="V18" i="157"/>
  <c r="U18" i="157"/>
  <c r="R18" i="157"/>
  <c r="Q18" i="157"/>
  <c r="P18" i="157"/>
  <c r="O18" i="157"/>
  <c r="M18" i="157"/>
  <c r="L18" i="157"/>
  <c r="K18" i="157"/>
  <c r="J18" i="157"/>
  <c r="I18" i="157"/>
  <c r="H18" i="157"/>
  <c r="G18" i="157"/>
  <c r="F18" i="157"/>
  <c r="E18" i="157"/>
  <c r="D18" i="157"/>
  <c r="C18" i="157"/>
  <c r="AD17" i="157"/>
  <c r="AC17" i="157"/>
  <c r="AB17" i="157"/>
  <c r="AA17" i="157"/>
  <c r="Z17" i="157"/>
  <c r="Y17" i="157"/>
  <c r="X17" i="157"/>
  <c r="W17" i="157"/>
  <c r="V17" i="157"/>
  <c r="U17" i="157"/>
  <c r="R17" i="157"/>
  <c r="Q17" i="157"/>
  <c r="P17" i="157"/>
  <c r="O17" i="157"/>
  <c r="M17" i="157"/>
  <c r="L17" i="157"/>
  <c r="K17" i="157"/>
  <c r="J17" i="157"/>
  <c r="I17" i="157"/>
  <c r="H17" i="157"/>
  <c r="G17" i="157"/>
  <c r="F17" i="157"/>
  <c r="E17" i="157"/>
  <c r="D17" i="157"/>
  <c r="C17" i="157"/>
  <c r="AB16" i="157"/>
  <c r="AA16" i="157"/>
  <c r="Z16" i="157"/>
  <c r="Y16" i="157"/>
  <c r="X16" i="157"/>
  <c r="W16" i="157"/>
  <c r="V16" i="157"/>
  <c r="U16" i="157"/>
  <c r="R16" i="157"/>
  <c r="P16" i="157"/>
  <c r="O16" i="157"/>
  <c r="M16" i="157"/>
  <c r="L16" i="157"/>
  <c r="K16" i="157"/>
  <c r="J16" i="157"/>
  <c r="I16" i="157"/>
  <c r="H16" i="157"/>
  <c r="G16" i="157"/>
  <c r="F16" i="157"/>
  <c r="E16" i="157"/>
  <c r="D16" i="157"/>
  <c r="C16" i="157"/>
  <c r="AD15" i="157"/>
  <c r="AC15" i="157"/>
  <c r="AB15" i="157"/>
  <c r="AA15" i="157"/>
  <c r="Z15" i="157"/>
  <c r="Y15" i="157"/>
  <c r="X15" i="157"/>
  <c r="W15" i="157"/>
  <c r="V15" i="157"/>
  <c r="U15" i="157"/>
  <c r="R15" i="157"/>
  <c r="Q15" i="157"/>
  <c r="P15" i="157"/>
  <c r="O15" i="157"/>
  <c r="M15" i="157"/>
  <c r="L15" i="157"/>
  <c r="K15" i="157"/>
  <c r="J15" i="157"/>
  <c r="I15" i="157"/>
  <c r="H15" i="157"/>
  <c r="G15" i="157"/>
  <c r="F15" i="157"/>
  <c r="E15" i="157"/>
  <c r="D15" i="157"/>
  <c r="C15" i="157"/>
  <c r="AD14" i="157"/>
  <c r="AC14" i="157"/>
  <c r="AB14" i="157"/>
  <c r="AA14" i="157"/>
  <c r="Z14" i="157"/>
  <c r="Y14" i="157"/>
  <c r="X14" i="157"/>
  <c r="W14" i="157"/>
  <c r="V14" i="157"/>
  <c r="U14" i="157"/>
  <c r="R14" i="157"/>
  <c r="Q14" i="157"/>
  <c r="P14" i="157"/>
  <c r="O14" i="157"/>
  <c r="M14" i="157"/>
  <c r="L14" i="157"/>
  <c r="K14" i="157"/>
  <c r="J14" i="157"/>
  <c r="I14" i="157"/>
  <c r="H14" i="157"/>
  <c r="G14" i="157"/>
  <c r="F14" i="157"/>
  <c r="E14" i="157"/>
  <c r="D14" i="157"/>
  <c r="C14" i="157"/>
  <c r="AD13" i="157"/>
  <c r="AC13" i="157"/>
  <c r="AB13" i="157"/>
  <c r="AA13" i="157"/>
  <c r="Z13" i="157"/>
  <c r="Y13" i="157"/>
  <c r="X13" i="157"/>
  <c r="W13" i="157"/>
  <c r="V13" i="157"/>
  <c r="U13" i="157"/>
  <c r="R13" i="157"/>
  <c r="Q13" i="157"/>
  <c r="P13" i="157"/>
  <c r="O13" i="157"/>
  <c r="M13" i="157"/>
  <c r="L13" i="157"/>
  <c r="K13" i="157"/>
  <c r="J13" i="157"/>
  <c r="I13" i="157"/>
  <c r="H13" i="157"/>
  <c r="G13" i="157"/>
  <c r="F13" i="157"/>
  <c r="E13" i="157"/>
  <c r="D13" i="157"/>
  <c r="C13" i="157"/>
  <c r="AD12" i="157"/>
  <c r="AC12" i="157"/>
  <c r="AB12" i="157"/>
  <c r="AA12" i="157"/>
  <c r="Z12" i="157"/>
  <c r="Y12" i="157"/>
  <c r="X12" i="157"/>
  <c r="W12" i="157"/>
  <c r="V12" i="157"/>
  <c r="U12" i="157"/>
  <c r="R12" i="157"/>
  <c r="Q12" i="157"/>
  <c r="P12" i="157"/>
  <c r="O12" i="157"/>
  <c r="M12" i="157"/>
  <c r="L12" i="157"/>
  <c r="K12" i="157"/>
  <c r="J12" i="157"/>
  <c r="I12" i="157"/>
  <c r="H12" i="157"/>
  <c r="G12" i="157"/>
  <c r="F12" i="157"/>
  <c r="E12" i="157"/>
  <c r="D12" i="157"/>
  <c r="C12" i="157"/>
  <c r="Z11" i="157"/>
  <c r="Y11" i="157"/>
  <c r="X11" i="157"/>
  <c r="W11" i="157"/>
  <c r="V11" i="157"/>
  <c r="U11" i="157"/>
  <c r="R11" i="157"/>
  <c r="Q11" i="157"/>
  <c r="P11" i="157"/>
  <c r="O11" i="157"/>
  <c r="M11" i="157"/>
  <c r="L11" i="157"/>
  <c r="K11" i="157"/>
  <c r="J11" i="157"/>
  <c r="I11" i="157"/>
  <c r="H11" i="157"/>
  <c r="G11" i="157"/>
  <c r="F11" i="157"/>
  <c r="E11" i="157"/>
  <c r="D11" i="157"/>
  <c r="C11" i="157"/>
  <c r="AD10" i="157"/>
  <c r="AC10" i="157"/>
  <c r="AB10" i="157"/>
  <c r="AA10" i="157"/>
  <c r="Z10" i="157"/>
  <c r="Y10" i="157"/>
  <c r="X10" i="157"/>
  <c r="W10" i="157"/>
  <c r="V10" i="157"/>
  <c r="U10" i="157"/>
  <c r="R10" i="157"/>
  <c r="Q10" i="157"/>
  <c r="P10" i="157"/>
  <c r="O10" i="157"/>
  <c r="M10" i="157"/>
  <c r="L10" i="157"/>
  <c r="K10" i="157"/>
  <c r="J10" i="157"/>
  <c r="I10" i="157"/>
  <c r="H10" i="157"/>
  <c r="G10" i="157"/>
  <c r="F10" i="157"/>
  <c r="E10" i="157"/>
  <c r="D10" i="157"/>
  <c r="C10" i="157"/>
  <c r="AD9" i="157"/>
  <c r="AC9" i="157"/>
  <c r="AB9" i="157"/>
  <c r="AA9" i="157"/>
  <c r="Z9" i="157"/>
  <c r="Y9" i="157"/>
  <c r="X9" i="157"/>
  <c r="W9" i="157"/>
  <c r="V9" i="157"/>
  <c r="U9" i="157"/>
  <c r="R9" i="157"/>
  <c r="Q9" i="157"/>
  <c r="P9" i="157"/>
  <c r="O9" i="157"/>
  <c r="M9" i="157"/>
  <c r="L9" i="157"/>
  <c r="K9" i="157"/>
  <c r="J9" i="157"/>
  <c r="I9" i="157"/>
  <c r="H9" i="157"/>
  <c r="G9" i="157"/>
  <c r="F9" i="157"/>
  <c r="E9" i="157"/>
  <c r="D9" i="157"/>
  <c r="C9" i="157"/>
  <c r="AD6" i="157"/>
  <c r="AB6" i="157"/>
  <c r="AA6" i="157"/>
  <c r="Z6" i="157"/>
  <c r="X6" i="157"/>
  <c r="W6" i="157"/>
  <c r="V6" i="157"/>
  <c r="R6" i="157"/>
  <c r="Q6" i="157"/>
  <c r="P6" i="157"/>
  <c r="O6" i="157"/>
  <c r="M6" i="157"/>
  <c r="L6" i="157"/>
  <c r="K6" i="157"/>
  <c r="J6" i="157"/>
  <c r="I6" i="157"/>
  <c r="H6" i="157"/>
  <c r="G6" i="157"/>
  <c r="F6" i="157"/>
  <c r="E6" i="157"/>
  <c r="D6" i="157"/>
  <c r="C6" i="157"/>
  <c r="AD5" i="157"/>
  <c r="AB5" i="157"/>
  <c r="AA5" i="157"/>
  <c r="Z5" i="157"/>
  <c r="X5" i="157"/>
  <c r="W5" i="157"/>
  <c r="V5" i="157"/>
  <c r="R5" i="157"/>
  <c r="Q5" i="157"/>
  <c r="P5" i="157"/>
  <c r="O5" i="157"/>
  <c r="M5" i="157"/>
  <c r="L5" i="157"/>
  <c r="K5" i="157"/>
  <c r="J5" i="157"/>
  <c r="I5" i="157"/>
  <c r="H5" i="157"/>
  <c r="G5" i="157"/>
  <c r="F5" i="157"/>
  <c r="E5" i="157"/>
  <c r="D5" i="157"/>
  <c r="C5" i="157"/>
  <c r="AD4" i="157"/>
  <c r="AB4" i="157"/>
  <c r="AA4" i="157"/>
  <c r="Z4" i="157"/>
  <c r="X4" i="157"/>
  <c r="W4" i="157"/>
  <c r="V4" i="157"/>
  <c r="R4" i="157"/>
  <c r="Q4" i="157"/>
  <c r="P4" i="157"/>
  <c r="O4" i="157"/>
  <c r="M4" i="157"/>
  <c r="L4" i="157"/>
  <c r="K4" i="157"/>
  <c r="J4" i="157"/>
  <c r="I4" i="157"/>
  <c r="H4" i="157"/>
  <c r="G4" i="157"/>
  <c r="F4" i="157"/>
  <c r="E4" i="157"/>
  <c r="D4" i="157"/>
  <c r="C4" i="157"/>
  <c r="B28" i="157" l="1"/>
  <c r="B27" i="157"/>
  <c r="B26" i="157"/>
  <c r="B25" i="157"/>
  <c r="B24" i="157"/>
  <c r="B23" i="157"/>
  <c r="B22" i="157"/>
  <c r="B21" i="157"/>
  <c r="B20" i="157"/>
  <c r="B19" i="157"/>
  <c r="B18" i="157"/>
  <c r="B17" i="157"/>
  <c r="B16" i="157"/>
  <c r="B15" i="157"/>
  <c r="B14" i="157"/>
  <c r="B13" i="157"/>
  <c r="B12" i="157"/>
  <c r="B11" i="157"/>
  <c r="B10" i="157"/>
  <c r="B9" i="157"/>
  <c r="B6" i="157"/>
  <c r="B5" i="157"/>
  <c r="B4" i="157"/>
  <c r="B3" i="157"/>
  <c r="A78" i="157"/>
  <c r="A77" i="157"/>
  <c r="A76" i="157"/>
  <c r="A75" i="157"/>
  <c r="A74" i="157"/>
  <c r="A73" i="157"/>
  <c r="A72" i="157"/>
  <c r="A71" i="157"/>
  <c r="A70" i="157"/>
  <c r="A69" i="157"/>
  <c r="A68" i="157"/>
  <c r="A67" i="157"/>
  <c r="A66" i="157"/>
  <c r="A65" i="157"/>
  <c r="A64" i="157"/>
  <c r="A63" i="157"/>
  <c r="A62" i="157"/>
  <c r="A61" i="157"/>
  <c r="A60" i="157"/>
  <c r="A59" i="157"/>
  <c r="A58" i="157"/>
  <c r="A57" i="157"/>
  <c r="A56" i="157"/>
  <c r="A55" i="157"/>
  <c r="A54" i="157"/>
  <c r="A53" i="157"/>
  <c r="A52" i="157"/>
  <c r="A51" i="157"/>
  <c r="A50" i="157"/>
  <c r="A49" i="157"/>
  <c r="A48" i="157"/>
  <c r="A47" i="157"/>
  <c r="A46" i="157"/>
  <c r="A45" i="157"/>
  <c r="A44" i="157"/>
  <c r="A43" i="157"/>
  <c r="A42" i="157"/>
  <c r="A26" i="157"/>
  <c r="A41" i="157"/>
  <c r="A40" i="157"/>
  <c r="A39" i="157"/>
  <c r="A38" i="157"/>
  <c r="A37" i="157" l="1"/>
  <c r="A36" i="157"/>
  <c r="A35" i="157"/>
  <c r="A34" i="157"/>
  <c r="A32" i="157"/>
  <c r="A33" i="157"/>
  <c r="A31" i="157"/>
  <c r="A30" i="157"/>
  <c r="A29" i="157"/>
  <c r="A28" i="157"/>
  <c r="A27" i="157"/>
  <c r="A25" i="157"/>
  <c r="A24" i="157"/>
  <c r="A23" i="157"/>
  <c r="A22" i="157"/>
  <c r="A21" i="157"/>
  <c r="A20" i="157"/>
  <c r="A19" i="157"/>
  <c r="A18" i="157"/>
  <c r="A17" i="157"/>
  <c r="A16" i="157"/>
  <c r="A15" i="157"/>
  <c r="A14" i="157"/>
  <c r="A13" i="157"/>
  <c r="A12" i="157"/>
  <c r="A11" i="157"/>
  <c r="A10" i="157"/>
  <c r="A9" i="157"/>
  <c r="A6" i="157"/>
  <c r="A5" i="157"/>
  <c r="A4" i="157"/>
  <c r="AB3" i="157"/>
  <c r="AA3" i="157"/>
  <c r="Z3" i="157"/>
  <c r="X3" i="157"/>
  <c r="W3" i="157"/>
  <c r="V3" i="157"/>
  <c r="R3" i="157"/>
  <c r="Q3" i="157"/>
  <c r="P3" i="157"/>
  <c r="O3" i="157"/>
  <c r="M3" i="157"/>
  <c r="L3" i="157"/>
  <c r="K3" i="157"/>
  <c r="J3" i="157"/>
  <c r="I3" i="157"/>
  <c r="G3" i="157" l="1"/>
  <c r="F3" i="157"/>
  <c r="E3" i="157"/>
  <c r="D3" i="157"/>
  <c r="C3" i="157"/>
  <c r="A3" i="157"/>
  <c r="T8" i="174" l="1"/>
  <c r="T10" i="174"/>
  <c r="T11" i="174"/>
  <c r="T12" i="174"/>
  <c r="T13" i="174"/>
  <c r="T14" i="174"/>
  <c r="T15" i="174"/>
  <c r="T16" i="174"/>
  <c r="T17" i="174"/>
  <c r="T18" i="174"/>
  <c r="T19" i="174"/>
  <c r="T20" i="174"/>
  <c r="T21" i="174"/>
  <c r="T22" i="174"/>
  <c r="T23" i="174"/>
  <c r="T24" i="174"/>
  <c r="T25" i="174"/>
  <c r="T26" i="174"/>
  <c r="T27" i="174"/>
  <c r="T28" i="174"/>
  <c r="T29" i="174"/>
  <c r="T30" i="174"/>
  <c r="T31" i="174"/>
  <c r="T32" i="174"/>
  <c r="T33" i="174"/>
  <c r="T34" i="174"/>
  <c r="T35" i="174"/>
  <c r="T36" i="174"/>
  <c r="T37" i="174"/>
  <c r="T38" i="174"/>
  <c r="T39" i="174"/>
  <c r="T40" i="174"/>
  <c r="T41" i="174"/>
  <c r="T42" i="174"/>
  <c r="T43" i="174"/>
  <c r="T44" i="174"/>
  <c r="T45" i="174"/>
  <c r="T46" i="174"/>
  <c r="T47" i="174"/>
  <c r="T48" i="174"/>
  <c r="T49" i="174"/>
  <c r="T50" i="174"/>
  <c r="T51" i="174"/>
  <c r="T52" i="174"/>
  <c r="T53" i="174"/>
  <c r="T54" i="174"/>
  <c r="T55" i="174"/>
  <c r="T56" i="174"/>
  <c r="T57" i="174"/>
  <c r="T58" i="174"/>
  <c r="T59" i="174"/>
  <c r="T60" i="174"/>
  <c r="T61" i="174"/>
  <c r="T62" i="174"/>
  <c r="T63" i="174"/>
  <c r="T64" i="174"/>
  <c r="T65" i="174"/>
  <c r="T66" i="174"/>
  <c r="T67" i="174"/>
  <c r="T68" i="174"/>
  <c r="T69" i="174"/>
  <c r="T70" i="174"/>
  <c r="T71" i="174"/>
  <c r="T72" i="174"/>
  <c r="T73" i="174"/>
  <c r="T74" i="174"/>
  <c r="T75" i="174"/>
  <c r="T76" i="174"/>
  <c r="T77" i="174"/>
  <c r="T78" i="174"/>
  <c r="T79" i="174"/>
  <c r="T80" i="174"/>
  <c r="T81" i="174"/>
  <c r="T82" i="174"/>
  <c r="T83" i="174"/>
  <c r="T84" i="174"/>
  <c r="T85" i="174"/>
  <c r="T86" i="174"/>
  <c r="T87" i="174"/>
  <c r="T88" i="174"/>
  <c r="T89" i="174"/>
  <c r="T90" i="174"/>
  <c r="T91" i="174"/>
  <c r="T92" i="174"/>
  <c r="T93" i="174"/>
  <c r="T94" i="174"/>
  <c r="T95" i="174"/>
  <c r="T96" i="174"/>
  <c r="T97" i="174"/>
  <c r="T98" i="174"/>
  <c r="T99" i="174"/>
  <c r="T100" i="174"/>
  <c r="T101" i="174"/>
  <c r="T102" i="174"/>
  <c r="T103" i="174"/>
  <c r="T104" i="174"/>
  <c r="T105" i="174"/>
  <c r="T106" i="174"/>
  <c r="T107" i="174"/>
  <c r="T108" i="174"/>
  <c r="T109" i="174"/>
  <c r="T110" i="174"/>
  <c r="T111" i="174"/>
  <c r="T112" i="174"/>
  <c r="T113" i="174"/>
  <c r="T114" i="174"/>
  <c r="T115" i="174"/>
  <c r="T116" i="174"/>
  <c r="T117" i="174"/>
  <c r="T118" i="174"/>
  <c r="T119" i="174"/>
  <c r="T120" i="174"/>
  <c r="T121" i="174"/>
  <c r="T122" i="174"/>
  <c r="T123" i="174"/>
  <c r="T124" i="174"/>
  <c r="T125" i="174"/>
  <c r="T9" i="174"/>
  <c r="T4" i="174"/>
  <c r="T3" i="174"/>
  <c r="N15" i="1"/>
  <c r="M15" i="1"/>
  <c r="L15" i="1"/>
  <c r="I15" i="1"/>
  <c r="G15" i="1"/>
  <c r="F15" i="1"/>
  <c r="D15" i="1"/>
  <c r="C15" i="1"/>
  <c r="F83" i="2"/>
  <c r="F82" i="2"/>
  <c r="F81" i="2"/>
  <c r="F80" i="2"/>
  <c r="F79" i="2"/>
  <c r="F78" i="2"/>
  <c r="F77" i="2"/>
  <c r="F76" i="2"/>
  <c r="F75" i="2"/>
  <c r="F74" i="2"/>
  <c r="F73" i="2"/>
  <c r="F72" i="2"/>
  <c r="F71" i="2"/>
  <c r="F70" i="2"/>
  <c r="F69" i="2"/>
  <c r="F68" i="2"/>
  <c r="F67" i="2"/>
  <c r="F66" i="2"/>
  <c r="F65" i="2"/>
  <c r="F64" i="2"/>
  <c r="F63" i="2"/>
  <c r="F62" i="2"/>
  <c r="F61" i="2"/>
  <c r="F60" i="2"/>
  <c r="F59" i="2"/>
  <c r="F58" i="2"/>
  <c r="F57" i="2"/>
  <c r="F56" i="2"/>
  <c r="F55" i="2"/>
  <c r="F54" i="2"/>
  <c r="F53" i="2"/>
  <c r="F52" i="2"/>
  <c r="F51" i="2"/>
  <c r="F50" i="2"/>
  <c r="F49" i="2"/>
  <c r="F48" i="2"/>
  <c r="F47" i="2"/>
  <c r="F45" i="2"/>
  <c r="F44" i="2"/>
  <c r="F43" i="2"/>
  <c r="F42" i="2"/>
  <c r="F41" i="2"/>
  <c r="F40" i="2"/>
  <c r="F39" i="2"/>
  <c r="F38" i="2"/>
  <c r="F37" i="2"/>
  <c r="F36" i="2"/>
  <c r="F35" i="2"/>
  <c r="F34" i="2"/>
  <c r="F33" i="2"/>
  <c r="F32" i="2"/>
  <c r="F31" i="2"/>
  <c r="F29" i="2"/>
  <c r="F28" i="2"/>
  <c r="F27" i="2"/>
  <c r="F25" i="2"/>
  <c r="F24" i="2"/>
  <c r="F23" i="2"/>
  <c r="F22" i="2"/>
  <c r="F19" i="2"/>
  <c r="F18" i="2"/>
  <c r="F17" i="2"/>
  <c r="F16" i="2"/>
  <c r="F15" i="2"/>
  <c r="F14" i="2"/>
  <c r="F12" i="2"/>
  <c r="F10" i="2"/>
  <c r="F9" i="2"/>
  <c r="D8" i="2"/>
  <c r="C8" i="2"/>
  <c r="F20" i="2"/>
  <c r="D83" i="2"/>
  <c r="D82" i="2"/>
  <c r="D81" i="2"/>
  <c r="D80" i="2"/>
  <c r="D79" i="2"/>
  <c r="D78" i="2"/>
  <c r="D77" i="2"/>
  <c r="D76" i="2"/>
  <c r="D74" i="2"/>
  <c r="D72" i="2"/>
  <c r="D64" i="2"/>
  <c r="D63" i="2"/>
  <c r="D62" i="2"/>
  <c r="D61" i="2"/>
  <c r="D60" i="2"/>
  <c r="D59" i="2"/>
  <c r="D58" i="2"/>
  <c r="D57" i="2"/>
  <c r="D55" i="2"/>
  <c r="D54" i="2"/>
  <c r="D53" i="2"/>
  <c r="D52" i="2"/>
  <c r="C52" i="2"/>
  <c r="D51" i="2"/>
  <c r="D48" i="2"/>
  <c r="D46" i="2"/>
  <c r="D45" i="2"/>
  <c r="D44" i="2"/>
  <c r="D43" i="2"/>
  <c r="D42" i="2"/>
  <c r="D41" i="2"/>
  <c r="D40" i="2"/>
  <c r="D38" i="2"/>
  <c r="D37" i="2"/>
  <c r="D36" i="2"/>
  <c r="D34" i="2"/>
  <c r="D33" i="2"/>
  <c r="D31" i="2"/>
  <c r="D29" i="2"/>
  <c r="D28" i="2"/>
  <c r="D27" i="2"/>
  <c r="D25" i="2"/>
  <c r="D24" i="2"/>
  <c r="D23" i="2"/>
  <c r="D22" i="2"/>
  <c r="D21" i="2"/>
  <c r="D20" i="2"/>
  <c r="D17" i="2"/>
  <c r="D16" i="2"/>
  <c r="D14" i="2"/>
  <c r="D12" i="2"/>
  <c r="D11" i="2"/>
  <c r="D10" i="2"/>
  <c r="D9" i="2"/>
  <c r="C83" i="2"/>
  <c r="C82" i="2"/>
  <c r="C81" i="2"/>
  <c r="C80" i="2"/>
  <c r="C79" i="2"/>
  <c r="C78" i="2"/>
  <c r="C77" i="2"/>
  <c r="C76" i="2"/>
  <c r="C75" i="2"/>
  <c r="C74" i="2"/>
  <c r="C73" i="2"/>
  <c r="C72" i="2"/>
  <c r="C71" i="2"/>
  <c r="C70" i="2"/>
  <c r="C69" i="2"/>
  <c r="C68" i="2"/>
  <c r="C67" i="2"/>
  <c r="C66" i="2"/>
  <c r="C65" i="2"/>
  <c r="C64" i="2"/>
  <c r="C63" i="2"/>
  <c r="C61" i="2"/>
  <c r="C60" i="2"/>
  <c r="C59" i="2"/>
  <c r="C58" i="2"/>
  <c r="C57" i="2"/>
  <c r="C56" i="2"/>
  <c r="C55" i="2"/>
  <c r="C54" i="2"/>
  <c r="C53" i="2"/>
  <c r="C51" i="2"/>
  <c r="C50" i="2"/>
  <c r="C49" i="2"/>
  <c r="C48" i="2"/>
  <c r="C47" i="2"/>
  <c r="C46" i="2"/>
  <c r="C45" i="2"/>
  <c r="C44" i="2"/>
  <c r="C43" i="2"/>
  <c r="C42" i="2"/>
  <c r="C41" i="2"/>
  <c r="C40" i="2"/>
  <c r="C39" i="2"/>
  <c r="C37" i="2"/>
  <c r="C36" i="2"/>
  <c r="C35" i="2"/>
  <c r="C34" i="2"/>
  <c r="C33" i="2"/>
  <c r="C32" i="2"/>
  <c r="K132" i="174" l="1"/>
  <c r="K131" i="174"/>
  <c r="N132" i="174"/>
  <c r="K130" i="174"/>
  <c r="N131" i="174"/>
  <c r="N130" i="174"/>
  <c r="J131" i="174"/>
  <c r="I131" i="174"/>
  <c r="P132" i="174"/>
  <c r="T130" i="174"/>
  <c r="Q131" i="174"/>
  <c r="I130" i="174"/>
  <c r="J132" i="174"/>
  <c r="I132" i="174"/>
  <c r="P131" i="174"/>
  <c r="J130" i="174"/>
  <c r="R130" i="174"/>
  <c r="P130" i="174"/>
  <c r="O132" i="174"/>
  <c r="H132" i="174"/>
  <c r="O131" i="174"/>
  <c r="Q132" i="174"/>
  <c r="S132" i="174"/>
  <c r="H131" i="174"/>
  <c r="O130" i="174"/>
  <c r="S131" i="174"/>
  <c r="H130" i="174"/>
  <c r="R132" i="174"/>
  <c r="Q130" i="174"/>
  <c r="S130" i="174"/>
  <c r="R131" i="174"/>
  <c r="T133" i="174"/>
  <c r="T127" i="174"/>
  <c r="T128" i="174"/>
  <c r="T131" i="174"/>
  <c r="T132" i="174"/>
  <c r="T129" i="174"/>
  <c r="C31" i="2"/>
  <c r="C30" i="2"/>
  <c r="C29" i="2"/>
  <c r="C28" i="2"/>
  <c r="C27" i="2"/>
  <c r="C26" i="2"/>
  <c r="C25" i="2"/>
  <c r="C24" i="2"/>
  <c r="C23" i="2"/>
  <c r="C22" i="2"/>
  <c r="C21" i="2"/>
  <c r="C19" i="2"/>
  <c r="C18" i="2"/>
  <c r="C17" i="2"/>
  <c r="C16" i="2"/>
  <c r="C15" i="2"/>
  <c r="C14" i="2"/>
  <c r="C12" i="2"/>
  <c r="C11" i="2"/>
  <c r="C10" i="2"/>
  <c r="C9" i="2"/>
  <c r="C20" i="2"/>
  <c r="T6" i="174" l="1"/>
  <c r="AF6" i="174"/>
  <c r="K4" i="171"/>
  <c r="K5" i="171"/>
  <c r="I24" i="1"/>
  <c r="I23" i="1"/>
  <c r="K15" i="1"/>
  <c r="J15" i="1"/>
  <c r="R7" i="69"/>
  <c r="J5" i="87" l="1"/>
  <c r="T7" i="69"/>
  <c r="R5" i="69"/>
  <c r="S5" i="69" s="1"/>
  <c r="K5" i="87"/>
  <c r="S7" i="69"/>
  <c r="R6" i="69"/>
  <c r="T6" i="69" s="1"/>
  <c r="N6" i="174"/>
  <c r="J6" i="174"/>
  <c r="H6" i="174"/>
  <c r="I6" i="174"/>
  <c r="BE6" i="174"/>
  <c r="AU6" i="174"/>
  <c r="AA6" i="174"/>
  <c r="BV6" i="174"/>
  <c r="AV6" i="174"/>
  <c r="BW6" i="174"/>
  <c r="AO6" i="174"/>
  <c r="AC6" i="174"/>
  <c r="CD6" i="174"/>
  <c r="CA6" i="174"/>
  <c r="AY6" i="174"/>
  <c r="BI6" i="174"/>
  <c r="AE6" i="174"/>
  <c r="AI6" i="174"/>
  <c r="BL6" i="174"/>
  <c r="AZ6" i="174"/>
  <c r="CC6" i="174"/>
  <c r="BD6" i="174"/>
  <c r="BP6" i="174"/>
  <c r="BQ6" i="174"/>
  <c r="AQ6" i="174"/>
  <c r="BK6" i="174"/>
  <c r="AN6" i="174"/>
  <c r="BA6" i="174"/>
  <c r="CE6" i="174"/>
  <c r="BZ6" i="174"/>
  <c r="BM6" i="174"/>
  <c r="AW6" i="174"/>
  <c r="X6" i="174"/>
  <c r="AP6" i="174"/>
  <c r="AB6" i="174"/>
  <c r="P6" i="174"/>
  <c r="AL6" i="174"/>
  <c r="S6" i="174"/>
  <c r="AK6" i="174"/>
  <c r="AJ6" i="174"/>
  <c r="BB6" i="174"/>
  <c r="CB6" i="174"/>
  <c r="BS6" i="174"/>
  <c r="BG6" i="174"/>
  <c r="BH6" i="174"/>
  <c r="BT6" i="174"/>
  <c r="BF6" i="174"/>
  <c r="BN6" i="174"/>
  <c r="BX6" i="174"/>
  <c r="BO6" i="174"/>
  <c r="L6" i="174"/>
  <c r="O6" i="174"/>
  <c r="Y6" i="174"/>
  <c r="V6" i="174"/>
  <c r="Q6" i="174"/>
  <c r="Z6" i="174"/>
  <c r="BJ6" i="174"/>
  <c r="AS6" i="174"/>
  <c r="BY6" i="174"/>
  <c r="AM6" i="174"/>
  <c r="AR6" i="174"/>
  <c r="BU6" i="174"/>
  <c r="AH6" i="174"/>
  <c r="AX6" i="174"/>
  <c r="BR6" i="174"/>
  <c r="BC6" i="174"/>
  <c r="R6" i="174"/>
  <c r="AD6" i="174"/>
  <c r="AG6" i="174"/>
  <c r="AT6" i="174"/>
  <c r="W6" i="174"/>
  <c r="U6" i="174"/>
  <c r="K6" i="174"/>
  <c r="T5" i="69" l="1"/>
  <c r="S6" i="69"/>
</calcChain>
</file>

<file path=xl/sharedStrings.xml><?xml version="1.0" encoding="utf-8"?>
<sst xmlns="http://schemas.openxmlformats.org/spreadsheetml/2006/main" count="42797" uniqueCount="1710">
  <si>
    <t xml:space="preserve">Matriz de Estadísticas </t>
  </si>
  <si>
    <t>ME</t>
  </si>
  <si>
    <t xml:space="preserve">Matriz de Indicadores </t>
  </si>
  <si>
    <t>MI</t>
  </si>
  <si>
    <t xml:space="preserve">Matriz de Metadata </t>
  </si>
  <si>
    <t>MM</t>
  </si>
  <si>
    <t>Compromiso</t>
  </si>
  <si>
    <t>Atributo</t>
  </si>
  <si>
    <t>ID</t>
  </si>
  <si>
    <t>Estándar CNDU</t>
  </si>
  <si>
    <t>Tipo: evaluación o caracterización</t>
  </si>
  <si>
    <t>Indicador / Título del recurso</t>
  </si>
  <si>
    <t>Metadata</t>
  </si>
  <si>
    <t>Indicador</t>
  </si>
  <si>
    <t>Comuna</t>
  </si>
  <si>
    <t>Ciudad</t>
  </si>
  <si>
    <t>1. Mejor acceso a servicios y equipamientos públicos básicos</t>
  </si>
  <si>
    <t>Accesibilidad a áreas verdes</t>
  </si>
  <si>
    <t>Evaluación</t>
  </si>
  <si>
    <t>BPU_20</t>
  </si>
  <si>
    <t>-</t>
  </si>
  <si>
    <t>BPU_21</t>
  </si>
  <si>
    <t>BPU_22</t>
  </si>
  <si>
    <t>BPU_23</t>
  </si>
  <si>
    <t>BPU_28a</t>
  </si>
  <si>
    <t>BPU_28b</t>
  </si>
  <si>
    <t>BPU 28B</t>
  </si>
  <si>
    <t>BPU_29</t>
  </si>
  <si>
    <t>Accesibilidad a salud primaria pública</t>
  </si>
  <si>
    <t>BPU_7</t>
  </si>
  <si>
    <t>BPU_8</t>
  </si>
  <si>
    <t>Accesibilidad educación básica</t>
  </si>
  <si>
    <t>BPU_3</t>
  </si>
  <si>
    <t>BPU_4</t>
  </si>
  <si>
    <t>Accesibilidad educación inicial</t>
  </si>
  <si>
    <t>BPU_1</t>
  </si>
  <si>
    <t>2. Mejor acceso a movilidad sustentable</t>
  </si>
  <si>
    <t>Accesibilidad y cobertura del transporte público</t>
  </si>
  <si>
    <t>BPU_25</t>
  </si>
  <si>
    <t>BPU_26</t>
  </si>
  <si>
    <t>BPU_26*</t>
  </si>
  <si>
    <t>BPU_26b</t>
  </si>
  <si>
    <t>DE_36</t>
  </si>
  <si>
    <t>Condiciones para la movilidad activa</t>
  </si>
  <si>
    <t>Caracterización</t>
  </si>
  <si>
    <t>EA_93</t>
  </si>
  <si>
    <t>Conectividad urbana</t>
  </si>
  <si>
    <t>DE_25</t>
  </si>
  <si>
    <t>Congestión</t>
  </si>
  <si>
    <t>DE_33</t>
  </si>
  <si>
    <t>Partición modal</t>
  </si>
  <si>
    <t>DE_102</t>
  </si>
  <si>
    <t>DE_105</t>
  </si>
  <si>
    <t>Seguridad vial</t>
  </si>
  <si>
    <t>DE_28</t>
  </si>
  <si>
    <t>DE_31</t>
  </si>
  <si>
    <t>Tiempos de viaje</t>
  </si>
  <si>
    <t>DE_16</t>
  </si>
  <si>
    <t>DE_29</t>
  </si>
  <si>
    <t>3. Mejor calidad del medio ambiente urbano</t>
  </si>
  <si>
    <t>Contaminación Atmosférica</t>
  </si>
  <si>
    <t>EA_16</t>
  </si>
  <si>
    <t>Contaminación por ruido</t>
  </si>
  <si>
    <t>EA_10</t>
  </si>
  <si>
    <t>EA_90</t>
  </si>
  <si>
    <t>Eficiencia de uso del Agua Potable</t>
  </si>
  <si>
    <t>EA_8</t>
  </si>
  <si>
    <t>EA_9</t>
  </si>
  <si>
    <t>Eficiencia en la gestión de residuos</t>
  </si>
  <si>
    <t>EA_34</t>
  </si>
  <si>
    <t>EA_35</t>
  </si>
  <si>
    <t>Eficiencia Energética</t>
  </si>
  <si>
    <t>EA_22</t>
  </si>
  <si>
    <t>EA_22a</t>
  </si>
  <si>
    <t>EA_23</t>
  </si>
  <si>
    <t>Infraestructura Ecológica</t>
  </si>
  <si>
    <t>IP_33a</t>
  </si>
  <si>
    <t>IP_33b</t>
  </si>
  <si>
    <t>IP_33c</t>
  </si>
  <si>
    <t>4. Mayor integración social y calidad de barrios y viviendas</t>
  </si>
  <si>
    <t>Accesibilidad Digital Domiciliaria</t>
  </si>
  <si>
    <t>BPU_24</t>
  </si>
  <si>
    <t>Acceso a servicios energéticos básicos domiciliarios</t>
  </si>
  <si>
    <t>IS_91</t>
  </si>
  <si>
    <t>Calidad del espacio público</t>
  </si>
  <si>
    <t>IS_40</t>
  </si>
  <si>
    <t>Déficit habitacional cualitativo</t>
  </si>
  <si>
    <t>IS_31</t>
  </si>
  <si>
    <t>Déficit habitacional cuantitativo</t>
  </si>
  <si>
    <t>IS_32</t>
  </si>
  <si>
    <t>IS_33</t>
  </si>
  <si>
    <t>IS_34</t>
  </si>
  <si>
    <t>Hogares en situación de pobreza</t>
  </si>
  <si>
    <t>IS_36</t>
  </si>
  <si>
    <t>IS_37</t>
  </si>
  <si>
    <t>Proximidad residencial de grupos de distinto NSE</t>
  </si>
  <si>
    <t>IS_39</t>
  </si>
  <si>
    <t>IS_39a</t>
  </si>
  <si>
    <t>Seguridad ciudadana</t>
  </si>
  <si>
    <t>IS_58</t>
  </si>
  <si>
    <t>5. Más y mejor planificación de ciudades y regiones</t>
  </si>
  <si>
    <t>Conectividad e integración espacial con el entorno urbano de urbanizaciones nuevas y existentes</t>
  </si>
  <si>
    <t>IS_20</t>
  </si>
  <si>
    <t>Consumo y uso eficiente del suelo urbano</t>
  </si>
  <si>
    <t>DE_48</t>
  </si>
  <si>
    <t>EA_31</t>
  </si>
  <si>
    <t>IS_5</t>
  </si>
  <si>
    <t>Exposición de la población a desastres naturales</t>
  </si>
  <si>
    <t>EA_48</t>
  </si>
  <si>
    <t>Proceso de descentralización urbana</t>
  </si>
  <si>
    <t>IG_1</t>
  </si>
  <si>
    <t>Planificación urbana</t>
  </si>
  <si>
    <t>IG_66</t>
  </si>
  <si>
    <t>6. Mayor crecimiento económico inclusivo y sostenible para el desarrollo urbano</t>
  </si>
  <si>
    <t>Autonomía y gestión municipal</t>
  </si>
  <si>
    <t>DE_3</t>
  </si>
  <si>
    <t>Estado y calidad del mercado laboral</t>
  </si>
  <si>
    <t>DE_99</t>
  </si>
  <si>
    <t>DE_100</t>
  </si>
  <si>
    <t>DE_101</t>
  </si>
  <si>
    <t>DE_18</t>
  </si>
  <si>
    <t>DE_98</t>
  </si>
  <si>
    <t>7. Mayor protección de nuestro patrimonio cultural</t>
  </si>
  <si>
    <t>Coherencia de fondos públicos</t>
  </si>
  <si>
    <t>IP_6</t>
  </si>
  <si>
    <t>Coherencia de la norma aplicada, a inmuebles y áreas patrimoniales</t>
  </si>
  <si>
    <t>IP_34</t>
  </si>
  <si>
    <t>IP_34a</t>
  </si>
  <si>
    <t>IP_48</t>
  </si>
  <si>
    <t>Valoración económica, social, paisajística, ambiental y cultural en IPT's</t>
  </si>
  <si>
    <t>IP_43</t>
  </si>
  <si>
    <t>IP_43a</t>
  </si>
  <si>
    <t>8. Mayor y mejor participación de la sociedad civil en las decisiones de desarrollo urbano</t>
  </si>
  <si>
    <t>Compromiso y participación en el desarrollo comunal</t>
  </si>
  <si>
    <t>IP_47</t>
  </si>
  <si>
    <t>IP_47a</t>
  </si>
  <si>
    <t>Implementación de procesos de participación temprana en proyectos urbanos de alto impacto a nivel del desarrollo urbano</t>
  </si>
  <si>
    <t>IG_22</t>
  </si>
  <si>
    <t>Inclusión de la comunidad en la toma de decisiones para la inversión local</t>
  </si>
  <si>
    <t>IG_92</t>
  </si>
  <si>
    <t>Participación ciudadana en proyectos concursables para el mejoramiento urbano</t>
  </si>
  <si>
    <t>IG_91</t>
  </si>
  <si>
    <t>Participación electoral</t>
  </si>
  <si>
    <t>IG_90</t>
  </si>
  <si>
    <t>INDICE</t>
  </si>
  <si>
    <t>Tipo de indicador</t>
  </si>
  <si>
    <t>Unidad / Forma de representación</t>
  </si>
  <si>
    <t>Enlace</t>
  </si>
  <si>
    <t>Valor Mínimo</t>
  </si>
  <si>
    <t>Valor Máximo</t>
  </si>
  <si>
    <t>Promedio</t>
  </si>
  <si>
    <t>Percentil 25</t>
  </si>
  <si>
    <t>Percentil 50</t>
  </si>
  <si>
    <t>Percentil 75</t>
  </si>
  <si>
    <t>Desviación estándar</t>
  </si>
  <si>
    <t>Accesibilidad
educación básica</t>
  </si>
  <si>
    <t>Accesibilidad
educación inicial</t>
  </si>
  <si>
    <t>31,6% (SI)</t>
  </si>
  <si>
    <t>68,4% (NO)</t>
  </si>
  <si>
    <t>Eficiencia en la Gestión de Residuos</t>
  </si>
  <si>
    <t>No tiene estándar</t>
  </si>
  <si>
    <t>44,4% (SI)</t>
  </si>
  <si>
    <t>55,6% (NO)</t>
  </si>
  <si>
    <t>44,2% (SI)</t>
  </si>
  <si>
    <t>55,8% (NO)</t>
  </si>
  <si>
    <t>1,9% (SI)</t>
  </si>
  <si>
    <t>98,1% (NO)</t>
  </si>
  <si>
    <t>33% (SI)</t>
  </si>
  <si>
    <t>67% (NO)</t>
  </si>
  <si>
    <t>Infraesterctura Ecológica</t>
  </si>
  <si>
    <t>Implementación de procesos de participación temprana en proyectos urbanos  de alto impacto a nivel del desarrollo urbano</t>
  </si>
  <si>
    <t>Inclusión de la comunidad  en la toma de decisiones para la inversión local</t>
  </si>
  <si>
    <t>Porcentaje de unidades vecinales de la comuna que tienen entre 20% y 60% de hogares vulnerables</t>
  </si>
  <si>
    <t>Escala del INDICADOR</t>
  </si>
  <si>
    <t>Región</t>
  </si>
  <si>
    <t>Provincia</t>
  </si>
  <si>
    <t>Área</t>
  </si>
  <si>
    <t>Nombre Ciudad</t>
  </si>
  <si>
    <t>Cod_Ciudad</t>
  </si>
  <si>
    <t>TARAPACÁ</t>
  </si>
  <si>
    <t>IQUIQUE</t>
  </si>
  <si>
    <t>OTRAS COMUNAS</t>
  </si>
  <si>
    <t>IQUIQUE – ALTO HOSPICIO</t>
  </si>
  <si>
    <t>ALTO HOSPICIO</t>
  </si>
  <si>
    <t>ANTOFAGASTA</t>
  </si>
  <si>
    <t>EL LOA</t>
  </si>
  <si>
    <t>CALAMA</t>
  </si>
  <si>
    <t>ATACAMA</t>
  </si>
  <si>
    <t>COPIAPÓ</t>
  </si>
  <si>
    <t>COPIAPÓ – TIERRA AMARILLA</t>
  </si>
  <si>
    <t>TIERRA AMARILLA</t>
  </si>
  <si>
    <t>HUASCO</t>
  </si>
  <si>
    <t>VALLENAR</t>
  </si>
  <si>
    <t>COQUIMBO</t>
  </si>
  <si>
    <t>ELQUI</t>
  </si>
  <si>
    <t>LA SERENA – COQUIMBO</t>
  </si>
  <si>
    <t>LA SERENA</t>
  </si>
  <si>
    <t>LIMARÍ</t>
  </si>
  <si>
    <t>OVALLE</t>
  </si>
  <si>
    <t>VALPARAÍSO</t>
  </si>
  <si>
    <t>GRAN VALPARAÍSO</t>
  </si>
  <si>
    <t>CASABLANCA</t>
  </si>
  <si>
    <t>CONCÓN</t>
  </si>
  <si>
    <t>PUCHUNCAVÍ</t>
  </si>
  <si>
    <t>QUINTERO</t>
  </si>
  <si>
    <t>VIÑA DEL MAR</t>
  </si>
  <si>
    <t>LOS ANDES</t>
  </si>
  <si>
    <t>LOS ANDES – SAN ESTEBAN</t>
  </si>
  <si>
    <t>SAN ESTEBAN</t>
  </si>
  <si>
    <t>QUILLOTA</t>
  </si>
  <si>
    <t>QUILLOTA – LA CALERA – LA CRUZ – HIJUELA</t>
  </si>
  <si>
    <t>CALERA</t>
  </si>
  <si>
    <t>HIJUELAS</t>
  </si>
  <si>
    <t>LA CRUZ</t>
  </si>
  <si>
    <t>SAN ANTONIO</t>
  </si>
  <si>
    <t>SAN ANTONIO – CARTAGENA – SANTO DOMINGO</t>
  </si>
  <si>
    <t>CARTAGENA</t>
  </si>
  <si>
    <t>SANTO DOMINGO</t>
  </si>
  <si>
    <t>SAN FELIPE DE ACONCAGUA</t>
  </si>
  <si>
    <t>SAN FELIPE</t>
  </si>
  <si>
    <t>MARGA MARGA</t>
  </si>
  <si>
    <t>QUILPUÉ</t>
  </si>
  <si>
    <t>LIMACHE</t>
  </si>
  <si>
    <t>OLMUÉ</t>
  </si>
  <si>
    <t>VILLA ALEMANA</t>
  </si>
  <si>
    <t>O’HIGGINS</t>
  </si>
  <si>
    <t>CACHAPOAL</t>
  </si>
  <si>
    <t>RANCAGUA – MACHALÍ</t>
  </si>
  <si>
    <t>RANCAGUA</t>
  </si>
  <si>
    <t>MACHALÍ</t>
  </si>
  <si>
    <t>RENGO</t>
  </si>
  <si>
    <t>COLCHAGUA</t>
  </si>
  <si>
    <t>SAN FERNANDO</t>
  </si>
  <si>
    <t>MAULE</t>
  </si>
  <si>
    <t>TALCA</t>
  </si>
  <si>
    <t>TALCA – CULENAR</t>
  </si>
  <si>
    <t>CONSTITUCIÓN</t>
  </si>
  <si>
    <t>CURICÓ</t>
  </si>
  <si>
    <t>CURICÓ – RAUCO – ROMERAL</t>
  </si>
  <si>
    <t>RAUCO</t>
  </si>
  <si>
    <t>ROMERAL</t>
  </si>
  <si>
    <t>LINARES</t>
  </si>
  <si>
    <t>BIOBÍO</t>
  </si>
  <si>
    <t>CONCEPCIÓN</t>
  </si>
  <si>
    <t>GRAN CONCEPCIÓN</t>
  </si>
  <si>
    <t>CORONEL</t>
  </si>
  <si>
    <t>CHIGUAYANTE</t>
  </si>
  <si>
    <t>HUALQUI</t>
  </si>
  <si>
    <t>LOTA</t>
  </si>
  <si>
    <t>PENCO</t>
  </si>
  <si>
    <t>SAN PEDRO DE LA PAZ</t>
  </si>
  <si>
    <t>SANTA JUANA</t>
  </si>
  <si>
    <t>TALCAHUANO</t>
  </si>
  <si>
    <t>TOMÉ</t>
  </si>
  <si>
    <t>HUALPÉN</t>
  </si>
  <si>
    <t>LOS ÁNGELES – NACIMIENTO</t>
  </si>
  <si>
    <t>LOS ÁNGELES</t>
  </si>
  <si>
    <t>NACIMIENTO</t>
  </si>
  <si>
    <t>LA ARAUCANÍA</t>
  </si>
  <si>
    <t>CAUTÍN</t>
  </si>
  <si>
    <t>TEMUCO – PADRE LAS CASAS</t>
  </si>
  <si>
    <t>TEMUCO</t>
  </si>
  <si>
    <t>PADRE LAS CASAS</t>
  </si>
  <si>
    <t>VILLARRICA</t>
  </si>
  <si>
    <t>MALLECO</t>
  </si>
  <si>
    <t>ANGOL</t>
  </si>
  <si>
    <t>LOS LAGOS</t>
  </si>
  <si>
    <t>LLANQUIHUE</t>
  </si>
  <si>
    <t>PUERTO MONTT – PUERTO VARAS</t>
  </si>
  <si>
    <t>PUERTO MONTT</t>
  </si>
  <si>
    <t>PUERTO VARAS</t>
  </si>
  <si>
    <t>CHILOÉ</t>
  </si>
  <si>
    <t>CASTRO</t>
  </si>
  <si>
    <t>OSORNO</t>
  </si>
  <si>
    <t>AYSÉN</t>
  </si>
  <si>
    <t>COYHAIQUE</t>
  </si>
  <si>
    <t>MAGALLANES</t>
  </si>
  <si>
    <t>PUNTA ARENAS</t>
  </si>
  <si>
    <t>METROPOLITANA</t>
  </si>
  <si>
    <t>SANTIAGO</t>
  </si>
  <si>
    <t>GRAN SANTIAGO</t>
  </si>
  <si>
    <t>CERRILLOS</t>
  </si>
  <si>
    <t>CERRO NAVIA</t>
  </si>
  <si>
    <t>CONCHALÍ</t>
  </si>
  <si>
    <t>EL BOSQUE</t>
  </si>
  <si>
    <t>ESTACIÓN CENTRAL</t>
  </si>
  <si>
    <t>HUECHURABA</t>
  </si>
  <si>
    <t>INDEPENDENCIA</t>
  </si>
  <si>
    <t>LA CISTERNA</t>
  </si>
  <si>
    <t>LA FLORIDA</t>
  </si>
  <si>
    <t>LA GRANJA</t>
  </si>
  <si>
    <t>LA PINTANA</t>
  </si>
  <si>
    <t>LA REINA</t>
  </si>
  <si>
    <t>LAS CONDES</t>
  </si>
  <si>
    <t>LO BARNECHEA</t>
  </si>
  <si>
    <t>LO ESPEJO</t>
  </si>
  <si>
    <t>LO PRADO</t>
  </si>
  <si>
    <t>MACUL</t>
  </si>
  <si>
    <t>MAIPÚ</t>
  </si>
  <si>
    <t>ÑUÑOA</t>
  </si>
  <si>
    <t>PEDRO AGUIRRE CERDA</t>
  </si>
  <si>
    <t>PEÑALOLÉN</t>
  </si>
  <si>
    <t>PROVIDENCIA</t>
  </si>
  <si>
    <t>PUDAHUEL</t>
  </si>
  <si>
    <t>QUILICURA</t>
  </si>
  <si>
    <t>QUINTA NORMAL</t>
  </si>
  <si>
    <t>RECOLETA</t>
  </si>
  <si>
    <t>RENCA</t>
  </si>
  <si>
    <t>SAN JOAQUÍN</t>
  </si>
  <si>
    <t>SAN MIGUEL</t>
  </si>
  <si>
    <t>SAN RAMÓN</t>
  </si>
  <si>
    <t>VITACURA</t>
  </si>
  <si>
    <t>CORDILLERA</t>
  </si>
  <si>
    <t>PUENTE ALTO</t>
  </si>
  <si>
    <t>PIRQUE</t>
  </si>
  <si>
    <t>SAN JOSÉ DE MAIPO</t>
  </si>
  <si>
    <t>CHACABUCO</t>
  </si>
  <si>
    <t>COLINA</t>
  </si>
  <si>
    <t>LAMPA</t>
  </si>
  <si>
    <t>TILTIL</t>
  </si>
  <si>
    <t>MAIPO</t>
  </si>
  <si>
    <t>SAN BERNARDO</t>
  </si>
  <si>
    <t>BUIN</t>
  </si>
  <si>
    <t>CALERA DE TANGO</t>
  </si>
  <si>
    <t>PAINE</t>
  </si>
  <si>
    <t>MELIPILLA</t>
  </si>
  <si>
    <t>TALAGANTE</t>
  </si>
  <si>
    <t>EL MONTE</t>
  </si>
  <si>
    <t>ISLA DE MAIPO</t>
  </si>
  <si>
    <t>PADRE HURTADO</t>
  </si>
  <si>
    <t>PEÑAFLOR</t>
  </si>
  <si>
    <t>LOS RÍOS</t>
  </si>
  <si>
    <t>VALDIVIA</t>
  </si>
  <si>
    <t>ARICA Y PARINACOTA</t>
  </si>
  <si>
    <t>ARICA</t>
  </si>
  <si>
    <t>ÑUBLE</t>
  </si>
  <si>
    <t>DIGUILLÍN</t>
  </si>
  <si>
    <t>CHILLÁN – CHILLÁN VIEJO</t>
  </si>
  <si>
    <t>CHILLÁN</t>
  </si>
  <si>
    <t>CHILLÁN VIEJO</t>
  </si>
  <si>
    <t>PUNILLA</t>
  </si>
  <si>
    <t>SAN CARLOS</t>
  </si>
  <si>
    <t/>
  </si>
  <si>
    <t>17% (SI)</t>
  </si>
  <si>
    <t>44,4% (SI - 1)</t>
  </si>
  <si>
    <t>44,23% (SI)</t>
  </si>
  <si>
    <t>1,92% (SI)</t>
  </si>
  <si>
    <t>44,44% (SI)</t>
  </si>
  <si>
    <t>36% (SI)</t>
  </si>
  <si>
    <t>37% (NO)</t>
  </si>
  <si>
    <t>55,6% (NO - 0)</t>
  </si>
  <si>
    <t>55,77% (NO)</t>
  </si>
  <si>
    <t>98,08% (NO)</t>
  </si>
  <si>
    <t>55,56% (NO)</t>
  </si>
  <si>
    <t>64% (NO)</t>
  </si>
  <si>
    <t>ID_U_2017</t>
  </si>
  <si>
    <t>Nombre CCU</t>
  </si>
  <si>
    <t>Nombre Ciudad definido por la Encuesta Nacional de Empleo</t>
  </si>
  <si>
    <t>IQUIQUE - ALTO HOSPICIO</t>
  </si>
  <si>
    <t>LA SERENA - COQUIMBO</t>
  </si>
  <si>
    <t>LOS ANDES - CALLE LARGA</t>
  </si>
  <si>
    <t>QUILLOTA - LA CALERA - LA CRUZ - HIJUELAS</t>
  </si>
  <si>
    <t>SAN ANTONIO - CARTAGENA - LAS CRUCES</t>
  </si>
  <si>
    <t>RANCAGUA - MACHALÍ - GULTRO - LOS LIRIOS</t>
  </si>
  <si>
    <t>TALCA - CULENAR</t>
  </si>
  <si>
    <t>CHILLÁN - CHILLÁN VIEJO</t>
  </si>
  <si>
    <t>LA ARAUCANIA</t>
  </si>
  <si>
    <t>TEMUCO - PADRE LAS CASAS - CAJON</t>
  </si>
  <si>
    <t>BAJOS DE SAN AGUSTÍN - SAN IGNACIO - LOS TILOS</t>
  </si>
  <si>
    <t>BUIN - PAINE</t>
  </si>
  <si>
    <t xml:space="preserve">Atributo </t>
  </si>
  <si>
    <t>Año del indicador</t>
  </si>
  <si>
    <t>Escala del indicador</t>
  </si>
  <si>
    <t>Descripción / Resumen</t>
  </si>
  <si>
    <t>Tipo de procesamiento</t>
  </si>
  <si>
    <t>Cobertura del Indicador</t>
  </si>
  <si>
    <t>N° de unidades territoriales</t>
  </si>
  <si>
    <t>Fecha de creación</t>
  </si>
  <si>
    <t>Fecha de actualización</t>
  </si>
  <si>
    <t>Frecuencia</t>
  </si>
  <si>
    <t>Palabras claves</t>
  </si>
  <si>
    <t>Categoría del indicador</t>
  </si>
  <si>
    <t>Responsable del metadato</t>
  </si>
  <si>
    <t xml:space="preserve">Limitaciones del Indicador </t>
  </si>
  <si>
    <t>Relación con otros indicadores</t>
  </si>
  <si>
    <t xml:space="preserve">Variable 1 requerida para la construcción del indicador </t>
  </si>
  <si>
    <t>Fuente variable 1 / Nombre de la organización</t>
  </si>
  <si>
    <t>Año variable 1</t>
  </si>
  <si>
    <t>Escala disponible de variable 1</t>
  </si>
  <si>
    <t xml:space="preserve">Variable 2 requerida para la construcción del indicador </t>
  </si>
  <si>
    <t>Fuente variable 2 / Nombre de la organización</t>
  </si>
  <si>
    <t>Año variable 2</t>
  </si>
  <si>
    <t>Escala disponible de variable 2</t>
  </si>
  <si>
    <t xml:space="preserve">Variable 3 requerida para la construcción del indicador </t>
  </si>
  <si>
    <t>Fuente variable 3 / Nombre de la organización</t>
  </si>
  <si>
    <t>Año variable 3</t>
  </si>
  <si>
    <t>Escala disponible de variable 3</t>
  </si>
  <si>
    <t xml:space="preserve">Variable 4 requerida para la construcción del indicador </t>
  </si>
  <si>
    <t>Fuente variable 4 / Nombre de la organización</t>
  </si>
  <si>
    <t>Año variable 4</t>
  </si>
  <si>
    <t>Escala disponible de variable 4</t>
  </si>
  <si>
    <t>COMPONENTE</t>
  </si>
  <si>
    <t>INDICADOR</t>
  </si>
  <si>
    <t>Tasa de crecimiento anual de la extensión física urbana</t>
  </si>
  <si>
    <t>Complementario</t>
  </si>
  <si>
    <t>Sin estándar</t>
  </si>
  <si>
    <t>2011- 2017</t>
  </si>
  <si>
    <t>Este indicador mide el crecimiento de la expansión de la mancha edificada. Contar con información regular respecto del ritmo de crecimiento de la mancha urbana es fundamental para tomar medidas que controlen el crecimiento y/o que se ocupen de asegurar que este se produzca sin externalidades perniciosas en términos de ocupación de nuevos suelos y de falta de dotación de urbanización en ellos. La expansión territorial involucra mayores requerimientos, además de extensiones de infraestructura y servicios para los nuevos desarrollos, por ende, mayores costos.</t>
  </si>
  <si>
    <t>Geoprocesamiento</t>
  </si>
  <si>
    <t>123 comunas / 61 Continuos de Construcciones Urbanas (CCU)</t>
  </si>
  <si>
    <t>61 CCU</t>
  </si>
  <si>
    <t>Porcentaje y tasa</t>
  </si>
  <si>
    <t>Anual</t>
  </si>
  <si>
    <t>CCU - Extensión urbana - Mancha urbana - Asentamiento humanos</t>
  </si>
  <si>
    <t>Planificación y catastro</t>
  </si>
  <si>
    <t>Mesa Interministerial Ministerio de Vivienda y Urbanismo (MINVU) - Instituto Nacional de Estadísticas (INE)</t>
  </si>
  <si>
    <t xml:space="preserve">CCU al año 2011 </t>
  </si>
  <si>
    <t>INE</t>
  </si>
  <si>
    <t>Link variable 1</t>
  </si>
  <si>
    <t>https://bit.ly/2Fsla51</t>
  </si>
  <si>
    <t>CCU</t>
  </si>
  <si>
    <t>CCU al año 2017</t>
  </si>
  <si>
    <t>Link variable 2</t>
  </si>
  <si>
    <t>Link variable 3</t>
  </si>
  <si>
    <t>No se Identifican limitaciones para el cálculo del indicador a la fecha de su actualización</t>
  </si>
  <si>
    <t>Porcentaje de crecimiento anual de la extensión física urbana</t>
  </si>
  <si>
    <t>Comunas que abarca</t>
  </si>
  <si>
    <t>Superficie 2017</t>
  </si>
  <si>
    <t>Superficie 2011</t>
  </si>
  <si>
    <t>Diferencia 2017-2011</t>
  </si>
  <si>
    <t>Porcentaje 2017-2011</t>
  </si>
  <si>
    <t>EA_31 Tasa de crecimiento 2017-2011</t>
  </si>
  <si>
    <t>ESTADÍSTICAS</t>
  </si>
  <si>
    <t>IQUIQUE, ALTO HOSPICIO</t>
  </si>
  <si>
    <t>LA SERENA, COQUIMBO</t>
  </si>
  <si>
    <t>VALPARAÍSO, CONCÓN, VIÑA DEL MAR, QUILPUÉ, VILLA ALEMANA (LIMACHE, POR EXTENCION DESDE VILLA ALEMANA)</t>
  </si>
  <si>
    <t>LOS ANDES, CALLE LARGA</t>
  </si>
  <si>
    <t>OLMUÉ (SE EXTIENDE HACIA LIMACHE)</t>
  </si>
  <si>
    <t>QUILLOTA, CALERA, HIJUELAS, LA CRUZ (SE EXTIENDA A NOGALES POR CALERA)</t>
  </si>
  <si>
    <t>SAN ANTONIO, CARTAGENA, EL TABO (LAS CRUCES)</t>
  </si>
  <si>
    <t>RANCAGUA, MACHALÍ, OLIVAR, REQUINOA</t>
  </si>
  <si>
    <t>MAULE (NO ES LA PARTE QUE CONURBA CON TALCA)</t>
  </si>
  <si>
    <t>TALCA, MAULE</t>
  </si>
  <si>
    <t>CONCEPCIÓN, CORONEL, CHIGUAYANTE, PENCO, SAN PEDRO DE LA PAZ, TALCAHUANO, HUALPÉN</t>
  </si>
  <si>
    <t>TEMUCO, PADRE LAS CASAS, VILCUN</t>
  </si>
  <si>
    <t>CALERA DE TANGO (NO ES LA PARTE QUE CONURBA CON EL GRAN SANTIAGO)</t>
  </si>
  <si>
    <t>BUIN, PAINE</t>
  </si>
  <si>
    <t>COLINA (NO ES LA PARTE QUE CONURBA CON EL GRAN SANTIAGO)</t>
  </si>
  <si>
    <t>SANTIAGO, CALERA DE TANGO (SOLO EL AREA DE GRAN SANTIAGO), CERRILLOS, CERRO NAVIA, COLINA (SOLO EL AREA DE GRAN SANTIAGO), CONCHALÍ, EL BOSQUE, ESTACION CENTRAL, HUECHURABA, INDEPENDENCIA, LAMPA (SOLO EL AREA DE GRAN SANTIAGO), LA CISTERNA, LA FLORIDA, LA GRANJA, LA PINTANA, LA REINA, LAS CONDES, LO BARNECHEA, LO ESPEJO, LO PRADO, MACUL, MAIPÚ, ÑUÑOA, PEDRO AGUIRRE CERDA, PEÑALOLEN, PROVIDENCIA, PUDAHUEL, QUILICURA, QUINTA NORMAL, RECOLETA, RENCA, SAN JOAQUÍN, SAN MIGUEL, SAN RAMÓN, VITACURA, PUENTE ALTO, SAN BERNARDO, TALAGANTE, PADRE HURTADO, PEÑAFLOR.</t>
  </si>
  <si>
    <t>LAMPA (NO ES LA PARTE QUE CONURBA CON EL GRAN SANTIAGO)</t>
  </si>
  <si>
    <t>Porcentaje de viviendas particulares que requieren mejoras de materialidad y/o servicios básicos</t>
  </si>
  <si>
    <t>Estructural</t>
  </si>
  <si>
    <t>Hasta 10%</t>
  </si>
  <si>
    <t>Comunal</t>
  </si>
  <si>
    <t xml:space="preserve">Este indicador mide el déficit habitacional cualitativo, entendido como el porcentaje de viviendas particulares que requieren mejoras de material y/o servicios básicos, es decir, aquellas viviendas consideradas de calidad “recuperable” cuya tipología de materiales de construcción y/o condiciones de saneamiento no son adecuadas, pero son factibles de mejorar de acuerdo con un índice de calidad global de las viviendas desarrollado por el Ministerio de Vivienda y Urbanismo (MINVU). Es importante mencionar que este indicador considera solamente las viviendas en zona urbana. </t>
  </si>
  <si>
    <t>Análisis de base de datos</t>
  </si>
  <si>
    <t>Límite Urbano Censal (LUC) de 117 comunas</t>
  </si>
  <si>
    <t>LUC de 117 comunas</t>
  </si>
  <si>
    <t>Porcentaje</t>
  </si>
  <si>
    <t>10 años</t>
  </si>
  <si>
    <t>Déficit habitacional- Viviendas recuperables</t>
  </si>
  <si>
    <t>Social</t>
  </si>
  <si>
    <t>Instituto Nacional de Estadísticas (INE)</t>
  </si>
  <si>
    <t>Número de viviendas de calidad recuperable</t>
  </si>
  <si>
    <t>https://bit.ly/2wzsRFj</t>
  </si>
  <si>
    <t>LUC</t>
  </si>
  <si>
    <t>Número total de viviendas (excluyendo las viviendas irrecuperables)</t>
  </si>
  <si>
    <t>Las variables para generar el indicador están sujetas a la periodicidad del Censo de Población y Vivienda.</t>
  </si>
  <si>
    <t>No tiene</t>
  </si>
  <si>
    <t>Porcentaje de viviendas particulares  que requieren mejoras de materialidad y/o servicios básicos</t>
  </si>
  <si>
    <t>CUT</t>
  </si>
  <si>
    <t>IS_31 Porcentaje de viviendas particulares que requieren mejoras de materialidad y/o servicios básicos</t>
  </si>
  <si>
    <t>Porcentaje de continuidad de la infraestructura vial en las áreas de crecimiento urbano</t>
  </si>
  <si>
    <t xml:space="preserve">Este indicador permite evaluar el crecimiento urbano con respecto a los ejes viales, en relación con el tejido urbano consolidado o mancha urbana existente. También permite analizar en qué medida la vialidad estructurante de las nuevas urbanizaciones se encuentra relacionada espacialmente con la vialidad estructurante de la ciudad, lo que es importante para la conectividad de la trama urbana y que incide en la eficiencia del consumo del suelo, ya que evita los espacios vacíos que se generan en las zonas intersticiales de los nuevos tejidos urbanos cuando no están en contacto con el tejido existente. </t>
  </si>
  <si>
    <t>35 Ciudades</t>
  </si>
  <si>
    <t xml:space="preserve">Porcentaje </t>
  </si>
  <si>
    <t>Según disponibilidad de la fuente</t>
  </si>
  <si>
    <t>Crecimiento vial- Asentamientos urbanos</t>
  </si>
  <si>
    <t>Transporte</t>
  </si>
  <si>
    <t>Continuo de Construcciones Urbanas (CCU)</t>
  </si>
  <si>
    <t>Mesa de trabajo Intersectorial Ministerio de Vivienda y Urbanismo (MINVU)</t>
  </si>
  <si>
    <t>Red vial</t>
  </si>
  <si>
    <t>https://bit.ly/2N7q0ZB</t>
  </si>
  <si>
    <t>No se identifican limitaciones para el cálculo del indicador a la fecha de su actualización</t>
  </si>
  <si>
    <t>Número de Nodos dentro de la zona de expansión</t>
  </si>
  <si>
    <t>Número de Ejes actualizados</t>
  </si>
  <si>
    <t>IS_20  Porcentaje de continuidad de la infraestructura vial en las áreas de crecimiento urbano</t>
  </si>
  <si>
    <t>3. Mejor calidad del Medio Ambiente urbano</t>
  </si>
  <si>
    <t>Infraestructura ecológica</t>
  </si>
  <si>
    <t>Superficie del Continuo de Construcciones Urbanas (CCU)</t>
  </si>
  <si>
    <t xml:space="preserve">Este indicador se basa en la metodología implementada por el Ministerio de Vivienda y Urbanismo (MINVU) y el Instituto Nacional de Estadística (INE) para el cálculo del Continuo Construcciones Urbanas (CCU). El procedimiento de cálculo se basa en el análisis de continuidad de polígonos, sostenido en un indicador de cohesión espacial calculado de forma iterativa. Actualmente la metodología oficial de CCU está publicada en la página web de las respectivas instituciones. </t>
  </si>
  <si>
    <t>CCU de 35 ciudades</t>
  </si>
  <si>
    <t>Hectáreas</t>
  </si>
  <si>
    <t>Anual: según disponibilidad de la fuente</t>
  </si>
  <si>
    <t>CCU – Ciudades - Superficie urbana</t>
  </si>
  <si>
    <t>Mesa de trabajo Intersectorial del MINVU</t>
  </si>
  <si>
    <t>No se identifican limitaciones para el cálculo del indicador a la fecha de actualización.</t>
  </si>
  <si>
    <t>IP_33b, IP_33c.</t>
  </si>
  <si>
    <r>
      <t>IP_33A Superficie del continuo de construcciones urbanas 2017 (Ha</t>
    </r>
    <r>
      <rPr>
        <sz val="11"/>
        <color theme="0"/>
        <rFont val="Calibri"/>
        <family val="2"/>
      </rPr>
      <t>)</t>
    </r>
  </si>
  <si>
    <t>Superficie de suelos de alto valor agrícola, según clases de suelo, próximas al CCU</t>
  </si>
  <si>
    <t xml:space="preserve">Este indicador establece la suma de superficie de suelo de alto valor agrícola dentro de un área (buffer) de 10 kilómetros a partir de un polígono definido como Continuo de Construcciones Urbanas (CCU) del indicador IP_ 33a. Se basa en la clasificación de suelo del Centro de Información de Recursos Naturales (CIREN) y su estudio Agrológico de Suelos, con clasificación de calidad de I a III. </t>
  </si>
  <si>
    <t>CCU - Usos de suelos - Superficie urbana -Usos agrícolas</t>
  </si>
  <si>
    <t>Cobertura de Información Geográfica de asociadas al Estudio Agrológico de Suelos</t>
  </si>
  <si>
    <t>CIREN</t>
  </si>
  <si>
    <t>https://bit.ly/2N2SYYd</t>
  </si>
  <si>
    <t>Región de Atacama- 2007, Región de Coquimbo- 2014, Región de Valparaíso- 2014, Región Metropolitana- 2015, Región del Libertador Bernardo O´Higgins- 2010, Región del Maule- 2011, Región del Biobío- 2014, Región de la Araucanía- 2013, Región de Los Ríos- 2013, Región de los Lagos- 2012, Región de Aysén del General Carlos Ibáñez del Campo- 2005</t>
  </si>
  <si>
    <t>Regional</t>
  </si>
  <si>
    <t xml:space="preserve">1. La base de datos de tipos de suelo proporcionada por CIREN CORFO tiene una variabilidad temporal muy amplia (2007 al 2015). 
2. No se cuenta con información para las regiones extremas del país. </t>
  </si>
  <si>
    <t>IP_33a, IP_33c.</t>
  </si>
  <si>
    <t>IP_33B Superficie de suelos de alto valor agrícola, según clases de suelo, próximas al CCU (Ha)</t>
  </si>
  <si>
    <t>S/I</t>
  </si>
  <si>
    <t>Superficie de sitios prioritarios para la conservación próximos al CCU</t>
  </si>
  <si>
    <t>Este indicador evalúa y visibiliza la sumatoria de superficie (hectáreas) correspondiente a áreas y/o sitios de alto valor ecológico y paisajístico (biodiversidad). Se basa en lo consignado en el estudio de "Estrategia regional y Plan de acción para la conservación y uso sustentable de la diversidad biológica", realizado para cada región. Se calcula dentro de 10 kilómetros a partir de polígono definido como Continuo de Construcciones Urbanas (CCU) del indicador IP_ 33a.</t>
  </si>
  <si>
    <t>CCU - Superficie urbana - Sitios prioritarios</t>
  </si>
  <si>
    <t>Cobertura comunas</t>
  </si>
  <si>
    <t>https://bit.ly/31TdYrS</t>
  </si>
  <si>
    <t>Cobertura de Información Geográfica de Sitios definidos por Estrategia Regional de Biodiversidad</t>
  </si>
  <si>
    <t>Ministerio del Medio Ambiente (MMA)</t>
  </si>
  <si>
    <t>https://bit.ly/2ORtjEz</t>
  </si>
  <si>
    <t>2002- 2015</t>
  </si>
  <si>
    <t>La cobertura de Información Geográfica de Sitios definidos por Estrategia Regional de Biodiversidad tiene una variabilidad temporal muy amplia (2002 al 2015).</t>
  </si>
  <si>
    <t>IP_33a, IP_33b.</t>
  </si>
  <si>
    <r>
      <t>IP_33C Superficie de sitios prioritarios para la conservación próximos al CCU (Ha</t>
    </r>
    <r>
      <rPr>
        <sz val="11"/>
        <color theme="0"/>
        <rFont val="Calibri"/>
        <family val="2"/>
      </rPr>
      <t>)</t>
    </r>
    <r>
      <rPr>
        <sz val="11"/>
        <color theme="0"/>
        <rFont val="Calibri"/>
        <family val="2"/>
        <scheme val="minor"/>
      </rPr>
      <t xml:space="preserve"> </t>
    </r>
  </si>
  <si>
    <t>Eficiencia energética</t>
  </si>
  <si>
    <t>Porcentaje de aporte de energía eléctrica de origen domiciliario</t>
  </si>
  <si>
    <t xml:space="preserve">Según orden </t>
  </si>
  <si>
    <t>Este indicador mide la generación de energía eléctrica domiciliaria que es ingresada a la red. Permite evaluar la distribución y aporte de las fuentes generadoras, de origen residencial, al consumo eléctrico residencial total de la comuna dando cuenta de una mayor autonomía energética.</t>
  </si>
  <si>
    <t>117 comunas</t>
  </si>
  <si>
    <t xml:space="preserve">Porcentaje  </t>
  </si>
  <si>
    <t>Consumo eléctrico- Eficiencia energética- Cliente residencial</t>
  </si>
  <si>
    <t>Medio Ambiente</t>
  </si>
  <si>
    <t>Listado de las instalaciones, y potencia total (kW), declaradas ante la Superintendencia de Electricidad y Combustibles (SEC) mediante el Trámite eléctrico TE4</t>
  </si>
  <si>
    <t>SEC</t>
  </si>
  <si>
    <t>Solicitud vía transparencia</t>
  </si>
  <si>
    <t>Consumo eléctrico residencial (kWh)</t>
  </si>
  <si>
    <t>https://bit.ly/2FCloXw</t>
  </si>
  <si>
    <t>Factor de planta</t>
  </si>
  <si>
    <t xml:space="preserve">Ministerio de Energía </t>
  </si>
  <si>
    <t>No se Identifican limitaciones para el cálculo del indicador a la fecha de su actualización.</t>
  </si>
  <si>
    <t>EA_22, EA_22a.</t>
  </si>
  <si>
    <t>Generación Distribuida</t>
  </si>
  <si>
    <t>Consumo residencial</t>
  </si>
  <si>
    <t>Factor de planta (2017)</t>
  </si>
  <si>
    <t>Electricidad producida solar (Kwh)</t>
  </si>
  <si>
    <t>EA_23 Porcentaje Aporte Respecto al Residencial</t>
  </si>
  <si>
    <t>Eficiencia de uso del agua potable</t>
  </si>
  <si>
    <t>Porcentaje de agua no facturada</t>
  </si>
  <si>
    <t xml:space="preserve">El porcentaje de agua no facturada corresponde al volumen de agua producida pero no facturada, es decir no cobrada a los clientes. Se expresa como un porcentaje, sobre la base del volumen de agua producida. Comprende las pérdidas de agua por fugas en la red, submedición, deficiente asignación de consumos, consumos clandestinos y gasto en procesos (por ejemplo, lavado de filtros de plantas de tratamiento de agua potable). Este indicador permite evaluar la gestión eficiente del recurso desde su producción a su distribución. </t>
  </si>
  <si>
    <t>147 Localidades de la Superintendencia de Servicios Sanitarios (SISS) - 35 Ciudades</t>
  </si>
  <si>
    <t xml:space="preserve">147 localidades de la SISS - 35 ciudades </t>
  </si>
  <si>
    <t>Agua potable comercializada- Producción de agua- Localidades de la SISS</t>
  </si>
  <si>
    <t>Localidades de la SISS actualizada 2018</t>
  </si>
  <si>
    <t>SISS</t>
  </si>
  <si>
    <t>Capa en formato shapefile solicitada vía transparencia</t>
  </si>
  <si>
    <t>Localidades de la SISS</t>
  </si>
  <si>
    <t>Consumo de agua a escala comunal año 2018</t>
  </si>
  <si>
    <t>Información solicitada vía transparencia</t>
  </si>
  <si>
    <t>Producción de agua a escala comunal año 2018</t>
  </si>
  <si>
    <t>No se identifican limitaciones para el cálculo del indicador a la fecha de su actualización.</t>
  </si>
  <si>
    <t>Nombre de Ciudad</t>
  </si>
  <si>
    <t>Total Comercializado M³</t>
  </si>
  <si>
    <t>M³ Producidos</t>
  </si>
  <si>
    <t>EA_9 Porcentaje de agua no facturada</t>
  </si>
  <si>
    <t>Localidad SISS</t>
  </si>
  <si>
    <t>COPIAPO</t>
  </si>
  <si>
    <t>AGUAS LA SERENA</t>
  </si>
  <si>
    <t>ANDACOLLO</t>
  </si>
  <si>
    <t>GUANAQUEROS</t>
  </si>
  <si>
    <t>HUAMALATA</t>
  </si>
  <si>
    <t>SOTAQUI</t>
  </si>
  <si>
    <t>TONGOY</t>
  </si>
  <si>
    <t>ALMENDRAL</t>
  </si>
  <si>
    <t>ARTIFICIO</t>
  </si>
  <si>
    <t>CALLE LARGA</t>
  </si>
  <si>
    <t>CONCON</t>
  </si>
  <si>
    <t>CURAUMA</t>
  </si>
  <si>
    <t>LA CALERA</t>
  </si>
  <si>
    <t>LA LAGUNA</t>
  </si>
  <si>
    <t>PLACILLA DE PEÑUELAS</t>
  </si>
  <si>
    <t>PUCHUNCAVI</t>
  </si>
  <si>
    <t>QUILPUE</t>
  </si>
  <si>
    <t>REAL CURIMON</t>
  </si>
  <si>
    <t>RINCONADA</t>
  </si>
  <si>
    <t>ROCAS DE SANTO DOMINGO</t>
  </si>
  <si>
    <t>SAN PEDRO</t>
  </si>
  <si>
    <t>SAN SEBASTIAN</t>
  </si>
  <si>
    <t>VALPARAISO</t>
  </si>
  <si>
    <t>COYA</t>
  </si>
  <si>
    <t>PUENTE NEGRO</t>
  </si>
  <si>
    <t>QUINTA DE TILCOCO</t>
  </si>
  <si>
    <t>ROSARIO</t>
  </si>
  <si>
    <t>MAULE- ÑUBLE</t>
  </si>
  <si>
    <t>ALTO DE ZAPALLAR</t>
  </si>
  <si>
    <t>CURICO</t>
  </si>
  <si>
    <t>LOS QUEÑES</t>
  </si>
  <si>
    <t>LOTEO DOÑA CARMEN (SARMIENTO)</t>
  </si>
  <si>
    <t>PUTU</t>
  </si>
  <si>
    <t>SARMIENTO</t>
  </si>
  <si>
    <t>CHILLAN</t>
  </si>
  <si>
    <t>CONCEPCION</t>
  </si>
  <si>
    <t>DICHATO</t>
  </si>
  <si>
    <t>LOMAS COLORADAS</t>
  </si>
  <si>
    <t>LOS ANGELES</t>
  </si>
  <si>
    <t>PARQUE INDUSTRIAL CORONEL</t>
  </si>
  <si>
    <t>PENCO LIRQUEN</t>
  </si>
  <si>
    <t>RAFAEL</t>
  </si>
  <si>
    <t>SECTOR LAS MARIPOSAS</t>
  </si>
  <si>
    <t>TOME</t>
  </si>
  <si>
    <t>LABRANZA</t>
  </si>
  <si>
    <t>LICAN-RAY</t>
  </si>
  <si>
    <t>ALERCE</t>
  </si>
  <si>
    <t>ALERCE SUR</t>
  </si>
  <si>
    <t>CHINQUIHUE</t>
  </si>
  <si>
    <t>BALMACEDA</t>
  </si>
  <si>
    <t>AGUAS COLINA</t>
  </si>
  <si>
    <t>AGUAS CORDILLERA</t>
  </si>
  <si>
    <t>ALTO LAMPA</t>
  </si>
  <si>
    <t>AP BARRANCAS</t>
  </si>
  <si>
    <t>AYRES DE CHICUREO</t>
  </si>
  <si>
    <t>BUIN PAINE LINDEROS MAIPO ALTO</t>
  </si>
  <si>
    <t>CHICUREO</t>
  </si>
  <si>
    <t>COLINA-ESMERALDA</t>
  </si>
  <si>
    <t>COSSBO</t>
  </si>
  <si>
    <t>EL CHAMISERO</t>
  </si>
  <si>
    <t>EL MONTE - EL PAICO</t>
  </si>
  <si>
    <t>ESTACION BUIN</t>
  </si>
  <si>
    <t>HACIENDO BATUCO</t>
  </si>
  <si>
    <t>HUERTOS FAMILIARES</t>
  </si>
  <si>
    <t>JARDÍNES DE LA ESTACIÓN</t>
  </si>
  <si>
    <t>LA LEONERA</t>
  </si>
  <si>
    <t>LA RINCONADA</t>
  </si>
  <si>
    <t>LARA PINTA</t>
  </si>
  <si>
    <t>LAS LOMAS DE MAIPU</t>
  </si>
  <si>
    <t>LAS VERTIENTES - EL CANELO - LA OBRA</t>
  </si>
  <si>
    <t>LO AGUIRRE</t>
  </si>
  <si>
    <t>LOS ALAMOS DE COLINA</t>
  </si>
  <si>
    <t>LOS BOSQUINOS</t>
  </si>
  <si>
    <t>LOS TRAPENSES</t>
  </si>
  <si>
    <t>LOTEO EL COLORADO</t>
  </si>
  <si>
    <t>LOTEO SANTO TOMÁS</t>
  </si>
  <si>
    <t>MAIPU</t>
  </si>
  <si>
    <t>MALLOCO-PEÑAFLOR</t>
  </si>
  <si>
    <t>MELIPILLA NORTE</t>
  </si>
  <si>
    <t>PAN DE AZUCAR</t>
  </si>
  <si>
    <t>POMAIRE</t>
  </si>
  <si>
    <t>PUERTAS DE PADRE HURTADO</t>
  </si>
  <si>
    <t>SAN GABRIEL</t>
  </si>
  <si>
    <t>SAN JOSE DE MAIPO</t>
  </si>
  <si>
    <t>SAN LUIS BRISAS NORTE</t>
  </si>
  <si>
    <t>SANTA MARIA DE MANQUEHUE</t>
  </si>
  <si>
    <t>SANTA ROSA DEL PERAL</t>
  </si>
  <si>
    <t>TIL TIL</t>
  </si>
  <si>
    <t>VALDIVIA DE PAINE</t>
  </si>
  <si>
    <t>VALLE ESCONDIDO</t>
  </si>
  <si>
    <t>VILLA LOS DOMINICOS</t>
  </si>
  <si>
    <t>LOS RIOS</t>
  </si>
  <si>
    <t xml:space="preserve">Consumo de agua potable residencial per cápita al día </t>
  </si>
  <si>
    <t>Este indicador permite determinar las necesidades y/o consumo real de agua dentro de una ciudad. Esto a partir del consumo de agua por habitante diario caracterizado por el tipo de cliente residencial, lo que permite tener una aproximación de la disponibilidad de agua que tienen las personas para sus necesidades diarias de consumo en la comuna. Así, los valores muy bajos de este indicador pueden dar cuenta de déficit de este recurso, a su vez que valores muy altos se relacionan con un uso excesivo.</t>
  </si>
  <si>
    <t>Geoprocesamiento y análisis de base de datos</t>
  </si>
  <si>
    <t>154 localidades de la Superintendencia de Servicios Sanitarios (SISS) - 35 Ciudades</t>
  </si>
  <si>
    <t>154 localidades de la SISS- 35 Ciudades</t>
  </si>
  <si>
    <t xml:space="preserve">Litros al día / Habitante </t>
  </si>
  <si>
    <t>Agua Potable Residencial- Consumo- Localidades de la SISS</t>
  </si>
  <si>
    <t>Cobertura de manzanas con población</t>
  </si>
  <si>
    <t>https://bit.ly/2FgepmF</t>
  </si>
  <si>
    <t>Manzana censal</t>
  </si>
  <si>
    <t>Consumo de agua potable residencial per cápita al día</t>
  </si>
  <si>
    <t>Consumo Agua Potable</t>
  </si>
  <si>
    <t>Población Aproximada</t>
  </si>
  <si>
    <t>Consumo diario per capita en M³</t>
  </si>
  <si>
    <t>EA_8 Consumo diario per capita en Litros</t>
  </si>
  <si>
    <t>Agua Potable</t>
  </si>
  <si>
    <t>CONSTITUCION</t>
  </si>
  <si>
    <t>IZARRA DE LO AGUIRRE</t>
  </si>
  <si>
    <t>VALLE GRANDE</t>
  </si>
  <si>
    <t>Contaminación atmosférica</t>
  </si>
  <si>
    <t>Cumplimiento norma anual de Material Particulado 2.5</t>
  </si>
  <si>
    <t>Hasta 20 µg/m3</t>
  </si>
  <si>
    <t>Este indicador permite evaluar la superación de la norma anual para el Material Particulado 2,5 (en adelante MP 2,5), la cual se considera sobrepasada cuando el promedio trianual de las concentraciones anuales de MP 2,5 sea mayor a 20 µg/m3. Para su cálculo, en esta línea de base, se han considerado a todas las estaciones de monitoreo públicas que cuentan con registros de concentraciones de MP 2,5 para los últimos tres años: 2016, 2017 y 2018. Por otro lado, sólo fueron consideradas aquellas estaciones privadas, cuyo cálculo de norma anual de MP 2,5 haya sido realizado por la Superintendencia del Medio Ambiente. Si bien este indicador es presentado por estación/ comuna, el análisis de su cumplimiento debe ser realizado a nivel de la ciudad en la que se encuentra dicha estación producto de la naturaleza difusa de este contaminante.</t>
  </si>
  <si>
    <t>Análisis de base de datos y revisión de documentos</t>
  </si>
  <si>
    <t>22 ciudades</t>
  </si>
  <si>
    <t>µg/m3</t>
  </si>
  <si>
    <t xml:space="preserve">Anual </t>
  </si>
  <si>
    <t>Calidad del aire - Norma calidad primaria - MP 2,5</t>
  </si>
  <si>
    <t>Promedio de concentración anual de material particulado 2.5 (µg/m3)</t>
  </si>
  <si>
    <t>Sistema de Información Nacional de Calidad del Aire (SINCA)</t>
  </si>
  <si>
    <t>https://bit.ly/2wyR0fE</t>
  </si>
  <si>
    <t>2016-2017-2018</t>
  </si>
  <si>
    <t>Estación de Monitoreo</t>
  </si>
  <si>
    <t>Promedio trianual de MP 2,5 estaciones privadas</t>
  </si>
  <si>
    <t>Sistema Nacional de Información de Fiscalización Ambiental (SNIFA)</t>
  </si>
  <si>
    <t>Estación de monitoreo</t>
  </si>
  <si>
    <t>Este indicador tiene una temporalidad de su medición trianual lo que representa un tiempo de espera importante para generar comparaciones.</t>
  </si>
  <si>
    <r>
      <t>ESTÁNDAR: concentraciones menores, en µg/m</t>
    </r>
    <r>
      <rPr>
        <b/>
        <vertAlign val="superscript"/>
        <sz val="10"/>
        <color rgb="FF000000"/>
        <rFont val="Calibri"/>
        <family val="2"/>
      </rPr>
      <t>3</t>
    </r>
  </si>
  <si>
    <t>Promedio Trianual de Material Particulado (2016-2017-2018) (µg/m³)</t>
  </si>
  <si>
    <t>EA_16 Cumplimiento norma anual de Material Particulado 2.5</t>
  </si>
  <si>
    <t>Region</t>
  </si>
  <si>
    <t>Tipo de Filtro</t>
  </si>
  <si>
    <t>Estacion</t>
  </si>
  <si>
    <t>Promedio Trianual de Material Particulado por Estación (2016-2017-2018) (μg/m³)</t>
  </si>
  <si>
    <t>EA_16 Cumplimiento de la norma por estación (hasta 20 µg/m³)</t>
  </si>
  <si>
    <t>Tarapaca</t>
  </si>
  <si>
    <t>Iquique-Alto Hospicio</t>
  </si>
  <si>
    <t>Iquique</t>
  </si>
  <si>
    <t>SI</t>
  </si>
  <si>
    <t>Alto Hospicio</t>
  </si>
  <si>
    <t>NO</t>
  </si>
  <si>
    <t>Antofagasta</t>
  </si>
  <si>
    <t>Ciudad Metropolitana</t>
  </si>
  <si>
    <t xml:space="preserve">SI </t>
  </si>
  <si>
    <t>Calama</t>
  </si>
  <si>
    <t>El Loa</t>
  </si>
  <si>
    <t>Atacama</t>
  </si>
  <si>
    <t>Copiapo-Tierra Amarilla</t>
  </si>
  <si>
    <t>Copiapo</t>
  </si>
  <si>
    <t>Ciudad Intermedia</t>
  </si>
  <si>
    <t>Copiapo Sivica</t>
  </si>
  <si>
    <t>Tierra Amarilla</t>
  </si>
  <si>
    <t>Vallenar</t>
  </si>
  <si>
    <t>Huasco</t>
  </si>
  <si>
    <t>Coquimbo</t>
  </si>
  <si>
    <t>Coquimbo-La Serena</t>
  </si>
  <si>
    <t>Elqui</t>
  </si>
  <si>
    <t>La Serena</t>
  </si>
  <si>
    <t>Ovalle</t>
  </si>
  <si>
    <t>Limari</t>
  </si>
  <si>
    <t>Valparaiso</t>
  </si>
  <si>
    <t>Am Valparaiso</t>
  </si>
  <si>
    <t>Casablanca</t>
  </si>
  <si>
    <t>Concon</t>
  </si>
  <si>
    <t>Puchuncavi</t>
  </si>
  <si>
    <t>Quintero</t>
  </si>
  <si>
    <t>Viña del Mar</t>
  </si>
  <si>
    <t>Marga Marga</t>
  </si>
  <si>
    <t>Quilpue</t>
  </si>
  <si>
    <t>Limache</t>
  </si>
  <si>
    <t>Olmue</t>
  </si>
  <si>
    <t>Villa Alemana</t>
  </si>
  <si>
    <t>Los Andes-San Esteban</t>
  </si>
  <si>
    <t>Los Andes</t>
  </si>
  <si>
    <t>San Esteban</t>
  </si>
  <si>
    <t>Quillota-La Calera-Hijuelas-La Cruz</t>
  </si>
  <si>
    <t>Quillota</t>
  </si>
  <si>
    <t>Calera</t>
  </si>
  <si>
    <t>Hijuelas</t>
  </si>
  <si>
    <t>La Cruz</t>
  </si>
  <si>
    <t>San Antonio-Santo Domingo-Cartagena</t>
  </si>
  <si>
    <t>San Antonio</t>
  </si>
  <si>
    <t>Cartagena</t>
  </si>
  <si>
    <t>Santo Domingo</t>
  </si>
  <si>
    <t>San Felipe</t>
  </si>
  <si>
    <t>San Felipe de Aconcagua</t>
  </si>
  <si>
    <t>O'Higgins</t>
  </si>
  <si>
    <t>Rancagua-Machali</t>
  </si>
  <si>
    <t>Cachapoal</t>
  </si>
  <si>
    <t>Rancagua</t>
  </si>
  <si>
    <t>Rancagua I</t>
  </si>
  <si>
    <t>Rancagua II</t>
  </si>
  <si>
    <t>Machali</t>
  </si>
  <si>
    <t>Rengo</t>
  </si>
  <si>
    <t>San Fernando</t>
  </si>
  <si>
    <t>Colchagua</t>
  </si>
  <si>
    <t>Maule</t>
  </si>
  <si>
    <t>Talca-Maule</t>
  </si>
  <si>
    <t>Talca</t>
  </si>
  <si>
    <t>Universidad de Talca</t>
  </si>
  <si>
    <t>Universidad UC Maule</t>
  </si>
  <si>
    <t>La Florida</t>
  </si>
  <si>
    <t>Constitucion</t>
  </si>
  <si>
    <t>Curico-Rauco-Romeral</t>
  </si>
  <si>
    <t>Curico</t>
  </si>
  <si>
    <t>Rauco</t>
  </si>
  <si>
    <t>Romeral</t>
  </si>
  <si>
    <t>Linares</t>
  </si>
  <si>
    <t>Biobio</t>
  </si>
  <si>
    <t>Am Concepcion</t>
  </si>
  <si>
    <t>Concepcion</t>
  </si>
  <si>
    <t>Coronel</t>
  </si>
  <si>
    <t>Cerro Merquin</t>
  </si>
  <si>
    <t>Chiguayante</t>
  </si>
  <si>
    <t>Punteras</t>
  </si>
  <si>
    <t>Hualqui</t>
  </si>
  <si>
    <t>Lota</t>
  </si>
  <si>
    <t>Penco</t>
  </si>
  <si>
    <t>San Pedro de la Paz</t>
  </si>
  <si>
    <t>Santa Juana</t>
  </si>
  <si>
    <t>Talcahuano</t>
  </si>
  <si>
    <t>Tome</t>
  </si>
  <si>
    <t>Estación Liceo Polivalente</t>
  </si>
  <si>
    <t>Hualpen</t>
  </si>
  <si>
    <t>Los Angeles-Nacimiento</t>
  </si>
  <si>
    <t>Los Angeles</t>
  </si>
  <si>
    <t>Los Angeles Oriente</t>
  </si>
  <si>
    <t>21 de Mayo</t>
  </si>
  <si>
    <t>Nacimiento</t>
  </si>
  <si>
    <t>La Araucania</t>
  </si>
  <si>
    <t>Temuco-Padre Las Casas</t>
  </si>
  <si>
    <t>Cautin</t>
  </si>
  <si>
    <t>Temuco</t>
  </si>
  <si>
    <t>Las Encinas Temuco</t>
  </si>
  <si>
    <t>Padre Las Casas</t>
  </si>
  <si>
    <t>Padre las Casas II</t>
  </si>
  <si>
    <t>Villarrica</t>
  </si>
  <si>
    <t>Angol</t>
  </si>
  <si>
    <t>Malleco</t>
  </si>
  <si>
    <t>Los Lagos</t>
  </si>
  <si>
    <t>Puerto Montt-Puerto Varas</t>
  </si>
  <si>
    <t>Llanquihue</t>
  </si>
  <si>
    <t>Puerto Montt</t>
  </si>
  <si>
    <t>Estacion Mirasol</t>
  </si>
  <si>
    <t>Puerto Varas</t>
  </si>
  <si>
    <t>Castro</t>
  </si>
  <si>
    <t>Chiloe</t>
  </si>
  <si>
    <t>Osorno</t>
  </si>
  <si>
    <t>Aysen</t>
  </si>
  <si>
    <t>Coihaique</t>
  </si>
  <si>
    <t>Coyhaique</t>
  </si>
  <si>
    <t>Coyhaique II</t>
  </si>
  <si>
    <t>Magallanes</t>
  </si>
  <si>
    <t>Punta Arenas</t>
  </si>
  <si>
    <t>Metropolitana</t>
  </si>
  <si>
    <t>Am Santiago</t>
  </si>
  <si>
    <t>Santiago</t>
  </si>
  <si>
    <t>Estación Parque O'Higgins</t>
  </si>
  <si>
    <t>Cerrillos</t>
  </si>
  <si>
    <t>Cerro Navia</t>
  </si>
  <si>
    <t>Conchali</t>
  </si>
  <si>
    <t>El Bosque</t>
  </si>
  <si>
    <t>Estacion Central</t>
  </si>
  <si>
    <t>Huechuraba</t>
  </si>
  <si>
    <t>Independencia</t>
  </si>
  <si>
    <t>La Cisterna</t>
  </si>
  <si>
    <t>La Granja</t>
  </si>
  <si>
    <t>La Pintana</t>
  </si>
  <si>
    <t>La Reina</t>
  </si>
  <si>
    <t>Las Condes</t>
  </si>
  <si>
    <t>Lo Barnechea</t>
  </si>
  <si>
    <t>Lo Espejo</t>
  </si>
  <si>
    <t>Lo Prado</t>
  </si>
  <si>
    <t>Macul</t>
  </si>
  <si>
    <t>Maipu</t>
  </si>
  <si>
    <t>Ñuñoa</t>
  </si>
  <si>
    <t>Pedro Aguirre Cerda</t>
  </si>
  <si>
    <t>Peñalolen</t>
  </si>
  <si>
    <t>Providencia</t>
  </si>
  <si>
    <t>Pudahuel</t>
  </si>
  <si>
    <t>Quilicura</t>
  </si>
  <si>
    <t>Quilicura I</t>
  </si>
  <si>
    <t>Quinta Normal</t>
  </si>
  <si>
    <t>Recoleta</t>
  </si>
  <si>
    <t>Renca</t>
  </si>
  <si>
    <t>San Joaquin</t>
  </si>
  <si>
    <t>San Miguel</t>
  </si>
  <si>
    <t>San Ramon</t>
  </si>
  <si>
    <t>Vitacura</t>
  </si>
  <si>
    <t>Cordillera</t>
  </si>
  <si>
    <t>Puente Alto</t>
  </si>
  <si>
    <t>Pirque</t>
  </si>
  <si>
    <t>San Jose de Maipo</t>
  </si>
  <si>
    <t>Chacabuco</t>
  </si>
  <si>
    <t>Colina</t>
  </si>
  <si>
    <t>Lampa</t>
  </si>
  <si>
    <t>Tiltil</t>
  </si>
  <si>
    <t>Maipo</t>
  </si>
  <si>
    <t>San Bernardo</t>
  </si>
  <si>
    <t>Buin</t>
  </si>
  <si>
    <t>Calera de Tango</t>
  </si>
  <si>
    <t>Paine</t>
  </si>
  <si>
    <t>Talagante</t>
  </si>
  <si>
    <t>El Monte</t>
  </si>
  <si>
    <t>Isla de Maipo</t>
  </si>
  <si>
    <t>Padre Hurtado</t>
  </si>
  <si>
    <t>Peñaflor</t>
  </si>
  <si>
    <t>Melipilla</t>
  </si>
  <si>
    <t>Los Rios</t>
  </si>
  <si>
    <t>Valdivia</t>
  </si>
  <si>
    <t>Arica Y Parinacota</t>
  </si>
  <si>
    <t>Arica</t>
  </si>
  <si>
    <t>Ñuble</t>
  </si>
  <si>
    <t>Chillan-Chillan Viejo</t>
  </si>
  <si>
    <t>Chillan</t>
  </si>
  <si>
    <t>Puren</t>
  </si>
  <si>
    <t>Chillan Viejo</t>
  </si>
  <si>
    <t>San Carlos</t>
  </si>
  <si>
    <t>Porcentaje de población atendida por el sistema de parques públicos</t>
  </si>
  <si>
    <t>El indicador establece la cantidad de personas que de acuerdo con el estándar de distancia (BPU_22) genera una capacidad de carga de los parques públicos. Permite conocer la dimensión de las brechas territoriales de la población total que está dentro del Límite Urbano Censal (LUC) y aquellos que cumplen con los estándares propuestos por el Consejo Nacional de Desarrollo Urbano (CNDU) para establecer calidad de vida urbana. Para esto, se considera la función de demanda del indicador de capacidad de carga, sin establecer la razón (cociente). Cabe mencionar que al igual que en el indicador de capacidad de carga, considera el área de servicio del área verde de 3000 metros para parques.</t>
  </si>
  <si>
    <t>Geoprocesamiento, catastro y análisis bases de datos</t>
  </si>
  <si>
    <t>LUC de 104 comunas</t>
  </si>
  <si>
    <t>Parques públicos- Porcentaje- Área de servicio</t>
  </si>
  <si>
    <t>Cobertura de áreas verdes públicas</t>
  </si>
  <si>
    <t>https://bit.ly/2RWOWUP</t>
  </si>
  <si>
    <t>1. En casos excepcionales, el uso de centroides (puntos que definen el centro geométrico de un objeto) distorsiona la distancia entre áreas verdes y manzanas cuando éstas son de grandes dimensiones, tendiendo a ampliar las distancias reales. 
2. La red vial utilizada no presenta un atributo que permita discriminar funcionalidad y uso. Esto implica asumir traslados uniformes por toda la red.
3. La red vial utilizada no presenta un atributo que permita identificar pendientes topográficas. Esto implica asumir traslados uniformes por toda la red. 
4. La línea de base de parques no presenta un atributo que permita discriminar distintos grados de atracción (local, intercomunal, metropolitano). Esto implica asumir áreas de servicio uniformes para todos los parques.</t>
  </si>
  <si>
    <t>BPU_20, BPU_21, BPU_22, BPU_ 23, BPU_29.</t>
  </si>
  <si>
    <t>Población total comunal LUC</t>
  </si>
  <si>
    <t>Población que cumple con estándar de distancia a parques</t>
  </si>
  <si>
    <t>BPU_28 Porcentaje de población atendida por parques públicos</t>
  </si>
  <si>
    <t xml:space="preserve">BPU_28a </t>
  </si>
  <si>
    <t xml:space="preserve">Porcentaje de población atendida por el sistema de plazas públicas </t>
  </si>
  <si>
    <t>El indicador establece la cantidad de personas que de acuerdo con el estándar de distancia (BPU_20) genera una capacidad de carga de las plazas públicas. Permite conocer la dimensión de las brechas territoriales de la población total que está dentro del Límite Urbano Censal (LUC) y aquellos que cumplen con los estándares propuestos por el Consejo Nacional de Desarrollo Urbano (CNDU) para establecer calidad de vida urbana. Para esto, se considera la función de demanda del indicador de capacidad de carga, sin establecer la razón (cociente). Cabe mencionar, que al igual que en el indicador de capacidad de carga, considera el área de servicio del área verde de 400 metros para plazas.</t>
  </si>
  <si>
    <t>Plazas públicas- Porcentaje- Área de servicio</t>
  </si>
  <si>
    <t>1. En casos excepcionales, el uso de centroides (puntos que definen el centro geométrico de un objeto) distorsiona la distancia entre áreas verdes y manzanas cuando éstas son de grandes dimensiones, tendiendo a ampliar las distancias reales. 
2. La red vial utilizada no presenta un atributo que permita discriminar funcionalidad y uso. Esto implica asumir traslados uniformes por toda la red.
3. La red vial utilizada no presenta un atributo que permita identificar pendientes topográficas. Esto implica asumir traslados uniformes por toda la red.</t>
  </si>
  <si>
    <t>Porcentaje de población atendida por el sistema de plazas públicas</t>
  </si>
  <si>
    <t>Población que cumple con estándar de distancia a plazas</t>
  </si>
  <si>
    <t>BPU_28 Porcentaje de población atendida por plazas públicas</t>
  </si>
  <si>
    <t xml:space="preserve">Superficie de áreas verdes públicas por habitante </t>
  </si>
  <si>
    <t>Desde 10 metros cuadrados / habitante</t>
  </si>
  <si>
    <t>Este indicador mide la capacidad de carga de la oferta total de áreas verdes públicas (plazas y parques), determinando el acceso potencial de la población a la dotación de áreas verdes de una comuna. La capacidad de carga se mide como una relación entre las superficies de las plazas - parques, y la cantidad de habitantes de la comuna. Ello resulta en un indicador de metros cuadrados de áreas verdes públicas por habitante.</t>
  </si>
  <si>
    <t>Geoprocesamiento y análisis bases de datos</t>
  </si>
  <si>
    <t>Metros cuadrados/Habitante</t>
  </si>
  <si>
    <t>Superficie- Parques- Habitantes- Plazas</t>
  </si>
  <si>
    <t>Cobertura que represente a las plazas y parques públicos sobre los 450 m²</t>
  </si>
  <si>
    <t>Capa producida por el Subdepartamento de Geografía INE. Solicitar vía transparencia</t>
  </si>
  <si>
    <t>https://bit.ly/2EAfmGy</t>
  </si>
  <si>
    <t>https://bit.ly/2MvtdBT</t>
  </si>
  <si>
    <t>La accesibilidad potencial no considera distancia entre población y áreas verdes, por lo que es necesario analizar el indicador en conjunto con los indicadores BPU_21, BPU_23 y BPU_28.</t>
  </si>
  <si>
    <t>BPU_20, BPU_21, BPU_22, BPU_23, BPU_28.</t>
  </si>
  <si>
    <r>
      <t>ESTÁNDAR: Valor mínimo en m</t>
    </r>
    <r>
      <rPr>
        <b/>
        <vertAlign val="superscript"/>
        <sz val="10"/>
        <color rgb="FF000000"/>
        <rFont val="Calibri"/>
        <family val="2"/>
      </rPr>
      <t>2</t>
    </r>
    <r>
      <rPr>
        <b/>
        <sz val="10"/>
        <color rgb="FF000000"/>
        <rFont val="Calibri"/>
        <family val="2"/>
      </rPr>
      <t xml:space="preserve"> / hab</t>
    </r>
  </si>
  <si>
    <t>Superficie Parque (m2)</t>
  </si>
  <si>
    <t>Superficie Plazas (m2)</t>
  </si>
  <si>
    <t>Superficie de Área Verde (m2)</t>
  </si>
  <si>
    <t>Población dentro del LUC</t>
  </si>
  <si>
    <t>BPU_29 Superficie de Área Verde por Habitantes (m2/Hab)</t>
  </si>
  <si>
    <t>Superficie de parques públicos por habitante que cumple estándar de distancia (3000 metros)</t>
  </si>
  <si>
    <t>El indicador mide la capacidad de carga de la oferta de los parques públicos del área urbana respecto a la población. Entendiendo, la “población” como la sumatoria de los habitantes por manzana del Censo 2017 existente en las manzanas que cumplen con el estándar de distancia de 3000 metros a parques públicos (indicador BPU_22) y considerando a la “superficie de parques públicos del área urbana” como la sumatoria de la superficie de aquellos parques públicos donde la población se encuentra a 3000 metros o menos de distancia, expresada en metros cuadrados. Esto evalúa mediante análisis de redes y la matriz origen – destino.</t>
  </si>
  <si>
    <t>Catastro y geoprocesamiento</t>
  </si>
  <si>
    <t>Metros cuadrados / Habitante</t>
  </si>
  <si>
    <t>Superficie- Parques públicos- Área de servicio</t>
  </si>
  <si>
    <t>Cobertura de parques públicos</t>
  </si>
  <si>
    <t>Solicitar vía transparencia.</t>
  </si>
  <si>
    <t>https://bit.ly/2WyfS2Z</t>
  </si>
  <si>
    <t>https://bit.ly/2Qf8wew</t>
  </si>
  <si>
    <t>1. En casos excepcionales, el uso de centroides (puntos que definen el centro geométrico de un objeto) distorsiona la distancia entre áreas verdes y manzanas cuando éstas son de grandes dimensiones, tendiendo a ampliar las distancias reales.
2. La red vial utilizada no presenta un atributo que permita discriminar funcionalidad y uso. Esto implica asumir traslados uniformes por toda la red.
3. La red vial utilizada no presenta un atributo que permita identificar pendientes topográficas. Esto implica asumir traslados uniformes por toda la red. 
4. La línea de base de parques no presenta un atributo que permita discriminar distintos grados de atracción (local, intercomunal, metropolitano). Esto implica asumir áreas de servicio uniformes para todos los parques.</t>
  </si>
  <si>
    <t>BPU_20, BPU_22, BPU_ 21, BPU_28, BPU_29.</t>
  </si>
  <si>
    <t>Superficie de parques públicos por habitantes que cumple con el estándar de distancia (3000 metros)</t>
  </si>
  <si>
    <t>Superficie Parques m²</t>
  </si>
  <si>
    <t>BPU_23 Superficie de parques por habitante</t>
  </si>
  <si>
    <t>Distancia a parques públicos</t>
  </si>
  <si>
    <t>Hasta 3000 metros de distancia</t>
  </si>
  <si>
    <t>Este indicador mide la distancia mínima promedio ponderada entre el centro geométrico de cada manzana poblada y los parques públicos (se entenderá por parque a aquellas áreas verdes con una superficie mayor o igual a 20.000 m²). 
La distancia se mide a través de redes viales calibradas, desde el centro geométrico de cada manzana hasta el parque público más cercano. Por su parte, el resultado se interpreta para cada comuna de acuerdo con el estándar establecido por el Consejo Nacional de Desarrollo Urbano (CNDU) para este indicador.</t>
  </si>
  <si>
    <t>Geoprocesamiento y Análisis de base de datos</t>
  </si>
  <si>
    <t>LUC de 107 comunas</t>
  </si>
  <si>
    <t>Metros lineales</t>
  </si>
  <si>
    <t>Parques públicos- Áreas verdes- Distancia</t>
  </si>
  <si>
    <t>Solicitar vía transparencia</t>
  </si>
  <si>
    <t xml:space="preserve">Cobertura de ejes viales </t>
  </si>
  <si>
    <t>https://bit.ly/2YsaD4W</t>
  </si>
  <si>
    <t>https://bit.ly/2PQG2Jh</t>
  </si>
  <si>
    <t xml:space="preserve">1. En casos excepcionales, el uso de centroides (puntos que definen el centro geométrico de un objeto) distorsiona la distancia entre áreas verdes y manzanas cuando éstas son de grandes dimensiones, tendiendo a ampliar las distancias reales.
2. La red vial utilizada no presenta un atributo que permita discriminar funcionalidad y uso. Esto implica asumir traslados uniformes por toda la red.
3. La red vial utilizada no presenta un atributo que permita identificar pendientes topográficas. Esto implica asumir traslados uniformes por toda la red. </t>
  </si>
  <si>
    <t>BPU_ 20, BPU_21, BPU_23, BPU_28, BPU_29.</t>
  </si>
  <si>
    <t>ESTÁNDAR: Valor máximo en metros</t>
  </si>
  <si>
    <t>BPU_22 Distancia a parques públicos (m)</t>
  </si>
  <si>
    <t>Superficie de plazas públicas por habitante que cumple estándar de distancia (400 metros)</t>
  </si>
  <si>
    <t>El indicador mide la capacidad de carga de la oferta de las plazas públicas del área urbana respecto a la población. Entendiendo, la “población” como la sumatoria de los habitantes por manzana del Censo 2017 existente en las manzanas que cumplen con el estándar de distancia de 400 metros a plazas públicas (indicador BPU_20) y considerando a la “superficie de plazas públicas del área urbana” como la sumatoria de la superficie de aquellas plazas públicas donde la población se encuentra a 400 metros o menos de distancia, expresada en metros cuadrados. Esto evalúa mediante análisis de redes y la matriz origen – destino.</t>
  </si>
  <si>
    <t>Catastro y Geoprocesamiento</t>
  </si>
  <si>
    <t>Superficie - Plazas - Habitantes</t>
  </si>
  <si>
    <t>Cobertura de plazas públicas</t>
  </si>
  <si>
    <t>Capa producida por el INE, solicitar vía transparencia.</t>
  </si>
  <si>
    <t xml:space="preserve">https://bit.ly/2WyfS2Z </t>
  </si>
  <si>
    <t>https://bit.ly/2FIQxJR</t>
  </si>
  <si>
    <t>1. En casos excepcionales, el uso de centroides (puntos que definen el centro geométrico de un objeto) distorsiona la distancia entre áreas verdes y manzanas cuando éstas son de grandes dimensiones, tendiendo a ampliar las distancias reales.
 2. La red vial utilizada no presenta un atributo que permita discriminar funcionalidad y uso. Esto implica asumir traslados uniformes por toda la red.
3. La red vial utilizada no presenta un atributo que permita identificar pendientes topográficas. Esto implica asumir traslados uniformes por toda la red.</t>
  </si>
  <si>
    <t>BPU_ 20, BPU_22, BPU_23, BPU_28, BPU_29.</t>
  </si>
  <si>
    <t>Superficie Plazas m²</t>
  </si>
  <si>
    <t>BPU_21 Superficie de plazas por habitantes</t>
  </si>
  <si>
    <t>Distancia a plazas públicas</t>
  </si>
  <si>
    <t>Hasta 400 metros de distancia</t>
  </si>
  <si>
    <t>Este indicador mide la distancia mínima ponderada entre el centro geométrico de cada manzana censal poblada y la plaza pública más cercana (que corresponde a aquella área verde con una superficie entre 450 y 19.999 m²).
La distancia se pondera en función de la población a escala de manzana con la población total comunal y se mide a través de redes viales calibradas. Por su parte, el resultado se interpreta para cada comuna de acuerdo con el estándar establecido por el Consejo Nacional de Desarrollo Urbano (CNDU) para este indicador.</t>
  </si>
  <si>
    <t xml:space="preserve">Catastro y Geoprocesamiento </t>
  </si>
  <si>
    <t>Plazas públicas- Áreas verdes- Distancia</t>
  </si>
  <si>
    <t>Capa producida por el INE. Solicitar vía transparencia.</t>
  </si>
  <si>
    <t>BPU_ 21, BPU_22, BPU_23, BPU_28, BPU_29.</t>
  </si>
  <si>
    <t>BPU_20 Distancia a Plazas Publicas (m)</t>
  </si>
  <si>
    <t xml:space="preserve">Cantidad de jornadas diarias completas de trabajo de médicos en salud primaria por cada 10.000 habitantes </t>
  </si>
  <si>
    <t>El indicador mide jornadas completas laborales de trabajo de médicos por cada 10.000 habitantes. La "jornada completa" está referida a la cantidad total o agregada de jornadas de trabajo de médicos expresados en jornadas diarias completas de 44 horas semanales (incluyendo las medias jornadas o inferiores) en los centros de salud primaria de cada comuna localizados dentro del Límite Urbano Censal (LUC). La información proveniente del Ministerio de Salud se desglosa de acuerdo con el tipo de contrato que tiene el ministerio como los municipios, para los siguientes tipos de establecimientos públicos: (1) Centros de salud familiar (CESFAM), (2) Centro comunitario de salud familiar (CECOSF), (3) Consultorios generales urbanos (CGU) y (4) Servicios de atención primaria de urgencia (SAPU). Su accesibilidad es particularmente relevante al tratarse de centros de escala local, con un enfoque familiar y comunitario.</t>
  </si>
  <si>
    <t>Análisis bases de dato y consulta directa</t>
  </si>
  <si>
    <t>Jornadas diarias de médicos / 10.000 habitantes</t>
  </si>
  <si>
    <t>Jornadas diarias de médicos- Centros de atención primaria de salud pública</t>
  </si>
  <si>
    <t>Salud</t>
  </si>
  <si>
    <t>Horas trabajadas por médicos a escala comunal por tipo de contrato</t>
  </si>
  <si>
    <t>Ministerio de Salud (MINSAL)</t>
  </si>
  <si>
    <t xml:space="preserve">Información solicitada vía transparencia </t>
  </si>
  <si>
    <t>Establecimiento de atención primaria</t>
  </si>
  <si>
    <t>https://bit.ly/379B3cg</t>
  </si>
  <si>
    <t>La principal limitante del indicador guarda relación con las horas efectivas trabajadas por médicos, si bien se declaran jornadas, no existe un registro de las acciones desarrolladas. En estos casos es el propio Ministerio de Salud quien declara que estas jornadas no necesariamente se refieren a atención al público y responden a acciones particulares de cada establecimiento.</t>
  </si>
  <si>
    <t>Cantidad de jornadas diarias completas de trabajo de médicos en salud primaria por cada 10.000 habitantes</t>
  </si>
  <si>
    <t>Horas Trabajadas</t>
  </si>
  <si>
    <t>Población Urbana</t>
  </si>
  <si>
    <t xml:space="preserve">BPU_8 Cantidad de jornadas diarias completas de trabajo de médicos, en salud primaria, por cada 10.000 habitantes </t>
  </si>
  <si>
    <t>Distancia a centros de salud primaria</t>
  </si>
  <si>
    <t>Hasta 1500 metros de distancia</t>
  </si>
  <si>
    <t>Este indicador mide la distancia mínima promedio ponderada, entre el centro geométrico de cada manzana censal poblada y los establecimientos públicos de salud primaria (entendidos como el primer nivel de atención del sistema de salud cuya función es preventiva). Corresponden a este nivel los siguientes establecimientos: (1) Centros de salud familiar (CESFAM), (2) Centro comunitario de salud familiar (CECOSF), (3) Consultorios generales urbanos (CGU) y (4) Servicios de atención primaria de urgencia (SAPU).
La distancia se mide a través de redes viales calibradas. Por su parte, el resultado se interpreta para cada comuna de acuerdo con el estándar establecido por el Consejo Nacional de Desarrollo Urbano (CNDU) para este indicador.</t>
  </si>
  <si>
    <t>Centros de salud primaria pública- Distancia- Accesibilidad</t>
  </si>
  <si>
    <t>Cobertura de centros de salud primaria pública</t>
  </si>
  <si>
    <t>https://bit.ly/2EYvGkc</t>
  </si>
  <si>
    <t>https://bit.ly/2MzGQQN</t>
  </si>
  <si>
    <t>1. En casos excepcionales, el uso de centroides (puntos que definen el centro geométrico de un objeto) distorsiona la distancia entre centros de salud primaria pública y manzanas cuando éstas son de grandes dimensiones, tendiendo a ampliar las distancias reales.
2. La tipología de atención primaria de salud responde a diferentes formas de atención, sin embargo, los cuatro tipos de establecimientos públicos analizados se presentan como una generalidad y no necesariamente a la especificidad de requerimientos de una potencial demanda.</t>
  </si>
  <si>
    <t>BPU_7 Distancia a Centro de Salud (m)</t>
  </si>
  <si>
    <t xml:space="preserve">Razón entre disponibilidad efectiva de matrículas y demanda potencial por educación básica </t>
  </si>
  <si>
    <t>Desde 1</t>
  </si>
  <si>
    <t>Geoprocesamiento y análisis de bases de datos</t>
  </si>
  <si>
    <t>Relación (Matrículas/Población)</t>
  </si>
  <si>
    <t>Educación- Matrículas- Distancia- Acceso efectivo</t>
  </si>
  <si>
    <t>Sociedad</t>
  </si>
  <si>
    <t>Cobertura de establecimientos de educación básica pública</t>
  </si>
  <si>
    <t>Ministerio de Educación (MINEDUC)</t>
  </si>
  <si>
    <t>https://bit.ly/2ED5iMW</t>
  </si>
  <si>
    <t>Matriculas por establecimiento</t>
  </si>
  <si>
    <t>Ministerio de Educación</t>
  </si>
  <si>
    <t>Link variable 4</t>
  </si>
  <si>
    <t>https://bit.ly/2mK6Aws</t>
  </si>
  <si>
    <t>1. En casos excepcionales, el uso de centroides (puntos que definen el centro geométrico de un objeto) distorsiona la distancia entre establecimientos de educación y manzanas cuando éstas son de grandes dimensiones, tendiendo a ampliar las distancias reales.
 2. El indicador actualmente solo mide la capacidad de carga de la oferta de educación pública y subvencionada. En el futuro se incorporará la oferta de establecimientos privados.</t>
  </si>
  <si>
    <t>Razón entre disponibilidad efectiva de matrículas y demanda potencial por educación básica</t>
  </si>
  <si>
    <t>ESTÁNDAR: Igual o mayor a</t>
  </si>
  <si>
    <t>BPU_4 Razón entre disponibilidad efectiva de matrículas y demanda potencial por educación</t>
  </si>
  <si>
    <t>|</t>
  </si>
  <si>
    <t>Distancia a establecimientos de educación básica</t>
  </si>
  <si>
    <t>Hasta 1000 metros de distancia</t>
  </si>
  <si>
    <t>Este indicador mide la distancia mínima promedio ponderada entre el centro geométrico de cada manzana poblada y los establecimientos públicos de educación básica más próximos. 
La distancia se pondera en función de la población (6 a 14 años) a nivel de manzana censal con el total comunal y la distancia se mide a través de redes viales calibradas. Por su parte, el resultado se interpreta para cada comuna de acuerdo con el estándar establecido por el Consejo Nacional de Desarrollo Urbano (CNDU) para este indicador.</t>
  </si>
  <si>
    <t>Educación básica- Educación pública- Distancia- Accesibilidad</t>
  </si>
  <si>
    <t>Cobertura de establecimientos de educación básica pública.</t>
  </si>
  <si>
    <t>1. En casos excepcionales, el uso de centroides (puntos que definen el centro geométrico de un objeto) distorsiona la distancia entre establecimientos de educación y manzanas cuando éstas son de grandes dimensiones, tendiendo a ampliar las distancias reales.
2. El indicador actualmente solo mide la capacidad de carga de la oferta de educación pública y subvencionada. En el futuro se incorporará la oferta de establecimientos privados.</t>
  </si>
  <si>
    <t>BPU_3 Distancia a Educación Básica (m)</t>
  </si>
  <si>
    <t>Distancia a establecimientos de educación inicial</t>
  </si>
  <si>
    <t>Este indicador mide la distancia mínima promedio ponderada entre el centro geométrico de cada manzana poblada y los establecimientos de educación inicial más próximo. La distancia se pondera en función de la población (0 a 5 años) a nivel de manzana con el total comunal y la distancia se mide a través de redes viales calibradas.
Por su parte, el resultado se interpreta para cada comuna de acuerdo con el estándar establecido por el Consejo Nacional de Desarrollo Urbano (CNDU) para este indicador.</t>
  </si>
  <si>
    <t>Educación Inicial Jardines Infantiles- Accesibilidad- Distancia</t>
  </si>
  <si>
    <t>Coberturas de establecimientos de la Junta Nacional de Jardines Infantiles (JUNJI) - Fundación Integra</t>
  </si>
  <si>
    <t>https://bit.ly/2Qnd0Qp</t>
  </si>
  <si>
    <t>1. En casos excepcionales, el uso de centroides (puntos que definen el centro geométrico de un objeto) distorsiona la distancia entre áreas verdes y manzanas cuando éstas son de grandes dimensiones, tendiendo a ampliar las distancias reales.
2. La red vial utilizada no presenta un atributo que permita discriminar funcionalidad y uso. Esto implica asumir traslados uniformes por toda la red.
3. La red vial utilizada no presenta un atributo que permita identificar pendientes topográficas. Esto implica asumir traslados uniformes por toda la red.</t>
  </si>
  <si>
    <t>BPU_1 Distancia a Educación Inicial (m)</t>
  </si>
  <si>
    <t>Número de organizaciones comunitarias por cada 1.000 habitantes</t>
  </si>
  <si>
    <t xml:space="preserve">Este indicador es un subconjunto del indicador “Número de organizaciones de la sociedad civil por cada 1.000 habitantes (IP_47)” y expresa el número de organizaciones de la sociedad civil que tienen un estatus jurídico institucional relacionado a organizaciones comunitarias funcionales, juntas de vecinos y uniones comunales por cada 1.000 habitantes en cada comuna. El cálculo se construye a con la información del Proyecto Sociedad en Acción del Centro de Políticas Públicas UC. Los resultados del indicador son presentados a nivel de ciudad lo que da cuenta del lugar de inscripción de la correspondiente fundación y asociación, lo que no se corresponde necesariamente con el lugar de acción. </t>
  </si>
  <si>
    <t>Análisis de bases de datos</t>
  </si>
  <si>
    <t>35 ciudades</t>
  </si>
  <si>
    <t>Relación (Número de organizaciones por cada 1.000 habitantes)</t>
  </si>
  <si>
    <t>5 años</t>
  </si>
  <si>
    <t xml:space="preserve">Organizaciones de la sociedad civil sin fines de lucro - Participación ciudadana. </t>
  </si>
  <si>
    <t>Número de organizaciones de la sociedad civil</t>
  </si>
  <si>
    <t>Proyecto Sociedad en Acción del Centro de Políticas Públicas Universidad Católica de Chile</t>
  </si>
  <si>
    <t>https://bit.ly/2yvC27u</t>
  </si>
  <si>
    <t>Proyecciones de población 2015</t>
  </si>
  <si>
    <t>https://bit.ly/2SF4ONW</t>
  </si>
  <si>
    <t>Población 2015</t>
  </si>
  <si>
    <t>N° de organizaciones comunitarias</t>
  </si>
  <si>
    <t>IP_47a Número de organizaciones comunitarias por cada 1.000 habitantes</t>
  </si>
  <si>
    <t>DESCRIPCIÓN</t>
  </si>
  <si>
    <t>Número de organizaciones de la sociedad civil por cada 1.000 habitantes</t>
  </si>
  <si>
    <t xml:space="preserve">Este indicador expresa el número de organizaciones de la sociedad civil por cada 1.000 habitantes en cada comuna y se construye con la información del Proyecto Sociedad en Acción del Centro de Políticas Públicas UC, elaborado el año 2015. Se presenta a nivel de área urbana y da cuenta del lugar de inscripción de la correspondiente fundación y asociación, lo que no se corresponde necesariamente con el lugar de acción. Además, una organización de la sociedad civil puede operar en distintas comunas aunque esté inscrita en sólo una. </t>
  </si>
  <si>
    <t>Proyecto Sociedad en Acción del Centro de Políticas Públicas UC</t>
  </si>
  <si>
    <t>https://bit.ly/2SEvFJY</t>
  </si>
  <si>
    <t>Poblacion 2015</t>
  </si>
  <si>
    <t>Organizaciones de la sociedad civil 2015</t>
  </si>
  <si>
    <t>IP_47 Número de organizaciones de la sociedad civil por cada 1.000 habitantes</t>
  </si>
  <si>
    <t>El Municipio cuenta con mecanismos de presupuestos participativos</t>
  </si>
  <si>
    <t>Este indicador mide de manera binaria (Sí o No) si el municipio cuenta o no con mecanismos formales de presupuestos participativos. Entendiendo que el presupuesto participativo se desarrolla y se entrega en el contexto de un proceso de participación ciudadana considerado dentro del presupuesto municipal, especialmente en lo referido al ítem de inversión a la comunidad. Esto se considera como verificador clave para visibilizar los avances referentes a participación ciudadana en el desarrollo urbano.</t>
  </si>
  <si>
    <t>Consulta directa, Análisis de bases de datos</t>
  </si>
  <si>
    <t>57 comunas</t>
  </si>
  <si>
    <t>Sí o No</t>
  </si>
  <si>
    <t>4 años</t>
  </si>
  <si>
    <t>Participación ciudadana - Fondos concursables - Mejoramiento urbano</t>
  </si>
  <si>
    <t xml:space="preserve">Existencia de mecanismos municipales de presupuestos participativos </t>
  </si>
  <si>
    <t>Encuesta Municipios para SIEDU 2017 (información del 2018)</t>
  </si>
  <si>
    <t>Consultar manual de procedimientos</t>
  </si>
  <si>
    <t xml:space="preserve">Bajo porcentaje de respuesta al cuestionario por parte de los municipios, lo que influye en la cobertura del indicador. </t>
  </si>
  <si>
    <t>IG_92 El Municipio cuenta con mecanismos de presupuestos participativos</t>
  </si>
  <si>
    <t>Monto total per cápita, en pesos, de fondos entregados por el municipio a la comunidad vía proyectos concursables para el mejoramiento urbano</t>
  </si>
  <si>
    <t>Este indicador permite evaluar en qué medida la inversión urbana municipal es gestionada e implementada por la comunidad local. Los proyectos concursables de mejoramiento urbano corresponden a aquellos fondos que el municipio dispone para que la comunidad financie proyectos de mejoramiento urbano. Ejemplo de ello son los Fondo de Desarrollo Vecinal y Fondo Desarrollo Comunitario. De esta manera, el indicador da cuenta del nivel de organización de las comunidades, así como de su participación en la toma de decisiones respecto de la inversión pública urbana.</t>
  </si>
  <si>
    <t>Consulta directa, análisis de bases de datos</t>
  </si>
  <si>
    <t>49 comunas</t>
  </si>
  <si>
    <t>Monto per cápita en pesos por habitante</t>
  </si>
  <si>
    <t>Monto total de fondos entregados a la comunidad vía proyectos concursables para el mejoramiento urbano</t>
  </si>
  <si>
    <t>Encuesta Municipios para SIEDU 2019 (información del 2018)</t>
  </si>
  <si>
    <t>Proyección poblacional 2018, con base al Censo 2017</t>
  </si>
  <si>
    <t>https://bit.ly/2Sjn91E</t>
  </si>
  <si>
    <t>Monto total per cápita, en pesos, de fondos entregados por el municipio a la comunidad para el mejoramiento urbano</t>
  </si>
  <si>
    <t>Población 2018</t>
  </si>
  <si>
    <t>Responde encuesta Sí/ No</t>
  </si>
  <si>
    <t xml:space="preserve">Monto total, en pesos, de fondos entregados a la comunidad vía proyectos concursables para el mejoramiento urbano, 2018 (Ejemplo: Fondo de Desarrollo Vecinal, Fondo Desarrollo Comunitario u otros) </t>
  </si>
  <si>
    <t>IG_91 Monto total per cápita, en pesos, de fondos entregados por el municipio a la comunidad vía proyectos concursables para el mejoramiento urbano</t>
  </si>
  <si>
    <t>SÍ</t>
  </si>
  <si>
    <t>Porcentaje de participación en las elecciones municipales, por comuna</t>
  </si>
  <si>
    <t xml:space="preserve">Este indicador muestra el porcentaje de participación en las elecciones municipales del total del padrón electoral por comuna. La mayor implicancia de la ciudadanía en los procesos electorales de escala comunal es una expresión de un mayor nivel de organización social y empoderamiento de la población residente, esto afecta positivamente en la gobernanza local para el desarrollo de las políticas públicas y en la accountability sobre la gestión municipal lo que tiene un impacto positivo en la calidad de vida urbana. </t>
  </si>
  <si>
    <t>Participación electoral - Elecciones municipales</t>
  </si>
  <si>
    <t>Número total de personas que votaron en elecciones municipales por comuna</t>
  </si>
  <si>
    <t xml:space="preserve">Servicio Electoral (SERVEL) </t>
  </si>
  <si>
    <t>https://bit.ly/37Cwuah</t>
  </si>
  <si>
    <t>Número total de personas registradas en el padrón electoral por comuna.</t>
  </si>
  <si>
    <t>SERVEL</t>
  </si>
  <si>
    <t>https://bit.ly/2J5NEEx</t>
  </si>
  <si>
    <t>IG_90 Porcentaje de participiación</t>
  </si>
  <si>
    <t>Porcentaje de proyectos urbanos de alto impacto con Participación Ciudadana Anticipada (PACA)</t>
  </si>
  <si>
    <t>100% de los proyectos</t>
  </si>
  <si>
    <t>Este indicador permite evaluar la implementación efectiva de la institucionalidad participativa de la sociedad civil. Por Participación Ciudadana Anticipada (PACA) se entiende la generación de espacios de participación de las organizaciones de la sociedad civil a nivel de la etapa inicial de preinversión y en particular de prefactibilidad de los proyectos de inversión pública definidos como de alto impacto a nivel del desarrollo urbano. Se considera como verificador clave para visibilizar los avances referentes a participación en el desarrollo urbano. Esto debido a que expresa en forma concreta la voluntad institucional del Estado de integrar la participación efectiva al nivel del desarrollo urbano, incorporándola en forma temprana como proceso en el ciclo mismo de la definición de los proyectos de inversión pública. Este indicador se calcula considerando 5 años: desde el 2014 hasta el 2018.</t>
  </si>
  <si>
    <t>Análisis de documentos</t>
  </si>
  <si>
    <t>20 ciudades</t>
  </si>
  <si>
    <t>Estudio de Impacto Ambiental (EIA) - Participación ciudadana</t>
  </si>
  <si>
    <t>Número de proyectos sometidos a EIA que realizan PACA</t>
  </si>
  <si>
    <t>Servicio de Evaluación Ambiental (SEA)</t>
  </si>
  <si>
    <t>https://bit.ly/2SEnHQZ</t>
  </si>
  <si>
    <t>2014 - 2015 - 2016 - 2017 - 2018</t>
  </si>
  <si>
    <t>1. La información disponible no permite análisis a escalas territoriales inferiores a la comunal.
2. Cuando la cobertura del proyecto es interregional es muy probable que incluya comunas que no están dentro de las 117 comunas del SIEDU.</t>
  </si>
  <si>
    <t>ESTÁNDAR: Igual a, en %</t>
  </si>
  <si>
    <t>N° Proyectos sin PACA</t>
  </si>
  <si>
    <t>N° de proyectos con PACA</t>
  </si>
  <si>
    <t>N° de proyectos aprobados con EIA</t>
  </si>
  <si>
    <t>IG_22 Porcentaje de Proyectos con Participación Ciudadana Anticipada</t>
  </si>
  <si>
    <t>Coherencia de la norma aplicada a inmuebles y áreas patrimoniales</t>
  </si>
  <si>
    <t>Plan Regulador Comunal (PRC) reconoce inmuebles y/o zonas de conservación histórica</t>
  </si>
  <si>
    <t>Plan Regulador Comunal (en adelante PRC) reconoce inmuebles y/o zonas de conservación histórica (en adelante, ICH y/o ZCH respectivamente)</t>
  </si>
  <si>
    <t xml:space="preserve">Este indicador, binario (Sí y No), tiene por objetivo evaluar si las comunas tienen reconocido patrimonio, IZC y/o ZCH en sus Instrumentos de Planificación Territorial (IPT's) de escala comunal. Lo anterior, permite dar cuenta del reconocimiento, por parte de las comunas, de su patrimonio local. </t>
  </si>
  <si>
    <t>Análisis de IPT's</t>
  </si>
  <si>
    <t>117 Comunas</t>
  </si>
  <si>
    <t>Sí y No</t>
  </si>
  <si>
    <t>2 años</t>
  </si>
  <si>
    <t>Patrimonio – ZCH - ZCH</t>
  </si>
  <si>
    <t>Estructura</t>
  </si>
  <si>
    <t>PRC vigentes para revisión de Inmuebles y zonas de conservación históricas identificadas</t>
  </si>
  <si>
    <t>Ministerio Nacional de Vivienda y Urbanismo (MINVU)</t>
  </si>
  <si>
    <t>https://bit.ly/3bTLuUw</t>
  </si>
  <si>
    <t xml:space="preserve">No se identificaron limitaciones para el cálculo del indicador a la fecha de su actualización. </t>
  </si>
  <si>
    <t>IP_34, IP_34a.</t>
  </si>
  <si>
    <t>Zonas de Conservación Histórica (ZCH) con norma urbana específica (Plano Seccional/ Plano de Detalle) en Instrumentos de Planificación Territorial (IPT's)</t>
  </si>
  <si>
    <t xml:space="preserve">Este indicador permite evaluar el desarrollo de norma urbana específica, en los Instrumentos de Planificación Territorial (IPT's) para las Zonas de Conservación Histórica (ZCH) por comuna. La definición de dichas normas permite establecer características urbanas como usos de suelo, trazados viales, densidades, líneas de edificación, sistemas de agrupamiento, coeficientes y alturas de edificación, de manera que las nuevas construcciones o la modificación de las existentes, constituyan un aporte urbanístico relevante, coherente a los valores por los cuales los bienes han sido puestos en valor. </t>
  </si>
  <si>
    <t>37 Comunas que poseen ZCH</t>
  </si>
  <si>
    <t>Patrimonio - ZCH</t>
  </si>
  <si>
    <t>Listado de inmuebles y Zonas patrimoniales</t>
  </si>
  <si>
    <t>Ministerio de Vivienda y Urbanismo (MINVU)</t>
  </si>
  <si>
    <t>https://bit.ly/2SFERh2</t>
  </si>
  <si>
    <t>Plan Regulador Comunal (PRC) vigentes</t>
  </si>
  <si>
    <t>MINVU</t>
  </si>
  <si>
    <t>https://bit.ly/2V4E5vL</t>
  </si>
  <si>
    <t>IP_34a, IP_48.</t>
  </si>
  <si>
    <t>Zonas de Conservación Histórica (ZCH) con norma arquitectónica específica (Plano Seccional / Plano de Detalle) en Instrumentos de Planificación Territorial (IPT's)</t>
  </si>
  <si>
    <t xml:space="preserve">Este indicador permite evaluar, por comuna, el desarrollo de norma arquitectónica específica en los Instrumentos de Planificación Territorial (IPT's) para las Zonas de Conservación Histórica (ZCH). La definición de dichas normas permite establecer las características arquitectónicas tales como las dimensiones, expresión y existencia de elementos tales como: balcones, lucarnas, zócalos, entre otros, además de poder regular detalles arquitectónicos en las fachadas y otros elementos ornamentales de éstas. Con lo anterior, se busca que las nuevas construcciones, o la modificación de las existentes, constituyan un aporte urbanístico relevante, coherente a los valores por los cuales los bienes han sido puestos en valor. </t>
  </si>
  <si>
    <t>Análisis de IPTs</t>
  </si>
  <si>
    <t>https://bit.ly/2uR9nM6</t>
  </si>
  <si>
    <t>PRC vigentes</t>
  </si>
  <si>
    <t>IP_34, IP_48.</t>
  </si>
  <si>
    <t>IP_34
IP_34a
IP_48</t>
  </si>
  <si>
    <t>Zonas de conservación histórica con norma urbana específica (Plano Seccional / Plano de Detalle) en IPT
Zonas de conservación histórica con norma arquitectónica específica (Plano Seccional / Plano de Detalle) en IPT
El PRC reconoce inmuebles y/o zonas de conservación histórica</t>
  </si>
  <si>
    <t>ICH en PRC</t>
  </si>
  <si>
    <t>ZCH en PRC</t>
  </si>
  <si>
    <t>Norma urbana ZCH</t>
  </si>
  <si>
    <t>Norma arquitectónica ZCH</t>
  </si>
  <si>
    <t>IP_48 PRC reconoce ICH y/o ZCH al 2017</t>
  </si>
  <si>
    <t>IP_34 ZCH con norma urbana</t>
  </si>
  <si>
    <t>IP_34a ZCH con norma arquitectónica</t>
  </si>
  <si>
    <t>S/ZCH</t>
  </si>
  <si>
    <t>Porcentaje de zonas típicas con lineamientos de intervención aprobados</t>
  </si>
  <si>
    <t>Este indicador permite evaluar el porcentaje de Zonas típicas y pintorescas con lineamientos de intervención aprobados, los cuales establecen recomendaciones para conservar y/o preservar los valores patrimoniales existentes. Dichos lineamientos constituyen un insumo fundamental para la definición de programas y planes de intervención, así como para la posterior elaboración de Planes de gestión integral del patrimonio. Los lineamientos de intervención se encuentran regulados por el Decreto N° 41.676 que aprueba el “Reglamento sobre Zonas típicas o pintorescas de la Ley 17.288”. Se considera que mientras mayor sea el porcentaje de este indicador, habrá una mayor gestión y protección de las Zonas típicas.</t>
  </si>
  <si>
    <t>Patrimonio - Zona típica</t>
  </si>
  <si>
    <t>Número de Zonas típicas con lineamientos de intervención aprobados</t>
  </si>
  <si>
    <t>Consejo de Monumentos Nacionales (CMN)</t>
  </si>
  <si>
    <t xml:space="preserve">Solicitud vía transparencia </t>
  </si>
  <si>
    <t>Número total de Zonas típicas</t>
  </si>
  <si>
    <t>CMN</t>
  </si>
  <si>
    <t xml:space="preserve">https://bit.ly/38FPCpq </t>
  </si>
  <si>
    <t>IP_43a, IP_48.</t>
  </si>
  <si>
    <t>Porcentaje de zonas típicas con lineamientos de intervención en desarrollo</t>
  </si>
  <si>
    <t xml:space="preserve">Este indicador permite evaluar el porcentaje de Zonas típicas y pintorescas con lineamientos de intervención en desarrollo, los cuales establecen recomendaciones para conservar y/o preservar los valores patrimoniales existentes. Dichos lineamientos constituyen un insumo fundamental para la definición de programas y planes de intervención, así como para la posterior elaboración de Planes de Gestión Integral del Patrimonio. El levantamiento de este indicador es realizado en base a la información entregada por el Consejo de Monumentos Nacionales (CMN), institución que además de aprobar los lineamientos de intervención, participa de su desarrollo estando entonces al tanto del estado de avance en la elaboración de este instrumento. Esta información es complementada con lo que declaran las municipalidades en una encuesta aplicada por SIEDU. En base a esta información, es posible calcular el porcentaje respecto al número total de Zonas típicas existentes en la comuna. Se considera que mientras mayor sea el porcentaje de este indicador habrá una mayor gestión y protección de las Zonas típicas. </t>
  </si>
  <si>
    <t>Número de Zonas Típicas con lineamientos de intervención aprobados</t>
  </si>
  <si>
    <t xml:space="preserve">Solicitado por Portal de Transparencia </t>
  </si>
  <si>
    <t>https://bit.ly/38FPCpq</t>
  </si>
  <si>
    <t>IP_43, IP_48.</t>
  </si>
  <si>
    <t xml:space="preserve">IP_43 
IP_43a </t>
  </si>
  <si>
    <t>Porcentaje de zonas típicas con lineamientos de intervención aprobados
Porcentaje de zonas típicas con lineamientos de intervención en desarrollo</t>
  </si>
  <si>
    <t>N° de zonas típicas 2018</t>
  </si>
  <si>
    <t>N° de lineamientos de intervención aprobados al 2018 (IP_43a)</t>
  </si>
  <si>
    <t>N° de lineamientos de intervención en desarrollo al 2018 (IP_43a)</t>
  </si>
  <si>
    <t>IP_43 % de ZT con lineamientos de intervención aprobados al 2018</t>
  </si>
  <si>
    <t>IP_43a % de ZT con lineamientos de intervención en desarrollo al 2018</t>
  </si>
  <si>
    <t>Sin ZT</t>
  </si>
  <si>
    <t>Porcentaje de inversión pública destinada a proyectos que tienen procesos de intervención de restauración de inmuebles patrimoniales sobre el total de inversión destinada a proyectos con recomendación favorable.</t>
  </si>
  <si>
    <t xml:space="preserve">Este indicador reconoce la inversión pública en proyectos de intervención patrimonial con Recomendación Favorable (RS) otorgada por el Ministerio de Desarrollo Social y Familia (MIDESO) en el ámbito geográfico comunal, la cual se encuentra declarada en el Banco Integrado de Proyectos (BIP). Toma el costo de inversión de los proyectos con proceso de restauración con RS, sobre el total del costo de inversión con RS. Permite identificar la coherencia en la inversión que realiza el Estado, evitando la duplicidad de recursos y asegurando una visión coherente e integrada de la inversión para la restauración de inmuebles patrimoniales. </t>
  </si>
  <si>
    <t>Restauración - Patrimonio - Inmuebles patrimoniales - Inversión</t>
  </si>
  <si>
    <t>Instalaciones y edificaciones</t>
  </si>
  <si>
    <t>Total de inversión pública de proyectos con RS</t>
  </si>
  <si>
    <t>Banco Integrado de Proyectos (BIP) del MIDESO.</t>
  </si>
  <si>
    <t>https://bit.ly/39L9444</t>
  </si>
  <si>
    <t>Total de recursos públicos invertidos en proyectos con procesos de restauración de inmuebles patrimoniales, con RS.</t>
  </si>
  <si>
    <t>https://bit.ly/2vJImdA</t>
  </si>
  <si>
    <t xml:space="preserve">No se identifican limitaciones para el cálculo del indicador a la fecha de su actualización. </t>
  </si>
  <si>
    <t>Porcentaje de inversión pública destinada a proyectos que tienen procesos de intervención de restauración de inmuebles patrimoniales sobre el total de inversión destinada a proyectos con recomendación favorable</t>
  </si>
  <si>
    <t>Inversión de proyectos (RATE RS) con procesos de restauración</t>
  </si>
  <si>
    <t>Inversión Total (Proyectos RATE RS)</t>
  </si>
  <si>
    <t>IP_6 Porcentaje de inversión pública destinada a proyectos que tienen procesos de restauración de inmuebles patrimoniales sobre el total de inversión destinada a proyectos con recomendación favorable</t>
  </si>
  <si>
    <t>Porcentaje de ocupados que trabajan en el sector terciario</t>
  </si>
  <si>
    <t>Este indicador representa el número de personas ocupadas que trabajan en el sector terciario de la economía respecto del total de ocupados (ver detalle en variable 1 requerida para la construcción del indicador). Por otro lado, constituye el complemento de los sectores productivos y muestra la vocación urbana hacia los servicios en el sentido amplio.</t>
  </si>
  <si>
    <t>Análisis y procesamiento de base de datos</t>
  </si>
  <si>
    <t>Ocupados en el sector económico terciario - Empleo - Ocupados</t>
  </si>
  <si>
    <t>Economía</t>
  </si>
  <si>
    <t>Ocupados en los sectores de suministro de electricidad, gas, vapor y aire acondicionado; suministro de agua; alcantarillado, gestión de desechos y actividades de saneamiento; comercio; transporte y almacenamiento; alojamiento y servicios de comida; información y comunicación; actividades financieras y de seguros; actividades inmobiliarias; actividades profesionales, científicas y técnicas; actividades administrativas y servicios de apoyo; administración pública; enseñanza; servicios sociales y relacionados con la salud humana; artes, entretenimiento y recreación; otras actividades de servicios; actividades de los hogares en calidad de empleadores; actividades de organizaciones y órganos extraterritoriales.</t>
  </si>
  <si>
    <t>https://bit.ly/38KOnp0</t>
  </si>
  <si>
    <t>Ciudades definidas por la base original</t>
  </si>
  <si>
    <t>DE_18, DE_98, DE_99, DE_100.</t>
  </si>
  <si>
    <t>Total ocupados 1T</t>
  </si>
  <si>
    <t>Sector Terciario 1T</t>
  </si>
  <si>
    <t>Indicador % T1</t>
  </si>
  <si>
    <t>Total ocupados 2T</t>
  </si>
  <si>
    <t>Sector Terciario 2T</t>
  </si>
  <si>
    <t>Indicador % T2</t>
  </si>
  <si>
    <t>Total ocupados 3T</t>
  </si>
  <si>
    <t>Sector Terciario 3T</t>
  </si>
  <si>
    <t>Indicador % T3</t>
  </si>
  <si>
    <t>Total ocupados 4T</t>
  </si>
  <si>
    <t>Sector Terciario 4T</t>
  </si>
  <si>
    <t>Indicador % T4</t>
  </si>
  <si>
    <t>% Promedio anual 2018</t>
  </si>
  <si>
    <t>Porcentaje de ocupados que trabajan en el sector secundario</t>
  </si>
  <si>
    <t>Este indicador representa el número de personas ocupadas que trabajan en el sector secundario de la economía respecto de la población total declarada como ocupados. Se incluye la población que se desempeña en las ramas económicas industrial-manufacturero y construcción. Este indicador da cuenta de la vocación industrial de la ciudad e igualmente da cuenta del grado de actividad constructiva.</t>
  </si>
  <si>
    <t>Ocupados en el sector económico secundario - Empleo - Ocupados</t>
  </si>
  <si>
    <t>Número de personas ocupadas en el sector construcción</t>
  </si>
  <si>
    <t>https://bit.ly/2SVU5NW</t>
  </si>
  <si>
    <t>Número de personas ocupadas en el sector industrial-manufacturero</t>
  </si>
  <si>
    <t>DE_18, DE_98, DE_99, DE_101.</t>
  </si>
  <si>
    <t>Sector Secundario 1T</t>
  </si>
  <si>
    <t>Sector Secundario 2T</t>
  </si>
  <si>
    <t>Sector Secundario 3T</t>
  </si>
  <si>
    <t>Sector Secundario 4T</t>
  </si>
  <si>
    <t>Porcentaje de ocupados que trabajan en el sector primario</t>
  </si>
  <si>
    <t>Este indicador representa el número de personas ocupadas que trabajan en el sector primario de la economía respecto del total de ocupados. Se incluye la población que se desempeña en las ramas económicas de: agricultura, ganadería, caza y silvicultura, pesca, además de explotación de minas y canteras, por ciudades.</t>
  </si>
  <si>
    <t>Ocupados en el sector económico primario - Empleo - Ocupados</t>
  </si>
  <si>
    <t>Número de personas ocupadas en el sector agricultura, caza, silvicultura y pesca</t>
  </si>
  <si>
    <t xml:space="preserve">Número de personas ocupadas en el sector explotación de minas y canteras </t>
  </si>
  <si>
    <t>DE_18, DE_98, DE_100, DE_101.</t>
  </si>
  <si>
    <t>Total ocupados T1</t>
  </si>
  <si>
    <t>Total ocupados T2</t>
  </si>
  <si>
    <t>Sector Primario 2T</t>
  </si>
  <si>
    <t>Sector Primario 3T</t>
  </si>
  <si>
    <t>Sector Primario 4T</t>
  </si>
  <si>
    <t>Porcentaje de ocupados por cuenta propia, respecto del total de personas ocupadas</t>
  </si>
  <si>
    <t>Este indicador mide el porcentaje que representa el número de personas que trabajan a cuenta propia sobre el total de personas ocupadas (en la variable durante la semana anterior se trabajó al menos una hora). Los trabajadores a cuenta propia son las personas que explotan su propia empresa económica o que ejercen independientemente una profesión u oficio, pero no tienen ningún empleado a sueldo o salario. El "cuentapropismo" generalmente está ligado a un trabajo más precario, con menor renta y sin estabilidad laboral. Se incluyen las personas que se encuentran en la informalidad, puesto que cumplen con la definición mencionada. Este indicador puede mostrar, cuando el porcentaje es mayor, un importante nivel de vulnerabilidad laboral y subempleo en la economía.</t>
  </si>
  <si>
    <t>Ocupados- Trabajo por cuenta propia</t>
  </si>
  <si>
    <t>Encuesta Nacional de Empleo (ENE)</t>
  </si>
  <si>
    <t>https://bit.ly/3bNfbH7</t>
  </si>
  <si>
    <t xml:space="preserve">Comunal </t>
  </si>
  <si>
    <t>DE_18, DE_99, DE_100, DE_101.</t>
  </si>
  <si>
    <t>Tasa de desocupación</t>
  </si>
  <si>
    <t>Hasta 5%</t>
  </si>
  <si>
    <t>Este indicador mide el porcentaje que representa el número de personas desocupadas respecto del total de la Población Económicamente Activa (PEA). La tasa de desocupación es un factor de primera importancia en el conocimiento de la economía local, dado que la existencia de oportunidades y de un nivel razonable de empleo asegura condiciones relativamente estables para el crecimiento urbano y para albergar la población que allí habita. De otra forma, una tasa alta de desocupación significaría pérdida de población y mal aprovechamiento de las condiciones del área urbana en cuestión. Cabe destacar que el cálculo de este indicador es validado por el Departamento de Estadísticas Laborales del Instituto Nacional de Estadísticas (INE).</t>
  </si>
  <si>
    <t>Empleo- Desocupados- PEA</t>
  </si>
  <si>
    <t>https://bit.ly/2SKzQnH</t>
  </si>
  <si>
    <t>DE_98, DE_99, DE_100, DE_101.</t>
  </si>
  <si>
    <t>ESTÁNDAR: Menor a 5%</t>
  </si>
  <si>
    <t>DE_18 Tasa de desocupación</t>
  </si>
  <si>
    <t>Participación del Fondo Común Municipal (FCM) en el ingreso municipal total (descontadas las transferencias)</t>
  </si>
  <si>
    <t>Hasta 30%</t>
  </si>
  <si>
    <t>Este indicador mide el porcentaje que representan los ingresos recibidos del Fondo Común Municipal (FCM) en los ingresos municipales totales, descontando las transferencias e indica la dependencia o independencia financiera para la gestión municipal. En este sentido, los recursos con que cuentan las municipalidades son fundamentales para asegurar una adecuada gestión y dada la estructura de la captación de recursos por parte de las municipalidades, la mayoría no consigue cubrir sus presupuestos con la recaudación.</t>
  </si>
  <si>
    <t>FCM - Autonomía municipal- Gestión municipal</t>
  </si>
  <si>
    <t>Ingresos recibidos del FCM</t>
  </si>
  <si>
    <t>Subsecretaría de Desarrollo Regional y Administración (SUBDERE)- Sistema Nacional de Información Municipal (SINIM)</t>
  </si>
  <si>
    <t>https://bit.ly/1Q5JoON</t>
  </si>
  <si>
    <t>Ingreso municipal total (descontadas las transferencias)</t>
  </si>
  <si>
    <t>SUBDERE</t>
  </si>
  <si>
    <t>ESTÁNDAR: menor al %</t>
  </si>
  <si>
    <t>(M$) Ingresos Totales, descontados los Ingresos por Transferencias</t>
  </si>
  <si>
    <t>(M$) Ingresos por Fondo Común Municipal</t>
  </si>
  <si>
    <t>DE_3 Porcentaje de participacion del Fondo Comun Municipal en el Ingreso Municipal Total</t>
  </si>
  <si>
    <t>Diferencia entre el valor de suelo más alto y el más bajo entre las áreas homogéneas (urbanas) definidas por el Servicio de Impuestos Internos</t>
  </si>
  <si>
    <t>Las Áreas Homogéneas (AH) se definen como los espacios del territorio que poseen las mismas características urbanas de acuerdo con uso del suelo, infraestructura vial, categoría de edificaciones, accesibilidad y equipamiento urbano, entre otros. De acuerdo con lo anterior, el uso del territorio se valoriza en pesos por metro cuadrado, lo que caracteriza el territorio de cada una de las AH. De esta manera, el indicador permite observar qué sectores, dentro de una comuna, tienen de acuerdo con su actividad, las áreas más y menos costosas, entre otros análisis. Una gran diferencia entre valores altos y bajos de una misma comuna muestra que dentro del mismo territorio es posible encontrar zonas muy dispares en cuanto a su nivel de atracción, lo que puede hablar de una dotación desigual de acceso a oportunidades.</t>
  </si>
  <si>
    <t>Análisis de bases de datos, Análisis de documentos, Geoprocesamiento</t>
  </si>
  <si>
    <t>Índice</t>
  </si>
  <si>
    <t>Precios de suelo – Usos - Servicio de Impuestos Internos (SII)</t>
  </si>
  <si>
    <t xml:space="preserve">Valor de AH más alto </t>
  </si>
  <si>
    <t>SII</t>
  </si>
  <si>
    <t>https://bit.ly/2HHRdz7</t>
  </si>
  <si>
    <t>AH</t>
  </si>
  <si>
    <t>Valor de AH más bajo</t>
  </si>
  <si>
    <t>No se tiene acceso a la cartografía que contiene las AH para la generación del indicador. Esto implica consultar el visualizador web del Servicio, ralentizando el proceso y aumentando la posibilidad de error en el proceso de transcripción.</t>
  </si>
  <si>
    <t>Valor de Área Homogenea más Baja</t>
  </si>
  <si>
    <t>Valor de Área Homogenea más alto</t>
  </si>
  <si>
    <t>IS_5 Diferencia entre el valor de suelo más alto y el más bajo entre las áreas homogéneas</t>
  </si>
  <si>
    <t>Porcentaje de la inversión nacional a escala comunal en la que participa el municipio como institución contratante</t>
  </si>
  <si>
    <t>Este indicador mide el porcentaje de la inversión nacional a escala comunal en la que participa el municipio como institución contratante, el cálculo de este indicador representa un promedio móvil en base a los años 2014 al 2018. El rol del municipio como institución contratante garantiza su participación en las decisiones de inversión que nacen en esta y otras escalas superiores. Para esto se toma la base de datos del Portal GEO-CGR Control Ciudadano de Obras, entregada directamente por Contraloría General de la República (CGR), en la cual se almacena la inversión en obras públicas que realizan las entidades de la Administración del Estado en todo el territorio nacional, incluyendo los niveles sectorial, regional, provincial y comunal (en la actualidad existe una resolución que obliga a las instituciones reportar e informar periódicamente a la CGR). Para el cálculo del indicador, de esta base se considera la inversión comunal en la que aparece el municipio, alguna de sus direcciones, corporaciones o departamentos como servicio contratante y se divide sobre el total de la inversión nacional que recae en la comuna.</t>
  </si>
  <si>
    <t>Análisis de Inversión</t>
  </si>
  <si>
    <t xml:space="preserve">117 comunas </t>
  </si>
  <si>
    <t>Inversión pública - Obras públicas</t>
  </si>
  <si>
    <t>Montos de inversión nacional a escala comunal en la que participa el municipio como institución contratante</t>
  </si>
  <si>
    <t>CGR</t>
  </si>
  <si>
    <t>Solicitud directa a CGR</t>
  </si>
  <si>
    <t>2014-2018</t>
  </si>
  <si>
    <t>Montos totales de inversión de obras públicas que realizan las entidades de la Administración del Estado en la comuna</t>
  </si>
  <si>
    <t>Inversión comunal en pesos con institución contratante municipal (2014-2018)</t>
  </si>
  <si>
    <t>Total de inversión nacional en pesos en la comuna (2014-2018)</t>
  </si>
  <si>
    <t>IG_1 Porcentaje de la inversión nacional a escala comunal en la que participa el municipio como institución contratante</t>
  </si>
  <si>
    <t>Plan regulador comunal actualizado</t>
  </si>
  <si>
    <t>PRC vigente o actualizado en menos de 10 años</t>
  </si>
  <si>
    <t>Este indicador permite evaluar si es que una comuna cuenta con plan regulador comunal actualizado (aprobado o modificado en los últimos 10 años) permitiendo establecer directrices claras sobre futuros crecimientos y transformaciones urbanas. Dentro de las modificaciones importantes se consideran la modificación en más de una zona y respecto a más de una norma urbanística, además de las modificaciones de áreas de riesgo. No se consideran modificaciones importantes, por ejemplo, las enmiendas, modificaciones a territorios acotados o con desafectación de declaratorias de utilidad pública efectuadas en los últimos 10 años.</t>
  </si>
  <si>
    <t>Plan Regulador Comunal</t>
  </si>
  <si>
    <t>Ministerio de Vivienda y Urbanismo (MINVU), Diario Oficial y Municipios</t>
  </si>
  <si>
    <t>https://bit.ly/39NFaNk</t>
  </si>
  <si>
    <t>En algunos casos, existe un grado de desactualización entre el último Plan Regulador Comunal aprobado y el disponible en la página web del MINVU.</t>
  </si>
  <si>
    <t>Plan Regulador Comunal Actualizado</t>
  </si>
  <si>
    <t>IG_66 Plan Regulador Comunal vigente</t>
  </si>
  <si>
    <t>Porcentaje de población expuesta a inundación por tsunami</t>
  </si>
  <si>
    <t>Este indicador otorga una imagen de la proporción de habitantes y de las ciudades chilenas que se emplazan en áreas sujetas a amenazas de inundación por tsunami. El porcentaje de población expuesta a amenazas naturales, además del riesgo, se relaciona directamente con la planificación y gestión del territorio, ya que de esto depende la localización de los asentamientos humanos. Para la construcción de este indicador, es clave la definición de estas áreas de amenazas sobre la base de las zonas identificadas por el Servicio Hidrográfico y Oceanográfico de la Armada (SHOA) en sus Cartas de Inundación por Tsunami (CITSU), las cuales se utilizan para realizar una intersección entre las áreas de inundación por tsunami con la cobertura de manzanas con población de Censo 2017.</t>
  </si>
  <si>
    <t>23 comunas</t>
  </si>
  <si>
    <t>Según disponibilidad de fuente</t>
  </si>
  <si>
    <t>Tsunami- Riesgos- Amenazas- Afectados</t>
  </si>
  <si>
    <t>CITSU</t>
  </si>
  <si>
    <t>SHOA</t>
  </si>
  <si>
    <t>https://bit.ly/37MpdEW</t>
  </si>
  <si>
    <t xml:space="preserve">Arica- 2012, Iquique- 2012, Antofagasta- 2013, Coquimbo- La Serena- 2015, Valparaíso- Viña del Mar- 2012, Concón- 2012, Quintero- Puchuncaví- 2012, San Antonio- 2014, Cartagena- 2018, Constitución- 2016, Coronel-2013, Lota- 2013, Penco- Tomé 2013, Talcahuano- 2013, Punta Arenas- 2016. </t>
  </si>
  <si>
    <t>https://bit.ly/2FyAFIQ</t>
  </si>
  <si>
    <t>1. El máximo nivel de desagregación territorial del Censo para el área urbana es manzana, sin posibilidad de desagregación a escala de predio, edificación o vivienda, por lo que se realiza una ponderación entre la superficie afectada por tsunami y el total de población de la manzana para calcular la población.
2. El SHOA no cuenta con cartas de potencial afectación por tsunami de todas las comunas costeras del país.</t>
  </si>
  <si>
    <t>Población urbana 2017</t>
  </si>
  <si>
    <t>Población urbana expuesta</t>
  </si>
  <si>
    <t>EA_48 Porcentaje de población expuesta a inundación por tsunami</t>
  </si>
  <si>
    <t>Comuna no costera</t>
  </si>
  <si>
    <t>Porcentaje de superficie no construida (sitios eriazos) en áreas urbanas</t>
  </si>
  <si>
    <t>Este indicador mide el porcentaje que representan los sitios eriazos respecto a superficie total de las áreas urbanas (entendido como el Límite Urbano Censal, LUC). En las ciudades, estos sitios se presentan como una oportunidad de aprovechar eficientemente los espacios para la población (construcción de viviendas sociales, áreas verdes y/o espacios públicos) para crear una ciudad más eficiente con desarrollo urbano. En este análisis, un sitio eriazo es considerado un bien raíz con destino no agrícola y sin construcciones (no edificado), según lo establecido por el Servicio de Impuestos Internos (SII).</t>
  </si>
  <si>
    <t xml:space="preserve">Límite urbano de 117 comunas </t>
  </si>
  <si>
    <t xml:space="preserve">Límite urbano de 114 comunas </t>
  </si>
  <si>
    <t>Sitios eriazos - Superficie urbana</t>
  </si>
  <si>
    <t>Base de datos de áreas homogéneas</t>
  </si>
  <si>
    <t>Gestión interinstitucional</t>
  </si>
  <si>
    <t>Límite urbano establecido por SII</t>
  </si>
  <si>
    <t>LUC al año 2017</t>
  </si>
  <si>
    <t>https://bit.ly/2VStwe9</t>
  </si>
  <si>
    <t>El insumo de información no puede ser obtenido vía transparencia y solo puede ser gestionado de forma interinstitucional, lo que limita el acceso a la ciudadanía.</t>
  </si>
  <si>
    <t>Superficie urbana (M2)</t>
  </si>
  <si>
    <t>Superficie sitio eriazo (M2)</t>
  </si>
  <si>
    <t>DE_48 Porcentaje de superficie no construida (sitios eriazos) en áreas urbanas</t>
  </si>
  <si>
    <t>Número de denuncias por delito en el espacio público cada 100 habitantes</t>
  </si>
  <si>
    <t>Este indicador da cuenta de la seguridad ciudadana a través de la victimización de las personas en el espacio público. Por su parte, la victimización se mide como el porcentaje de la población de la comuna que ha sido víctima de un delito en el espacio público (robo con violencia o intimidación; robo por sorpresa) durante el último año. Esta información se conoce a través de registros administrativos policiales lo que permite visibilizar la ocurrencia de los delitos denunciados</t>
  </si>
  <si>
    <t>Inseguridad – Victimización - Delincuencia</t>
  </si>
  <si>
    <t>Número de personas que ha sido víctimas de robo con violencia o intimidación y/o robo por sorpresa en los últimos 12 meses</t>
  </si>
  <si>
    <t>Subsecretaría de Prevención del Delito (SPD)</t>
  </si>
  <si>
    <t>La información entregada por la SPD pertenece tanto a Carabineros como PDI. Por lo tanto, el indicador se limita a mostrar hechos violentos registrados por las víctimas. La cantidad de delitos se divide por la población comunal, sin considerar la población flotante.</t>
  </si>
  <si>
    <t>Poblacion Total</t>
  </si>
  <si>
    <t>Víctimas Robo con violencia o Intimidación</t>
  </si>
  <si>
    <t>Víctimas Robo por Sorpresa</t>
  </si>
  <si>
    <t>Total Víctimas</t>
  </si>
  <si>
    <t>IS_58 Número de denuncias por delito en el espacio público cada 100 habitantes</t>
  </si>
  <si>
    <t>Indisponibilidad de suministro eléctrico - indicador SAIDI anual</t>
  </si>
  <si>
    <t>Este indicador corresponde a un índice internacional utilizado para la medición del tiempo total promedio de interrupción (en horas) del suministro eléctrico, por usuario durante el año. De esta manera, el indicador permite dar cuenta de la calidad del servicio, elemento clave para que las empresas de distribución eléctrica sepan dónde focalizar las mejoras. El valor de este indicador es entregado de manera directa por la Superintendencia de Electricidad y Combustible (SEC).</t>
  </si>
  <si>
    <t>Número de horas promedio por año</t>
  </si>
  <si>
    <t>SAIDI- Suministro eléctrico- Calidad- servicio</t>
  </si>
  <si>
    <t>Servicios / Comunicaciones</t>
  </si>
  <si>
    <t>Tiempo promedio de interrupción de servicio eléctrico por horas a escala comunal</t>
  </si>
  <si>
    <t>Superintendencia de Electricidad y Combustibles (SEC)</t>
  </si>
  <si>
    <t>IS_91 Indisponibilidad de suministro eléctrico - indicador SAIDI anual</t>
  </si>
  <si>
    <t>Porcentaje de manzanas con veredas con buena calidad de pavimento</t>
  </si>
  <si>
    <t>100% de veredas en buen estado</t>
  </si>
  <si>
    <t>Este indicador mide el estado de conservación del pavimento de las veredas, lo que da cuenta de las condiciones del espacio público, especialmente en términos de accesibilidad universal. Para el cálculo del indicador se utilizan los datos provenientes del Precenso que realizó el Instituto Nacional de Estadísticas (INE) el año 2011, donde se incluye un conjunto de variables respecto al espacio público a escala de manzana censal. Entre éstas, se evalúa la calidad del pavimento de las veredas en la manzana, dato que es recogido en terreno por un empadronador en base a su apreciación. De esta forma, la calidad del pavimento es evaluada con las categorías: Excelente, Buena, Regular, Mala o No existe pavimento. Para la construcción de este indicador se consideran las alternativas “Excelente” y “Buena” para definir una manzana con buena calidad de pavimento, y luego se calcula el porcentaje que éstas representan con respecto al total.</t>
  </si>
  <si>
    <t>30-07-2019 </t>
  </si>
  <si>
    <t xml:space="preserve">Anual: según disponibilidad de la fuente </t>
  </si>
  <si>
    <t>Espacio público - Calidad del pavimento de las veredas</t>
  </si>
  <si>
    <t>Espacio público</t>
  </si>
  <si>
    <t>Número de manzanas con calidad del pavimento de veredas "Buena" o "Excelente"</t>
  </si>
  <si>
    <t>Número total de manzanas en la comuna</t>
  </si>
  <si>
    <t xml:space="preserve">1. Actualmente no existe insumo para la actualización de este indicador.
2. El indicador mide el estado del pavimento de la vereda, pero no su funcionalidad. </t>
  </si>
  <si>
    <t>ESTÁNDAR: Igual, en %</t>
  </si>
  <si>
    <t>IS_40 Porcentaje de manzanas con veredas con buena calidad de pavimento</t>
  </si>
  <si>
    <t>Proximidad residencial de grupos de distinto Nivel Socio Económico (NSE).</t>
  </si>
  <si>
    <t>Porcentaje de unidades vecinales de la comuna que tienen entre 20% y 60% de hogares vulnerables.</t>
  </si>
  <si>
    <t>100 % de las unidades vecinales (UV) de una comuna con un mínimo de 20% y un máximo de 60% de población vulnerable.</t>
  </si>
  <si>
    <t xml:space="preserve">Este indicador corresponde al porcentaje de UV de una comuna donde existe una proporción "aceptable" de hogares vulnerables, que indique que este segmento de la población se encuentra en condiciones de integración residencial con otros grupos socioeconómicos. El Consejo Nacional de Desarrollo Urbano (CNDU) ha planteado que un porcentaje "aceptable" de hogares vulnerables por UV está entre un 20% y un 60%, lo que indicaría integración residencial. De esta forma, se mide el nivel de homogeneidad social a escala de unidades vecinales por comuna. </t>
  </si>
  <si>
    <t>71 comunas</t>
  </si>
  <si>
    <t xml:space="preserve">Integración residencial- Segregación - Población vulnerable - Población no vulnerable. </t>
  </si>
  <si>
    <t>Número de hogares correspondientes al 40% más vulnerable según Registro Social de Hogares (RSH)</t>
  </si>
  <si>
    <t>RSH / Ministerio de Desarrollo Social y Familia (MIDESO)</t>
  </si>
  <si>
    <t>https://bit.ly/2ue4wnG</t>
  </si>
  <si>
    <t>UV</t>
  </si>
  <si>
    <t>Número total de hogares por unidad vecinal según Censo 2017</t>
  </si>
  <si>
    <t>https://bit.ly/2v4AvqK</t>
  </si>
  <si>
    <t>La información proveniente del Censo 2017 solo se encuentra disponible para las UV de 71 comunas.</t>
  </si>
  <si>
    <t>N° Unidades Vecinales</t>
  </si>
  <si>
    <t>N° UV con &lt;20% hogares vulnerables</t>
  </si>
  <si>
    <t>N° UV con &gt;60% hogares vulnerables</t>
  </si>
  <si>
    <t>entre 20 y 60</t>
  </si>
  <si>
    <t>IS_39 Porcentaje de unidades vecinales que tienen entre 20% y 60% de hogares vulnerables</t>
  </si>
  <si>
    <t>Proximidad residencial de grupos de distinto Nivel Socio Económico (NSE)</t>
  </si>
  <si>
    <t>Índice de segregación de la población vulnerable</t>
  </si>
  <si>
    <t xml:space="preserve">Complementario </t>
  </si>
  <si>
    <t xml:space="preserve">Este indicador mide la distribución espacial de la población vulnerable a través del índice de segregación de Duncan. El índice Duncan es un indicador sintético sobre la relación que existe entre la composición social de las subunidades territoriales (unidades vecinales o UV) y la composición social de la unidad territorial de orden superior (comuna de la ciudad a la que pertenece cada UV). Este indicador adquiere valores de 0 (ausencia de segregación) a 1 (máxima segregación) y se interpreta como el porcentaje de miembros del grupo en cuestión (la población vulnerable) que debería cambiar su lugar de residencia para alcanzar una situación de ausencia de segregación. Si este índice es igual a cero, el grupo minoritario está repartido de forma homogénea. Se identifica como población vulnerable al segmento correspondiente al 40% más vulnerable de la población, de acuerdo con el Registro Social de Hogares (RSH). La utilización de este indicador es importante porque la concentración de población de bajo nivel socioeconómico en ciertos territorios tiende a estar vinculada a problemas sociales que alimentan la reproducción de la pobreza. Por el contrario, la proximidad entre grupos sociales de distinto nivel socio económico puede ser entendida como una precondición para la integración social. </t>
  </si>
  <si>
    <t>Integración residencial- Segregación- Población vulnerable</t>
  </si>
  <si>
    <t>Número de hogares correspondientes al 40% más vulnerable según el RSH.</t>
  </si>
  <si>
    <t xml:space="preserve">Número total de hogares por UV en la comuna </t>
  </si>
  <si>
    <t>https://bit.ly/37SIAN3</t>
  </si>
  <si>
    <t>Suma de Resta de proporciones entre vulnerables y no vulnerables de la UV</t>
  </si>
  <si>
    <t>Duncan</t>
  </si>
  <si>
    <t>IS_39A Índice de segregación de la población vulnerable</t>
  </si>
  <si>
    <t>Porcentaje de la población en situación de pobreza (pobreza por ingresos MDS)</t>
  </si>
  <si>
    <t>Este indicador corresponde al porcentaje de la población que se encuentra en situación de pobreza por ingresos a escala comunal, de acuerdo con la medición periódica que realiza la Encuesta CASEN. En este caso, la pobreza se mide a través de los ingresos del hogar teniendo en cuenta además la cantidad de personas que lo componen, tomando en cuenta que un hogar es considerado pobre cuando su ingreso total está por debajo de la línea de pobreza, un valor fijado a partir del costo de una canasta para cubrir necesidades básicas. 
Actualmente la información utilizada para calcular este indicador está disponible solamente para 139 comunas con representatividad estadística a escala comunal en la última versión de la Encuesta CASEN (2015), de las cuales 78 son del universo de la Línea de Base del SIEDU. A través del método de Estimación para Áreas Pequeñas (SAE) elaborado por el Ministerio de Desarrollo Social y Familia (MIDESO), es posible obtener el cálculo para las 39 comunas restantes.</t>
  </si>
  <si>
    <t xml:space="preserve">Análisis de base de datos </t>
  </si>
  <si>
    <t>Pobreza- Ingresos- Integración social</t>
  </si>
  <si>
    <t>Encuesta CASEN y SAE / MIDESO</t>
  </si>
  <si>
    <t>La posibilidad de desagregar la información a escala comunal dependerá de la representatividad estadística de cada medición CASEN.</t>
  </si>
  <si>
    <t>Metodología de Estimación</t>
  </si>
  <si>
    <t>IS_36 Porcentaje de la población en situación de pobreza (pobreza por ingresos MDS)</t>
  </si>
  <si>
    <t>Estimación Directa</t>
  </si>
  <si>
    <t>SAE</t>
  </si>
  <si>
    <t>Porcentaje de la población en situación de pobreza (pobreza multidimensional MDS)</t>
  </si>
  <si>
    <t xml:space="preserve">Este indicador corresponde al porcentaje de la población que se encuentra en situación de pobreza multidimensional a escala comunal, de acuerdo con la medición que realiza con esta metodología la Encuesta CASEN desde 2013. La pobreza se mide a través de un conjunto de cinco dimensiones (Educación, Salud, Trabajo y Seguridad Social, Vivienda y Entorno, Redes y Cohesión Social), para las cuales se evalúa si el hogar presenta carencias. Un hogar es considerado pobre cuando presenta carencias en al menos un 22,5% de las variables medidas. 
Actualmente la información utilizada para calcular este indicador está disponible para solamente 139 comunas con representatividad estadística a nivel comunal en la última versión de la Encuesta CASEN (2015), de las cuales 78 son del universo de la Línea de Base del SIEDU. A través del método de Estimación para Áreas Pequeñas (SAE) elaborado por el Ministerio de Desarrollo Social y Familia (MIDESO), es posible obtener el cálculo para las 39 comunas restantes. </t>
  </si>
  <si>
    <t>Proyección poblacional 2018, con base al censo 2017</t>
  </si>
  <si>
    <t>IS_37 Porcentaje de la población en situación de pobreza (pobreza multidimensional MDS)</t>
  </si>
  <si>
    <t xml:space="preserve">Nota: (*) Existen hogares de la muestra sin información para determinar la situación de pobreza multidimensional. </t>
  </si>
  <si>
    <t>Porcentaje de viviendas en situación de hacinamiento</t>
  </si>
  <si>
    <t>Corresponde al porcentaje de viviendas que presentan situación de hacinamiento por comuna. El indicador mide la razón entre el número de personas residentes y el número de dormitorios de uso exclusivo en el hogar. Por tanto, los hogares que tienen 2,5 o más personas por dormitorio son considerados como en situación de hacinamiento y también se considera hacinamiento, si en una vivienda tiene al menos uno de sus hogares con esta condición. Este indicador forma parte de las variables consideradas por el Ministerio de Vivienda y Urbanismo (MINVU) para la medición del déficit habitacional cuantitativo, que define los requerimientos de nuevas viviendas.</t>
  </si>
  <si>
    <t>Déficit habitacional- Hacinamiento- Viviendas- Hogares</t>
  </si>
  <si>
    <t>Porcentaje de viviendas con hacinamiento</t>
  </si>
  <si>
    <t>https://bit.ly/2HHRWA8</t>
  </si>
  <si>
    <t>Sin relación con otros indicadores</t>
  </si>
  <si>
    <t>IS_33 Porcentaje de Hacinamiento</t>
  </si>
  <si>
    <t>Porcentaje de viviendas con situación de allegamiento externo</t>
  </si>
  <si>
    <t>Corresponde al porcentaje de viviendas en la comuna que presentan situación de allegamiento externo, es decir aquellas viviendas donde existe más de un hogar. Este indicador forma parte de las variables consideradas por el Ministerio de Vivienda y Urbanismo (MINVU) para la medición del déficit habitacional cuantitativo que define los requerimientos de nuevas viviendas.</t>
  </si>
  <si>
    <t>Déficit habitacional- Allegamiento</t>
  </si>
  <si>
    <t>Composición de viviendas</t>
  </si>
  <si>
    <t>https://bit.ly/2FBnRRR</t>
  </si>
  <si>
    <t>IS_34 Porcentaje de viviendas con situación de allegamiento externo</t>
  </si>
  <si>
    <t>Requerimiento de viviendas nuevas urbanas</t>
  </si>
  <si>
    <t>Este indicador analiza el déficit habitacional cuantitativo en zonas urbanas a través de los requerimientos de nuevas viviendas de acuerdo con la metodología desarrollada por la División Técnica del Ministerio de Vivienda y Urbanismo (MINVU). Se calcula a partir de la suma del total de viviendas calificadas como irrecuperables, la cantidad de hogares allegados y la cantidad de núcleos allegados- hacinados. Por consiguiente, en conjunto determinan la cantidad de viviendas nuevas requeridas en la comuna. En la medida en que la cantidad de viviendas requeridas es mayor, existe un mayor déficit cuantitativo y por lo tanto una mayor cantidad de hogares que no tienen acceso a una vivienda adecuada lo que tiene un impacto negativo en la calidad de vida y contraviene los principios del derecho a una vivienda adecuada establecidos por ONU-Hábitat.</t>
  </si>
  <si>
    <t>Cantidad de viviendas</t>
  </si>
  <si>
    <t>Déficit habitacional- Requerimiento de viviendas</t>
  </si>
  <si>
    <t>Número de viviendas irrecuperables</t>
  </si>
  <si>
    <t>https://bit.ly/329kfkA</t>
  </si>
  <si>
    <t>Número de hogares allegados</t>
  </si>
  <si>
    <t>Número de núcleos familiares allegados y hacinados</t>
  </si>
  <si>
    <t>IS_32 Requerimiento de viviendas nuevas urbanas</t>
  </si>
  <si>
    <t>Accesibilidad digital domiciliaria</t>
  </si>
  <si>
    <t>Tasa de conexiones residenciales fijas de internet por cada 1.000 viviendas particulares</t>
  </si>
  <si>
    <t>Este indicador mide la accesibilidad digital a través de la tasa de conexiones residenciales fijas de internet por cada 1.000 viviendas particulares por comuna. La definición de conexiones residenciales fijas de internet proviene del criterio fijado por la Organización para la Cooperación y el Desarrollo Económico (OECD) que considera todas aquellas conexiones a internet residenciales con velocidades iguales o superiores a 256 kbps. Según la Subsecretaría de Telecomunicaciones (SUBTEL), la mayoría las conexiones en Chile supera 1 Mbps), con tecnologías sobre par de cobre (xDSL), FTTX, HFC e inalámbricas fijas. Por lo tanto, no consideran las conexiones 3G, ni las conexiones Wifi, aunque éstas usen mayoritariamente redes fijas para llegar al backbone de Internet. Cabe mencionar, que todas las compañías que brindan este servicio informan a SUBTEL, quien finalmente entrega la información.</t>
  </si>
  <si>
    <t>Relación (Unidades por cada 1.000 viviendas particulares)</t>
  </si>
  <si>
    <t>Acceso a internet- Accesibilidad digital- Internet</t>
  </si>
  <si>
    <t>Redes de energía y servicios básicos</t>
  </si>
  <si>
    <t>Número de conexiones residenciales fijas de internet</t>
  </si>
  <si>
    <t>SUBTEL</t>
  </si>
  <si>
    <t>Número de viviendas particulares</t>
  </si>
  <si>
    <t>Tasa de conexiones residenciales fijas de internet por cada 1.000 viviendas</t>
  </si>
  <si>
    <t>Conexiones Residenciales Fijas</t>
  </si>
  <si>
    <t>Viviendas Particulares</t>
  </si>
  <si>
    <t>BPU_24 Tasa de Conexiones Residenciales Fijas</t>
  </si>
  <si>
    <t>Número de microbasurales por cada 10.000 habitantes</t>
  </si>
  <si>
    <t>Este indicador da cuenta de la gestión municipal a residuos, así como también del tratamiento de la basura por parte de las personas. Para esto se identifica la cantidad de microbasurales a nivel comunal por parte del gobierno municipal cada 10.000 mil habitantes, con el fin de obtener un indicador que permita comparar a todas las comunas del país e identificar adecuadamente en cuáles territorios se debe priorizar la gestión. Se entenderá por microbasural todo aquel terreno con superficie inferior a una hectárea en las que se deposita basura periódica o eventualmente. Por lo general, estos sitios son espacios de acceso directo como calles, callejones y riberas de cursos superficiales, cercanos a poblaciones.</t>
  </si>
  <si>
    <t>62 comunas</t>
  </si>
  <si>
    <t>Relación (Número de microbasurales por cada 10.000 habitantes)</t>
  </si>
  <si>
    <t>Microbasurales - Gestión de residuos</t>
  </si>
  <si>
    <t>Número de microbasurales detectados</t>
  </si>
  <si>
    <t>Municipios</t>
  </si>
  <si>
    <t>Encuesta a Municipios SIEDU</t>
  </si>
  <si>
    <t>1. No todos los municipios poseen un catastro de microbasurales.
2. Bajo porcentaje de respuesta al cuestionario por parte de los municipios, lo que influye en la cobertura del indicador.</t>
  </si>
  <si>
    <t xml:space="preserve">Cantidad de Microbasurales </t>
  </si>
  <si>
    <t>Total población comunal</t>
  </si>
  <si>
    <t>EA_35 Número de microbasurales por cada 10.000 habitantes</t>
  </si>
  <si>
    <t>* Tienen catatro, pero no declararon el número de microbasurales
** No cuentan con catastro</t>
  </si>
  <si>
    <t>S/R</t>
  </si>
  <si>
    <t>Cantidad (kg) de disposición final de residuos sólidos urbanos per cápita</t>
  </si>
  <si>
    <t>Hasta 1 kilogramo / habitante / día</t>
  </si>
  <si>
    <t xml:space="preserve">Este indicador muestra la cantidad de residuos sólidos municipales estimados por habitante, originados de manera diaria en los núcleos urbanos como resultado de las actividades domésticas, comerciales o similares. En su cálculo, este indicador considera todos aquellos residuos, no peligrosos ni tóxicos, cuya gestión y/o tratamiento es de responsabilidad municipal, siendo además dispuestos en vertederos, rellenos sanitarios y/o basurales. </t>
  </si>
  <si>
    <t>Análisis de base de datos y consulta directa</t>
  </si>
  <si>
    <t>Kilogramo / habitante /día</t>
  </si>
  <si>
    <t>Residuos sólidos no peligrosos ni tóxicos - Gestión municipal per cápita</t>
  </si>
  <si>
    <t>Generador de residuos domiciliarios municipales</t>
  </si>
  <si>
    <t>Sistema Nacional de Declaración de Residuos (SINADER), Encuesta a Municipalidades Subsecretaría de Desarrollo Regional y Administrativo (SUBDERE)</t>
  </si>
  <si>
    <t>https://bit.ly/2ECcNE1    http://www.retc.cl/datos-retc/</t>
  </si>
  <si>
    <t xml:space="preserve">Cobertura comunal 2017 </t>
  </si>
  <si>
    <t>https://bit.ly/2X8JTT5</t>
  </si>
  <si>
    <t>1. El indicador se elabora con la información declarada por el municipio, debido a esto los residuos de origen informal no son capturados por este indicador.
2. No existen registros administrativos que permitan contrastar la información declarada por los municipios.</t>
  </si>
  <si>
    <t>ESTÁNDAR: Menor en Kg/hab/día</t>
  </si>
  <si>
    <t>Residuos declarados a SINADER (kg)</t>
  </si>
  <si>
    <t>Población estimada 2018</t>
  </si>
  <si>
    <t>EA_34 Cantidad de Residuos (Kg/hab/dia)</t>
  </si>
  <si>
    <t>Brecha</t>
  </si>
  <si>
    <t>Alta</t>
  </si>
  <si>
    <t>Media</t>
  </si>
  <si>
    <t>Nula</t>
  </si>
  <si>
    <t>Baja</t>
  </si>
  <si>
    <t>Consumo de energía eléctrica per cápita residencial</t>
  </si>
  <si>
    <t>Este indicador mide la cantidad de energía eléctrica residencial utilizada por cada comuna en un año determinado. A partir de esto, es posible comparar el comportamiento que tiene cada comuna respecto a la utilización residencial de dicho recurso. Si bien, el indicador por sí sólo no permite dar cuenta de eficiencia energética, permite a los tomadores de decisiones evaluar el impacto de posibles medidas al respecto.</t>
  </si>
  <si>
    <t>Kilovatio hora (kWh) / habitante / año</t>
  </si>
  <si>
    <t>Consumo eléctrico residencial por comuna</t>
  </si>
  <si>
    <t>Comisión Nacional de Energía (CNE)</t>
  </si>
  <si>
    <t>https://bit.ly/2WmTZ5T</t>
  </si>
  <si>
    <t>EA_22a, EA_23.</t>
  </si>
  <si>
    <t>Consumo de energía eléctrica per cápita no residencial</t>
  </si>
  <si>
    <t>Este indicador mide la cantidad de energía eléctrica no residencial utilizada por cada comuna en un año determinado. A partir de esto, es posible comparar el comportamiento que tiene cada comuna respecto a la utilización no residencial de dicho recurso. Si bien, por sí sólo no permite dar cuenta de eficiencia energética, permite a los tomadores de decisión evaluar el impacto de posibles medidas al respecto.</t>
  </si>
  <si>
    <t>Consumo eléctrico- Eficiencia energética- Cliente no residencial</t>
  </si>
  <si>
    <t>Consumo eléctrico no residencial por comuna</t>
  </si>
  <si>
    <t>EA_22, EA_23.</t>
  </si>
  <si>
    <t>EA_22
EA_22a</t>
  </si>
  <si>
    <t>Consumo de energía eléctrica per cápita residencial
Consumo de energía eléctrica per cápita no residencial</t>
  </si>
  <si>
    <t>Total Población Comunal</t>
  </si>
  <si>
    <t xml:space="preserve">Consumo kWh Anual </t>
  </si>
  <si>
    <t>EA_22 Consumo Per Capita residencial (Kwh/persona)</t>
  </si>
  <si>
    <t>Consumo No Residencial kWh Anual</t>
  </si>
  <si>
    <t>EA_22A Consumo Per Capita no residencial (Kwh/persona)</t>
  </si>
  <si>
    <t>Porcentaje de personas potencialmente expuestas a niveles de ruido diurno inaceptables (Ln &gt; 65 dBA OCDE)</t>
  </si>
  <si>
    <t>Ln &gt; 65 dBA OCDE</t>
  </si>
  <si>
    <t>Este indicador permite evaluar la cantidad de personas potencialmente expuestas al ruido diurno (por sobre 65 dBA), el cual puede significar un daño para la salud de las personas y se construye sobre la base de las mediciones elaboradas por el Ministerio de Medio Ambiente para cinco ciudades del país, lo cual implica un esfuerzo institucional importante para ampliar la generación de mapas a la mayor cantidad población posible. Esta medición es complementaria al indicador de contaminación por ruido nocturno.</t>
  </si>
  <si>
    <t>Geoprocesamiento en base a mapas de ruido y manzanas censales.</t>
  </si>
  <si>
    <t>41 comunas / 5 ciudades</t>
  </si>
  <si>
    <t>Contaminación acústica- Ruido diurno- Fuentes móviles.</t>
  </si>
  <si>
    <t>Medio Ambiente, Salud</t>
  </si>
  <si>
    <t>Mapas de ruido diurno con niveles acústicos en dB. (uno por ciudad)</t>
  </si>
  <si>
    <t>Valdivia- 2015, Temuco- Padre las Casas- 2015, Coquimbo- La Serena- 2015, Coronel- 2015, Gran Santiago- 2016</t>
  </si>
  <si>
    <t>Cobertura de polígonos por rango de ruido modelado, por ciudad.</t>
  </si>
  <si>
    <t>Manzanas con número de personas- Censo 2017</t>
  </si>
  <si>
    <t>Manzanas censales</t>
  </si>
  <si>
    <t xml:space="preserve">No existe certeza respecto de la frecuencia de actualización de los mapas de ruido, lo que dificulta la futura actualización del indicador.                                                      </t>
  </si>
  <si>
    <t>Porcentaje de personas potencialmente expuestas a niveles de ruido nocturno inaceptables (Ln &gt; 55 dBA OCDE)</t>
  </si>
  <si>
    <t>Ln &gt; 55 dBA OCDE</t>
  </si>
  <si>
    <t>Este indicador permite evaluar la cantidad de personas potencialmente expuestas al ruido nocturno (por sobre 55 dBA), el cual puede significar daño para la salud de las personas y se construye sobre la base de las mediciones elaboradas por el Ministerio de Medio Ambiente para cinco ciudades del país, lo cual implica un esfuerzo institucional importante para ampliar la generación de mapas a la mayor cantidad población posible. Esta medición es complementaria al indicador de contaminación por ruido diurno.</t>
  </si>
  <si>
    <t>Contaminación acústica - Ruido nocturno - Fuentes móviles.</t>
  </si>
  <si>
    <t>MMA</t>
  </si>
  <si>
    <t xml:space="preserve">No existe certeza respecto de la frecuencia de actualización de los mapas de ruido, lo que dificulta la futura actualización del indicador.                                            </t>
  </si>
  <si>
    <t>EA_10
EA_90</t>
  </si>
  <si>
    <t>Porcentaje de personas potencialmente expuestas a niveles de ruido nocturno inaceptables (Ln &gt; 55 dBA OCDE)
Porcentaje de personas potencialmente expuestas a niveles de ruido diurno inaceptables (Ld &gt; 65 dBA OCDE)</t>
  </si>
  <si>
    <t>EA_10 Porcentaje de personas expuestas a niveles de ruido diurno inaceptables</t>
  </si>
  <si>
    <t>EA_90 Porcentaje de personas expuestas a niveles de ruido nocturno inaceptables</t>
  </si>
  <si>
    <t xml:space="preserve">2. Mejor acceso a movilidad sustentable </t>
  </si>
  <si>
    <t>Porcentaje de cobertura de la red de ciclovía sobre la red vial</t>
  </si>
  <si>
    <t>Este indicador corresponde a la suma de tramos de la red de ciclovía en relación con la extensión total de la red vial. Se entiende por red de ciclovía al conjunto de todas las vías segregadas (visual o físicamente) para el uso de los ciclos (vehículos no motorizados de una o más ruedas propulsados a tracción humana como bicicletas, skaters y patines). El indicador permite identificar la proporción de la red de infraestructura vial dedicada al desplazamiento de ciclos, con el objetivo de dotar de relevancia a la movilidad activa como alternativa sustentable de traslado para la calidad de vida, la cual se explica cuando los propios viajeros proveen de la energía necesaria para sustentar el desplazamiento.</t>
  </si>
  <si>
    <t>LUC de 90 comunas</t>
  </si>
  <si>
    <t>Ciclovía - Red Vial - Porcentaje</t>
  </si>
  <si>
    <t>Movilidad</t>
  </si>
  <si>
    <t>Ciclovías</t>
  </si>
  <si>
    <t>Catastros de la Secretaría de Planificación de Transporte (SECTRA) complementado con los del Ministerio de Vivienda y Urbanismo (MINVU)</t>
  </si>
  <si>
    <t>Solicitud directa a SECTRA y al MINVU.</t>
  </si>
  <si>
    <t>No tiene, solicitar vía transparencia</t>
  </si>
  <si>
    <t xml:space="preserve">El indicador mide únicamente longitud de metros de ciclovías implementadas sin dar cuenta de la calidad de ellas. </t>
  </si>
  <si>
    <t>Longitud_Vias_M</t>
  </si>
  <si>
    <t>Longitud_Vias_KM</t>
  </si>
  <si>
    <t>Longitud_Ciclovias_M</t>
  </si>
  <si>
    <t>Longitud_Ciclovias_KM</t>
  </si>
  <si>
    <t>EA_93 Porcentaje de cobertura de la red de ciclovía sobre la red vial</t>
  </si>
  <si>
    <t>Porcentaje de la población dentro del área de influencia de la red de transporte público mayor</t>
  </si>
  <si>
    <t>90% o más de población cubierta dentro de la red de transporte público mayor</t>
  </si>
  <si>
    <t>Este indicador mide la población localizada dentro del área de influencia de la red de transporte público, definida por un radio de 500 metros desde un paradero de buses, y de 800 metros desde una estación de metro o una estación intermodal. El indicador muestra el total de población con acceso a ese sistema de transporte público mayor a distancias “caminables” en un área urbana. Su cálculo aborda 4 años: desde 2015 hasta 2018.</t>
  </si>
  <si>
    <t>25 ciudades</t>
  </si>
  <si>
    <t>Acceso transporte público mayor - Oferta y demanda de transporte público.</t>
  </si>
  <si>
    <t>Cobertura de paraderos de transporte público mayor</t>
  </si>
  <si>
    <t>Subsecretaría de Transporte (SUBTRANS)</t>
  </si>
  <si>
    <t>https://bit.ly/2V7ta4s</t>
  </si>
  <si>
    <t>2015 - 2016 - 2017 - 2018</t>
  </si>
  <si>
    <t>https://bit.ly/2SHYXYe</t>
  </si>
  <si>
    <t>Límite Urbano Censal (LUC)</t>
  </si>
  <si>
    <t xml:space="preserve">Cobertura de manzanas con población </t>
  </si>
  <si>
    <t>https://bit.ly/2Yx47tP</t>
  </si>
  <si>
    <t xml:space="preserve">1. En casos excepcionales, el uso de centroides (puntos que definen el centro geométrico de un objeto) distorsiona la distancia entre paraderos de buses y manzanas cuando éstas son de grandes dimensiones, tendiendo a ampliar las distancias reales.
2. La red vial utilizada no presenta un atributo que permita discriminar funcionalidad y uso. Esto implica asumir traslados uniformes por toda la red.
3. La red vial utilizada no presenta un atributo que permita identificar pendientes topográficas. Esto implica asumir traslados uniformes por toda la red. </t>
  </si>
  <si>
    <t>ESTÁNDAR: Porcentaje superior o igual a</t>
  </si>
  <si>
    <t>DE_36 Porcentaje de la población dentro del area de influencia de la red de transporte público mayor (%)</t>
  </si>
  <si>
    <t>Número de víctimas lesionadas en siniestros de tránsito por cada 100.000 habitantes</t>
  </si>
  <si>
    <t>Este indicador mide el número de víctimas lesionadas como producto de siniestros de tránsito por cada 100.000 habitantes. El problema de la inseguridad vial es alto en las áreas urbanas y tiene que ver principalmente con el comportamiento de los diferentes actores del tránsito. Una reducción de los valores de este indicador evidencia adelantos en la pacificación estructural de la circulación de vehículos motorizados. Por otro lado, un aumento en el valor de este indicador mostraría el incremento de una educación vial deficiente y malas prácticas en las normas de tránsito como excesos de velocidad, conducción bajo la influencia del alcohol, entre otras causas.</t>
  </si>
  <si>
    <t>Relación (Número de víctimas lesionadas por cada 100.000 Habitantes)</t>
  </si>
  <si>
    <t>Número de víctimas lesionadas en siniestros de tránsito</t>
  </si>
  <si>
    <t>Comisión Nacional de Tránsito (CONASET)</t>
  </si>
  <si>
    <t>https://bit.ly/37IHiDV</t>
  </si>
  <si>
    <t>Las estadísticas de lesionados se agrupan en 3 categorías: "Leves"; "Menos graves" y "Graves". Los registros de CONASET abarcan solo hasta las 24 horas posteriores de la ocurrencia del siniestro, por lo que aquellas personas que evolucionan después de 24 horas a mayor gravedad no se ven reflejadas en el indicador.</t>
  </si>
  <si>
    <t>Lesionados 2018</t>
  </si>
  <si>
    <t>DE_31 Número de víctimas lesionadas en siniestros de tránsito por cada 100.000 habitantes</t>
  </si>
  <si>
    <t>Número de víctimas mortales en siniestros de tránsito por cada 100.000 habitantes</t>
  </si>
  <si>
    <t>Este indicador mide el número de víctimas mortales como producto de siniestros de tránsito por cada 100.000 habitantes. El problema de la inseguridad vial es alto en las áreas urbanas y tiene que ver principalmente con el comportamiento de los diferentes actores del tránsito. Una reducción de los valores de este indicador evidencia adelantos en la pacificación estructural de la circulación de vehículos motorizados. Por otro lado, un aumento en el valor de este indicador mostraría el incremento de prácticas temerarias y violentas como irrespeto a las normas de tránsito, excesos de velocidad, conducción bajo la influencia del alcohol, entre otras.</t>
  </si>
  <si>
    <t>Relación (Número de víctimas mortales por cada 100.000 Habitantes)</t>
  </si>
  <si>
    <t>Número de víctimas mortales en siniestros de tránsito</t>
  </si>
  <si>
    <t>https://bit.ly/2P9orLZ</t>
  </si>
  <si>
    <t xml:space="preserve">Las estadísticas de lesionados se agrupan en 3 categorías: "Leves"; "Menos graves" y "Graves". Los registros de CONASET abarcan solo hasta las 24 horas posteriores de la ocurrencia del siniestro, por lo que aquellas personas con lesiones graves que fallecen después de las 24 horas quedan fuera de las estadísticas de víctimas mortales. </t>
  </si>
  <si>
    <t>Fallecidos 2018</t>
  </si>
  <si>
    <t>DE_28 Número de víctimas mortales en siniestros de tránsito por cada 100.000 habitantes</t>
  </si>
  <si>
    <t>Promedio de intersecciones relevantes cada 1,44 km²</t>
  </si>
  <si>
    <t>Este indicador mide el número de intersecciones de vialidad estructurante por unidad de superficie (1,2 kilómetros x 1,2 kilómetros) e informa sobre la conectividad urbana y más específicamente sobre la disponibilidad de infraestructura vial para los vehículos de transporte público mayor. Entendiendo que, a mayor cantidad de intersecciones relevantes, mejor será la cobertura y operación de los buses. Por otro lado, bajos niveles de este indicador redundarán inevitablemente en bajos niveles para los otros indicadores de desempeño del transporte público.</t>
  </si>
  <si>
    <t>Número de intersecciones promedio en una superficie de 1,44 km2</t>
  </si>
  <si>
    <t>Límite Urbano Censal (LUC) - Red Vial - Intersecciones viales</t>
  </si>
  <si>
    <t>https://bit.ly/304EIWF</t>
  </si>
  <si>
    <t>Ejes viales</t>
  </si>
  <si>
    <t>La red vial utilizada no presenta un atributo que permita discriminar funcionalidad y uso, lo que tiende a subestimar el número de intersecciones identificadas.</t>
  </si>
  <si>
    <r>
      <t>DE_25 Número de intersecciones cada 1,44 km</t>
    </r>
    <r>
      <rPr>
        <sz val="9"/>
        <color theme="0"/>
        <rFont val="Calibri"/>
        <family val="2"/>
      </rPr>
      <t>²</t>
    </r>
  </si>
  <si>
    <t>Tiempo de viaje en hora punta mañana</t>
  </si>
  <si>
    <t>Hasta 60 minutos</t>
  </si>
  <si>
    <t>2010 - 2012 - 2013 - 2014 - 2017</t>
  </si>
  <si>
    <t>Este indicador resulta del cálculo del percentil 90 del tiempo de viaje en el Periodo Punta Mañana (PPM) que es el más crítico del día para los traslados en un contexto urbano. El indicador se calcula para cada comuna considerando todos los modos de transporte donde menores tiempos promedios de viaje indican mayor eficiencia en la movilidad y mejor calidad de vida.</t>
  </si>
  <si>
    <t>Definida según su instrumento de levantamiento: 63 comunas / Encuesta Origen Destino (en adelante EOD) que cubren 12 ciudades SIEDU.</t>
  </si>
  <si>
    <t>63 comunas</t>
  </si>
  <si>
    <t>Minutos</t>
  </si>
  <si>
    <t>Anual: según disponibilidad de la fuente.</t>
  </si>
  <si>
    <t>Tiempo de viaje - EOD - Movilidad.</t>
  </si>
  <si>
    <t xml:space="preserve">EOD </t>
  </si>
  <si>
    <t>Secretaría de Planificación de Transporte (SECTRA)</t>
  </si>
  <si>
    <t>https://bit.ly/2V8ocVe</t>
  </si>
  <si>
    <t>Arica, Iquique/Alto Hospicio, Antofagasta, Copiapó y Coquimbo/La Serena - 2010, Gran Santiago - 2012, Temuco/Padre las Casas, Osorno y Valdivia - 2013, Gran Valparaíso y Puerto Montt - 2014, San Antonio - 2017.</t>
  </si>
  <si>
    <t>Hogares, Personas, Viajes por zonas EOD, por ciudad levantada.</t>
  </si>
  <si>
    <t>No se dispone de información para la totalidad de las comunas y ciudades SIEDU.</t>
  </si>
  <si>
    <t>Tiempo de viaje en transporte público en hora punta mañana</t>
  </si>
  <si>
    <t xml:space="preserve">Este indicador resulta del cálculo del percentil 90 del tiempo de viaje en Transporte Público (TP) en Periodo Punta Mañana (PPM) que es el más crítico del día para los traslados. Se calcula el indicador de los viajes en TP originados en cada comuna, donde menores tiempos de traslado en TP indican mayor eficiencia y desempeño del servicio, así como menor costo social de los viajes. </t>
  </si>
  <si>
    <t>Tiempo de viaje – EOD - Movilidad.</t>
  </si>
  <si>
    <t>EOD completa</t>
  </si>
  <si>
    <t>Secretaría de Planificación de Transportes (SECTRA)</t>
  </si>
  <si>
    <t>https://bit.ly/2uggltH</t>
  </si>
  <si>
    <t>Relación entre el tiempo de viaje en hora punta respecto del tiempo de viaje fuera de hora punta</t>
  </si>
  <si>
    <t xml:space="preserve">Este indicador informa cuánto cambia la fluidez en Periodos de Punta Mañana (PPM) respecto al Periodo Fuera de Punta (PFP). Se mide dividiendo el percentil 90 del tiempo de viaje en PPM por el percentil 90 del tiempo de viaje en PFP. Un valor alto indica que la fluidez está fuertemente afectada en horas punta situación que alerta sobre posibles mejoras potenciales para afectar positivamente los tiempos de viaje (cambios de horario de actividades, intervención en el tránsito, planificación de usos de suelo, etc.). Se debe esperar que en términos razonables el tiempo de viaje en hora punta represente un aumento de entre 10% y 15% del tiempo de viaje en condiciones libres (esto es un cociente de 1,10 a 1,15). </t>
  </si>
  <si>
    <t xml:space="preserve">63 comunas </t>
  </si>
  <si>
    <t>Ratio</t>
  </si>
  <si>
    <t>Congestión - Punta mañana - Tiempo de viaje – EOD - Movilidad.</t>
  </si>
  <si>
    <t>https://bit.ly/32esewU</t>
  </si>
  <si>
    <t xml:space="preserve">Partición modal del transporte público (número de viajes en transporte público respecto al número total de viajes) </t>
  </si>
  <si>
    <t xml:space="preserve">Este indicador mide el porcentaje de viajes en transporte público en la distribución modal total. En la medida que su valor aumenta es posible asumir un grado mayor de eficiencia de la movilidad urbana, en tanto el transporte público tiene la capacidad de movilizar a más personas con menor energía, generando a su vez menor contaminación y congestión. </t>
  </si>
  <si>
    <t>Partición modal - Transporte público – EOD - Movilidad.</t>
  </si>
  <si>
    <t>https://bit.ly/32aE4I6</t>
  </si>
  <si>
    <t>Partición modal del transporte sustentable (suma de viajes en transporte público, caminata y bicicleta respecto al número total de viajes)</t>
  </si>
  <si>
    <t xml:space="preserve">Este indicador mide el porcentaje de viajes en Transporte Sustentable, esto es, empleando los modos de transporte público, caminata y bicicleta, en la distribución modal total. En la medida que este indicador aumenta es posible asumir un grado mayor de eficiencia de la movilidad urbana, en tanto los modos caminata y bicicleta como movilidad activa no motorizada sumado al transporte público tienen la capacidad de movilizar a más personas con menor energía, generando a su vez menor contaminación y congestión. </t>
  </si>
  <si>
    <t>Partición modal - Transporte público – EOD - Movilidad sustentable.</t>
  </si>
  <si>
    <t>https://bit.ly/37MajyB</t>
  </si>
  <si>
    <t>DE_33
DE_102
DE_105
DE_16
DE_29</t>
  </si>
  <si>
    <t>Relación entre el tiempo de viaje en hora punta respecto del tiempo de viaje fuera de hora punta
Partición modal del transporte público (número de viajes en transporte público respecto al número total de viajes)
Partición modal del transporte sustentable (suma de viajes en transporte público, caminata y bicicleta respecto al número total de viajes)
Tiempo de viaje en hora punta mañana
Tiempo de viaje en transporte público en hora punta mañana</t>
  </si>
  <si>
    <t>ESTÁNDAR DE_16 y DE_29: Tiempo menor o igual en minutos</t>
  </si>
  <si>
    <t>Densidad de oferta planificada de transporte público mayor en periodo punta mañana, por persona</t>
  </si>
  <si>
    <t xml:space="preserve">Este indicador promedia la frecuencia, por habitante, de los servicios de Transporte Público (TP) mayor planificados y accesibles durante una hora de Periodo Punta Mañana (PPM). Se calcula espacialmente para cada manzana censal, valorizándola en cuanto a su oferta mediante la construcción de buffers en torno a las estaciones y paraderos de TP mayor (800 metros para metro o intermodales y 500 metros para buses). Para su agregación a nivel comunal se calcula el promedio de la frecuencia per cápita por manzana. Este valor entrega una visión del nivel de cobertura y accesibilidad del TP mayor en la comuna. </t>
  </si>
  <si>
    <t>Análisis y procesamiento de base de datos. Geoprocesamiento.</t>
  </si>
  <si>
    <t>64 comunas</t>
  </si>
  <si>
    <t>Promedio per cápita de frecuencia de transporte público mayor</t>
  </si>
  <si>
    <t>Transporte público - Cobertura de servicios - Movilidad.</t>
  </si>
  <si>
    <t>General Transit Feed Specification (GTFS) para cada ciudad.</t>
  </si>
  <si>
    <t>https://bit.ly/2QxH8c8</t>
  </si>
  <si>
    <t xml:space="preserve">La Serena/Coquimbo, Temuco Padre las Casas - 2015, Gran Valparaíso, Antofagasta, Puerto Montt, Puerto Varas, Osorno, Castro, Temuco Padre las Casas - 2016, Arica, Iquique/Alto Hospicio, Gran Concepción, Valdivia - 2017, Gran Santiago - 2018.  </t>
  </si>
  <si>
    <t>Paraderos y estaciones (con coordenadas), recorridos (con frecuencia según tipo de día y periodo, con secuencia de paraderos o estaciones).</t>
  </si>
  <si>
    <t>Manzanas censales con dato de población.</t>
  </si>
  <si>
    <t>https://bit.ly/357WZTL</t>
  </si>
  <si>
    <t>Manzanas censales.</t>
  </si>
  <si>
    <t>La fuente de información para 3 ciudades (Copiapó, Coyhaique y Punta Arenas) no pudo ser procesada debido a que no hay registro de horario para todas las detenciones en los paraderos de transporte público mayor de esas ciudades.</t>
  </si>
  <si>
    <t>BPU_26*, BPU_26b.</t>
  </si>
  <si>
    <t>Densidad de la oferta real de transporte público mayor en periodo punta mañana, por persona</t>
  </si>
  <si>
    <t>Este indicador promedia la frecuencia real por habitante de los servicios de Transporte Público (en adelante TP) mayor accesibles durante una hora de Periodo Punta Mañana (PPM), ajustada según el Índice de Cumplimiento de Frecuencia (en adelante ICF). Se calcula espacialmente para cada manzana censal, valorizándola en cuanto a su oferta mediante la construcción de buffers en torno a las estaciones y paraderos de TP mayor (800 metros para metro o intermodal y 500 metros para buses). Para su agregación a nivel comunal se calcula el promedio de la frecuencia per cápita por manzana. Este valor entrega una visión del nivel de cobertura y accesibilidad del TP mayor en la comuna.</t>
  </si>
  <si>
    <t>34 comunas</t>
  </si>
  <si>
    <t>Promedio per cápita de frecuencia de transporte público mayor ajustada según el ICF.</t>
  </si>
  <si>
    <t>Transporte público - Cobertura real de servicios - Movilidad.</t>
  </si>
  <si>
    <t>ICF</t>
  </si>
  <si>
    <t>Directorio de Transporte Público Metropolitano (DTPM)</t>
  </si>
  <si>
    <t>Solicitado vía transparencia.</t>
  </si>
  <si>
    <t>Manzanas censales con datos de población.</t>
  </si>
  <si>
    <t>Los ICF están disponibles solo para la Ciudad de Santiago, lo que limita la cobertura territorial del indicador.</t>
  </si>
  <si>
    <t>BPU_26, BPU_26b.</t>
  </si>
  <si>
    <t>Densidad de oferta planificada de transporte público menor en periodo punta mañana, por persona</t>
  </si>
  <si>
    <t>2010-2014</t>
  </si>
  <si>
    <t>Este indicador promedia la frecuencia por habitante de los servicios de taxis colectivos accesibles durante una hora de Periodo Punta Mañana (PPM). Se calcula espacialmente para cada manzana censal, valorizada en cuanto a la oferta de colectivos mediante la construcción de buffers de 200 metros a lo largo de los recorridos. Para su agregación a nivel comunal, se calcula el promedio de la frecuencia per cápita por manzana. Este valor entrega una visión del nivel de cobertura y accesibilidad ofertado por los taxis colectivos en la comuna.</t>
  </si>
  <si>
    <t>Análisis de base de datos. Geoprocesamiento</t>
  </si>
  <si>
    <t>Límite Urbano Censal (LUC) de 52 comunas</t>
  </si>
  <si>
    <t>Promedio per cápita de frecuencia de transporte público menor</t>
  </si>
  <si>
    <t>Transporte público menor – Colectivos - Cobertura de servicios - Movilidad</t>
  </si>
  <si>
    <t>Líneas de colectivos con representación espacial y frecuencias según periodo</t>
  </si>
  <si>
    <t>Subsecretaría de Transportes (SUBTRANS)</t>
  </si>
  <si>
    <t>Solicitado vía transparencia</t>
  </si>
  <si>
    <t>Manzanas censales con dato de población</t>
  </si>
  <si>
    <t>Dado el formato disponible para la oferta de taxis colectivos, el indicador puede tender a subestimar su oferta.</t>
  </si>
  <si>
    <t>BPU_26, BPU_26*.</t>
  </si>
  <si>
    <t>BPU_26
BPU_26*
BPU_26b</t>
  </si>
  <si>
    <t>Densidad de oferta planificada de transporte público mayor en período punta mañana
Densidad de oferta real de transporte público mayor en periodo punta mañana
Densidad de oferta planificada de transporte público menor en periodo punta mañana</t>
  </si>
  <si>
    <t>BPU_26 Densidad de oferta planificada de transporte público mayor en periodo punta mañana, por persona</t>
  </si>
  <si>
    <t>BPU_26asterico Densidad de oferta real de transporte público mayor en periodo punta mañana, por persona.</t>
  </si>
  <si>
    <t>BPU_26b Densidad de oferta planificada de transporte público menor en periodo punta mañana, por persona.</t>
  </si>
  <si>
    <t>Distancia a paraderos de transporte público mayor</t>
  </si>
  <si>
    <t>400 metros de distancia máxima</t>
  </si>
  <si>
    <t>El indicador expresa valores de distancia desde un origen determinado respecto del paradero de transporte público. La distancia se mide a través de redes viales calibradas, desde el centro geométrico de cada manzana hasta el paradero público mayor más próximo, mientras que, para su agregación territorial, dicha distancia se pondera en función de la población a nivel de manzana.</t>
  </si>
  <si>
    <t>87 comunas</t>
  </si>
  <si>
    <t>Paraderos - Transporte público - Distancia</t>
  </si>
  <si>
    <t>Localización de paraderos</t>
  </si>
  <si>
    <t>https://bit.ly/2SZZUtQ</t>
  </si>
  <si>
    <t>Cobertura de ejes viales</t>
  </si>
  <si>
    <t>https://bit.ly/2Ytq0dz</t>
  </si>
  <si>
    <t>BPU_25 Distancia a paraderos de transporte público mayor</t>
  </si>
  <si>
    <t>Porcentaje de población en situación de pobreza multidimensional</t>
  </si>
  <si>
    <t>Porcentaje de población en situación de pobreza por ingresos</t>
  </si>
  <si>
    <t>Hasta fines del año 2019 las estadísticas laborales del INE se diseminaban, entre otros niveles de desagregación territorial, en 33 ciudades; considerando como base el Marco Muestral del Censo 2002. En 2020 se actualizaron los factores de expansión de la encuesta con las proyecciones de población del Censo 2017, determinándose que las 33 ciudades ya no eran representativas. A partir del 2020, la información será diseminada en 4 grandes conurbaciones.</t>
  </si>
  <si>
    <t>33 ciudades definidas por el Encuesta Nacional de Empleo</t>
  </si>
  <si>
    <t xml:space="preserve">ARICA         </t>
  </si>
  <si>
    <t xml:space="preserve">IQUIQUE       </t>
  </si>
  <si>
    <t xml:space="preserve">ANTOFAGASTA      </t>
  </si>
  <si>
    <t xml:space="preserve">CALAMA           </t>
  </si>
  <si>
    <t xml:space="preserve">COPIAPÓ         </t>
  </si>
  <si>
    <t xml:space="preserve">VALLENAR         </t>
  </si>
  <si>
    <t xml:space="preserve">COQUIMBO         </t>
  </si>
  <si>
    <t xml:space="preserve">LA SERENA        </t>
  </si>
  <si>
    <t xml:space="preserve">OVALLE           </t>
  </si>
  <si>
    <t xml:space="preserve">VALPARAÍSO       </t>
  </si>
  <si>
    <t>VIÑA DEL MAR (1)</t>
  </si>
  <si>
    <t xml:space="preserve">SAN ANTONIO      </t>
  </si>
  <si>
    <t>GRAN SANTIAGO (2)</t>
  </si>
  <si>
    <t xml:space="preserve">RANCAGUA         </t>
  </si>
  <si>
    <t xml:space="preserve">SAN FERNANDO     </t>
  </si>
  <si>
    <t xml:space="preserve">CURICÓ          </t>
  </si>
  <si>
    <t xml:space="preserve">TALCA            </t>
  </si>
  <si>
    <t xml:space="preserve">LINARES          </t>
  </si>
  <si>
    <t>CHILLÁN (3)</t>
  </si>
  <si>
    <t>CONCEPCIÓN (4)</t>
  </si>
  <si>
    <t>TALCAHUANO (5)</t>
  </si>
  <si>
    <t xml:space="preserve">LOTA             </t>
  </si>
  <si>
    <t xml:space="preserve">CORONEL          </t>
  </si>
  <si>
    <t xml:space="preserve">LOS ÁNGELES      </t>
  </si>
  <si>
    <t>ARAUCANÍA</t>
  </si>
  <si>
    <t xml:space="preserve">ANGOL            </t>
  </si>
  <si>
    <t xml:space="preserve">TEMUCO           </t>
  </si>
  <si>
    <t xml:space="preserve">VALDIVIA         </t>
  </si>
  <si>
    <t xml:space="preserve">OSORNO           </t>
  </si>
  <si>
    <t xml:space="preserve">PUERTO MONTT     </t>
  </si>
  <si>
    <t xml:space="preserve">COYHAIQUE         </t>
  </si>
  <si>
    <t xml:space="preserve">PUERTO AYSÉN   </t>
  </si>
  <si>
    <t xml:space="preserve">PUNTA ARENAS     </t>
  </si>
  <si>
    <t>1 / Incluye Concón</t>
  </si>
  <si>
    <t>2 / Incluye las 32 comunas de la Provincia de Santiago más Puente Alto, San Bernardo y Padre Hurtado</t>
  </si>
  <si>
    <t>3 / Incluye Chillán Viejo</t>
  </si>
  <si>
    <t>4 / Incluye Chiguayante y San Pedro de Paz</t>
  </si>
  <si>
    <t>5 / Incluye Hualpén</t>
  </si>
  <si>
    <t>Sector Primario T1</t>
  </si>
  <si>
    <t>Cuenta propia 1T</t>
  </si>
  <si>
    <t>% 1T</t>
  </si>
  <si>
    <t>Cuenta propia 2T</t>
  </si>
  <si>
    <t>% 2T</t>
  </si>
  <si>
    <t>Cuenta propia 3T</t>
  </si>
  <si>
    <t>% 3T</t>
  </si>
  <si>
    <t>Cuenta propia 4T</t>
  </si>
  <si>
    <t>% 4T</t>
  </si>
  <si>
    <t>INIA</t>
  </si>
  <si>
    <t>Este indicador mide la capacidad de carga de la oferta de educación básica pública y particular subvencionada (instituciones con financiamiento público). La capacidad de carga se mide como la relación entre la disponibilidad efectiva de matrícula en los establecimientos de educación básica y la demanda potencial (cantidad de habitantes entre 6 y 14 años) existente en el área de influencia del establecimiento que corresponde a un radio de 1.000 metros. 
La accesibilidad es particularmente relevante para este nivel educativo, ya que la distancia adquiere un mayor peso a menor edad de los niños/as, pues las posibilidades de movilidad son más restringidas.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</si>
</sst>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 #,##0.00_-;\-* #,##0.00_-;_-* &quot;-&quot;??_-;_-@_-"/>
    <numFmt numFmtId="165" formatCode="#,##0.0000"/>
    <numFmt numFmtId="166" formatCode="#,##0.0"/>
    <numFmt numFmtId="167" formatCode="0.00000"/>
    <numFmt numFmtId="168" formatCode="0.0%"/>
  </numFmts>
  <fonts count="60" x14ac:knownFonts="1">
    <font>
      <sz val="11"/>
      <color theme="1"/>
      <name val="Calibri"/>
      <family val="2"/>
      <scheme val="minor"/>
    </font>
    <font>
      <sz val="9"/>
      <color rgb="FF000000"/>
      <name val="Calibri"/>
      <family val="2"/>
    </font>
    <font>
      <sz val="11"/>
      <color theme="1"/>
      <name val="Calibri"/>
      <family val="2"/>
      <scheme val="minor"/>
    </font>
    <font>
      <b/>
      <sz val="10"/>
      <color rgb="FF000000"/>
      <name val="Calibri"/>
      <family val="2"/>
    </font>
    <font>
      <sz val="10"/>
      <color rgb="FF000000"/>
      <name val="Calibri"/>
      <family val="2"/>
    </font>
    <font>
      <sz val="10"/>
      <color theme="1"/>
      <name val="Calibri"/>
      <family val="2"/>
      <scheme val="minor"/>
    </font>
    <font>
      <u/>
      <sz val="11"/>
      <color theme="10"/>
      <name val="Calibri"/>
      <family val="2"/>
      <scheme val="minor"/>
    </font>
    <font>
      <b/>
      <sz val="10"/>
      <color theme="1"/>
      <name val="Calibri"/>
      <family val="2"/>
      <scheme val="minor"/>
    </font>
    <font>
      <b/>
      <sz val="10"/>
      <color rgb="FF000000"/>
      <name val="Calibri"/>
      <family val="2"/>
      <scheme val="minor"/>
    </font>
    <font>
      <sz val="10"/>
      <color rgb="FF000000"/>
      <name val="Calibri"/>
      <family val="2"/>
      <scheme val="minor"/>
    </font>
    <font>
      <sz val="11"/>
      <color rgb="FF000000"/>
      <name val="Calibri"/>
      <family val="2"/>
    </font>
    <font>
      <sz val="8"/>
      <color rgb="FF000000"/>
      <name val="Verdana"/>
      <family val="2"/>
    </font>
    <font>
      <sz val="11"/>
      <color indexed="8"/>
      <name val="Calibri"/>
      <family val="2"/>
      <scheme val="minor"/>
    </font>
    <font>
      <i/>
      <sz val="10"/>
      <color theme="1"/>
      <name val="Calibri"/>
      <family val="2"/>
      <scheme val="minor"/>
    </font>
    <font>
      <sz val="9"/>
      <color theme="1"/>
      <name val="Calibri"/>
      <family val="2"/>
      <scheme val="minor"/>
    </font>
    <font>
      <sz val="11"/>
      <color rgb="FF000000"/>
      <name val="Calibri"/>
      <family val="2"/>
    </font>
    <font>
      <sz val="10"/>
      <name val="Calibri"/>
      <family val="2"/>
      <scheme val="minor"/>
    </font>
    <font>
      <sz val="11"/>
      <name val="Calibri"/>
      <family val="2"/>
      <scheme val="minor"/>
    </font>
    <font>
      <sz val="9"/>
      <color rgb="FF000000"/>
      <name val="Calibri"/>
      <family val="2"/>
      <scheme val="minor"/>
    </font>
    <font>
      <sz val="10"/>
      <color rgb="FFFF0000"/>
      <name val="Calibri"/>
      <family val="2"/>
      <scheme val="minor"/>
    </font>
    <font>
      <b/>
      <sz val="9"/>
      <color rgb="FF000000"/>
      <name val="Calibri"/>
      <family val="2"/>
    </font>
    <font>
      <sz val="11"/>
      <color rgb="FFFF0000"/>
      <name val="Calibri"/>
      <family val="2"/>
      <scheme val="minor"/>
    </font>
    <font>
      <u/>
      <sz val="10"/>
      <color theme="10"/>
      <name val="Calibri"/>
      <family val="2"/>
      <scheme val="minor"/>
    </font>
    <font>
      <u/>
      <sz val="9"/>
      <color theme="10"/>
      <name val="Calibri"/>
      <family val="2"/>
      <scheme val="minor"/>
    </font>
    <font>
      <b/>
      <sz val="11"/>
      <color theme="0"/>
      <name val="Calibri"/>
      <family val="2"/>
      <scheme val="minor"/>
    </font>
    <font>
      <sz val="11"/>
      <color theme="0"/>
      <name val="Calibri"/>
      <family val="2"/>
      <scheme val="minor"/>
    </font>
    <font>
      <b/>
      <sz val="9"/>
      <color theme="0"/>
      <name val="Calibri"/>
      <family val="2"/>
      <scheme val="minor"/>
    </font>
    <font>
      <b/>
      <sz val="10"/>
      <color theme="0"/>
      <name val="Calibri"/>
      <family val="2"/>
      <scheme val="minor"/>
    </font>
    <font>
      <sz val="11"/>
      <color rgb="FF000000"/>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i/>
      <sz val="11"/>
      <color rgb="FF7F7F7F"/>
      <name val="Calibri"/>
      <family val="2"/>
      <scheme val="minor"/>
    </font>
    <font>
      <b/>
      <sz val="11"/>
      <color theme="1"/>
      <name val="Calibri"/>
      <family val="2"/>
      <scheme val="minor"/>
    </font>
    <font>
      <sz val="10"/>
      <name val="Arial"/>
      <family val="2"/>
    </font>
    <font>
      <sz val="18"/>
      <color theme="3"/>
      <name val="Cambria"/>
      <family val="2"/>
      <scheme val="major"/>
    </font>
    <font>
      <sz val="10"/>
      <name val="Calibri"/>
      <family val="2"/>
    </font>
    <font>
      <sz val="11"/>
      <name val="Calibri"/>
      <family val="2"/>
    </font>
    <font>
      <sz val="9"/>
      <name val="Calibri"/>
      <family val="2"/>
      <scheme val="minor"/>
    </font>
    <font>
      <sz val="9"/>
      <color theme="0"/>
      <name val="Calibri"/>
      <family val="2"/>
    </font>
    <font>
      <sz val="10"/>
      <color theme="1"/>
      <name val="Calibri"/>
      <family val="2"/>
    </font>
    <font>
      <b/>
      <u/>
      <sz val="11"/>
      <color theme="10"/>
      <name val="Calibri"/>
      <family val="2"/>
      <scheme val="minor"/>
    </font>
    <font>
      <sz val="10"/>
      <color indexed="8"/>
      <name val="Calibri"/>
      <family val="2"/>
      <scheme val="minor"/>
    </font>
    <font>
      <sz val="10"/>
      <color theme="0"/>
      <name val="Calibri"/>
      <family val="2"/>
      <scheme val="minor"/>
    </font>
    <font>
      <sz val="11"/>
      <color theme="0"/>
      <name val="Calibri"/>
      <family val="2"/>
    </font>
    <font>
      <i/>
      <sz val="10"/>
      <color indexed="8"/>
      <name val="Calibri"/>
      <family val="2"/>
      <scheme val="minor"/>
    </font>
    <font>
      <sz val="10"/>
      <color rgb="FF222222"/>
      <name val="Calibri"/>
      <family val="2"/>
      <scheme val="minor"/>
    </font>
    <font>
      <b/>
      <vertAlign val="superscript"/>
      <sz val="10"/>
      <color rgb="FF000000"/>
      <name val="Calibri"/>
      <family val="2"/>
    </font>
    <font>
      <sz val="10"/>
      <color rgb="FF9C0006"/>
      <name val="Calibri"/>
      <family val="2"/>
      <scheme val="minor"/>
    </font>
    <font>
      <sz val="10"/>
      <color rgb="FF006100"/>
      <name val="Calibri"/>
      <family val="2"/>
      <scheme val="minor"/>
    </font>
    <font>
      <u/>
      <sz val="10"/>
      <color theme="1"/>
      <name val="Calibri"/>
      <family val="2"/>
      <scheme val="minor"/>
    </font>
    <font>
      <sz val="8"/>
      <name val="Calibri"/>
      <family val="2"/>
      <scheme val="minor"/>
    </font>
  </fonts>
  <fills count="44">
    <fill>
      <patternFill patternType="none"/>
    </fill>
    <fill>
      <patternFill patternType="gray125"/>
    </fill>
    <fill>
      <patternFill patternType="solid">
        <fgColor theme="0"/>
        <bgColor indexed="64"/>
      </patternFill>
    </fill>
    <fill>
      <patternFill patternType="solid">
        <fgColor rgb="FFFFFFFF"/>
        <bgColor rgb="FFFFFFFF"/>
      </patternFill>
    </fill>
    <fill>
      <patternFill patternType="solid">
        <fgColor rgb="FFFFFFFF"/>
        <bgColor indexed="64"/>
      </patternFill>
    </fill>
    <fill>
      <patternFill patternType="solid">
        <fgColor theme="5" tint="0.79998168889431442"/>
        <bgColor indexed="64"/>
      </patternFill>
    </fill>
    <fill>
      <patternFill patternType="solid">
        <fgColor theme="0"/>
        <bgColor rgb="FFFFFFFF"/>
      </patternFill>
    </fill>
    <fill>
      <patternFill patternType="solid">
        <fgColor theme="5" tint="0.79998168889431442"/>
        <bgColor rgb="FFEEECE1"/>
      </patternFill>
    </fill>
    <fill>
      <patternFill patternType="solid">
        <fgColor theme="4"/>
      </patternFill>
    </fill>
    <fill>
      <patternFill patternType="solid">
        <fgColor indexed="65"/>
        <bgColor theme="0"/>
      </patternFill>
    </fill>
    <fill>
      <patternFill patternType="solid">
        <fgColor theme="0"/>
        <bgColor theme="0"/>
      </patternFill>
    </fill>
    <fill>
      <patternFill patternType="solid">
        <fgColor rgb="FFFFFFFF"/>
        <bgColor theme="0"/>
      </patternFill>
    </fill>
    <fill>
      <patternFill patternType="solid">
        <fgColor auto="1"/>
        <bgColor theme="0"/>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theme="0"/>
      </patternFill>
    </fill>
  </fills>
  <borders count="3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style="thin">
        <color indexed="64"/>
      </left>
      <right/>
      <top style="thin">
        <color indexed="64"/>
      </top>
      <bottom style="thin">
        <color indexed="64"/>
      </bottom>
      <diagonal/>
    </border>
    <border>
      <left style="thin">
        <color auto="1"/>
      </left>
      <right/>
      <top/>
      <bottom/>
      <diagonal/>
    </border>
    <border>
      <left/>
      <right style="thin">
        <color auto="1"/>
      </right>
      <top/>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rgb="FF000000"/>
      </left>
      <right/>
      <top style="thin">
        <color rgb="FF000000"/>
      </top>
      <bottom/>
      <diagonal/>
    </border>
    <border>
      <left style="thin">
        <color rgb="FF000000"/>
      </left>
      <right/>
      <top/>
      <bottom style="thin">
        <color rgb="FF000000"/>
      </bottom>
      <diagonal/>
    </border>
    <border>
      <left style="thin">
        <color rgb="FF000000"/>
      </left>
      <right style="thin">
        <color rgb="FF000000"/>
      </right>
      <top/>
      <bottom style="thin">
        <color rgb="FF000000"/>
      </bottom>
      <diagonal/>
    </border>
    <border>
      <left/>
      <right style="thin">
        <color indexed="64"/>
      </right>
      <top/>
      <bottom style="thin">
        <color indexed="64"/>
      </bottom>
      <diagonal/>
    </border>
    <border>
      <left/>
      <right style="thin">
        <color auto="1"/>
      </right>
      <top style="thin">
        <color indexed="64"/>
      </top>
      <bottom/>
      <diagonal/>
    </border>
    <border>
      <left style="thin">
        <color indexed="64"/>
      </left>
      <right/>
      <top/>
      <bottom style="thin">
        <color auto="1"/>
      </bottom>
      <diagonal/>
    </border>
    <border>
      <left/>
      <right/>
      <top/>
      <bottom style="thin">
        <color auto="1"/>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rgb="FF000000"/>
      </right>
      <top/>
      <bottom style="thin">
        <color rgb="FF000000"/>
      </bottom>
      <diagonal/>
    </border>
  </borders>
  <cellStyleXfs count="62">
    <xf numFmtId="0" fontId="0" fillId="0" borderId="0"/>
    <xf numFmtId="9" fontId="2" fillId="0" borderId="0" applyFont="0" applyFill="0" applyBorder="0" applyAlignment="0" applyProtection="0"/>
    <xf numFmtId="0" fontId="6" fillId="0" borderId="0" applyNumberFormat="0" applyFill="0" applyBorder="0" applyAlignment="0" applyProtection="0"/>
    <xf numFmtId="0" fontId="10" fillId="0" borderId="0"/>
    <xf numFmtId="0" fontId="12" fillId="0" borderId="0"/>
    <xf numFmtId="0" fontId="15" fillId="0" borderId="0"/>
    <xf numFmtId="0" fontId="25" fillId="8" borderId="0" applyNumberFormat="0" applyBorder="0" applyAlignment="0" applyProtection="0"/>
    <xf numFmtId="0" fontId="29" fillId="0" borderId="0" applyNumberFormat="0" applyFill="0" applyBorder="0" applyAlignment="0" applyProtection="0"/>
    <xf numFmtId="0" fontId="30" fillId="0" borderId="20" applyNumberFormat="0" applyFill="0" applyAlignment="0" applyProtection="0"/>
    <xf numFmtId="0" fontId="31" fillId="0" borderId="21" applyNumberFormat="0" applyFill="0" applyAlignment="0" applyProtection="0"/>
    <xf numFmtId="0" fontId="32" fillId="0" borderId="22" applyNumberFormat="0" applyFill="0" applyAlignment="0" applyProtection="0"/>
    <xf numFmtId="0" fontId="32" fillId="0" borderId="0" applyNumberFormat="0" applyFill="0" applyBorder="0" applyAlignment="0" applyProtection="0"/>
    <xf numFmtId="0" fontId="33" fillId="13" borderId="0" applyNumberFormat="0" applyBorder="0" applyAlignment="0" applyProtection="0"/>
    <xf numFmtId="0" fontId="34" fillId="14" borderId="0" applyNumberFormat="0" applyBorder="0" applyAlignment="0" applyProtection="0"/>
    <xf numFmtId="0" fontId="35" fillId="15" borderId="0" applyNumberFormat="0" applyBorder="0" applyAlignment="0" applyProtection="0"/>
    <xf numFmtId="0" fontId="36" fillId="16" borderId="23" applyNumberFormat="0" applyAlignment="0" applyProtection="0"/>
    <xf numFmtId="0" fontId="37" fillId="17" borderId="24" applyNumberFormat="0" applyAlignment="0" applyProtection="0"/>
    <xf numFmtId="0" fontId="38" fillId="17" borderId="23" applyNumberFormat="0" applyAlignment="0" applyProtection="0"/>
    <xf numFmtId="0" fontId="39" fillId="0" borderId="25" applyNumberFormat="0" applyFill="0" applyAlignment="0" applyProtection="0"/>
    <xf numFmtId="0" fontId="24" fillId="18" borderId="26" applyNumberFormat="0" applyAlignment="0" applyProtection="0"/>
    <xf numFmtId="0" fontId="21" fillId="0" borderId="0" applyNumberFormat="0" applyFill="0" applyBorder="0" applyAlignment="0" applyProtection="0"/>
    <xf numFmtId="0" fontId="2" fillId="19" borderId="27" applyNumberFormat="0" applyFont="0" applyAlignment="0" applyProtection="0"/>
    <xf numFmtId="0" fontId="40" fillId="0" borderId="0" applyNumberFormat="0" applyFill="0" applyBorder="0" applyAlignment="0" applyProtection="0"/>
    <xf numFmtId="0" fontId="41" fillId="0" borderId="28" applyNumberFormat="0" applyFill="0" applyAlignment="0" applyProtection="0"/>
    <xf numFmtId="0" fontId="2" fillId="20" borderId="0" applyNumberFormat="0" applyBorder="0" applyAlignment="0" applyProtection="0"/>
    <xf numFmtId="0" fontId="2" fillId="21" borderId="0" applyNumberFormat="0" applyBorder="0" applyAlignment="0" applyProtection="0"/>
    <xf numFmtId="0" fontId="25" fillId="22" borderId="0" applyNumberFormat="0" applyBorder="0" applyAlignment="0" applyProtection="0"/>
    <xf numFmtId="0" fontId="25"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5" fillId="26" borderId="0" applyNumberFormat="0" applyBorder="0" applyAlignment="0" applyProtection="0"/>
    <xf numFmtId="0" fontId="25" fillId="27" borderId="0" applyNumberFormat="0" applyBorder="0" applyAlignment="0" applyProtection="0"/>
    <xf numFmtId="0" fontId="2" fillId="28" borderId="0" applyNumberFormat="0" applyBorder="0" applyAlignment="0" applyProtection="0"/>
    <xf numFmtId="0" fontId="2" fillId="29" borderId="0" applyNumberFormat="0" applyBorder="0" applyAlignment="0" applyProtection="0"/>
    <xf numFmtId="0" fontId="25" fillId="30" borderId="0" applyNumberFormat="0" applyBorder="0" applyAlignment="0" applyProtection="0"/>
    <xf numFmtId="0" fontId="25" fillId="31" borderId="0" applyNumberFormat="0" applyBorder="0" applyAlignment="0" applyProtection="0"/>
    <xf numFmtId="0" fontId="2" fillId="32" borderId="0" applyNumberFormat="0" applyBorder="0" applyAlignment="0" applyProtection="0"/>
    <xf numFmtId="0" fontId="2" fillId="33" borderId="0" applyNumberFormat="0" applyBorder="0" applyAlignment="0" applyProtection="0"/>
    <xf numFmtId="0" fontId="25" fillId="34" borderId="0" applyNumberFormat="0" applyBorder="0" applyAlignment="0" applyProtection="0"/>
    <xf numFmtId="0" fontId="25" fillId="35" borderId="0" applyNumberFormat="0" applyBorder="0" applyAlignment="0" applyProtection="0"/>
    <xf numFmtId="0" fontId="2" fillId="36" borderId="0" applyNumberFormat="0" applyBorder="0" applyAlignment="0" applyProtection="0"/>
    <xf numFmtId="0" fontId="2" fillId="37" borderId="0" applyNumberFormat="0" applyBorder="0" applyAlignment="0" applyProtection="0"/>
    <xf numFmtId="0" fontId="25" fillId="38" borderId="0" applyNumberFormat="0" applyBorder="0" applyAlignment="0" applyProtection="0"/>
    <xf numFmtId="0" fontId="25" fillId="39" borderId="0" applyNumberFormat="0" applyBorder="0" applyAlignment="0" applyProtection="0"/>
    <xf numFmtId="0" fontId="2" fillId="40" borderId="0" applyNumberFormat="0" applyBorder="0" applyAlignment="0" applyProtection="0"/>
    <xf numFmtId="0" fontId="2" fillId="41" borderId="0" applyNumberFormat="0" applyBorder="0" applyAlignment="0" applyProtection="0"/>
    <xf numFmtId="0" fontId="25" fillId="42" borderId="0" applyNumberFormat="0" applyBorder="0" applyAlignment="0" applyProtection="0"/>
    <xf numFmtId="0" fontId="42" fillId="0" borderId="0"/>
    <xf numFmtId="0" fontId="43" fillId="0" borderId="0" applyNumberFormat="0" applyFill="0" applyBorder="0" applyAlignment="0" applyProtection="0"/>
    <xf numFmtId="0" fontId="6" fillId="0" borderId="0" applyNumberFormat="0" applyFill="0" applyBorder="0" applyAlignment="0" applyProtection="0"/>
    <xf numFmtId="0" fontId="28" fillId="0" borderId="0"/>
    <xf numFmtId="164" fontId="28" fillId="0" borderId="0" applyFont="0" applyFill="0" applyBorder="0" applyAlignment="0" applyProtection="0"/>
    <xf numFmtId="0" fontId="10" fillId="0" borderId="0"/>
    <xf numFmtId="0" fontId="45" fillId="0" borderId="0"/>
    <xf numFmtId="0" fontId="2" fillId="0" borderId="0"/>
    <xf numFmtId="0" fontId="2" fillId="0" borderId="0"/>
    <xf numFmtId="0" fontId="2" fillId="19" borderId="27" applyNumberFormat="0" applyFont="0" applyAlignment="0" applyProtection="0"/>
    <xf numFmtId="0" fontId="12" fillId="0" borderId="0"/>
    <xf numFmtId="0" fontId="10" fillId="0" borderId="0"/>
    <xf numFmtId="9" fontId="42" fillId="0" borderId="0" applyFont="0" applyFill="0" applyBorder="0" applyAlignment="0" applyProtection="0"/>
    <xf numFmtId="164" fontId="2" fillId="0" borderId="0" applyFont="0" applyFill="0" applyBorder="0" applyAlignment="0" applyProtection="0"/>
    <xf numFmtId="0" fontId="10" fillId="0" borderId="0"/>
  </cellStyleXfs>
  <cellXfs count="752">
    <xf numFmtId="0" fontId="0" fillId="0" borderId="0" xfId="0"/>
    <xf numFmtId="0" fontId="0" fillId="0" borderId="0" xfId="0" applyFont="1" applyAlignment="1"/>
    <xf numFmtId="0" fontId="0" fillId="0" borderId="0" xfId="0" applyAlignment="1">
      <alignment horizontal="right"/>
    </xf>
    <xf numFmtId="1" fontId="0" fillId="0" borderId="0" xfId="0" applyNumberFormat="1"/>
    <xf numFmtId="0" fontId="0" fillId="0" borderId="0" xfId="0" applyFont="1"/>
    <xf numFmtId="0" fontId="5" fillId="0" borderId="0" xfId="0" applyFont="1"/>
    <xf numFmtId="0" fontId="6" fillId="0" borderId="0" xfId="2" applyFill="1" applyBorder="1" applyAlignment="1">
      <alignment horizontal="center" vertical="center"/>
    </xf>
    <xf numFmtId="0" fontId="7" fillId="2" borderId="0" xfId="0" applyFont="1" applyFill="1" applyBorder="1" applyAlignment="1">
      <alignment vertical="center" wrapText="1"/>
    </xf>
    <xf numFmtId="0" fontId="5" fillId="2" borderId="0" xfId="0" applyFont="1" applyFill="1" applyBorder="1" applyAlignment="1">
      <alignment wrapText="1"/>
    </xf>
    <xf numFmtId="0" fontId="5" fillId="2" borderId="0" xfId="0" applyFont="1" applyFill="1" applyBorder="1" applyAlignment="1">
      <alignment horizontal="left" vertical="center" wrapText="1"/>
    </xf>
    <xf numFmtId="0" fontId="5" fillId="2" borderId="0" xfId="0" applyFont="1" applyFill="1" applyBorder="1" applyAlignment="1">
      <alignment vertical="center" wrapText="1"/>
    </xf>
    <xf numFmtId="0" fontId="5" fillId="2" borderId="0" xfId="0" applyFont="1" applyFill="1" applyBorder="1" applyAlignment="1">
      <alignment horizontal="left" wrapText="1"/>
    </xf>
    <xf numFmtId="0" fontId="0" fillId="2" borderId="0" xfId="0" applyFill="1" applyAlignment="1">
      <alignment wrapText="1"/>
    </xf>
    <xf numFmtId="0" fontId="0" fillId="0" borderId="0" xfId="0" applyAlignment="1">
      <alignment horizontal="center"/>
    </xf>
    <xf numFmtId="10" fontId="0" fillId="0" borderId="0" xfId="0" applyNumberFormat="1"/>
    <xf numFmtId="0" fontId="0" fillId="0" borderId="1" xfId="0" applyBorder="1"/>
    <xf numFmtId="0" fontId="5" fillId="0" borderId="0" xfId="0" applyFont="1" applyAlignment="1">
      <alignment horizontal="center"/>
    </xf>
    <xf numFmtId="0" fontId="0" fillId="0" borderId="0" xfId="0" applyFill="1"/>
    <xf numFmtId="0" fontId="0" fillId="0" borderId="0" xfId="0" applyAlignment="1">
      <alignment horizontal="center" wrapText="1"/>
    </xf>
    <xf numFmtId="0" fontId="0" fillId="0" borderId="0" xfId="0" applyBorder="1"/>
    <xf numFmtId="0" fontId="11" fillId="0" borderId="0" xfId="0" applyFont="1" applyAlignment="1">
      <alignment horizontal="left" vertical="center" readingOrder="1"/>
    </xf>
    <xf numFmtId="0" fontId="0" fillId="0" borderId="0" xfId="0" applyAlignment="1">
      <alignment wrapText="1"/>
    </xf>
    <xf numFmtId="0" fontId="12" fillId="0" borderId="0" xfId="4" applyAlignment="1">
      <alignment horizontal="center"/>
    </xf>
    <xf numFmtId="0" fontId="12" fillId="0" borderId="0" xfId="4" applyFill="1" applyAlignment="1">
      <alignment horizontal="center"/>
    </xf>
    <xf numFmtId="0" fontId="12" fillId="0" borderId="0" xfId="4" applyFill="1" applyAlignment="1">
      <alignment horizontal="center" wrapText="1"/>
    </xf>
    <xf numFmtId="10" fontId="12" fillId="0" borderId="0" xfId="4" applyNumberFormat="1" applyFill="1" applyAlignment="1">
      <alignment horizontal="center" wrapText="1"/>
    </xf>
    <xf numFmtId="0" fontId="0" fillId="0" borderId="0" xfId="0" applyFill="1" applyAlignment="1">
      <alignment horizontal="center"/>
    </xf>
    <xf numFmtId="0" fontId="5" fillId="2" borderId="0" xfId="0" applyFont="1" applyFill="1"/>
    <xf numFmtId="0" fontId="5" fillId="0" borderId="0" xfId="0" applyFont="1" applyFill="1" applyBorder="1" applyAlignment="1">
      <alignment vertical="center" wrapText="1"/>
    </xf>
    <xf numFmtId="0" fontId="2" fillId="2" borderId="0" xfId="4" applyFont="1" applyFill="1" applyAlignment="1">
      <alignment horizontal="left" vertical="center"/>
    </xf>
    <xf numFmtId="0" fontId="2" fillId="2" borderId="0" xfId="4" applyFont="1" applyFill="1" applyAlignment="1">
      <alignment vertical="center"/>
    </xf>
    <xf numFmtId="0" fontId="6" fillId="2" borderId="0" xfId="2" applyFont="1" applyFill="1" applyAlignment="1">
      <alignment vertical="center"/>
    </xf>
    <xf numFmtId="0" fontId="2" fillId="2" borderId="0" xfId="4" applyFont="1" applyFill="1" applyAlignment="1">
      <alignment vertical="center" wrapText="1"/>
    </xf>
    <xf numFmtId="0" fontId="12" fillId="0" borderId="0" xfId="4" applyFont="1"/>
    <xf numFmtId="0" fontId="0" fillId="2" borderId="0" xfId="0" applyFill="1"/>
    <xf numFmtId="0" fontId="17" fillId="2" borderId="0" xfId="0" applyFont="1" applyFill="1" applyAlignment="1">
      <alignment vertical="center"/>
    </xf>
    <xf numFmtId="0" fontId="16" fillId="2" borderId="0" xfId="0" applyFont="1" applyFill="1" applyAlignment="1">
      <alignment horizontal="left" vertical="center"/>
    </xf>
    <xf numFmtId="0" fontId="5" fillId="2" borderId="0" xfId="0" applyFont="1" applyFill="1" applyBorder="1" applyAlignment="1">
      <alignment horizontal="left" vertical="center"/>
    </xf>
    <xf numFmtId="0" fontId="5" fillId="2" borderId="0" xfId="0" applyFont="1" applyFill="1" applyAlignment="1">
      <alignment horizontal="left" vertical="center"/>
    </xf>
    <xf numFmtId="0" fontId="5" fillId="2" borderId="0" xfId="0" applyFont="1" applyFill="1" applyAlignment="1">
      <alignment vertical="center"/>
    </xf>
    <xf numFmtId="0" fontId="16" fillId="2" borderId="0" xfId="2" applyFont="1" applyFill="1" applyAlignment="1">
      <alignment horizontal="left" vertical="center"/>
    </xf>
    <xf numFmtId="0" fontId="5" fillId="2" borderId="0" xfId="0" applyFont="1" applyFill="1" applyAlignment="1">
      <alignment horizontal="left" vertical="center" wrapText="1"/>
    </xf>
    <xf numFmtId="0" fontId="16" fillId="2" borderId="0" xfId="0" applyFont="1" applyFill="1" applyBorder="1"/>
    <xf numFmtId="0" fontId="16" fillId="2" borderId="0" xfId="0" applyFont="1" applyFill="1" applyBorder="1" applyAlignment="1">
      <alignment horizontal="left" vertical="center"/>
    </xf>
    <xf numFmtId="0" fontId="16" fillId="2" borderId="0" xfId="0" applyFont="1" applyFill="1" applyBorder="1" applyAlignment="1">
      <alignment vertical="center"/>
    </xf>
    <xf numFmtId="0" fontId="14" fillId="2" borderId="0" xfId="0" applyFont="1" applyFill="1"/>
    <xf numFmtId="0" fontId="19" fillId="2" borderId="0" xfId="0" applyFont="1" applyFill="1" applyBorder="1" applyAlignment="1">
      <alignment wrapText="1"/>
    </xf>
    <xf numFmtId="0" fontId="16" fillId="2" borderId="0" xfId="0" applyFont="1" applyFill="1" applyAlignment="1">
      <alignment vertical="center" wrapText="1"/>
    </xf>
    <xf numFmtId="0" fontId="16" fillId="2" borderId="0" xfId="0" applyFont="1" applyFill="1" applyAlignment="1">
      <alignment wrapText="1"/>
    </xf>
    <xf numFmtId="0" fontId="16" fillId="2" borderId="0" xfId="0" applyFont="1" applyFill="1" applyAlignment="1">
      <alignment horizontal="left" vertical="center" wrapText="1"/>
    </xf>
    <xf numFmtId="0" fontId="12" fillId="2" borderId="0" xfId="4" applyFill="1"/>
    <xf numFmtId="0" fontId="0" fillId="2" borderId="0" xfId="0" applyFont="1" applyFill="1" applyAlignment="1">
      <alignment horizontal="left" vertical="center"/>
    </xf>
    <xf numFmtId="0" fontId="18" fillId="2" borderId="0" xfId="0" applyFont="1" applyFill="1"/>
    <xf numFmtId="0" fontId="0" fillId="2" borderId="0" xfId="0" applyFont="1" applyFill="1" applyAlignment="1">
      <alignment horizontal="left"/>
    </xf>
    <xf numFmtId="0" fontId="2" fillId="2" borderId="0" xfId="0" applyFont="1" applyFill="1" applyAlignment="1">
      <alignment vertical="center"/>
    </xf>
    <xf numFmtId="0" fontId="2" fillId="2" borderId="0" xfId="0" applyFont="1" applyFill="1" applyAlignment="1">
      <alignment horizontal="left" vertical="center"/>
    </xf>
    <xf numFmtId="0" fontId="6" fillId="2" borderId="1" xfId="2" applyFill="1" applyBorder="1" applyAlignment="1">
      <alignment horizontal="center" vertical="center" wrapText="1"/>
    </xf>
    <xf numFmtId="0" fontId="6" fillId="2" borderId="0" xfId="2" applyFill="1" applyBorder="1" applyAlignment="1">
      <alignment horizontal="center" vertical="center"/>
    </xf>
    <xf numFmtId="0" fontId="0" fillId="2" borderId="0" xfId="0" applyFill="1" applyAlignment="1">
      <alignment horizontal="center"/>
    </xf>
    <xf numFmtId="0" fontId="15" fillId="2" borderId="0" xfId="5" applyFont="1" applyFill="1" applyAlignment="1"/>
    <xf numFmtId="0" fontId="20" fillId="2" borderId="0" xfId="0" applyFont="1" applyFill="1" applyBorder="1" applyAlignment="1">
      <alignment horizontal="left" vertical="center" wrapText="1"/>
    </xf>
    <xf numFmtId="0" fontId="6" fillId="2" borderId="0" xfId="2" applyFill="1" applyBorder="1" applyAlignment="1">
      <alignment horizontal="center" vertical="center" wrapText="1"/>
    </xf>
    <xf numFmtId="0" fontId="3" fillId="7" borderId="2" xfId="0" applyFont="1" applyFill="1" applyBorder="1" applyAlignment="1">
      <alignment horizontal="center" vertical="center"/>
    </xf>
    <xf numFmtId="0" fontId="6" fillId="2" borderId="0" xfId="2" applyFill="1" applyBorder="1" applyAlignment="1">
      <alignment horizontal="center"/>
    </xf>
    <xf numFmtId="0" fontId="3" fillId="7" borderId="2" xfId="0" applyFont="1" applyFill="1" applyBorder="1" applyAlignment="1">
      <alignment horizontal="center" vertical="center" wrapText="1"/>
    </xf>
    <xf numFmtId="0" fontId="3" fillId="7" borderId="10" xfId="0" applyFont="1" applyFill="1" applyBorder="1" applyAlignment="1">
      <alignment horizontal="center" vertical="center"/>
    </xf>
    <xf numFmtId="0" fontId="3" fillId="0" borderId="9" xfId="0" applyFont="1" applyFill="1" applyBorder="1" applyAlignment="1">
      <alignment horizontal="center" vertical="center" wrapText="1"/>
    </xf>
    <xf numFmtId="0" fontId="1" fillId="2" borderId="1" xfId="0" quotePrefix="1" applyFont="1" applyFill="1" applyBorder="1" applyAlignment="1">
      <alignment horizontal="center" vertical="center" wrapText="1"/>
    </xf>
    <xf numFmtId="0" fontId="22" fillId="2" borderId="0" xfId="2" applyFont="1" applyFill="1" applyBorder="1" applyAlignment="1">
      <alignment horizontal="center" vertical="center"/>
    </xf>
    <xf numFmtId="0" fontId="5" fillId="2" borderId="0" xfId="0" applyFont="1" applyFill="1" applyAlignment="1">
      <alignment horizontal="center" vertical="center" wrapText="1"/>
    </xf>
    <xf numFmtId="0" fontId="5" fillId="0" borderId="0" xfId="0" applyFont="1" applyFill="1" applyBorder="1" applyAlignment="1">
      <alignment horizontal="center" vertical="center" wrapText="1"/>
    </xf>
    <xf numFmtId="3" fontId="5" fillId="0" borderId="0" xfId="0" applyNumberFormat="1" applyFont="1" applyFill="1" applyBorder="1" applyAlignment="1">
      <alignment horizontal="center" vertical="center" wrapText="1"/>
    </xf>
    <xf numFmtId="0" fontId="14" fillId="2" borderId="0" xfId="0" applyFont="1" applyFill="1" applyAlignment="1">
      <alignment vertical="center" wrapText="1"/>
    </xf>
    <xf numFmtId="0" fontId="6" fillId="2" borderId="1" xfId="2" applyFill="1" applyBorder="1" applyAlignment="1">
      <alignment horizontal="center" vertical="center"/>
    </xf>
    <xf numFmtId="0" fontId="0" fillId="2" borderId="0" xfId="0" applyFill="1" applyAlignment="1">
      <alignment horizontal="center" vertical="center"/>
    </xf>
    <xf numFmtId="0" fontId="5" fillId="0" borderId="0" xfId="0" applyFont="1" applyAlignment="1">
      <alignment vertical="center" wrapText="1"/>
    </xf>
    <xf numFmtId="0" fontId="0" fillId="0" borderId="0" xfId="0" applyAlignment="1">
      <alignment vertical="center"/>
    </xf>
    <xf numFmtId="0" fontId="0" fillId="0" borderId="0" xfId="0" applyFill="1" applyBorder="1" applyAlignment="1">
      <alignment vertical="center" wrapText="1"/>
    </xf>
    <xf numFmtId="0" fontId="3" fillId="0" borderId="0" xfId="0" applyFont="1" applyFill="1" applyBorder="1" applyAlignment="1">
      <alignment horizontal="center" vertical="center"/>
    </xf>
    <xf numFmtId="0" fontId="3" fillId="0" borderId="0" xfId="0" applyFont="1" applyFill="1" applyBorder="1" applyAlignment="1">
      <alignment horizontal="left" vertical="center"/>
    </xf>
    <xf numFmtId="0" fontId="4" fillId="0" borderId="0" xfId="0" applyFont="1" applyFill="1" applyBorder="1" applyAlignment="1">
      <alignment horizontal="center" vertical="center"/>
    </xf>
    <xf numFmtId="167" fontId="5" fillId="0" borderId="0" xfId="0" applyNumberFormat="1" applyFont="1" applyFill="1" applyBorder="1" applyAlignment="1">
      <alignment horizontal="center"/>
    </xf>
    <xf numFmtId="2" fontId="5" fillId="0" borderId="0" xfId="0" applyNumberFormat="1" applyFont="1" applyFill="1" applyBorder="1" applyAlignment="1">
      <alignment horizontal="right"/>
    </xf>
    <xf numFmtId="0" fontId="14" fillId="0" borderId="1" xfId="0" applyFont="1" applyFill="1" applyBorder="1" applyAlignment="1">
      <alignment vertical="center" wrapText="1"/>
    </xf>
    <xf numFmtId="0" fontId="14" fillId="0" borderId="1" xfId="0" applyFont="1" applyFill="1" applyBorder="1" applyAlignment="1">
      <alignment horizontal="center" vertical="center" wrapText="1"/>
    </xf>
    <xf numFmtId="0" fontId="14" fillId="2" borderId="11" xfId="0" applyFont="1" applyFill="1" applyBorder="1" applyAlignment="1">
      <alignment horizontal="center" vertical="center" wrapText="1"/>
    </xf>
    <xf numFmtId="0" fontId="8" fillId="2" borderId="0" xfId="0" applyFont="1" applyFill="1" applyBorder="1" applyAlignment="1">
      <alignment horizontal="center" vertical="center" wrapText="1"/>
    </xf>
    <xf numFmtId="4" fontId="5" fillId="2" borderId="1" xfId="0" applyNumberFormat="1" applyFont="1" applyFill="1" applyBorder="1" applyAlignment="1">
      <alignment horizontal="center" vertical="center" wrapText="1"/>
    </xf>
    <xf numFmtId="4" fontId="4" fillId="2" borderId="2" xfId="0" applyNumberFormat="1" applyFont="1" applyFill="1" applyBorder="1" applyAlignment="1">
      <alignment horizontal="center" vertical="center" wrapText="1"/>
    </xf>
    <xf numFmtId="0" fontId="5" fillId="2" borderId="2" xfId="0" applyFont="1" applyFill="1" applyBorder="1" applyAlignment="1">
      <alignment horizontal="center" vertical="center" wrapText="1"/>
    </xf>
    <xf numFmtId="3" fontId="5" fillId="2" borderId="0" xfId="0" applyNumberFormat="1" applyFont="1" applyFill="1" applyBorder="1" applyAlignment="1">
      <alignment horizontal="left" vertical="center" wrapText="1"/>
    </xf>
    <xf numFmtId="0" fontId="5" fillId="2" borderId="0" xfId="0" applyFont="1" applyFill="1" applyBorder="1" applyAlignment="1">
      <alignment horizontal="center" vertical="center" wrapText="1"/>
    </xf>
    <xf numFmtId="0" fontId="4" fillId="3" borderId="0" xfId="0" applyFont="1" applyFill="1" applyBorder="1" applyAlignment="1">
      <alignment horizontal="center" vertical="center" wrapText="1"/>
    </xf>
    <xf numFmtId="4" fontId="4" fillId="2" borderId="0" xfId="0" applyNumberFormat="1" applyFont="1" applyFill="1" applyBorder="1" applyAlignment="1">
      <alignment horizontal="center" vertical="center" wrapText="1"/>
    </xf>
    <xf numFmtId="165" fontId="4" fillId="2" borderId="0" xfId="0" applyNumberFormat="1" applyFont="1" applyFill="1" applyBorder="1" applyAlignment="1">
      <alignment horizontal="center" vertical="center" wrapText="1"/>
    </xf>
    <xf numFmtId="2" fontId="5" fillId="2" borderId="1" xfId="0" applyNumberFormat="1" applyFont="1" applyFill="1" applyBorder="1" applyAlignment="1">
      <alignment horizontal="center" vertical="center" wrapText="1"/>
    </xf>
    <xf numFmtId="0" fontId="5" fillId="2" borderId="0" xfId="0" applyFont="1" applyFill="1" applyAlignment="1">
      <alignment vertical="center" wrapText="1"/>
    </xf>
    <xf numFmtId="0" fontId="8" fillId="0" borderId="0" xfId="0" applyFont="1" applyFill="1" applyBorder="1" applyAlignment="1">
      <alignment vertical="center"/>
    </xf>
    <xf numFmtId="0" fontId="6" fillId="0" borderId="0" xfId="2" applyFill="1" applyBorder="1" applyAlignment="1">
      <alignment horizontal="center" vertical="center" wrapText="1"/>
    </xf>
    <xf numFmtId="0" fontId="4" fillId="2" borderId="0" xfId="0" applyFont="1" applyFill="1" applyBorder="1" applyAlignment="1">
      <alignment horizontal="center" vertical="center" wrapText="1"/>
    </xf>
    <xf numFmtId="0" fontId="27" fillId="8" borderId="1" xfId="6" applyFont="1" applyBorder="1" applyAlignment="1">
      <alignment horizontal="left" vertical="center" wrapText="1"/>
    </xf>
    <xf numFmtId="0" fontId="27" fillId="8" borderId="1" xfId="6" applyFont="1" applyBorder="1" applyAlignment="1">
      <alignment horizontal="center" vertical="center" wrapText="1"/>
    </xf>
    <xf numFmtId="0" fontId="27" fillId="8" borderId="2" xfId="6" applyFont="1" applyBorder="1" applyAlignment="1">
      <alignment horizontal="center" vertical="center" wrapText="1"/>
    </xf>
    <xf numFmtId="0" fontId="27" fillId="8" borderId="1" xfId="6" applyFont="1" applyBorder="1" applyAlignment="1">
      <alignment vertical="center" wrapText="1"/>
    </xf>
    <xf numFmtId="0" fontId="27" fillId="8" borderId="3" xfId="6" applyFont="1" applyBorder="1" applyAlignment="1">
      <alignment horizontal="center" vertical="center" wrapText="1"/>
    </xf>
    <xf numFmtId="0" fontId="24" fillId="8" borderId="6" xfId="6" applyFont="1" applyBorder="1" applyAlignment="1">
      <alignment horizontal="left" vertical="center"/>
    </xf>
    <xf numFmtId="0" fontId="4" fillId="2" borderId="0" xfId="0" applyFont="1" applyFill="1" applyBorder="1" applyAlignment="1">
      <alignment vertical="center" wrapText="1"/>
    </xf>
    <xf numFmtId="4" fontId="1" fillId="0" borderId="0" xfId="0" applyNumberFormat="1" applyFont="1" applyFill="1" applyBorder="1" applyAlignment="1">
      <alignment horizontal="center" vertical="center" wrapText="1"/>
    </xf>
    <xf numFmtId="4" fontId="1" fillId="2" borderId="0" xfId="0" applyNumberFormat="1" applyFont="1" applyFill="1" applyBorder="1" applyAlignment="1">
      <alignment horizontal="center" vertical="center" wrapText="1"/>
    </xf>
    <xf numFmtId="0" fontId="14" fillId="2" borderId="1" xfId="0" applyFont="1" applyFill="1" applyBorder="1" applyAlignment="1">
      <alignment horizontal="center" vertical="center" wrapText="1"/>
    </xf>
    <xf numFmtId="0" fontId="14" fillId="2" borderId="8" xfId="0" applyFont="1" applyFill="1" applyBorder="1" applyAlignment="1">
      <alignment horizontal="center" vertical="center" wrapText="1"/>
    </xf>
    <xf numFmtId="0" fontId="14" fillId="0" borderId="8" xfId="0" applyFont="1" applyFill="1" applyBorder="1" applyAlignment="1">
      <alignment horizontal="center" vertical="center" wrapText="1"/>
    </xf>
    <xf numFmtId="0" fontId="5" fillId="2" borderId="1" xfId="0" quotePrefix="1" applyFont="1" applyFill="1" applyBorder="1" applyAlignment="1">
      <alignment horizontal="left" wrapText="1"/>
    </xf>
    <xf numFmtId="0" fontId="25" fillId="8" borderId="1" xfId="6" applyBorder="1" applyAlignment="1">
      <alignment horizontal="right" vertical="center"/>
    </xf>
    <xf numFmtId="0" fontId="3" fillId="7" borderId="1" xfId="0" applyFont="1" applyFill="1" applyBorder="1" applyAlignment="1">
      <alignment horizontal="center" vertical="center" wrapText="1"/>
    </xf>
    <xf numFmtId="2" fontId="4" fillId="11" borderId="1" xfId="0" applyNumberFormat="1" applyFont="1" applyFill="1" applyBorder="1" applyAlignment="1">
      <alignment horizontal="right" vertical="center"/>
    </xf>
    <xf numFmtId="1" fontId="44" fillId="9" borderId="1" xfId="0" applyNumberFormat="1" applyFont="1" applyFill="1" applyBorder="1" applyAlignment="1">
      <alignment horizontal="right" vertical="center"/>
    </xf>
    <xf numFmtId="1" fontId="16" fillId="9" borderId="1" xfId="13" applyNumberFormat="1" applyFont="1" applyFill="1" applyBorder="1" applyAlignment="1">
      <alignment horizontal="right" vertical="center"/>
    </xf>
    <xf numFmtId="0" fontId="0" fillId="0" borderId="0" xfId="0"/>
    <xf numFmtId="0" fontId="24" fillId="8" borderId="1" xfId="6" applyFont="1" applyBorder="1" applyAlignment="1">
      <alignment horizontal="left" vertical="center" wrapText="1"/>
    </xf>
    <xf numFmtId="0" fontId="16" fillId="2" borderId="7" xfId="0" applyFont="1" applyFill="1" applyBorder="1" applyAlignment="1">
      <alignment horizontal="left" vertical="center" wrapText="1"/>
    </xf>
    <xf numFmtId="0" fontId="16" fillId="2" borderId="1" xfId="0" applyFont="1" applyFill="1" applyBorder="1" applyAlignment="1">
      <alignment horizontal="left" vertical="center"/>
    </xf>
    <xf numFmtId="0" fontId="12" fillId="2" borderId="1" xfId="4" applyFill="1" applyBorder="1"/>
    <xf numFmtId="1" fontId="25" fillId="8" borderId="1" xfId="6" applyNumberFormat="1" applyBorder="1" applyAlignment="1">
      <alignment horizontal="left" vertical="center"/>
    </xf>
    <xf numFmtId="0" fontId="24" fillId="8" borderId="1" xfId="6" applyFont="1" applyBorder="1" applyAlignment="1">
      <alignment horizontal="left" vertical="center"/>
    </xf>
    <xf numFmtId="0" fontId="9" fillId="11" borderId="1" xfId="0" applyFont="1" applyFill="1" applyBorder="1" applyAlignment="1">
      <alignment horizontal="right" vertical="center"/>
    </xf>
    <xf numFmtId="3" fontId="9" fillId="9" borderId="1" xfId="0" applyNumberFormat="1" applyFont="1" applyFill="1" applyBorder="1" applyAlignment="1">
      <alignment horizontal="left" vertical="center"/>
    </xf>
    <xf numFmtId="0" fontId="9" fillId="9" borderId="1" xfId="0" applyFont="1" applyFill="1" applyBorder="1" applyAlignment="1">
      <alignment horizontal="left" vertical="center"/>
    </xf>
    <xf numFmtId="0" fontId="25" fillId="8" borderId="1" xfId="6" applyBorder="1"/>
    <xf numFmtId="0" fontId="16" fillId="10" borderId="1" xfId="49" applyFont="1" applyFill="1" applyBorder="1" applyAlignment="1">
      <alignment horizontal="left" vertical="center" wrapText="1"/>
    </xf>
    <xf numFmtId="0" fontId="2" fillId="12" borderId="1" xfId="0" applyFont="1" applyFill="1" applyBorder="1" applyAlignment="1">
      <alignment horizontal="right"/>
    </xf>
    <xf numFmtId="0" fontId="25" fillId="8" borderId="1" xfId="6" applyBorder="1" applyAlignment="1">
      <alignment horizontal="center"/>
    </xf>
    <xf numFmtId="0" fontId="25" fillId="8" borderId="1" xfId="6" applyBorder="1" applyAlignment="1">
      <alignment horizontal="left" vertical="center"/>
    </xf>
    <xf numFmtId="3" fontId="5" fillId="9" borderId="1" xfId="0" applyNumberFormat="1" applyFont="1" applyFill="1" applyBorder="1" applyAlignment="1">
      <alignment horizontal="right"/>
    </xf>
    <xf numFmtId="3" fontId="5" fillId="9" borderId="1" xfId="0" applyNumberFormat="1" applyFont="1" applyFill="1" applyBorder="1"/>
    <xf numFmtId="0" fontId="24" fillId="8" borderId="2" xfId="6" applyFont="1" applyBorder="1" applyAlignment="1">
      <alignment horizontal="left" vertical="center"/>
    </xf>
    <xf numFmtId="4" fontId="25" fillId="8" borderId="1" xfId="6" applyNumberFormat="1" applyBorder="1" applyAlignment="1">
      <alignment horizontal="center" vertical="center"/>
    </xf>
    <xf numFmtId="0" fontId="41" fillId="0" borderId="0" xfId="0" applyFont="1"/>
    <xf numFmtId="0" fontId="49" fillId="0" borderId="0" xfId="2" applyFont="1" applyFill="1" applyBorder="1" applyAlignment="1">
      <alignment horizontal="center" vertical="center"/>
    </xf>
    <xf numFmtId="0" fontId="24" fillId="8" borderId="2" xfId="6" applyFont="1" applyBorder="1" applyAlignment="1">
      <alignment horizontal="center" vertical="center"/>
    </xf>
    <xf numFmtId="0" fontId="0" fillId="0" borderId="0" xfId="0"/>
    <xf numFmtId="0" fontId="0" fillId="0" borderId="0" xfId="0"/>
    <xf numFmtId="4" fontId="5" fillId="11" borderId="1" xfId="0" applyNumberFormat="1" applyFont="1" applyFill="1" applyBorder="1" applyAlignment="1">
      <alignment horizontal="right" vertical="center"/>
    </xf>
    <xf numFmtId="0" fontId="0" fillId="0" borderId="0" xfId="0"/>
    <xf numFmtId="0" fontId="0" fillId="0" borderId="0" xfId="0"/>
    <xf numFmtId="0" fontId="4" fillId="11" borderId="1" xfId="0" applyFont="1" applyFill="1" applyBorder="1" applyAlignment="1">
      <alignment horizontal="left"/>
    </xf>
    <xf numFmtId="0" fontId="4" fillId="11" borderId="1" xfId="0" applyFont="1" applyFill="1" applyBorder="1" applyAlignment="1">
      <alignment horizontal="right"/>
    </xf>
    <xf numFmtId="3" fontId="4" fillId="11" borderId="1" xfId="0" applyNumberFormat="1" applyFont="1" applyFill="1" applyBorder="1" applyAlignment="1">
      <alignment horizontal="left"/>
    </xf>
    <xf numFmtId="0" fontId="4" fillId="9" borderId="1" xfId="0" applyFont="1" applyFill="1" applyBorder="1" applyAlignment="1">
      <alignment horizontal="left"/>
    </xf>
    <xf numFmtId="3" fontId="4" fillId="9" borderId="1" xfId="0" applyNumberFormat="1" applyFont="1" applyFill="1" applyBorder="1" applyAlignment="1">
      <alignment horizontal="left"/>
    </xf>
    <xf numFmtId="0" fontId="5" fillId="9" borderId="1" xfId="0" applyFont="1" applyFill="1" applyBorder="1" applyAlignment="1">
      <alignment horizontal="left"/>
    </xf>
    <xf numFmtId="0" fontId="9" fillId="0" borderId="1" xfId="0" applyFont="1" applyBorder="1" applyAlignment="1">
      <alignment horizontal="left"/>
    </xf>
    <xf numFmtId="0" fontId="5" fillId="9" borderId="1" xfId="0" applyNumberFormat="1" applyFont="1" applyFill="1" applyBorder="1" applyAlignment="1">
      <alignment horizontal="right"/>
    </xf>
    <xf numFmtId="2" fontId="25" fillId="8" borderId="1" xfId="6" applyNumberFormat="1" applyBorder="1" applyAlignment="1">
      <alignment horizontal="center" vertical="center"/>
    </xf>
    <xf numFmtId="9" fontId="25" fillId="8" borderId="1" xfId="6" applyNumberFormat="1" applyBorder="1" applyAlignment="1">
      <alignment horizontal="center" vertical="center"/>
    </xf>
    <xf numFmtId="0" fontId="2" fillId="9" borderId="1" xfId="0" applyFont="1" applyFill="1" applyBorder="1" applyAlignment="1">
      <alignment horizontal="right" vertical="center"/>
    </xf>
    <xf numFmtId="0" fontId="2" fillId="9" borderId="1" xfId="0" applyFont="1" applyFill="1" applyBorder="1" applyAlignment="1">
      <alignment horizontal="left" vertical="center"/>
    </xf>
    <xf numFmtId="2" fontId="2" fillId="9" borderId="1" xfId="0" applyNumberFormat="1" applyFont="1" applyFill="1" applyBorder="1" applyAlignment="1">
      <alignment horizontal="right" vertical="center"/>
    </xf>
    <xf numFmtId="0" fontId="4" fillId="11" borderId="1" xfId="55" applyFont="1" applyFill="1" applyBorder="1" applyAlignment="1">
      <alignment horizontal="left" vertical="center"/>
    </xf>
    <xf numFmtId="3" fontId="4" fillId="11" borderId="1" xfId="55" applyNumberFormat="1" applyFont="1" applyFill="1" applyBorder="1" applyAlignment="1">
      <alignment horizontal="left" vertical="center"/>
    </xf>
    <xf numFmtId="0" fontId="4" fillId="9" borderId="1" xfId="55" applyFont="1" applyFill="1" applyBorder="1" applyAlignment="1">
      <alignment horizontal="left" vertical="center"/>
    </xf>
    <xf numFmtId="3" fontId="4" fillId="9" borderId="1" xfId="55" applyNumberFormat="1" applyFont="1" applyFill="1" applyBorder="1" applyAlignment="1">
      <alignment horizontal="left" vertical="center"/>
    </xf>
    <xf numFmtId="0" fontId="5" fillId="9" borderId="1" xfId="55" applyFont="1" applyFill="1" applyBorder="1"/>
    <xf numFmtId="0" fontId="9" fillId="0" borderId="1" xfId="55" applyFont="1" applyBorder="1"/>
    <xf numFmtId="0" fontId="4" fillId="11" borderId="1" xfId="55" applyFont="1" applyFill="1" applyBorder="1" applyAlignment="1">
      <alignment horizontal="right" vertical="center"/>
    </xf>
    <xf numFmtId="0" fontId="10" fillId="9" borderId="1" xfId="0" applyFont="1" applyFill="1" applyBorder="1" applyAlignment="1">
      <alignment horizontal="left" vertical="center"/>
    </xf>
    <xf numFmtId="3" fontId="10" fillId="9" borderId="1" xfId="0" applyNumberFormat="1" applyFont="1" applyFill="1" applyBorder="1" applyAlignment="1">
      <alignment horizontal="left" vertical="center"/>
    </xf>
    <xf numFmtId="0" fontId="0" fillId="2" borderId="1" xfId="0" applyFill="1" applyBorder="1"/>
    <xf numFmtId="0" fontId="0" fillId="0" borderId="0" xfId="0"/>
    <xf numFmtId="2" fontId="5" fillId="9" borderId="1" xfId="0" applyNumberFormat="1" applyFont="1" applyFill="1" applyBorder="1" applyAlignment="1">
      <alignment horizontal="center"/>
    </xf>
    <xf numFmtId="0" fontId="24" fillId="8" borderId="1" xfId="6" applyFont="1" applyBorder="1" applyAlignment="1">
      <alignment vertical="center"/>
    </xf>
    <xf numFmtId="0" fontId="7" fillId="2" borderId="0" xfId="0" applyFont="1" applyFill="1" applyAlignment="1">
      <alignment horizontal="center" vertical="center" wrapText="1"/>
    </xf>
    <xf numFmtId="4" fontId="5" fillId="9" borderId="1" xfId="0" applyNumberFormat="1" applyFont="1" applyFill="1" applyBorder="1" applyAlignment="1">
      <alignment horizontal="right"/>
    </xf>
    <xf numFmtId="0" fontId="51" fillId="43" borderId="1" xfId="6" applyFont="1" applyFill="1" applyBorder="1" applyAlignment="1">
      <alignment horizontal="center" vertical="center"/>
    </xf>
    <xf numFmtId="0" fontId="5" fillId="9" borderId="1" xfId="0" applyFont="1" applyFill="1" applyBorder="1" applyAlignment="1">
      <alignment horizontal="center" vertical="center"/>
    </xf>
    <xf numFmtId="0" fontId="4" fillId="0" borderId="1" xfId="0" applyFont="1" applyBorder="1" applyAlignment="1">
      <alignment horizontal="left" vertical="center"/>
    </xf>
    <xf numFmtId="0" fontId="4" fillId="0" borderId="1" xfId="0" applyFont="1" applyBorder="1" applyAlignment="1">
      <alignment horizontal="right" vertical="center"/>
    </xf>
    <xf numFmtId="0" fontId="0" fillId="0" borderId="0" xfId="0" applyFill="1" applyAlignment="1">
      <alignment horizontal="center" wrapText="1"/>
    </xf>
    <xf numFmtId="0" fontId="51" fillId="43" borderId="1" xfId="6" applyFont="1" applyFill="1" applyBorder="1" applyAlignment="1">
      <alignment horizontal="center" vertical="center" wrapText="1"/>
    </xf>
    <xf numFmtId="0" fontId="16" fillId="9" borderId="1" xfId="0" applyFont="1" applyFill="1" applyBorder="1" applyAlignment="1" applyProtection="1">
      <alignment horizontal="left"/>
      <protection locked="0"/>
    </xf>
    <xf numFmtId="2" fontId="48" fillId="11" borderId="1" xfId="0" applyNumberFormat="1" applyFont="1" applyFill="1" applyBorder="1" applyAlignment="1">
      <alignment horizontal="right"/>
    </xf>
    <xf numFmtId="0" fontId="0" fillId="0" borderId="0" xfId="0"/>
    <xf numFmtId="0" fontId="0" fillId="0" borderId="0" xfId="0" applyFill="1" applyBorder="1"/>
    <xf numFmtId="0" fontId="9" fillId="0" borderId="2" xfId="0" applyFont="1" applyBorder="1" applyAlignment="1">
      <alignment horizontal="left" vertical="center" wrapText="1"/>
    </xf>
    <xf numFmtId="0" fontId="5" fillId="2" borderId="3" xfId="0" applyFont="1" applyFill="1" applyBorder="1" applyAlignment="1">
      <alignment vertical="center" wrapText="1"/>
    </xf>
    <xf numFmtId="0" fontId="0" fillId="0" borderId="0" xfId="0" applyBorder="1"/>
    <xf numFmtId="3" fontId="5" fillId="4" borderId="1" xfId="0" applyNumberFormat="1" applyFont="1" applyFill="1" applyBorder="1" applyAlignment="1">
      <alignment horizontal="right" vertical="center"/>
    </xf>
    <xf numFmtId="1" fontId="25" fillId="8" borderId="1" xfId="6" applyNumberFormat="1" applyBorder="1" applyAlignment="1">
      <alignment horizontal="center" vertical="center"/>
    </xf>
    <xf numFmtId="0" fontId="16" fillId="9" borderId="7" xfId="0" applyFont="1" applyFill="1" applyBorder="1" applyAlignment="1">
      <alignment horizontal="left" vertical="center"/>
    </xf>
    <xf numFmtId="0" fontId="0" fillId="0" borderId="0" xfId="0"/>
    <xf numFmtId="0" fontId="0" fillId="0" borderId="0" xfId="0"/>
    <xf numFmtId="0" fontId="0" fillId="0" borderId="0" xfId="0"/>
    <xf numFmtId="0" fontId="0" fillId="0" borderId="0" xfId="0"/>
    <xf numFmtId="0" fontId="4" fillId="9" borderId="1" xfId="0" applyFont="1" applyFill="1" applyBorder="1" applyAlignment="1">
      <alignment horizontal="left" vertical="center"/>
    </xf>
    <xf numFmtId="3" fontId="4" fillId="9" borderId="1" xfId="0" applyNumberFormat="1" applyFont="1" applyFill="1" applyBorder="1" applyAlignment="1">
      <alignment horizontal="left" vertical="center"/>
    </xf>
    <xf numFmtId="0" fontId="0" fillId="0" borderId="0" xfId="0"/>
    <xf numFmtId="0" fontId="0" fillId="0" borderId="0" xfId="0"/>
    <xf numFmtId="0" fontId="0" fillId="0" borderId="0" xfId="0"/>
    <xf numFmtId="2" fontId="5" fillId="9" borderId="1" xfId="0" applyNumberFormat="1" applyFont="1" applyFill="1" applyBorder="1" applyAlignment="1">
      <alignment horizontal="right"/>
    </xf>
    <xf numFmtId="1" fontId="5" fillId="9" borderId="1" xfId="0" applyNumberFormat="1" applyFont="1" applyFill="1" applyBorder="1"/>
    <xf numFmtId="2" fontId="5" fillId="9" borderId="1" xfId="0" applyNumberFormat="1" applyFont="1" applyFill="1" applyBorder="1"/>
    <xf numFmtId="0" fontId="5" fillId="9" borderId="1" xfId="0" applyNumberFormat="1" applyFont="1" applyFill="1" applyBorder="1"/>
    <xf numFmtId="1" fontId="5" fillId="9" borderId="1" xfId="0" applyNumberFormat="1" applyFont="1" applyFill="1" applyBorder="1" applyAlignment="1"/>
    <xf numFmtId="0" fontId="5" fillId="12" borderId="1" xfId="0" applyFont="1" applyFill="1" applyBorder="1" applyAlignment="1">
      <alignment horizontal="right"/>
    </xf>
    <xf numFmtId="0" fontId="4" fillId="12" borderId="1" xfId="0" applyFont="1" applyFill="1" applyBorder="1" applyAlignment="1">
      <alignment horizontal="left" vertical="center"/>
    </xf>
    <xf numFmtId="0" fontId="5" fillId="12" borderId="1" xfId="0" applyFont="1" applyFill="1" applyBorder="1"/>
    <xf numFmtId="3" fontId="4" fillId="12" borderId="1" xfId="0" applyNumberFormat="1" applyFont="1" applyFill="1" applyBorder="1" applyAlignment="1">
      <alignment horizontal="left" vertical="center"/>
    </xf>
    <xf numFmtId="0" fontId="14" fillId="0" borderId="11" xfId="0" applyFont="1" applyFill="1" applyBorder="1" applyAlignment="1">
      <alignment horizontal="center" vertical="center" wrapText="1"/>
    </xf>
    <xf numFmtId="0" fontId="7" fillId="0" borderId="1" xfId="0" applyFont="1" applyFill="1" applyBorder="1" applyAlignment="1">
      <alignment vertical="top"/>
    </xf>
    <xf numFmtId="0" fontId="7" fillId="0" borderId="8" xfId="0" applyFont="1" applyFill="1" applyBorder="1" applyAlignment="1">
      <alignment vertical="center"/>
    </xf>
    <xf numFmtId="0" fontId="5" fillId="2" borderId="1" xfId="0" applyFont="1" applyFill="1" applyBorder="1"/>
    <xf numFmtId="0" fontId="5" fillId="2" borderId="1" xfId="0" applyFont="1" applyFill="1" applyBorder="1" applyAlignment="1">
      <alignment vertical="center"/>
    </xf>
    <xf numFmtId="0" fontId="5" fillId="2" borderId="1" xfId="0" applyFont="1" applyFill="1" applyBorder="1" applyAlignment="1">
      <alignment horizontal="left" vertical="center"/>
    </xf>
    <xf numFmtId="0" fontId="5" fillId="2" borderId="1" xfId="0" applyFont="1" applyFill="1" applyBorder="1" applyAlignment="1">
      <alignment horizontal="left"/>
    </xf>
    <xf numFmtId="0" fontId="9" fillId="0" borderId="1" xfId="0" applyFont="1" applyBorder="1" applyAlignment="1">
      <alignment horizontal="left" wrapText="1"/>
    </xf>
    <xf numFmtId="0" fontId="16" fillId="2" borderId="1" xfId="0" applyFont="1" applyFill="1" applyBorder="1" applyAlignment="1">
      <alignment horizontal="left" wrapText="1"/>
    </xf>
    <xf numFmtId="0" fontId="0" fillId="0" borderId="0" xfId="0"/>
    <xf numFmtId="0" fontId="16" fillId="10" borderId="1" xfId="0" applyFont="1" applyFill="1" applyBorder="1" applyAlignment="1">
      <alignment vertical="center" wrapText="1"/>
    </xf>
    <xf numFmtId="0" fontId="7" fillId="0" borderId="3" xfId="0" applyFont="1" applyFill="1" applyBorder="1" applyAlignment="1">
      <alignment vertical="center"/>
    </xf>
    <xf numFmtId="0" fontId="5" fillId="10" borderId="1" xfId="0" applyFont="1" applyFill="1" applyBorder="1" applyAlignment="1">
      <alignment vertical="center" wrapText="1"/>
    </xf>
    <xf numFmtId="0" fontId="16" fillId="2" borderId="1" xfId="0" applyFont="1" applyFill="1" applyBorder="1" applyAlignment="1">
      <alignment vertical="center" wrapText="1"/>
    </xf>
    <xf numFmtId="14" fontId="16" fillId="2" borderId="1" xfId="0" applyNumberFormat="1" applyFont="1" applyFill="1" applyBorder="1" applyAlignment="1">
      <alignment horizontal="left" vertical="center" wrapText="1"/>
    </xf>
    <xf numFmtId="0" fontId="16" fillId="2" borderId="1" xfId="0" applyFont="1" applyFill="1" applyBorder="1" applyAlignment="1">
      <alignment horizontal="justify" vertical="center" wrapText="1"/>
    </xf>
    <xf numFmtId="14" fontId="5" fillId="10" borderId="1" xfId="0" applyNumberFormat="1" applyFont="1" applyFill="1" applyBorder="1" applyAlignment="1">
      <alignment horizontal="left" vertical="top" wrapText="1"/>
    </xf>
    <xf numFmtId="0" fontId="4" fillId="0" borderId="1" xfId="0" applyFont="1" applyFill="1" applyBorder="1" applyAlignment="1">
      <alignment horizontal="justify" vertical="top" wrapText="1"/>
    </xf>
    <xf numFmtId="0" fontId="5" fillId="0" borderId="1" xfId="0" applyFont="1" applyFill="1" applyBorder="1" applyAlignment="1">
      <alignment horizontal="left" vertical="top"/>
    </xf>
    <xf numFmtId="0" fontId="5" fillId="9" borderId="1" xfId="0" applyFont="1" applyFill="1" applyBorder="1" applyAlignment="1"/>
    <xf numFmtId="14" fontId="5" fillId="0" borderId="1" xfId="0" applyNumberFormat="1" applyFont="1" applyFill="1" applyBorder="1" applyAlignment="1">
      <alignment horizontal="left"/>
    </xf>
    <xf numFmtId="0" fontId="5" fillId="0" borderId="1" xfId="0" applyFont="1" applyFill="1" applyBorder="1" applyAlignment="1">
      <alignment horizontal="justify" vertical="center"/>
    </xf>
    <xf numFmtId="0" fontId="4" fillId="0" borderId="1" xfId="0" applyFont="1" applyFill="1" applyBorder="1" applyAlignment="1">
      <alignment vertical="center" wrapText="1"/>
    </xf>
    <xf numFmtId="0" fontId="4" fillId="2" borderId="1" xfId="0" applyFont="1" applyFill="1" applyBorder="1" applyAlignment="1">
      <alignment horizontal="left"/>
    </xf>
    <xf numFmtId="3" fontId="5" fillId="0" borderId="1" xfId="0" applyNumberFormat="1" applyFont="1" applyFill="1" applyBorder="1"/>
    <xf numFmtId="0" fontId="4" fillId="10" borderId="1" xfId="0" applyFont="1" applyFill="1" applyBorder="1" applyAlignment="1">
      <alignment vertical="center" wrapText="1"/>
    </xf>
    <xf numFmtId="0" fontId="4" fillId="2" borderId="1" xfId="0" applyFont="1" applyFill="1" applyBorder="1"/>
    <xf numFmtId="3" fontId="5" fillId="0" borderId="1" xfId="0" applyNumberFormat="1" applyFont="1" applyFill="1" applyBorder="1" applyAlignment="1">
      <alignment horizontal="right"/>
    </xf>
    <xf numFmtId="4" fontId="5" fillId="0" borderId="1" xfId="0" applyNumberFormat="1" applyFont="1" applyFill="1" applyBorder="1" applyAlignment="1">
      <alignment horizontal="right"/>
    </xf>
    <xf numFmtId="4" fontId="0" fillId="0" borderId="0" xfId="0" applyNumberFormat="1" applyFill="1" applyAlignment="1">
      <alignment horizontal="right"/>
    </xf>
    <xf numFmtId="0" fontId="5" fillId="0" borderId="1" xfId="57" applyFont="1" applyFill="1" applyBorder="1" applyAlignment="1">
      <alignment horizontal="left" vertical="center" wrapText="1"/>
    </xf>
    <xf numFmtId="0" fontId="50" fillId="0" borderId="1" xfId="57" applyFont="1" applyFill="1" applyBorder="1"/>
    <xf numFmtId="0" fontId="5" fillId="10" borderId="1" xfId="57" applyFont="1" applyFill="1" applyBorder="1" applyAlignment="1">
      <alignment vertical="center" wrapText="1"/>
    </xf>
    <xf numFmtId="0" fontId="5" fillId="0" borderId="1" xfId="57" applyFont="1" applyFill="1" applyBorder="1" applyAlignment="1">
      <alignment horizontal="left"/>
    </xf>
    <xf numFmtId="0" fontId="4" fillId="0" borderId="1" xfId="0" applyFont="1" applyFill="1" applyBorder="1" applyAlignment="1">
      <alignment horizontal="justify" vertical="center" wrapText="1"/>
    </xf>
    <xf numFmtId="0" fontId="5" fillId="0" borderId="1" xfId="57" applyFont="1" applyFill="1" applyBorder="1" applyAlignment="1">
      <alignment vertical="center" wrapText="1"/>
    </xf>
    <xf numFmtId="14" fontId="5" fillId="0" borderId="1" xfId="57" applyNumberFormat="1" applyFont="1" applyFill="1" applyBorder="1" applyAlignment="1">
      <alignment horizontal="left" vertical="center" wrapText="1"/>
    </xf>
    <xf numFmtId="14" fontId="5" fillId="0" borderId="1" xfId="0" applyNumberFormat="1" applyFont="1" applyFill="1" applyBorder="1" applyAlignment="1">
      <alignment horizontal="left" vertical="center"/>
    </xf>
    <xf numFmtId="0" fontId="16" fillId="0" borderId="1" xfId="0" applyFont="1" applyFill="1" applyBorder="1" applyAlignment="1">
      <alignment horizontal="left" wrapText="1"/>
    </xf>
    <xf numFmtId="0" fontId="9" fillId="9" borderId="1" xfId="0" applyFont="1" applyFill="1" applyBorder="1" applyAlignment="1">
      <alignment horizontal="left" vertical="top" wrapText="1"/>
    </xf>
    <xf numFmtId="14" fontId="16" fillId="0" borderId="1" xfId="0" applyNumberFormat="1" applyFont="1" applyFill="1" applyBorder="1" applyAlignment="1">
      <alignment horizontal="left" vertical="center" wrapText="1"/>
    </xf>
    <xf numFmtId="0" fontId="16" fillId="0" borderId="1" xfId="0" applyFont="1" applyFill="1" applyBorder="1" applyAlignment="1">
      <alignment wrapText="1"/>
    </xf>
    <xf numFmtId="0" fontId="16" fillId="0" borderId="1" xfId="0" applyFont="1" applyFill="1" applyBorder="1" applyAlignment="1">
      <alignment horizontal="left" vertical="center"/>
    </xf>
    <xf numFmtId="0" fontId="5" fillId="0" borderId="1" xfId="0" applyFont="1" applyFill="1" applyBorder="1" applyAlignment="1"/>
    <xf numFmtId="0" fontId="5" fillId="0" borderId="1" xfId="0" applyFont="1" applyFill="1" applyBorder="1" applyAlignment="1">
      <alignment horizontal="left" vertical="center"/>
    </xf>
    <xf numFmtId="0" fontId="9" fillId="9" borderId="1" xfId="0" applyFont="1" applyFill="1" applyBorder="1" applyAlignment="1">
      <alignment horizontal="left" vertical="center" wrapText="1"/>
    </xf>
    <xf numFmtId="0" fontId="16" fillId="0" borderId="1" xfId="0" applyFont="1" applyFill="1" applyBorder="1" applyAlignment="1">
      <alignment horizontal="justify" vertical="center" wrapText="1"/>
    </xf>
    <xf numFmtId="4" fontId="5" fillId="0" borderId="1" xfId="0" applyNumberFormat="1" applyFont="1" applyFill="1" applyBorder="1"/>
    <xf numFmtId="0" fontId="25" fillId="8" borderId="1" xfId="6" applyBorder="1" applyAlignment="1">
      <alignment horizontal="center" vertical="center"/>
    </xf>
    <xf numFmtId="0" fontId="16" fillId="2" borderId="5" xfId="0" applyFont="1" applyFill="1" applyBorder="1" applyAlignment="1">
      <alignment vertical="center"/>
    </xf>
    <xf numFmtId="0" fontId="16" fillId="2" borderId="5" xfId="0" applyFont="1" applyFill="1" applyBorder="1" applyAlignment="1">
      <alignment horizontal="left" vertical="center" wrapText="1"/>
    </xf>
    <xf numFmtId="14" fontId="16" fillId="2" borderId="5" xfId="0" applyNumberFormat="1" applyFont="1" applyFill="1" applyBorder="1" applyAlignment="1">
      <alignment horizontal="left" vertical="center" wrapText="1"/>
    </xf>
    <xf numFmtId="14" fontId="4" fillId="2" borderId="5" xfId="0" applyNumberFormat="1" applyFont="1" applyFill="1" applyBorder="1" applyAlignment="1">
      <alignment horizontal="left"/>
    </xf>
    <xf numFmtId="0" fontId="16" fillId="2" borderId="5" xfId="0" applyFont="1" applyFill="1" applyBorder="1" applyAlignment="1">
      <alignment vertical="center" wrapText="1"/>
    </xf>
    <xf numFmtId="0" fontId="16" fillId="0" borderId="5" xfId="0" applyFont="1" applyFill="1" applyBorder="1" applyAlignment="1">
      <alignment horizontal="left" vertical="center" wrapText="1"/>
    </xf>
    <xf numFmtId="0" fontId="0" fillId="0" borderId="0" xfId="0" applyAlignment="1">
      <alignment horizontal="center"/>
    </xf>
    <xf numFmtId="0" fontId="0" fillId="2" borderId="0" xfId="0" applyFill="1"/>
    <xf numFmtId="14" fontId="5" fillId="0" borderId="1" xfId="0" applyNumberFormat="1" applyFont="1" applyFill="1" applyBorder="1" applyAlignment="1">
      <alignment horizontal="left" vertical="center" wrapText="1"/>
    </xf>
    <xf numFmtId="0" fontId="0" fillId="0" borderId="0" xfId="0" applyAlignment="1">
      <alignment wrapText="1"/>
    </xf>
    <xf numFmtId="0" fontId="5" fillId="10" borderId="1" xfId="0" applyFont="1" applyFill="1" applyBorder="1" applyAlignment="1">
      <alignment horizontal="left" vertical="top" wrapText="1"/>
    </xf>
    <xf numFmtId="0" fontId="5" fillId="2" borderId="1" xfId="0" applyFont="1" applyFill="1" applyBorder="1" applyAlignment="1">
      <alignment horizontal="justify" vertical="center" wrapText="1"/>
    </xf>
    <xf numFmtId="0" fontId="16" fillId="2" borderId="1" xfId="0" applyFont="1" applyFill="1" applyBorder="1" applyAlignment="1">
      <alignment wrapText="1"/>
    </xf>
    <xf numFmtId="0" fontId="5" fillId="0" borderId="5" xfId="0" applyFont="1" applyFill="1" applyBorder="1" applyAlignment="1">
      <alignment horizontal="justify" vertical="center" wrapText="1"/>
    </xf>
    <xf numFmtId="1" fontId="5" fillId="9" borderId="1" xfId="0" applyNumberFormat="1" applyFont="1" applyFill="1" applyBorder="1" applyAlignment="1">
      <alignment horizontal="right"/>
    </xf>
    <xf numFmtId="0" fontId="9" fillId="11" borderId="1" xfId="0" applyFont="1" applyFill="1" applyBorder="1" applyAlignment="1">
      <alignment horizontal="left" vertical="center"/>
    </xf>
    <xf numFmtId="3" fontId="9" fillId="11" borderId="1" xfId="0" applyNumberFormat="1" applyFont="1" applyFill="1" applyBorder="1" applyAlignment="1">
      <alignment horizontal="left" vertical="center"/>
    </xf>
    <xf numFmtId="0" fontId="44" fillId="10" borderId="1" xfId="0" applyFont="1" applyFill="1" applyBorder="1" applyAlignment="1">
      <alignment horizontal="justify" vertical="center" wrapText="1"/>
    </xf>
    <xf numFmtId="14" fontId="16" fillId="10" borderId="1" xfId="0" applyNumberFormat="1" applyFont="1" applyFill="1" applyBorder="1" applyAlignment="1">
      <alignment horizontal="left" vertical="center"/>
    </xf>
    <xf numFmtId="14" fontId="4" fillId="2" borderId="1" xfId="0" applyNumberFormat="1" applyFont="1" applyFill="1" applyBorder="1" applyAlignment="1">
      <alignment horizontal="left"/>
    </xf>
    <xf numFmtId="0" fontId="16" fillId="9" borderId="1" xfId="0" applyFont="1" applyFill="1" applyBorder="1" applyAlignment="1">
      <alignment wrapText="1"/>
    </xf>
    <xf numFmtId="0" fontId="16" fillId="10" borderId="1" xfId="2" applyFont="1" applyFill="1" applyBorder="1" applyAlignment="1">
      <alignment horizontal="left"/>
    </xf>
    <xf numFmtId="14" fontId="16" fillId="10" borderId="1" xfId="0" applyNumberFormat="1" applyFont="1" applyFill="1" applyBorder="1" applyAlignment="1">
      <alignment horizontal="left" vertical="center" wrapText="1"/>
    </xf>
    <xf numFmtId="0" fontId="16" fillId="10" borderId="3" xfId="0" applyFont="1" applyFill="1" applyBorder="1" applyAlignment="1">
      <alignment horizontal="left"/>
    </xf>
    <xf numFmtId="0" fontId="9" fillId="0" borderId="1" xfId="0" applyFont="1" applyFill="1" applyBorder="1"/>
    <xf numFmtId="0" fontId="5" fillId="10" borderId="1" xfId="0" applyFont="1" applyFill="1" applyBorder="1"/>
    <xf numFmtId="14" fontId="16" fillId="10" borderId="1" xfId="0" applyNumberFormat="1" applyFont="1" applyFill="1" applyBorder="1" applyAlignment="1">
      <alignment horizontal="left"/>
    </xf>
    <xf numFmtId="0" fontId="16" fillId="10" borderId="1" xfId="0" applyFont="1" applyFill="1" applyBorder="1"/>
    <xf numFmtId="0" fontId="44" fillId="10" borderId="1" xfId="0" applyFont="1" applyFill="1" applyBorder="1" applyAlignment="1">
      <alignment horizontal="left" wrapText="1"/>
    </xf>
    <xf numFmtId="0" fontId="46" fillId="9" borderId="1" xfId="0" applyFont="1" applyFill="1" applyBorder="1" applyAlignment="1">
      <alignment vertical="center" wrapText="1"/>
    </xf>
    <xf numFmtId="0" fontId="16" fillId="10" borderId="1" xfId="0" applyFont="1" applyFill="1" applyBorder="1" applyAlignment="1">
      <alignment wrapText="1"/>
    </xf>
    <xf numFmtId="0" fontId="9" fillId="10" borderId="1" xfId="0" applyFont="1" applyFill="1" applyBorder="1" applyAlignment="1">
      <alignment horizontal="justify" vertical="center" wrapText="1"/>
    </xf>
    <xf numFmtId="0" fontId="44" fillId="10" borderId="1" xfId="0" applyFont="1" applyFill="1" applyBorder="1" applyAlignment="1">
      <alignment wrapText="1"/>
    </xf>
    <xf numFmtId="0" fontId="14" fillId="9" borderId="1" xfId="0" applyFont="1" applyFill="1" applyBorder="1" applyAlignment="1">
      <alignment vertical="center" wrapText="1"/>
    </xf>
    <xf numFmtId="0" fontId="5" fillId="9" borderId="1" xfId="0" applyFont="1" applyFill="1" applyBorder="1" applyAlignment="1">
      <alignment horizontal="right"/>
    </xf>
    <xf numFmtId="0" fontId="5" fillId="0" borderId="1" xfId="0" applyFont="1" applyFill="1" applyBorder="1" applyAlignment="1">
      <alignment horizontal="left"/>
    </xf>
    <xf numFmtId="0" fontId="9" fillId="0" borderId="1" xfId="0" applyFont="1" applyFill="1" applyBorder="1" applyAlignment="1">
      <alignment horizontal="justify" vertical="top" wrapText="1"/>
    </xf>
    <xf numFmtId="0" fontId="5" fillId="9" borderId="1" xfId="0" applyFont="1" applyFill="1" applyBorder="1" applyAlignment="1">
      <alignment horizontal="justify" vertical="center" wrapText="1"/>
    </xf>
    <xf numFmtId="0" fontId="5" fillId="0" borderId="1" xfId="0" applyFont="1" applyBorder="1" applyAlignment="1">
      <alignment horizontal="left" vertical="center" wrapText="1"/>
    </xf>
    <xf numFmtId="0" fontId="9" fillId="10" borderId="1" xfId="0" applyFont="1" applyFill="1" applyBorder="1" applyAlignment="1"/>
    <xf numFmtId="0" fontId="5" fillId="0" borderId="1" xfId="0" applyFont="1" applyFill="1" applyBorder="1" applyAlignment="1">
      <alignment horizontal="justify" vertical="center" wrapText="1"/>
    </xf>
    <xf numFmtId="0" fontId="5" fillId="0" borderId="1" xfId="0" applyFont="1" applyFill="1" applyBorder="1" applyAlignment="1">
      <alignment wrapText="1"/>
    </xf>
    <xf numFmtId="0" fontId="5" fillId="10" borderId="1" xfId="0" applyFont="1" applyFill="1" applyBorder="1" applyAlignment="1">
      <alignment wrapText="1"/>
    </xf>
    <xf numFmtId="0" fontId="5" fillId="10" borderId="1" xfId="0" applyFont="1" applyFill="1" applyBorder="1" applyAlignment="1">
      <alignment horizontal="left" vertical="top"/>
    </xf>
    <xf numFmtId="0" fontId="9" fillId="10" borderId="1" xfId="0" applyFont="1" applyFill="1" applyBorder="1" applyAlignment="1">
      <alignment wrapText="1"/>
    </xf>
    <xf numFmtId="14" fontId="9" fillId="0" borderId="1" xfId="0" applyNumberFormat="1" applyFont="1" applyFill="1" applyBorder="1" applyAlignment="1">
      <alignment horizontal="left" vertical="center" wrapText="1"/>
    </xf>
    <xf numFmtId="0" fontId="16" fillId="9" borderId="1" xfId="0" applyFont="1" applyFill="1" applyBorder="1" applyAlignment="1">
      <alignment horizontal="left" vertical="center" wrapText="1"/>
    </xf>
    <xf numFmtId="3" fontId="10" fillId="12" borderId="1" xfId="0" applyNumberFormat="1" applyFont="1" applyFill="1" applyBorder="1" applyAlignment="1">
      <alignment horizontal="left" vertical="center"/>
    </xf>
    <xf numFmtId="0" fontId="10" fillId="12" borderId="1" xfId="0" applyFont="1" applyFill="1" applyBorder="1" applyAlignment="1">
      <alignment horizontal="left" vertical="center"/>
    </xf>
    <xf numFmtId="0" fontId="16" fillId="0" borderId="1" xfId="0" applyFont="1" applyFill="1" applyBorder="1"/>
    <xf numFmtId="0" fontId="5" fillId="0" borderId="1" xfId="0" applyFont="1" applyFill="1" applyBorder="1" applyAlignment="1">
      <alignment horizontal="left" wrapText="1"/>
    </xf>
    <xf numFmtId="14" fontId="16" fillId="0" borderId="1" xfId="0" applyNumberFormat="1" applyFont="1" applyFill="1" applyBorder="1" applyAlignment="1">
      <alignment horizontal="left"/>
    </xf>
    <xf numFmtId="4" fontId="1" fillId="10" borderId="1" xfId="0" applyNumberFormat="1" applyFont="1" applyFill="1" applyBorder="1" applyAlignment="1">
      <alignment horizontal="center" vertical="center" wrapText="1"/>
    </xf>
    <xf numFmtId="0" fontId="5" fillId="10" borderId="3" xfId="0" applyFont="1" applyFill="1" applyBorder="1" applyAlignment="1">
      <alignment horizontal="left" vertical="center" wrapText="1"/>
    </xf>
    <xf numFmtId="0" fontId="14" fillId="9" borderId="1" xfId="0" applyFont="1" applyFill="1" applyBorder="1" applyAlignment="1">
      <alignment horizontal="justify" vertical="center" wrapText="1"/>
    </xf>
    <xf numFmtId="0" fontId="5" fillId="10" borderId="1" xfId="0" applyFont="1" applyFill="1" applyBorder="1" applyAlignment="1">
      <alignment horizontal="left" vertical="center" wrapText="1"/>
    </xf>
    <xf numFmtId="0" fontId="9" fillId="9" borderId="2" xfId="0" applyFont="1" applyFill="1" applyBorder="1" applyAlignment="1">
      <alignment vertical="center" wrapText="1"/>
    </xf>
    <xf numFmtId="0" fontId="5" fillId="10" borderId="1" xfId="0" applyFont="1" applyFill="1" applyBorder="1" applyAlignment="1">
      <alignment horizontal="left" wrapText="1"/>
    </xf>
    <xf numFmtId="0" fontId="5" fillId="9" borderId="1" xfId="0" applyFont="1" applyFill="1" applyBorder="1" applyAlignment="1">
      <alignment horizontal="left" vertical="center" wrapText="1"/>
    </xf>
    <xf numFmtId="0" fontId="9" fillId="0" borderId="1" xfId="0" applyFont="1" applyFill="1" applyBorder="1" applyAlignment="1">
      <alignment vertical="center" wrapText="1"/>
    </xf>
    <xf numFmtId="0" fontId="9" fillId="0" borderId="1" xfId="0" applyFont="1" applyFill="1" applyBorder="1" applyAlignment="1">
      <alignment horizontal="justify" vertical="center" wrapText="1"/>
    </xf>
    <xf numFmtId="0" fontId="7" fillId="10" borderId="8" xfId="0" applyFont="1" applyFill="1" applyBorder="1" applyAlignment="1">
      <alignment vertical="center"/>
    </xf>
    <xf numFmtId="0" fontId="9" fillId="9" borderId="1" xfId="0" applyFont="1" applyFill="1" applyBorder="1" applyAlignment="1">
      <alignment horizontal="justify" vertical="center" wrapText="1"/>
    </xf>
    <xf numFmtId="0" fontId="9" fillId="10" borderId="1" xfId="0" applyFont="1" applyFill="1" applyBorder="1" applyAlignment="1">
      <alignment vertical="center" wrapText="1"/>
    </xf>
    <xf numFmtId="14" fontId="9" fillId="9" borderId="1" xfId="0" applyNumberFormat="1" applyFont="1" applyFill="1" applyBorder="1" applyAlignment="1">
      <alignment horizontal="left" vertical="center" wrapText="1"/>
    </xf>
    <xf numFmtId="14" fontId="5" fillId="0" borderId="5" xfId="0" applyNumberFormat="1" applyFont="1" applyFill="1" applyBorder="1" applyAlignment="1">
      <alignment horizontal="left" vertical="center"/>
    </xf>
    <xf numFmtId="0" fontId="9" fillId="0" borderId="1" xfId="0" applyFont="1" applyFill="1" applyBorder="1" applyAlignment="1">
      <alignment horizontal="left" vertical="center" wrapText="1"/>
    </xf>
    <xf numFmtId="14" fontId="5" fillId="0" borderId="5" xfId="0" applyNumberFormat="1" applyFont="1" applyFill="1" applyBorder="1" applyAlignment="1">
      <alignment horizontal="left" vertical="center" wrapText="1"/>
    </xf>
    <xf numFmtId="0" fontId="5" fillId="0" borderId="5" xfId="0" applyFont="1" applyFill="1" applyBorder="1" applyAlignment="1">
      <alignment horizontal="left" vertical="center" wrapText="1"/>
    </xf>
    <xf numFmtId="0" fontId="5" fillId="0" borderId="5" xfId="0" applyFont="1" applyBorder="1" applyAlignment="1">
      <alignment horizontal="left" vertical="center" wrapText="1"/>
    </xf>
    <xf numFmtId="0" fontId="16" fillId="0" borderId="5" xfId="0" applyFont="1" applyBorder="1" applyAlignment="1">
      <alignment horizontal="left" vertical="center"/>
    </xf>
    <xf numFmtId="0" fontId="9" fillId="10" borderId="1" xfId="0" applyFont="1" applyFill="1" applyBorder="1"/>
    <xf numFmtId="14" fontId="5" fillId="10" borderId="1" xfId="0" applyNumberFormat="1" applyFont="1" applyFill="1" applyBorder="1" applyAlignment="1">
      <alignment horizontal="left"/>
    </xf>
    <xf numFmtId="0" fontId="16" fillId="10" borderId="1" xfId="0" applyFont="1" applyFill="1" applyBorder="1" applyAlignment="1">
      <alignment horizontal="left" vertical="center" wrapText="1"/>
    </xf>
    <xf numFmtId="0" fontId="5" fillId="10" borderId="1" xfId="0" applyFont="1" applyFill="1" applyBorder="1" applyAlignment="1">
      <alignment horizontal="left" vertical="center"/>
    </xf>
    <xf numFmtId="0" fontId="44" fillId="0" borderId="5" xfId="0" applyFont="1" applyFill="1" applyBorder="1" applyAlignment="1">
      <alignment horizontal="justify" vertical="center" wrapText="1"/>
    </xf>
    <xf numFmtId="0" fontId="16" fillId="0" borderId="5" xfId="0" applyFont="1" applyFill="1" applyBorder="1" applyAlignment="1">
      <alignment horizontal="left" vertical="center"/>
    </xf>
    <xf numFmtId="0" fontId="16" fillId="10" borderId="1" xfId="2" applyFont="1" applyFill="1" applyBorder="1" applyAlignment="1">
      <alignment horizontal="left" vertical="center" wrapText="1"/>
    </xf>
    <xf numFmtId="14" fontId="4" fillId="0" borderId="5" xfId="0" applyNumberFormat="1" applyFont="1" applyFill="1" applyBorder="1" applyAlignment="1">
      <alignment horizontal="left"/>
    </xf>
    <xf numFmtId="14" fontId="16" fillId="0" borderId="5" xfId="0" applyNumberFormat="1" applyFont="1" applyFill="1" applyBorder="1" applyAlignment="1">
      <alignment horizontal="left" vertical="center"/>
    </xf>
    <xf numFmtId="0" fontId="9" fillId="0" borderId="1" xfId="0" applyFont="1" applyFill="1" applyBorder="1" applyAlignment="1">
      <alignment wrapText="1"/>
    </xf>
    <xf numFmtId="0" fontId="16" fillId="10" borderId="5" xfId="0" applyFont="1" applyFill="1" applyBorder="1" applyAlignment="1">
      <alignment horizontal="left" vertical="center"/>
    </xf>
    <xf numFmtId="0" fontId="44" fillId="10" borderId="5" xfId="0" applyFont="1" applyFill="1" applyBorder="1" applyAlignment="1"/>
    <xf numFmtId="0" fontId="44" fillId="2" borderId="5" xfId="0" applyFont="1" applyFill="1" applyBorder="1"/>
    <xf numFmtId="0" fontId="44" fillId="10" borderId="5" xfId="0" applyFont="1" applyFill="1" applyBorder="1" applyAlignment="1">
      <alignment horizontal="left"/>
    </xf>
    <xf numFmtId="0" fontId="16" fillId="0" borderId="5" xfId="0" applyFont="1" applyFill="1" applyBorder="1" applyAlignment="1">
      <alignment horizontal="left"/>
    </xf>
    <xf numFmtId="0" fontId="16" fillId="9" borderId="1" xfId="0" applyFont="1" applyFill="1" applyBorder="1" applyAlignment="1">
      <alignment horizontal="left"/>
    </xf>
    <xf numFmtId="0" fontId="6" fillId="10" borderId="0" xfId="2" applyFill="1" applyBorder="1" applyAlignment="1">
      <alignment horizontal="center" vertical="center"/>
    </xf>
    <xf numFmtId="0" fontId="5" fillId="10" borderId="1" xfId="0" applyFont="1" applyFill="1" applyBorder="1" applyAlignment="1">
      <alignment horizontal="left"/>
    </xf>
    <xf numFmtId="0" fontId="9" fillId="9" borderId="1" xfId="0" applyFont="1" applyFill="1" applyBorder="1" applyAlignment="1">
      <alignment wrapText="1"/>
    </xf>
    <xf numFmtId="0" fontId="16" fillId="0" borderId="1" xfId="0" applyFont="1" applyBorder="1" applyAlignment="1">
      <alignment horizontal="left"/>
    </xf>
    <xf numFmtId="0" fontId="0" fillId="9" borderId="0" xfId="0" applyFill="1"/>
    <xf numFmtId="0" fontId="5" fillId="0" borderId="1" xfId="0" applyFont="1" applyBorder="1" applyAlignment="1">
      <alignment horizontal="left"/>
    </xf>
    <xf numFmtId="0" fontId="9" fillId="9" borderId="1" xfId="0" applyFont="1" applyFill="1" applyBorder="1"/>
    <xf numFmtId="14" fontId="5" fillId="9" borderId="1" xfId="0" applyNumberFormat="1" applyFont="1" applyFill="1" applyBorder="1" applyAlignment="1">
      <alignment horizontal="left"/>
    </xf>
    <xf numFmtId="0" fontId="5" fillId="10" borderId="1" xfId="0" applyFont="1" applyFill="1" applyBorder="1" applyAlignment="1">
      <alignment horizontal="justify" vertical="center" wrapText="1"/>
    </xf>
    <xf numFmtId="0" fontId="7" fillId="9" borderId="8" xfId="0" applyFont="1" applyFill="1" applyBorder="1" applyAlignment="1">
      <alignment vertical="center"/>
    </xf>
    <xf numFmtId="0" fontId="5" fillId="9" borderId="1" xfId="0" applyFont="1" applyFill="1" applyBorder="1" applyAlignment="1">
      <alignment vertical="center" wrapText="1"/>
    </xf>
    <xf numFmtId="0" fontId="24" fillId="43" borderId="1" xfId="6" applyFont="1" applyFill="1" applyBorder="1" applyAlignment="1">
      <alignment horizontal="center" vertical="center"/>
    </xf>
    <xf numFmtId="0" fontId="16" fillId="2" borderId="5" xfId="0" applyFont="1" applyFill="1" applyBorder="1" applyAlignment="1">
      <alignment horizontal="left"/>
    </xf>
    <xf numFmtId="0" fontId="16" fillId="0" borderId="5" xfId="0" applyFont="1" applyFill="1" applyBorder="1"/>
    <xf numFmtId="14" fontId="16" fillId="0" borderId="5" xfId="0" applyNumberFormat="1" applyFont="1" applyFill="1" applyBorder="1" applyAlignment="1">
      <alignment horizontal="left"/>
    </xf>
    <xf numFmtId="0" fontId="16" fillId="0" borderId="5" xfId="0" applyFont="1" applyFill="1" applyBorder="1" applyAlignment="1">
      <alignment wrapText="1"/>
    </xf>
    <xf numFmtId="0" fontId="16" fillId="0" borderId="5" xfId="0" applyFont="1" applyFill="1" applyBorder="1" applyAlignment="1">
      <alignment horizontal="justify" vertical="center" wrapText="1"/>
    </xf>
    <xf numFmtId="0" fontId="5" fillId="9" borderId="5" xfId="0" applyFont="1" applyFill="1" applyBorder="1" applyAlignment="1">
      <alignment wrapText="1"/>
    </xf>
    <xf numFmtId="0" fontId="16" fillId="2" borderId="5" xfId="0" applyFont="1" applyFill="1" applyBorder="1"/>
    <xf numFmtId="0" fontId="16" fillId="2" borderId="5" xfId="0" applyFont="1" applyFill="1" applyBorder="1" applyAlignment="1">
      <alignment horizontal="left" vertical="center"/>
    </xf>
    <xf numFmtId="0" fontId="5" fillId="0" borderId="5" xfId="0" applyFont="1" applyFill="1" applyBorder="1" applyAlignment="1">
      <alignment horizontal="justify" vertical="top" wrapText="1"/>
    </xf>
    <xf numFmtId="14" fontId="4" fillId="0" borderId="1" xfId="0" applyNumberFormat="1" applyFont="1" applyFill="1" applyBorder="1" applyAlignment="1">
      <alignment horizontal="left"/>
    </xf>
    <xf numFmtId="0" fontId="5" fillId="9" borderId="5" xfId="0" applyFont="1" applyFill="1" applyBorder="1" applyAlignment="1">
      <alignment horizontal="left" vertical="top" wrapText="1"/>
    </xf>
    <xf numFmtId="0" fontId="5" fillId="9" borderId="5" xfId="0" applyFont="1" applyFill="1" applyBorder="1" applyAlignment="1">
      <alignment horizontal="left" vertical="center" wrapText="1"/>
    </xf>
    <xf numFmtId="0" fontId="16" fillId="9" borderId="5" xfId="0" applyFont="1" applyFill="1" applyBorder="1" applyAlignment="1">
      <alignment horizontal="left" vertical="center" wrapText="1"/>
    </xf>
    <xf numFmtId="0" fontId="16" fillId="9" borderId="5" xfId="0" applyFont="1" applyFill="1" applyBorder="1" applyAlignment="1">
      <alignment horizontal="left" vertical="center"/>
    </xf>
    <xf numFmtId="0" fontId="5" fillId="9" borderId="7" xfId="0" applyFont="1" applyFill="1" applyBorder="1" applyAlignment="1">
      <alignment horizontal="left" vertical="center"/>
    </xf>
    <xf numFmtId="0" fontId="5" fillId="9" borderId="15" xfId="0" applyFont="1" applyFill="1" applyBorder="1" applyAlignment="1">
      <alignment horizontal="left" vertical="center" wrapText="1"/>
    </xf>
    <xf numFmtId="0" fontId="44" fillId="2" borderId="1" xfId="0" applyFont="1" applyFill="1" applyBorder="1" applyAlignment="1">
      <alignment horizontal="left"/>
    </xf>
    <xf numFmtId="0" fontId="44" fillId="2" borderId="1" xfId="0" applyFont="1" applyFill="1" applyBorder="1"/>
    <xf numFmtId="0" fontId="9" fillId="2" borderId="1" xfId="0" applyFont="1" applyFill="1" applyBorder="1" applyAlignment="1">
      <alignment horizontal="justify" vertical="center" wrapText="1"/>
    </xf>
    <xf numFmtId="0" fontId="5" fillId="2" borderId="1" xfId="0" applyFont="1" applyFill="1" applyBorder="1" applyAlignment="1">
      <alignment wrapText="1"/>
    </xf>
    <xf numFmtId="0" fontId="16" fillId="0" borderId="1" xfId="0" applyFont="1" applyFill="1" applyBorder="1" applyAlignment="1">
      <alignment vertical="center" wrapText="1"/>
    </xf>
    <xf numFmtId="14" fontId="5" fillId="2" borderId="1" xfId="0" applyNumberFormat="1" applyFont="1" applyFill="1" applyBorder="1" applyAlignment="1">
      <alignment horizontal="left" wrapText="1"/>
    </xf>
    <xf numFmtId="0" fontId="4" fillId="11" borderId="1" xfId="0" applyFont="1" applyFill="1" applyBorder="1" applyAlignment="1">
      <alignment horizontal="right" vertical="center"/>
    </xf>
    <xf numFmtId="4" fontId="4" fillId="2" borderId="1" xfId="0" applyNumberFormat="1" applyFont="1" applyFill="1" applyBorder="1" applyAlignment="1">
      <alignment horizontal="center" vertical="center" wrapText="1"/>
    </xf>
    <xf numFmtId="0" fontId="48" fillId="0" borderId="5" xfId="0" applyFont="1" applyFill="1" applyBorder="1" applyAlignment="1">
      <alignment horizontal="justify" vertical="center" wrapText="1"/>
    </xf>
    <xf numFmtId="0" fontId="44" fillId="2" borderId="1" xfId="0" applyFont="1" applyFill="1" applyBorder="1" applyAlignment="1">
      <alignment horizontal="left" wrapText="1"/>
    </xf>
    <xf numFmtId="0" fontId="44" fillId="2" borderId="1" xfId="0" applyFont="1" applyFill="1" applyBorder="1" applyAlignment="1">
      <alignment wrapText="1"/>
    </xf>
    <xf numFmtId="0" fontId="4" fillId="2" borderId="1" xfId="0" applyFont="1" applyFill="1" applyBorder="1" applyAlignment="1">
      <alignment wrapText="1"/>
    </xf>
    <xf numFmtId="0" fontId="5" fillId="2" borderId="1" xfId="0" applyFont="1" applyFill="1" applyBorder="1" applyAlignment="1">
      <alignment horizontal="left" wrapText="1"/>
    </xf>
    <xf numFmtId="14" fontId="4" fillId="2" borderId="1" xfId="0" applyNumberFormat="1" applyFont="1" applyFill="1" applyBorder="1" applyAlignment="1">
      <alignment horizontal="left" wrapText="1"/>
    </xf>
    <xf numFmtId="0" fontId="48" fillId="0" borderId="5" xfId="0" applyFont="1" applyBorder="1" applyAlignment="1">
      <alignment horizontal="justify" vertical="center"/>
    </xf>
    <xf numFmtId="0" fontId="48" fillId="0" borderId="5" xfId="0" applyFont="1" applyFill="1" applyBorder="1" applyAlignment="1">
      <alignment horizontal="justify" vertical="center"/>
    </xf>
    <xf numFmtId="3" fontId="4" fillId="11" borderId="1" xfId="0" applyNumberFormat="1" applyFont="1" applyFill="1" applyBorder="1" applyAlignment="1">
      <alignment horizontal="left" vertical="center"/>
    </xf>
    <xf numFmtId="0" fontId="44" fillId="0" borderId="5" xfId="0" applyFont="1" applyBorder="1" applyAlignment="1">
      <alignment horizontal="justify" vertical="center"/>
    </xf>
    <xf numFmtId="14" fontId="48" fillId="0" borderId="5" xfId="0" applyNumberFormat="1" applyFont="1" applyFill="1" applyBorder="1" applyAlignment="1">
      <alignment horizontal="justify" vertical="center"/>
    </xf>
    <xf numFmtId="0" fontId="5" fillId="9" borderId="1" xfId="0" applyFont="1" applyFill="1" applyBorder="1"/>
    <xf numFmtId="0" fontId="5" fillId="0" borderId="5" xfId="0" applyFont="1" applyBorder="1" applyAlignment="1">
      <alignment vertical="center" wrapText="1"/>
    </xf>
    <xf numFmtId="0" fontId="4" fillId="11" borderId="1" xfId="0" applyFont="1" applyFill="1" applyBorder="1" applyAlignment="1">
      <alignment horizontal="left" vertical="center"/>
    </xf>
    <xf numFmtId="0" fontId="5" fillId="9" borderId="5" xfId="0" applyFont="1" applyFill="1" applyBorder="1" applyAlignment="1">
      <alignment vertical="center" wrapText="1"/>
    </xf>
    <xf numFmtId="0" fontId="16" fillId="0" borderId="1" xfId="0" applyFont="1" applyBorder="1" applyAlignment="1">
      <alignment vertical="center" wrapText="1"/>
    </xf>
    <xf numFmtId="0" fontId="16" fillId="0" borderId="1" xfId="0" applyFont="1" applyBorder="1" applyAlignment="1">
      <alignment horizontal="left" vertical="center" wrapText="1"/>
    </xf>
    <xf numFmtId="14" fontId="9" fillId="0" borderId="1" xfId="0" applyNumberFormat="1" applyFont="1" applyBorder="1" applyAlignment="1">
      <alignment horizontal="left" vertical="center" wrapText="1"/>
    </xf>
    <xf numFmtId="0" fontId="9" fillId="0" borderId="1" xfId="0" applyFont="1" applyBorder="1" applyAlignment="1">
      <alignment horizontal="left" vertical="center" wrapText="1"/>
    </xf>
    <xf numFmtId="0" fontId="9" fillId="0" borderId="1" xfId="0" applyFont="1" applyBorder="1" applyAlignment="1">
      <alignment horizontal="justify" vertical="center" wrapText="1"/>
    </xf>
    <xf numFmtId="0" fontId="9" fillId="0" borderId="1" xfId="0" applyFont="1" applyBorder="1" applyAlignment="1">
      <alignment vertical="center" wrapText="1"/>
    </xf>
    <xf numFmtId="0" fontId="5" fillId="2" borderId="1" xfId="0" applyFont="1" applyFill="1" applyBorder="1" applyAlignment="1">
      <alignment vertical="center" wrapText="1"/>
    </xf>
    <xf numFmtId="0" fontId="5" fillId="0" borderId="1" xfId="0" applyFont="1" applyBorder="1" applyAlignment="1">
      <alignment vertical="center" wrapText="1"/>
    </xf>
    <xf numFmtId="0" fontId="0" fillId="0" borderId="0" xfId="0"/>
    <xf numFmtId="0" fontId="9" fillId="0" borderId="1" xfId="0" applyFont="1" applyBorder="1"/>
    <xf numFmtId="0" fontId="24" fillId="8" borderId="2" xfId="6" applyFont="1" applyBorder="1" applyAlignment="1">
      <alignment horizontal="left" vertical="center" wrapText="1"/>
    </xf>
    <xf numFmtId="0" fontId="9" fillId="2" borderId="1" xfId="0" applyFont="1" applyFill="1" applyBorder="1" applyAlignment="1">
      <alignment vertical="center" wrapText="1"/>
    </xf>
    <xf numFmtId="0" fontId="16" fillId="0" borderId="1" xfId="0" applyFont="1" applyFill="1" applyBorder="1" applyAlignment="1">
      <alignment horizontal="left"/>
    </xf>
    <xf numFmtId="0" fontId="16" fillId="0" borderId="1" xfId="0" applyFont="1" applyFill="1" applyBorder="1" applyAlignment="1">
      <alignment horizontal="left" vertical="center" wrapText="1"/>
    </xf>
    <xf numFmtId="14" fontId="5" fillId="2" borderId="1" xfId="0" applyNumberFormat="1" applyFont="1" applyFill="1" applyBorder="1" applyAlignment="1">
      <alignment horizontal="left" vertical="center" wrapText="1"/>
    </xf>
    <xf numFmtId="0" fontId="0" fillId="0" borderId="0" xfId="0"/>
    <xf numFmtId="0" fontId="5" fillId="0" borderId="1" xfId="0" applyFont="1" applyFill="1" applyBorder="1"/>
    <xf numFmtId="3" fontId="4" fillId="0" borderId="1" xfId="0" applyNumberFormat="1" applyFont="1" applyFill="1" applyBorder="1" applyAlignment="1">
      <alignment horizontal="left" vertical="center"/>
    </xf>
    <xf numFmtId="0" fontId="5" fillId="0" borderId="1" xfId="0" applyNumberFormat="1" applyFont="1" applyFill="1" applyBorder="1"/>
    <xf numFmtId="0" fontId="5" fillId="2" borderId="1" xfId="0" applyFont="1" applyFill="1" applyBorder="1" applyAlignment="1">
      <alignment horizontal="left" vertical="center" wrapText="1"/>
    </xf>
    <xf numFmtId="0" fontId="5" fillId="0" borderId="1" xfId="0" applyFont="1" applyFill="1" applyBorder="1" applyAlignment="1">
      <alignment horizontal="left" vertical="center" wrapText="1"/>
    </xf>
    <xf numFmtId="0" fontId="7" fillId="0" borderId="1" xfId="0" applyFont="1" applyFill="1" applyBorder="1" applyAlignment="1">
      <alignment vertical="center"/>
    </xf>
    <xf numFmtId="0" fontId="16" fillId="10" borderId="1" xfId="0" applyFont="1" applyFill="1" applyBorder="1" applyAlignment="1">
      <alignment horizontal="left"/>
    </xf>
    <xf numFmtId="0" fontId="44" fillId="10" borderId="1" xfId="0" applyFont="1" applyFill="1" applyBorder="1" applyAlignment="1">
      <alignment vertical="center" wrapText="1"/>
    </xf>
    <xf numFmtId="0" fontId="6" fillId="0" borderId="1" xfId="2" applyBorder="1"/>
    <xf numFmtId="0" fontId="2" fillId="9" borderId="1" xfId="0" applyFont="1" applyFill="1" applyBorder="1"/>
    <xf numFmtId="0" fontId="16" fillId="10" borderId="1" xfId="2" applyFont="1" applyFill="1" applyBorder="1"/>
    <xf numFmtId="0" fontId="44" fillId="10" borderId="1" xfId="0" applyFont="1" applyFill="1" applyBorder="1"/>
    <xf numFmtId="0" fontId="14" fillId="10" borderId="0" xfId="0" applyFont="1" applyFill="1" applyAlignment="1">
      <alignment horizontal="center" vertical="center" wrapText="1"/>
    </xf>
    <xf numFmtId="0" fontId="44" fillId="10" borderId="1" xfId="0" applyFont="1" applyFill="1" applyBorder="1" applyAlignment="1"/>
    <xf numFmtId="3" fontId="10" fillId="11" borderId="1" xfId="0" applyNumberFormat="1" applyFont="1" applyFill="1" applyBorder="1" applyAlignment="1">
      <alignment horizontal="left" vertical="center"/>
    </xf>
    <xf numFmtId="14" fontId="4" fillId="10" borderId="1" xfId="0" applyNumberFormat="1" applyFont="1" applyFill="1" applyBorder="1" applyAlignment="1">
      <alignment horizontal="left"/>
    </xf>
    <xf numFmtId="14" fontId="5" fillId="10" borderId="1" xfId="0" applyNumberFormat="1" applyFont="1" applyFill="1" applyBorder="1" applyAlignment="1">
      <alignment horizontal="left" vertical="center" wrapText="1"/>
    </xf>
    <xf numFmtId="0" fontId="9" fillId="9" borderId="1" xfId="0" applyFont="1" applyFill="1" applyBorder="1" applyAlignment="1">
      <alignment vertical="center" wrapText="1"/>
    </xf>
    <xf numFmtId="0" fontId="16" fillId="10" borderId="1" xfId="0" applyFont="1" applyFill="1" applyBorder="1" applyAlignment="1">
      <alignment horizontal="left" vertical="center"/>
    </xf>
    <xf numFmtId="0" fontId="10" fillId="11" borderId="1" xfId="0" applyFont="1" applyFill="1" applyBorder="1" applyAlignment="1">
      <alignment horizontal="left" vertical="center"/>
    </xf>
    <xf numFmtId="0" fontId="23" fillId="10" borderId="0" xfId="2" applyFont="1" applyFill="1" applyBorder="1" applyAlignment="1">
      <alignment horizontal="center" vertical="center"/>
    </xf>
    <xf numFmtId="0" fontId="28" fillId="0" borderId="1" xfId="0" applyFont="1" applyBorder="1"/>
    <xf numFmtId="0" fontId="7" fillId="10" borderId="1" xfId="0" applyFont="1" applyFill="1" applyBorder="1" applyAlignment="1">
      <alignment vertical="center"/>
    </xf>
    <xf numFmtId="0" fontId="7" fillId="9" borderId="1" xfId="0" applyFont="1" applyFill="1" applyBorder="1" applyAlignment="1">
      <alignment vertical="center"/>
    </xf>
    <xf numFmtId="0" fontId="44" fillId="10" borderId="1" xfId="0" applyFont="1" applyFill="1" applyBorder="1" applyAlignment="1">
      <alignment horizontal="left"/>
    </xf>
    <xf numFmtId="0" fontId="5" fillId="0" borderId="1" xfId="0" applyFont="1" applyFill="1" applyBorder="1" applyAlignment="1">
      <alignment vertical="center" wrapText="1"/>
    </xf>
    <xf numFmtId="0" fontId="9" fillId="2" borderId="1" xfId="0" applyFont="1" applyFill="1" applyBorder="1"/>
    <xf numFmtId="0" fontId="9" fillId="2" borderId="1" xfId="0" applyFont="1" applyFill="1" applyBorder="1" applyAlignment="1">
      <alignment wrapText="1"/>
    </xf>
    <xf numFmtId="0" fontId="4" fillId="0" borderId="1" xfId="0" applyFont="1" applyFill="1" applyBorder="1" applyAlignment="1">
      <alignment horizontal="left" vertical="center"/>
    </xf>
    <xf numFmtId="0" fontId="4" fillId="0" borderId="1" xfId="0" applyFont="1" applyFill="1" applyBorder="1" applyAlignment="1">
      <alignment horizontal="right" vertical="center"/>
    </xf>
    <xf numFmtId="0" fontId="5" fillId="0" borderId="1" xfId="0" applyNumberFormat="1" applyFont="1" applyBorder="1"/>
    <xf numFmtId="0" fontId="14" fillId="0" borderId="1" xfId="0" applyFont="1" applyBorder="1"/>
    <xf numFmtId="0" fontId="5" fillId="0" borderId="1" xfId="0" applyFont="1" applyBorder="1"/>
    <xf numFmtId="0" fontId="5" fillId="9" borderId="1" xfId="0" applyFont="1" applyFill="1" applyBorder="1" applyAlignment="1">
      <alignment wrapText="1"/>
    </xf>
    <xf numFmtId="0" fontId="16" fillId="9" borderId="1" xfId="0" applyFont="1" applyFill="1" applyBorder="1" applyAlignment="1">
      <alignment vertical="center" wrapText="1"/>
    </xf>
    <xf numFmtId="0" fontId="14" fillId="10" borderId="0" xfId="0" applyFont="1" applyFill="1" applyAlignment="1">
      <alignment vertical="center"/>
    </xf>
    <xf numFmtId="0" fontId="14" fillId="9" borderId="1" xfId="0" applyFont="1" applyFill="1" applyBorder="1" applyAlignment="1">
      <alignment horizontal="center" vertical="center" wrapText="1"/>
    </xf>
    <xf numFmtId="0" fontId="14" fillId="10" borderId="1" xfId="0" applyFont="1" applyFill="1" applyBorder="1" applyAlignment="1">
      <alignment vertical="center" wrapText="1"/>
    </xf>
    <xf numFmtId="0" fontId="14" fillId="10" borderId="1" xfId="0" applyFont="1" applyFill="1" applyBorder="1" applyAlignment="1">
      <alignment horizontal="center" vertical="center" wrapText="1"/>
    </xf>
    <xf numFmtId="0" fontId="23" fillId="9" borderId="1" xfId="2" applyFont="1" applyFill="1" applyBorder="1" applyAlignment="1">
      <alignment horizontal="center" vertical="center" wrapText="1"/>
    </xf>
    <xf numFmtId="4" fontId="1" fillId="9" borderId="1" xfId="0" applyNumberFormat="1" applyFont="1" applyFill="1" applyBorder="1" applyAlignment="1">
      <alignment horizontal="center" vertical="center" wrapText="1"/>
    </xf>
    <xf numFmtId="0" fontId="14" fillId="10" borderId="1" xfId="0" applyFont="1" applyFill="1" applyBorder="1" applyAlignment="1">
      <alignment vertical="center"/>
    </xf>
    <xf numFmtId="0" fontId="14" fillId="9" borderId="2" xfId="0" applyFont="1" applyFill="1" applyBorder="1" applyAlignment="1">
      <alignment horizontal="center" vertical="center" wrapText="1"/>
    </xf>
    <xf numFmtId="0" fontId="14" fillId="10" borderId="2" xfId="0" applyFont="1" applyFill="1" applyBorder="1" applyAlignment="1">
      <alignment horizontal="center" vertical="center" wrapText="1"/>
    </xf>
    <xf numFmtId="0" fontId="23" fillId="9" borderId="2" xfId="2" applyFont="1" applyFill="1" applyBorder="1" applyAlignment="1">
      <alignment horizontal="center" vertical="center" wrapText="1"/>
    </xf>
    <xf numFmtId="4" fontId="34" fillId="9" borderId="1" xfId="13" applyNumberFormat="1" applyFill="1" applyBorder="1" applyAlignment="1">
      <alignment horizontal="center" vertical="center" wrapText="1"/>
    </xf>
    <xf numFmtId="0" fontId="14" fillId="9" borderId="0" xfId="0" applyFont="1" applyFill="1" applyAlignment="1">
      <alignment vertical="center"/>
    </xf>
    <xf numFmtId="0" fontId="5" fillId="9" borderId="1" xfId="0" applyFont="1" applyFill="1" applyBorder="1" applyAlignment="1">
      <alignment horizontal="center" vertical="center" wrapText="1"/>
    </xf>
    <xf numFmtId="0" fontId="6" fillId="9" borderId="1" xfId="2" applyFill="1" applyBorder="1" applyAlignment="1">
      <alignment horizontal="center" vertical="center" wrapText="1"/>
    </xf>
    <xf numFmtId="0" fontId="23" fillId="10" borderId="1" xfId="2" applyFont="1" applyFill="1" applyBorder="1" applyAlignment="1">
      <alignment horizontal="center" vertical="center" wrapText="1"/>
    </xf>
    <xf numFmtId="9" fontId="1" fillId="9" borderId="1" xfId="1" applyFont="1" applyFill="1" applyBorder="1" applyAlignment="1">
      <alignment horizontal="center" vertical="center" wrapText="1"/>
    </xf>
    <xf numFmtId="0" fontId="14" fillId="10" borderId="0" xfId="0" applyFont="1" applyFill="1" applyAlignment="1">
      <alignment horizontal="center" vertical="center"/>
    </xf>
    <xf numFmtId="0" fontId="23" fillId="2" borderId="0" xfId="2" applyFont="1" applyFill="1" applyAlignment="1">
      <alignment horizontal="left" vertical="center" wrapText="1"/>
    </xf>
    <xf numFmtId="0" fontId="14" fillId="2" borderId="0" xfId="0" applyFont="1" applyFill="1" applyAlignment="1">
      <alignment horizontal="left" vertical="center" wrapText="1"/>
    </xf>
    <xf numFmtId="0" fontId="14" fillId="2" borderId="1" xfId="0" applyFont="1" applyFill="1" applyBorder="1" applyAlignment="1">
      <alignment horizontal="left" vertical="center" wrapText="1"/>
    </xf>
    <xf numFmtId="0" fontId="14" fillId="2" borderId="0" xfId="0" applyFont="1" applyFill="1" applyAlignment="1">
      <alignment horizontal="center" vertical="center" wrapText="1"/>
    </xf>
    <xf numFmtId="14" fontId="27" fillId="8" borderId="1" xfId="6" applyNumberFormat="1" applyFont="1" applyBorder="1" applyAlignment="1">
      <alignment horizontal="center" vertical="center" wrapText="1"/>
    </xf>
    <xf numFmtId="14" fontId="14" fillId="2" borderId="1" xfId="0" applyNumberFormat="1" applyFont="1" applyFill="1" applyBorder="1" applyAlignment="1">
      <alignment horizontal="center" vertical="center" wrapText="1"/>
    </xf>
    <xf numFmtId="0" fontId="14" fillId="0" borderId="1" xfId="0" applyFont="1" applyBorder="1" applyAlignment="1">
      <alignment horizontal="center"/>
    </xf>
    <xf numFmtId="0" fontId="23" fillId="2" borderId="1" xfId="2" applyFont="1" applyFill="1" applyBorder="1" applyAlignment="1">
      <alignment horizontal="center" vertical="center" wrapText="1"/>
    </xf>
    <xf numFmtId="0" fontId="23" fillId="0" borderId="1" xfId="2" applyFont="1" applyFill="1" applyBorder="1" applyAlignment="1">
      <alignment horizontal="center" vertical="center" wrapText="1"/>
    </xf>
    <xf numFmtId="0" fontId="23" fillId="2" borderId="2" xfId="2" applyFont="1" applyFill="1" applyBorder="1" applyAlignment="1">
      <alignment horizontal="center" vertical="center" wrapText="1"/>
    </xf>
    <xf numFmtId="0" fontId="23" fillId="2" borderId="0" xfId="2" applyFont="1" applyFill="1" applyAlignment="1">
      <alignment horizontal="center"/>
    </xf>
    <xf numFmtId="0" fontId="6" fillId="0" borderId="1" xfId="2" applyFill="1" applyBorder="1" applyAlignment="1">
      <alignment horizontal="left" vertical="center" wrapText="1"/>
    </xf>
    <xf numFmtId="0" fontId="6" fillId="10" borderId="1" xfId="2" applyFill="1" applyBorder="1" applyAlignment="1">
      <alignment horizontal="left" vertical="center" wrapText="1"/>
    </xf>
    <xf numFmtId="0" fontId="6" fillId="10" borderId="1" xfId="2" applyFill="1" applyBorder="1"/>
    <xf numFmtId="0" fontId="51" fillId="8" borderId="1" xfId="6" applyFont="1" applyBorder="1" applyAlignment="1">
      <alignment horizontal="left" vertical="center"/>
    </xf>
    <xf numFmtId="0" fontId="50" fillId="0" borderId="0" xfId="4" applyFont="1" applyAlignment="1">
      <alignment horizontal="center"/>
    </xf>
    <xf numFmtId="0" fontId="22" fillId="0" borderId="0" xfId="2" applyFont="1" applyFill="1" applyBorder="1" applyAlignment="1">
      <alignment horizontal="center" vertical="center"/>
    </xf>
    <xf numFmtId="0" fontId="50" fillId="0" borderId="0" xfId="4" applyFont="1"/>
    <xf numFmtId="0" fontId="51" fillId="8" borderId="1" xfId="6" applyFont="1" applyBorder="1" applyAlignment="1">
      <alignment horizontal="center" vertical="center"/>
    </xf>
    <xf numFmtId="0" fontId="51" fillId="8" borderId="4" xfId="6" applyFont="1" applyBorder="1" applyAlignment="1">
      <alignment horizontal="left" vertical="center"/>
    </xf>
    <xf numFmtId="0" fontId="4" fillId="11" borderId="1" xfId="0" applyNumberFormat="1" applyFont="1" applyFill="1" applyBorder="1" applyAlignment="1">
      <alignment horizontal="right" vertical="center"/>
    </xf>
    <xf numFmtId="0" fontId="53" fillId="0" borderId="0" xfId="4" applyFont="1" applyAlignment="1">
      <alignment horizontal="center"/>
    </xf>
    <xf numFmtId="0" fontId="50" fillId="0" borderId="0" xfId="4" applyFont="1" applyBorder="1"/>
    <xf numFmtId="0" fontId="50" fillId="0" borderId="0" xfId="4" applyFont="1" applyFill="1"/>
    <xf numFmtId="0" fontId="50" fillId="0" borderId="0" xfId="4" applyFont="1" applyFill="1" applyAlignment="1">
      <alignment horizontal="center"/>
    </xf>
    <xf numFmtId="9" fontId="50" fillId="0" borderId="0" xfId="1" applyFont="1"/>
    <xf numFmtId="166" fontId="50" fillId="0" borderId="0" xfId="4" applyNumberFormat="1" applyFont="1" applyFill="1"/>
    <xf numFmtId="166" fontId="50" fillId="0" borderId="0" xfId="4" applyNumberFormat="1" applyFont="1"/>
    <xf numFmtId="0" fontId="4" fillId="9" borderId="1" xfId="0" applyFont="1" applyFill="1" applyBorder="1" applyAlignment="1">
      <alignment horizontal="right" vertical="center"/>
    </xf>
    <xf numFmtId="1" fontId="4" fillId="9" borderId="1" xfId="0" applyNumberFormat="1" applyFont="1" applyFill="1" applyBorder="1" applyAlignment="1">
      <alignment horizontal="right" vertical="center"/>
    </xf>
    <xf numFmtId="2" fontId="4" fillId="9" borderId="1" xfId="0" applyNumberFormat="1" applyFont="1" applyFill="1" applyBorder="1" applyAlignment="1">
      <alignment horizontal="right" vertical="center"/>
    </xf>
    <xf numFmtId="4" fontId="4" fillId="11" borderId="1" xfId="0" applyNumberFormat="1" applyFont="1" applyFill="1" applyBorder="1" applyAlignment="1">
      <alignment horizontal="right" vertical="center"/>
    </xf>
    <xf numFmtId="2" fontId="5" fillId="0" borderId="1" xfId="0" applyNumberFormat="1" applyFont="1" applyBorder="1" applyAlignment="1">
      <alignment horizontal="right"/>
    </xf>
    <xf numFmtId="0" fontId="4" fillId="11" borderId="1" xfId="0" applyFont="1" applyFill="1" applyBorder="1" applyAlignment="1">
      <alignment vertical="center"/>
    </xf>
    <xf numFmtId="0" fontId="4" fillId="9" borderId="1" xfId="0" applyFont="1" applyFill="1" applyBorder="1" applyAlignment="1">
      <alignment vertical="center"/>
    </xf>
    <xf numFmtId="2" fontId="4" fillId="9" borderId="1" xfId="0" applyNumberFormat="1" applyFont="1" applyFill="1" applyBorder="1" applyAlignment="1">
      <alignment vertical="center"/>
    </xf>
    <xf numFmtId="2" fontId="5" fillId="9" borderId="1" xfId="0" applyNumberFormat="1" applyFont="1" applyFill="1" applyBorder="1" applyAlignment="1"/>
    <xf numFmtId="2" fontId="4" fillId="11" borderId="1" xfId="0" applyNumberFormat="1" applyFont="1" applyFill="1" applyBorder="1" applyAlignment="1">
      <alignment vertical="center"/>
    </xf>
    <xf numFmtId="0" fontId="6" fillId="2" borderId="1" xfId="2" applyFill="1" applyBorder="1" applyAlignment="1">
      <alignment horizontal="left" vertical="center" wrapText="1"/>
    </xf>
    <xf numFmtId="0" fontId="6" fillId="2" borderId="1" xfId="2" applyFill="1" applyBorder="1"/>
    <xf numFmtId="3" fontId="5" fillId="9" borderId="1" xfId="0" applyNumberFormat="1" applyFont="1" applyFill="1" applyBorder="1" applyAlignment="1">
      <alignment horizontal="right" vertical="center"/>
    </xf>
    <xf numFmtId="3" fontId="16" fillId="9" borderId="1" xfId="0" applyNumberFormat="1" applyFont="1" applyFill="1" applyBorder="1" applyAlignment="1">
      <alignment horizontal="right" vertical="center" wrapText="1"/>
    </xf>
    <xf numFmtId="3" fontId="50" fillId="9" borderId="1" xfId="57" applyNumberFormat="1" applyFont="1" applyFill="1" applyBorder="1" applyAlignment="1">
      <alignment horizontal="right"/>
    </xf>
    <xf numFmtId="3" fontId="54" fillId="9" borderId="1" xfId="0" applyNumberFormat="1" applyFont="1" applyFill="1" applyBorder="1" applyAlignment="1">
      <alignment horizontal="right"/>
    </xf>
    <xf numFmtId="0" fontId="50" fillId="9" borderId="1" xfId="57" applyFont="1" applyFill="1" applyBorder="1" applyAlignment="1">
      <alignment horizontal="left"/>
    </xf>
    <xf numFmtId="3" fontId="5" fillId="9" borderId="1" xfId="0" applyNumberFormat="1" applyFont="1" applyFill="1" applyBorder="1" applyAlignment="1">
      <alignment horizontal="left"/>
    </xf>
    <xf numFmtId="0" fontId="6" fillId="9" borderId="1" xfId="2" applyFill="1" applyBorder="1" applyAlignment="1">
      <alignment vertical="center" wrapText="1"/>
    </xf>
    <xf numFmtId="0" fontId="16" fillId="9" borderId="1" xfId="0" applyFont="1" applyFill="1" applyBorder="1" applyAlignment="1" applyProtection="1">
      <alignment horizontal="right"/>
      <protection locked="0"/>
    </xf>
    <xf numFmtId="1" fontId="5" fillId="9" borderId="1" xfId="0" applyNumberFormat="1" applyFont="1" applyFill="1" applyBorder="1" applyAlignment="1" applyProtection="1">
      <alignment horizontal="right"/>
      <protection locked="0"/>
    </xf>
    <xf numFmtId="3" fontId="5" fillId="0" borderId="1" xfId="0" applyNumberFormat="1" applyFont="1" applyFill="1" applyBorder="1" applyAlignment="1">
      <alignment horizontal="left" vertical="center"/>
    </xf>
    <xf numFmtId="0" fontId="5" fillId="9" borderId="1" xfId="0" applyFont="1" applyFill="1" applyBorder="1" applyAlignment="1">
      <alignment horizontal="right" vertical="center"/>
    </xf>
    <xf numFmtId="3" fontId="5" fillId="9" borderId="1" xfId="0" applyNumberFormat="1" applyFont="1" applyFill="1" applyBorder="1" applyAlignment="1">
      <alignment horizontal="right" vertical="center" wrapText="1"/>
    </xf>
    <xf numFmtId="0" fontId="5" fillId="9" borderId="1" xfId="0" applyFont="1" applyFill="1" applyBorder="1" applyAlignment="1">
      <alignment vertical="center"/>
    </xf>
    <xf numFmtId="3" fontId="5" fillId="9" borderId="1" xfId="0" applyNumberFormat="1" applyFont="1" applyFill="1" applyBorder="1" applyAlignment="1">
      <alignment vertical="center" wrapText="1"/>
    </xf>
    <xf numFmtId="3" fontId="5" fillId="0" borderId="1" xfId="0" applyNumberFormat="1" applyFont="1" applyBorder="1" applyAlignment="1">
      <alignment horizontal="right" vertical="center" wrapText="1"/>
    </xf>
    <xf numFmtId="0" fontId="5" fillId="0" borderId="1" xfId="0" applyFont="1" applyBorder="1" applyAlignment="1">
      <alignment horizontal="right" vertical="center"/>
    </xf>
    <xf numFmtId="0" fontId="5" fillId="9" borderId="1" xfId="0" applyFont="1" applyFill="1" applyBorder="1" applyAlignment="1">
      <alignment horizontal="left" vertical="center"/>
    </xf>
    <xf numFmtId="2" fontId="5" fillId="9" borderId="1" xfId="0" applyNumberFormat="1" applyFont="1" applyFill="1" applyBorder="1" applyAlignment="1">
      <alignment horizontal="left"/>
    </xf>
    <xf numFmtId="4" fontId="4" fillId="11" borderId="1" xfId="0" applyNumberFormat="1" applyFont="1" applyFill="1" applyBorder="1" applyAlignment="1">
      <alignment horizontal="left" vertical="center"/>
    </xf>
    <xf numFmtId="2" fontId="5" fillId="0" borderId="1" xfId="0" applyNumberFormat="1" applyFont="1" applyBorder="1" applyAlignment="1">
      <alignment horizontal="left"/>
    </xf>
    <xf numFmtId="0" fontId="25" fillId="8" borderId="1" xfId="6" applyBorder="1" applyAlignment="1">
      <alignment horizontal="right" vertical="center" wrapText="1"/>
    </xf>
    <xf numFmtId="4" fontId="25" fillId="8" borderId="1" xfId="6" applyNumberFormat="1" applyBorder="1" applyAlignment="1">
      <alignment horizontal="center" vertical="center" wrapText="1"/>
    </xf>
    <xf numFmtId="3" fontId="5" fillId="0" borderId="1" xfId="0" applyNumberFormat="1" applyFont="1" applyFill="1" applyBorder="1" applyAlignment="1">
      <alignment horizontal="left"/>
    </xf>
    <xf numFmtId="4" fontId="5" fillId="0" borderId="1" xfId="0" applyNumberFormat="1" applyFont="1" applyFill="1" applyBorder="1" applyAlignment="1">
      <alignment horizontal="left"/>
    </xf>
    <xf numFmtId="0" fontId="5" fillId="9" borderId="1" xfId="0" applyNumberFormat="1" applyFont="1" applyFill="1" applyBorder="1" applyAlignment="1">
      <alignment horizontal="left"/>
    </xf>
    <xf numFmtId="0" fontId="25" fillId="8" borderId="1" xfId="6" applyBorder="1" applyAlignment="1">
      <alignment horizontal="left" vertical="center" wrapText="1"/>
    </xf>
    <xf numFmtId="0" fontId="5" fillId="0" borderId="1" xfId="0" applyNumberFormat="1" applyFont="1" applyBorder="1" applyAlignment="1">
      <alignment horizontal="right"/>
    </xf>
    <xf numFmtId="2" fontId="5" fillId="9" borderId="1" xfId="1" applyNumberFormat="1" applyFont="1" applyFill="1" applyBorder="1" applyAlignment="1">
      <alignment horizontal="right"/>
    </xf>
    <xf numFmtId="2" fontId="5" fillId="9" borderId="1" xfId="1" applyNumberFormat="1" applyFont="1" applyFill="1" applyBorder="1" applyAlignment="1">
      <alignment horizontal="left"/>
    </xf>
    <xf numFmtId="0" fontId="48" fillId="0" borderId="1" xfId="0" applyNumberFormat="1" applyFont="1" applyFill="1" applyBorder="1" applyAlignment="1">
      <alignment horizontal="right"/>
    </xf>
    <xf numFmtId="3" fontId="4" fillId="11" borderId="1" xfId="0" applyNumberFormat="1" applyFont="1" applyFill="1" applyBorder="1" applyAlignment="1">
      <alignment horizontal="right" vertical="center"/>
    </xf>
    <xf numFmtId="3" fontId="4" fillId="11" borderId="5" xfId="0" applyNumberFormat="1" applyFont="1" applyFill="1" applyBorder="1" applyAlignment="1">
      <alignment horizontal="right" vertical="center"/>
    </xf>
    <xf numFmtId="4" fontId="5" fillId="9" borderId="1" xfId="0" applyNumberFormat="1" applyFont="1" applyFill="1" applyBorder="1" applyAlignment="1">
      <alignment horizontal="right" vertical="center"/>
    </xf>
    <xf numFmtId="0" fontId="5" fillId="0" borderId="1" xfId="0" applyFont="1" applyBorder="1" applyAlignment="1">
      <alignment horizontal="justify" vertical="center" wrapText="1"/>
    </xf>
    <xf numFmtId="0" fontId="6" fillId="10" borderId="1" xfId="2" applyFill="1" applyBorder="1" applyAlignment="1">
      <alignment horizontal="left" vertical="center"/>
    </xf>
    <xf numFmtId="0" fontId="6" fillId="10" borderId="1" xfId="2" applyFill="1" applyBorder="1" applyAlignment="1"/>
    <xf numFmtId="2" fontId="4" fillId="11" borderId="1" xfId="0" applyNumberFormat="1" applyFont="1" applyFill="1" applyBorder="1" applyAlignment="1">
      <alignment horizontal="left" vertical="center"/>
    </xf>
    <xf numFmtId="2" fontId="5" fillId="12" borderId="1" xfId="1" applyNumberFormat="1" applyFont="1" applyFill="1" applyBorder="1" applyAlignment="1">
      <alignment horizontal="right" vertical="center"/>
    </xf>
    <xf numFmtId="2" fontId="5" fillId="12" borderId="1" xfId="1" applyNumberFormat="1" applyFont="1" applyFill="1" applyBorder="1" applyAlignment="1">
      <alignment horizontal="left" vertical="center"/>
    </xf>
    <xf numFmtId="0" fontId="6" fillId="0" borderId="1" xfId="2" applyFill="1" applyBorder="1" applyAlignment="1">
      <alignment horizontal="left"/>
    </xf>
    <xf numFmtId="1" fontId="44" fillId="9" borderId="1" xfId="0" applyNumberFormat="1" applyFont="1" applyFill="1" applyBorder="1" applyAlignment="1">
      <alignment horizontal="left" vertical="center"/>
    </xf>
    <xf numFmtId="0" fontId="14" fillId="2" borderId="0" xfId="0" applyFont="1" applyFill="1" applyAlignment="1">
      <alignment horizontal="center" vertical="center"/>
    </xf>
    <xf numFmtId="0" fontId="14" fillId="2" borderId="1" xfId="0" applyFont="1" applyFill="1" applyBorder="1" applyAlignment="1">
      <alignment horizontal="center"/>
    </xf>
    <xf numFmtId="0" fontId="10" fillId="2" borderId="0" xfId="5" applyFont="1" applyFill="1" applyAlignment="1"/>
    <xf numFmtId="0" fontId="3" fillId="7" borderId="3" xfId="0" applyFont="1" applyFill="1" applyBorder="1" applyAlignment="1">
      <alignment horizontal="center" vertical="center"/>
    </xf>
    <xf numFmtId="0" fontId="4" fillId="0" borderId="0" xfId="0" applyFont="1" applyAlignment="1">
      <alignment horizontal="center" vertical="center"/>
    </xf>
    <xf numFmtId="0" fontId="3" fillId="5" borderId="3" xfId="0" applyFont="1" applyFill="1" applyBorder="1" applyAlignment="1">
      <alignment horizontal="center" vertical="center"/>
    </xf>
    <xf numFmtId="0" fontId="3" fillId="5" borderId="3" xfId="0" applyFont="1" applyFill="1" applyBorder="1" applyAlignment="1">
      <alignment horizontal="center" vertical="center" wrapText="1"/>
    </xf>
    <xf numFmtId="3" fontId="4" fillId="0" borderId="0" xfId="0" applyNumberFormat="1" applyFont="1" applyBorder="1" applyAlignment="1">
      <alignment horizontal="left" vertical="center"/>
    </xf>
    <xf numFmtId="0" fontId="3" fillId="7" borderId="1" xfId="0" applyFont="1" applyFill="1" applyBorder="1" applyAlignment="1">
      <alignment horizontal="center" vertical="center"/>
    </xf>
    <xf numFmtId="0" fontId="16" fillId="0" borderId="1" xfId="0" applyFont="1" applyFill="1" applyBorder="1" applyAlignment="1">
      <alignment horizontal="right" vertical="center"/>
    </xf>
    <xf numFmtId="0" fontId="16" fillId="0" borderId="1" xfId="13" applyFont="1" applyFill="1" applyBorder="1" applyAlignment="1">
      <alignment horizontal="right" vertical="center"/>
    </xf>
    <xf numFmtId="0" fontId="24" fillId="8" borderId="17" xfId="6" applyFont="1" applyBorder="1" applyAlignment="1">
      <alignment horizontal="center" vertical="center" wrapText="1"/>
    </xf>
    <xf numFmtId="0" fontId="4" fillId="0" borderId="5" xfId="0" applyFont="1" applyBorder="1" applyAlignment="1">
      <alignment horizontal="left" vertical="center"/>
    </xf>
    <xf numFmtId="0" fontId="4" fillId="0" borderId="6" xfId="0" applyFont="1" applyBorder="1" applyAlignment="1">
      <alignment horizontal="left" vertical="center"/>
    </xf>
    <xf numFmtId="2" fontId="0" fillId="0" borderId="1" xfId="0" applyNumberFormat="1" applyBorder="1" applyAlignment="1">
      <alignment horizontal="center"/>
    </xf>
    <xf numFmtId="3" fontId="4" fillId="0" borderId="5" xfId="0" applyNumberFormat="1" applyFont="1" applyBorder="1" applyAlignment="1">
      <alignment horizontal="left" vertical="center"/>
    </xf>
    <xf numFmtId="3" fontId="4" fillId="0" borderId="6" xfId="0" applyNumberFormat="1" applyFont="1" applyBorder="1" applyAlignment="1">
      <alignment horizontal="left" vertical="center"/>
    </xf>
    <xf numFmtId="2" fontId="0" fillId="0" borderId="1" xfId="0" applyNumberFormat="1" applyBorder="1" applyAlignment="1">
      <alignment horizontal="left"/>
    </xf>
    <xf numFmtId="0" fontId="0" fillId="0" borderId="1" xfId="0" applyBorder="1" applyAlignment="1">
      <alignment horizontal="left"/>
    </xf>
    <xf numFmtId="2" fontId="0" fillId="0" borderId="1" xfId="0" applyNumberFormat="1" applyBorder="1" applyAlignment="1">
      <alignment horizontal="right"/>
    </xf>
    <xf numFmtId="2" fontId="0" fillId="0" borderId="0" xfId="0" applyNumberFormat="1" applyAlignment="1">
      <alignment horizontal="right"/>
    </xf>
    <xf numFmtId="0" fontId="5" fillId="10" borderId="1" xfId="2" applyFont="1" applyFill="1" applyBorder="1" applyAlignment="1">
      <alignment horizontal="left"/>
    </xf>
    <xf numFmtId="0" fontId="14" fillId="0" borderId="1" xfId="0" applyFont="1" applyBorder="1" applyAlignment="1">
      <alignment horizontal="center" vertical="center"/>
    </xf>
    <xf numFmtId="2" fontId="5" fillId="0" borderId="0" xfId="0" applyNumberFormat="1" applyFont="1"/>
    <xf numFmtId="2" fontId="5" fillId="9" borderId="1" xfId="0" applyNumberFormat="1" applyFont="1" applyFill="1" applyBorder="1" applyAlignment="1">
      <alignment horizontal="right" vertical="center"/>
    </xf>
    <xf numFmtId="2" fontId="5" fillId="9" borderId="1" xfId="1" applyNumberFormat="1" applyFont="1" applyFill="1" applyBorder="1" applyAlignment="1">
      <alignment horizontal="right" vertical="center"/>
    </xf>
    <xf numFmtId="0" fontId="5" fillId="0" borderId="0" xfId="0" applyFont="1" applyFill="1"/>
    <xf numFmtId="4" fontId="4" fillId="9" borderId="1" xfId="0" applyNumberFormat="1" applyFont="1" applyFill="1" applyBorder="1" applyAlignment="1">
      <alignment horizontal="right" vertical="center"/>
    </xf>
    <xf numFmtId="0" fontId="27" fillId="8" borderId="1" xfId="6" applyFont="1" applyBorder="1" applyAlignment="1">
      <alignment horizontal="left" vertical="center"/>
    </xf>
    <xf numFmtId="0" fontId="5" fillId="0" borderId="0" xfId="0" applyFont="1" applyFill="1" applyAlignment="1">
      <alignment wrapText="1"/>
    </xf>
    <xf numFmtId="0" fontId="5" fillId="0" borderId="0" xfId="0" applyFont="1" applyFill="1" applyAlignment="1">
      <alignment vertical="center" wrapText="1"/>
    </xf>
    <xf numFmtId="2" fontId="5" fillId="0" borderId="1" xfId="0" applyNumberFormat="1" applyFont="1" applyBorder="1" applyAlignment="1">
      <alignment horizontal="center"/>
    </xf>
    <xf numFmtId="0" fontId="5" fillId="0" borderId="0" xfId="0" applyFont="1" applyAlignment="1">
      <alignment vertical="center"/>
    </xf>
    <xf numFmtId="0" fontId="56" fillId="0" borderId="0" xfId="13" applyFont="1" applyFill="1" applyBorder="1" applyAlignment="1">
      <alignment vertical="center" wrapText="1"/>
    </xf>
    <xf numFmtId="0" fontId="5" fillId="0" borderId="0" xfId="0" applyFont="1" applyBorder="1"/>
    <xf numFmtId="0" fontId="5" fillId="0" borderId="0" xfId="0" applyFont="1" applyFill="1" applyBorder="1"/>
    <xf numFmtId="1" fontId="5" fillId="0" borderId="0" xfId="0" applyNumberFormat="1" applyFont="1"/>
    <xf numFmtId="0" fontId="5" fillId="0" borderId="1" xfId="0" applyFont="1" applyBorder="1" applyAlignment="1">
      <alignment horizontal="center" wrapText="1"/>
    </xf>
    <xf numFmtId="0" fontId="5" fillId="0" borderId="0" xfId="0" applyFont="1" applyAlignment="1">
      <alignment wrapText="1"/>
    </xf>
    <xf numFmtId="9" fontId="5" fillId="0" borderId="1" xfId="1" applyFont="1" applyBorder="1" applyAlignment="1">
      <alignment horizontal="center" wrapText="1"/>
    </xf>
    <xf numFmtId="0" fontId="5" fillId="0" borderId="0" xfId="0" applyFont="1" applyAlignment="1">
      <alignment horizontal="center" wrapText="1"/>
    </xf>
    <xf numFmtId="0" fontId="5" fillId="0" borderId="2" xfId="0" applyFont="1" applyBorder="1" applyAlignment="1">
      <alignment horizontal="center"/>
    </xf>
    <xf numFmtId="0" fontId="5" fillId="0" borderId="1" xfId="0" applyFont="1" applyBorder="1" applyAlignment="1">
      <alignment horizontal="center"/>
    </xf>
    <xf numFmtId="168" fontId="5" fillId="0" borderId="1" xfId="1" applyNumberFormat="1" applyFont="1" applyBorder="1" applyAlignment="1">
      <alignment horizontal="center"/>
    </xf>
    <xf numFmtId="0" fontId="57" fillId="13" borderId="1" xfId="12" applyFont="1" applyBorder="1"/>
    <xf numFmtId="0" fontId="57" fillId="13" borderId="1" xfId="12" applyFont="1" applyBorder="1" applyAlignment="1">
      <alignment horizontal="center"/>
    </xf>
    <xf numFmtId="168" fontId="57" fillId="13" borderId="1" xfId="12" applyNumberFormat="1" applyFont="1" applyBorder="1" applyAlignment="1">
      <alignment horizontal="center"/>
    </xf>
    <xf numFmtId="0" fontId="56" fillId="14" borderId="1" xfId="13" applyFont="1" applyBorder="1"/>
    <xf numFmtId="0" fontId="56" fillId="14" borderId="1" xfId="13" applyFont="1" applyBorder="1" applyAlignment="1">
      <alignment horizontal="center"/>
    </xf>
    <xf numFmtId="168" fontId="56" fillId="14" borderId="1" xfId="13" applyNumberFormat="1" applyFont="1" applyBorder="1" applyAlignment="1">
      <alignment horizontal="center"/>
    </xf>
    <xf numFmtId="0" fontId="24" fillId="8" borderId="17" xfId="6" applyFont="1" applyBorder="1" applyAlignment="1">
      <alignment vertical="center" wrapText="1"/>
    </xf>
    <xf numFmtId="2" fontId="5" fillId="0" borderId="0" xfId="1" applyNumberFormat="1" applyFont="1" applyFill="1" applyBorder="1"/>
    <xf numFmtId="3" fontId="5" fillId="9" borderId="8" xfId="0" applyNumberFormat="1" applyFont="1" applyFill="1" applyBorder="1"/>
    <xf numFmtId="0" fontId="5" fillId="9" borderId="8" xfId="0" applyFont="1" applyFill="1" applyBorder="1"/>
    <xf numFmtId="3" fontId="50" fillId="9" borderId="1" xfId="4" applyNumberFormat="1" applyFont="1" applyFill="1" applyBorder="1"/>
    <xf numFmtId="2" fontId="50" fillId="9" borderId="1" xfId="4" applyNumberFormat="1" applyFont="1" applyFill="1" applyBorder="1"/>
    <xf numFmtId="0" fontId="5" fillId="0" borderId="1" xfId="0" applyFont="1" applyBorder="1" applyAlignment="1">
      <alignment horizontal="center" vertical="center"/>
    </xf>
    <xf numFmtId="168" fontId="5" fillId="0" borderId="1" xfId="1" applyNumberFormat="1" applyFont="1" applyBorder="1" applyAlignment="1">
      <alignment horizontal="center" vertical="center"/>
    </xf>
    <xf numFmtId="0" fontId="50" fillId="0" borderId="0" xfId="4" applyFont="1" applyAlignment="1">
      <alignment horizontal="center" wrapText="1"/>
    </xf>
    <xf numFmtId="1" fontId="44" fillId="9" borderId="6" xfId="0" applyNumberFormat="1" applyFont="1" applyFill="1" applyBorder="1" applyAlignment="1">
      <alignment horizontal="right" vertical="center"/>
    </xf>
    <xf numFmtId="1" fontId="44" fillId="9" borderId="6" xfId="0" applyNumberFormat="1" applyFont="1" applyFill="1" applyBorder="1" applyAlignment="1">
      <alignment horizontal="left" vertical="center"/>
    </xf>
    <xf numFmtId="1" fontId="16" fillId="9" borderId="6" xfId="13" applyNumberFormat="1" applyFont="1" applyFill="1" applyBorder="1" applyAlignment="1">
      <alignment horizontal="right" vertical="center"/>
    </xf>
    <xf numFmtId="1" fontId="44" fillId="9" borderId="13" xfId="0" applyNumberFormat="1" applyFont="1" applyFill="1" applyBorder="1" applyAlignment="1">
      <alignment horizontal="left" vertical="center"/>
    </xf>
    <xf numFmtId="1" fontId="44" fillId="9" borderId="8" xfId="0" applyNumberFormat="1" applyFont="1" applyFill="1" applyBorder="1" applyAlignment="1">
      <alignment horizontal="left" vertical="center"/>
    </xf>
    <xf numFmtId="1" fontId="44" fillId="9" borderId="14" xfId="0" applyNumberFormat="1" applyFont="1" applyFill="1" applyBorder="1" applyAlignment="1">
      <alignment horizontal="left" vertical="center"/>
    </xf>
    <xf numFmtId="3" fontId="5" fillId="0" borderId="0" xfId="0" applyNumberFormat="1" applyFont="1"/>
    <xf numFmtId="0" fontId="5" fillId="0" borderId="1" xfId="0" applyFont="1" applyFill="1" applyBorder="1" applyAlignment="1">
      <alignment horizontal="right"/>
    </xf>
    <xf numFmtId="0" fontId="22" fillId="0" borderId="1" xfId="2" applyFont="1" applyFill="1" applyBorder="1" applyAlignment="1">
      <alignment horizontal="left" vertical="center" wrapText="1"/>
    </xf>
    <xf numFmtId="0" fontId="22" fillId="10" borderId="1" xfId="2" applyFont="1" applyFill="1" applyBorder="1" applyAlignment="1">
      <alignment horizontal="left"/>
    </xf>
    <xf numFmtId="0" fontId="22" fillId="0" borderId="1" xfId="2" applyFont="1" applyBorder="1"/>
    <xf numFmtId="0" fontId="22" fillId="10" borderId="1" xfId="2" applyFont="1" applyFill="1" applyBorder="1"/>
    <xf numFmtId="0" fontId="22" fillId="10" borderId="1" xfId="2" applyFont="1" applyFill="1" applyBorder="1" applyAlignment="1">
      <alignment horizontal="left" vertical="center" wrapText="1"/>
    </xf>
    <xf numFmtId="0" fontId="22" fillId="2" borderId="1" xfId="2" applyFont="1" applyFill="1" applyBorder="1" applyAlignment="1"/>
    <xf numFmtId="0" fontId="22" fillId="2" borderId="5" xfId="2" applyFont="1" applyFill="1" applyBorder="1" applyAlignment="1">
      <alignment horizontal="left" vertical="center" wrapText="1"/>
    </xf>
    <xf numFmtId="0" fontId="22" fillId="2" borderId="5" xfId="2" applyFont="1" applyFill="1" applyBorder="1" applyAlignment="1">
      <alignment horizontal="left"/>
    </xf>
    <xf numFmtId="0" fontId="22" fillId="2" borderId="5" xfId="2" applyFont="1" applyFill="1" applyBorder="1"/>
    <xf numFmtId="0" fontId="9" fillId="0" borderId="1" xfId="0" applyFont="1" applyBorder="1" applyAlignment="1">
      <alignment wrapText="1"/>
    </xf>
    <xf numFmtId="0" fontId="22" fillId="0" borderId="5" xfId="2" applyFont="1" applyBorder="1" applyAlignment="1">
      <alignment horizontal="left" vertical="center"/>
    </xf>
    <xf numFmtId="0" fontId="22" fillId="9" borderId="5" xfId="2" applyFont="1" applyFill="1" applyBorder="1" applyAlignment="1">
      <alignment horizontal="left" vertical="center"/>
    </xf>
    <xf numFmtId="0" fontId="22" fillId="9" borderId="5" xfId="2" applyFont="1" applyFill="1" applyBorder="1" applyAlignment="1">
      <alignment horizontal="left" vertical="center" wrapText="1"/>
    </xf>
    <xf numFmtId="0" fontId="22" fillId="2" borderId="1" xfId="2" applyFont="1" applyFill="1" applyBorder="1" applyAlignment="1">
      <alignment horizontal="left" vertical="center" wrapText="1"/>
    </xf>
    <xf numFmtId="0" fontId="22" fillId="2" borderId="1" xfId="2" applyFont="1" applyFill="1" applyBorder="1" applyAlignment="1">
      <alignment wrapText="1"/>
    </xf>
    <xf numFmtId="0" fontId="22" fillId="2" borderId="1" xfId="2" applyFont="1" applyFill="1" applyBorder="1"/>
    <xf numFmtId="0" fontId="22" fillId="0" borderId="5" xfId="2" applyFont="1" applyBorder="1" applyAlignment="1">
      <alignment horizontal="justify" vertical="center"/>
    </xf>
    <xf numFmtId="0" fontId="22" fillId="0" borderId="1" xfId="2" applyFont="1" applyBorder="1" applyAlignment="1">
      <alignment vertical="center" wrapText="1"/>
    </xf>
    <xf numFmtId="0" fontId="5" fillId="0" borderId="1" xfId="0" applyFont="1" applyFill="1" applyBorder="1" applyAlignment="1">
      <alignment horizontal="justify" vertical="top" wrapText="1"/>
    </xf>
    <xf numFmtId="0" fontId="22" fillId="9" borderId="1" xfId="2" applyFont="1" applyFill="1" applyBorder="1" applyAlignment="1">
      <alignment vertical="center" wrapText="1"/>
    </xf>
    <xf numFmtId="0" fontId="22" fillId="2" borderId="1" xfId="2" applyFont="1" applyFill="1" applyBorder="1" applyAlignment="1">
      <alignment horizontal="left" wrapText="1"/>
    </xf>
    <xf numFmtId="0" fontId="22" fillId="10" borderId="1" xfId="2" applyFont="1" applyFill="1" applyBorder="1" applyAlignment="1">
      <alignment vertical="center" wrapText="1"/>
    </xf>
    <xf numFmtId="0" fontId="5" fillId="0" borderId="29" xfId="0" applyFont="1" applyFill="1" applyBorder="1" applyAlignment="1">
      <alignment horizontal="justify" vertical="top" wrapText="1"/>
    </xf>
    <xf numFmtId="0" fontId="22" fillId="9" borderId="1" xfId="2" applyFont="1" applyFill="1" applyBorder="1"/>
    <xf numFmtId="0" fontId="22" fillId="2" borderId="1" xfId="2" applyFont="1" applyFill="1" applyBorder="1" applyAlignment="1">
      <alignment vertical="center" wrapText="1"/>
    </xf>
    <xf numFmtId="0" fontId="5" fillId="9" borderId="1" xfId="57" applyFont="1" applyFill="1" applyBorder="1"/>
    <xf numFmtId="0" fontId="16" fillId="0" borderId="1" xfId="57" applyFont="1" applyFill="1" applyBorder="1" applyAlignment="1">
      <alignment horizontal="justify" vertical="top" wrapText="1"/>
    </xf>
    <xf numFmtId="0" fontId="5" fillId="0" borderId="1" xfId="57" applyFont="1" applyFill="1" applyBorder="1"/>
    <xf numFmtId="0" fontId="22" fillId="0" borderId="1" xfId="2" applyFont="1" applyFill="1" applyBorder="1"/>
    <xf numFmtId="0" fontId="22" fillId="0" borderId="1" xfId="2" applyFont="1" applyBorder="1" applyAlignment="1">
      <alignment wrapText="1"/>
    </xf>
    <xf numFmtId="0" fontId="9" fillId="2" borderId="0" xfId="0" applyFont="1" applyFill="1"/>
    <xf numFmtId="0" fontId="22" fillId="0" borderId="1" xfId="2" applyFont="1" applyFill="1" applyBorder="1" applyAlignment="1">
      <alignment vertical="center" wrapText="1"/>
    </xf>
    <xf numFmtId="0" fontId="50" fillId="2" borderId="0" xfId="4" applyFont="1" applyFill="1"/>
    <xf numFmtId="0" fontId="22" fillId="10" borderId="1" xfId="2" applyFont="1" applyFill="1" applyBorder="1" applyAlignment="1">
      <alignment horizontal="left" vertical="center"/>
    </xf>
    <xf numFmtId="0" fontId="50" fillId="2" borderId="1" xfId="4" applyFont="1" applyFill="1" applyBorder="1"/>
    <xf numFmtId="0" fontId="58" fillId="10" borderId="1" xfId="2" applyFont="1" applyFill="1" applyBorder="1" applyAlignment="1">
      <alignment horizontal="left" vertical="center" wrapText="1"/>
    </xf>
    <xf numFmtId="0" fontId="16" fillId="2" borderId="1" xfId="0" applyFont="1" applyFill="1" applyBorder="1" applyAlignment="1">
      <alignment horizontal="left" vertical="center" wrapText="1"/>
    </xf>
    <xf numFmtId="2" fontId="4" fillId="0" borderId="5" xfId="0" applyNumberFormat="1" applyFont="1" applyFill="1" applyBorder="1" applyAlignment="1">
      <alignment horizontal="right" vertical="center"/>
    </xf>
    <xf numFmtId="1" fontId="4" fillId="0" borderId="5" xfId="0" applyNumberFormat="1" applyFont="1" applyFill="1" applyBorder="1" applyAlignment="1">
      <alignment horizontal="left" vertical="center"/>
    </xf>
    <xf numFmtId="0" fontId="25" fillId="8" borderId="1" xfId="6" applyBorder="1" applyAlignment="1">
      <alignment horizontal="center" vertical="center" wrapText="1"/>
    </xf>
    <xf numFmtId="4" fontId="4" fillId="0" borderId="0" xfId="0" applyNumberFormat="1" applyFont="1" applyFill="1" applyBorder="1" applyAlignment="1">
      <alignment horizontal="center" vertical="center"/>
    </xf>
    <xf numFmtId="2" fontId="5" fillId="0" borderId="0" xfId="0" applyNumberFormat="1" applyFont="1" applyFill="1" applyBorder="1" applyAlignment="1">
      <alignment horizontal="center"/>
    </xf>
    <xf numFmtId="4" fontId="5" fillId="0" borderId="0" xfId="0" applyNumberFormat="1" applyFont="1" applyFill="1" applyBorder="1" applyAlignment="1">
      <alignment horizontal="center"/>
    </xf>
    <xf numFmtId="1" fontId="5" fillId="0" borderId="0" xfId="0" applyNumberFormat="1" applyFont="1" applyFill="1" applyBorder="1" applyAlignment="1">
      <alignment horizontal="center"/>
    </xf>
    <xf numFmtId="14" fontId="5" fillId="0" borderId="5" xfId="0" applyNumberFormat="1" applyFont="1" applyBorder="1" applyAlignment="1">
      <alignment horizontal="left" vertical="center" wrapText="1"/>
    </xf>
    <xf numFmtId="0" fontId="5" fillId="2" borderId="0" xfId="0" applyFont="1" applyFill="1" applyBorder="1" applyAlignment="1">
      <alignment vertical="center"/>
    </xf>
    <xf numFmtId="0" fontId="0" fillId="9" borderId="0" xfId="0" applyFill="1" applyAlignment="1">
      <alignment vertical="center"/>
    </xf>
    <xf numFmtId="0" fontId="0" fillId="2" borderId="0" xfId="0" applyFill="1" applyAlignment="1">
      <alignment vertical="center"/>
    </xf>
    <xf numFmtId="0" fontId="4" fillId="6" borderId="0" xfId="5" applyFont="1" applyFill="1" applyBorder="1" applyAlignment="1">
      <alignment vertical="center" wrapText="1"/>
    </xf>
    <xf numFmtId="0" fontId="15" fillId="2" borderId="0" xfId="5" applyFont="1" applyFill="1" applyAlignment="1">
      <alignment vertical="center"/>
    </xf>
    <xf numFmtId="0" fontId="5" fillId="2" borderId="0" xfId="4" applyFont="1" applyFill="1" applyBorder="1" applyAlignment="1">
      <alignment vertical="center" wrapText="1"/>
    </xf>
    <xf numFmtId="0" fontId="12" fillId="2" borderId="0" xfId="4" applyFill="1" applyAlignment="1">
      <alignment vertical="center"/>
    </xf>
    <xf numFmtId="4" fontId="4" fillId="0" borderId="1" xfId="0" applyNumberFormat="1" applyFont="1" applyFill="1" applyBorder="1" applyAlignment="1">
      <alignment horizontal="center" vertical="center" wrapText="1"/>
    </xf>
    <xf numFmtId="0" fontId="56" fillId="0" borderId="1" xfId="13" applyFont="1" applyFill="1" applyBorder="1" applyAlignment="1">
      <alignment vertical="center" wrapText="1"/>
    </xf>
    <xf numFmtId="168" fontId="5" fillId="0" borderId="1" xfId="1" applyNumberFormat="1" applyFont="1" applyBorder="1"/>
    <xf numFmtId="2" fontId="12" fillId="0" borderId="0" xfId="4" applyNumberFormat="1" applyFill="1" applyAlignment="1">
      <alignment horizontal="center" wrapText="1"/>
    </xf>
    <xf numFmtId="1" fontId="4" fillId="9" borderId="1" xfId="0" applyNumberFormat="1" applyFont="1" applyFill="1" applyBorder="1" applyAlignment="1">
      <alignment horizontal="left" vertical="center"/>
    </xf>
    <xf numFmtId="2" fontId="4" fillId="9" borderId="1" xfId="0" applyNumberFormat="1" applyFont="1" applyFill="1" applyBorder="1" applyAlignment="1">
      <alignment horizontal="left" vertical="center"/>
    </xf>
    <xf numFmtId="0" fontId="9" fillId="0" borderId="1" xfId="0" applyFont="1" applyBorder="1" applyAlignment="1">
      <alignment vertical="center"/>
    </xf>
    <xf numFmtId="0" fontId="26" fillId="8" borderId="1" xfId="6" applyFont="1" applyBorder="1" applyAlignment="1">
      <alignment horizontal="center" vertical="center" wrapText="1"/>
    </xf>
    <xf numFmtId="0" fontId="1" fillId="2" borderId="1" xfId="0" applyFont="1" applyFill="1" applyBorder="1" applyAlignment="1">
      <alignment horizontal="center" vertical="center" wrapText="1"/>
    </xf>
    <xf numFmtId="0" fontId="1" fillId="0" borderId="1" xfId="0" applyFont="1" applyFill="1" applyBorder="1" applyAlignment="1">
      <alignment horizontal="center" vertical="center" wrapText="1"/>
    </xf>
    <xf numFmtId="0" fontId="1" fillId="9" borderId="1" xfId="0" applyFont="1" applyFill="1" applyBorder="1" applyAlignment="1">
      <alignment horizontal="center" vertical="center" wrapText="1"/>
    </xf>
    <xf numFmtId="0" fontId="1" fillId="10" borderId="1" xfId="0" applyFont="1" applyFill="1" applyBorder="1" applyAlignment="1">
      <alignment horizontal="center" vertical="center" wrapText="1"/>
    </xf>
    <xf numFmtId="0" fontId="26" fillId="43" borderId="1" xfId="6" applyFont="1" applyFill="1" applyBorder="1" applyAlignment="1">
      <alignment horizontal="center" vertical="center" wrapText="1"/>
    </xf>
    <xf numFmtId="0" fontId="4" fillId="2" borderId="1" xfId="0" applyFont="1" applyFill="1" applyBorder="1" applyAlignment="1">
      <alignment horizontal="center" vertical="center" wrapText="1"/>
    </xf>
    <xf numFmtId="0" fontId="4" fillId="2" borderId="8" xfId="0" applyFont="1" applyFill="1" applyBorder="1" applyAlignment="1">
      <alignment horizontal="center" vertical="center" wrapText="1"/>
    </xf>
    <xf numFmtId="0" fontId="5" fillId="2" borderId="1" xfId="0" applyFont="1" applyFill="1" applyBorder="1" applyAlignment="1">
      <alignment horizontal="center" vertical="center" wrapText="1"/>
    </xf>
    <xf numFmtId="0" fontId="24" fillId="8" borderId="1" xfId="6" applyFont="1" applyBorder="1" applyAlignment="1">
      <alignment horizontal="center" vertical="center"/>
    </xf>
    <xf numFmtId="0" fontId="24" fillId="8" borderId="1" xfId="6" applyFont="1" applyBorder="1" applyAlignment="1">
      <alignment horizontal="center" vertical="center" wrapText="1"/>
    </xf>
    <xf numFmtId="0" fontId="3" fillId="5" borderId="2" xfId="0" applyFont="1" applyFill="1" applyBorder="1" applyAlignment="1">
      <alignment horizontal="center" vertical="center" wrapText="1"/>
    </xf>
    <xf numFmtId="0" fontId="13" fillId="0" borderId="0" xfId="0" applyFont="1" applyAlignment="1">
      <alignment horizontal="left" vertical="center" wrapText="1"/>
    </xf>
    <xf numFmtId="0" fontId="4" fillId="2" borderId="1" xfId="0" applyFont="1" applyFill="1" applyBorder="1" applyAlignment="1">
      <alignment horizontal="center" vertical="center" wrapText="1"/>
    </xf>
    <xf numFmtId="0" fontId="44" fillId="9" borderId="1" xfId="0" applyFont="1" applyFill="1" applyBorder="1"/>
    <xf numFmtId="2" fontId="0" fillId="0" borderId="1" xfId="0" applyNumberFormat="1" applyBorder="1"/>
    <xf numFmtId="1" fontId="0" fillId="0" borderId="1" xfId="0" applyNumberFormat="1" applyBorder="1"/>
    <xf numFmtId="0" fontId="16" fillId="0" borderId="0" xfId="47" applyFont="1"/>
    <xf numFmtId="3" fontId="4" fillId="0" borderId="1" xfId="0" applyNumberFormat="1" applyFont="1" applyBorder="1" applyAlignment="1">
      <alignment horizontal="left" vertical="center"/>
    </xf>
    <xf numFmtId="0" fontId="6" fillId="0" borderId="1" xfId="2" applyBorder="1" applyAlignment="1">
      <alignment vertical="center" wrapText="1"/>
    </xf>
    <xf numFmtId="2" fontId="5" fillId="9" borderId="1" xfId="0" applyNumberFormat="1" applyFont="1" applyFill="1" applyBorder="1" applyAlignment="1">
      <alignment horizontal="center"/>
    </xf>
    <xf numFmtId="4" fontId="4" fillId="2" borderId="1" xfId="0" applyNumberFormat="1" applyFont="1" applyFill="1" applyBorder="1" applyAlignment="1">
      <alignment horizontal="center" vertical="center" wrapText="1"/>
    </xf>
    <xf numFmtId="0" fontId="5" fillId="12" borderId="1" xfId="0" applyFont="1" applyFill="1" applyBorder="1"/>
    <xf numFmtId="0" fontId="25" fillId="8" borderId="1" xfId="6" applyBorder="1" applyAlignment="1">
      <alignment horizontal="center" vertical="center"/>
    </xf>
    <xf numFmtId="0" fontId="4" fillId="11" borderId="1" xfId="0" applyFont="1" applyFill="1" applyBorder="1" applyAlignment="1">
      <alignment horizontal="left" vertical="center"/>
    </xf>
    <xf numFmtId="3" fontId="4" fillId="11" borderId="1" xfId="0" applyNumberFormat="1" applyFont="1" applyFill="1" applyBorder="1" applyAlignment="1">
      <alignment horizontal="left" vertical="center"/>
    </xf>
    <xf numFmtId="0" fontId="25" fillId="8" borderId="1" xfId="6" applyBorder="1" applyAlignment="1">
      <alignment horizontal="center" vertical="center" wrapText="1"/>
    </xf>
    <xf numFmtId="4" fontId="4" fillId="2" borderId="1" xfId="0" applyNumberFormat="1" applyFont="1" applyFill="1" applyBorder="1" applyAlignment="1">
      <alignment horizontal="center" vertical="center" wrapText="1"/>
    </xf>
    <xf numFmtId="2" fontId="5" fillId="0" borderId="1" xfId="0" applyNumberFormat="1" applyFont="1" applyFill="1" applyBorder="1" applyAlignment="1">
      <alignment horizontal="center"/>
    </xf>
    <xf numFmtId="4" fontId="5" fillId="0" borderId="1" xfId="0" applyNumberFormat="1" applyFont="1" applyFill="1" applyBorder="1" applyAlignment="1">
      <alignment horizontal="center" vertical="center" wrapText="1"/>
    </xf>
    <xf numFmtId="0" fontId="2" fillId="0" borderId="1" xfId="0" applyFont="1" applyFill="1" applyBorder="1"/>
    <xf numFmtId="3" fontId="10" fillId="0" borderId="1" xfId="0" applyNumberFormat="1" applyFont="1" applyFill="1" applyBorder="1" applyAlignment="1">
      <alignment horizontal="left" vertical="center"/>
    </xf>
    <xf numFmtId="2" fontId="5" fillId="0" borderId="1" xfId="0" applyNumberFormat="1" applyFont="1" applyFill="1" applyBorder="1" applyAlignment="1">
      <alignment horizontal="center" vertical="center" wrapText="1"/>
    </xf>
    <xf numFmtId="0" fontId="5" fillId="0" borderId="1" xfId="0" applyFont="1" applyFill="1" applyBorder="1" applyAlignment="1">
      <alignment horizontal="center" vertical="center" wrapText="1"/>
    </xf>
    <xf numFmtId="0" fontId="2" fillId="0" borderId="1" xfId="0" applyFont="1" applyFill="1" applyBorder="1" applyAlignment="1">
      <alignment horizontal="right"/>
    </xf>
    <xf numFmtId="0" fontId="10" fillId="0" borderId="1" xfId="0" applyFont="1" applyFill="1" applyBorder="1" applyAlignment="1">
      <alignment horizontal="left" vertical="center"/>
    </xf>
    <xf numFmtId="4" fontId="4" fillId="0" borderId="1" xfId="0" applyNumberFormat="1" applyFont="1" applyFill="1" applyBorder="1" applyAlignment="1">
      <alignment horizontal="center" vertical="center" wrapText="1"/>
    </xf>
    <xf numFmtId="2" fontId="0" fillId="0" borderId="1" xfId="0" applyNumberFormat="1" applyFill="1" applyBorder="1" applyAlignment="1">
      <alignment horizontal="right"/>
    </xf>
    <xf numFmtId="0" fontId="0" fillId="0" borderId="1" xfId="0" applyFill="1" applyBorder="1"/>
    <xf numFmtId="2" fontId="0" fillId="0" borderId="1" xfId="0" applyNumberFormat="1" applyFill="1" applyBorder="1" applyAlignment="1">
      <alignment horizontal="center"/>
    </xf>
    <xf numFmtId="0" fontId="26" fillId="8" borderId="1" xfId="6" applyFont="1" applyBorder="1" applyAlignment="1">
      <alignment horizontal="center" vertical="center" wrapText="1"/>
    </xf>
    <xf numFmtId="0" fontId="1" fillId="2" borderId="1" xfId="0" applyFont="1" applyFill="1" applyBorder="1" applyAlignment="1">
      <alignment horizontal="center" vertical="center" wrapText="1"/>
    </xf>
    <xf numFmtId="0" fontId="26" fillId="43" borderId="2" xfId="6" applyFont="1" applyFill="1" applyBorder="1" applyAlignment="1">
      <alignment horizontal="center" vertical="center" wrapText="1"/>
    </xf>
    <xf numFmtId="0" fontId="26" fillId="43" borderId="3" xfId="6" applyFont="1" applyFill="1" applyBorder="1" applyAlignment="1">
      <alignment horizontal="center" vertical="center" wrapText="1"/>
    </xf>
    <xf numFmtId="0" fontId="26" fillId="8" borderId="2" xfId="6" applyFont="1" applyBorder="1" applyAlignment="1">
      <alignment horizontal="center" vertical="center" wrapText="1"/>
    </xf>
    <xf numFmtId="0" fontId="26" fillId="8" borderId="3" xfId="6" applyFont="1" applyBorder="1" applyAlignment="1">
      <alignment horizontal="center" vertical="center" wrapText="1"/>
    </xf>
    <xf numFmtId="0" fontId="1" fillId="2" borderId="2" xfId="0" applyFont="1" applyFill="1" applyBorder="1" applyAlignment="1">
      <alignment horizontal="center" vertical="center" wrapText="1"/>
    </xf>
    <xf numFmtId="0" fontId="1" fillId="2" borderId="4"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1" fillId="0" borderId="1" xfId="0" applyFont="1" applyFill="1" applyBorder="1" applyAlignment="1">
      <alignment horizontal="center" vertical="center" wrapText="1"/>
    </xf>
    <xf numFmtId="0" fontId="1" fillId="9" borderId="1" xfId="0" applyFont="1" applyFill="1" applyBorder="1" applyAlignment="1">
      <alignment horizontal="center" vertical="center" wrapText="1"/>
    </xf>
    <xf numFmtId="0" fontId="1" fillId="10" borderId="1" xfId="0" applyFont="1" applyFill="1" applyBorder="1" applyAlignment="1">
      <alignment horizontal="center" vertical="center" wrapText="1"/>
    </xf>
    <xf numFmtId="0" fontId="1" fillId="10" borderId="2" xfId="0" applyFont="1" applyFill="1" applyBorder="1" applyAlignment="1">
      <alignment horizontal="center" vertical="center" wrapText="1"/>
    </xf>
    <xf numFmtId="0" fontId="1" fillId="10" borderId="4" xfId="0" applyFont="1" applyFill="1" applyBorder="1" applyAlignment="1">
      <alignment horizontal="center" vertical="center" wrapText="1"/>
    </xf>
    <xf numFmtId="0" fontId="1" fillId="10" borderId="3" xfId="0" applyFont="1" applyFill="1" applyBorder="1" applyAlignment="1">
      <alignment horizontal="center" vertical="center" wrapText="1"/>
    </xf>
    <xf numFmtId="0" fontId="26" fillId="43" borderId="1" xfId="6" applyFont="1" applyFill="1" applyBorder="1" applyAlignment="1">
      <alignment horizontal="center" vertical="center" wrapText="1"/>
    </xf>
    <xf numFmtId="0" fontId="4" fillId="2" borderId="1" xfId="0" applyFont="1" applyFill="1" applyBorder="1" applyAlignment="1">
      <alignment horizontal="center" vertical="center" wrapText="1"/>
    </xf>
    <xf numFmtId="0" fontId="4" fillId="2" borderId="8" xfId="0" applyFont="1" applyFill="1" applyBorder="1" applyAlignment="1">
      <alignment horizontal="center" vertical="center" wrapText="1"/>
    </xf>
    <xf numFmtId="0" fontId="4" fillId="2" borderId="11" xfId="0" applyFont="1" applyFill="1" applyBorder="1" applyAlignment="1">
      <alignment horizontal="center" vertical="center" wrapText="1"/>
    </xf>
    <xf numFmtId="0" fontId="4" fillId="2" borderId="12" xfId="0" applyFont="1" applyFill="1" applyBorder="1" applyAlignment="1">
      <alignment horizontal="center" vertical="center" wrapText="1"/>
    </xf>
    <xf numFmtId="0" fontId="5" fillId="2" borderId="1" xfId="0" applyFont="1" applyFill="1" applyBorder="1" applyAlignment="1">
      <alignment horizontal="center" vertical="center" wrapText="1"/>
    </xf>
    <xf numFmtId="0" fontId="24" fillId="8" borderId="1" xfId="6" applyFont="1" applyBorder="1" applyAlignment="1">
      <alignment horizontal="center" vertical="center"/>
    </xf>
    <xf numFmtId="0" fontId="27" fillId="8" borderId="8" xfId="6" applyFont="1" applyBorder="1" applyAlignment="1">
      <alignment horizontal="center" vertical="center"/>
    </xf>
    <xf numFmtId="0" fontId="27" fillId="8" borderId="11" xfId="6" applyFont="1" applyBorder="1" applyAlignment="1">
      <alignment horizontal="center" vertical="center"/>
    </xf>
    <xf numFmtId="0" fontId="27" fillId="8" borderId="12" xfId="6" applyFont="1" applyBorder="1" applyAlignment="1">
      <alignment horizontal="center" vertical="center"/>
    </xf>
    <xf numFmtId="0" fontId="24" fillId="8" borderId="8" xfId="6" applyFont="1" applyBorder="1" applyAlignment="1">
      <alignment horizontal="center" vertical="center"/>
    </xf>
    <xf numFmtId="0" fontId="24" fillId="8" borderId="11" xfId="6" applyFont="1" applyBorder="1" applyAlignment="1">
      <alignment horizontal="center" vertical="center"/>
    </xf>
    <xf numFmtId="0" fontId="24" fillId="8" borderId="12" xfId="6" applyFont="1" applyBorder="1" applyAlignment="1">
      <alignment horizontal="center" vertical="center"/>
    </xf>
    <xf numFmtId="0" fontId="24" fillId="8" borderId="8" xfId="6" applyFont="1" applyBorder="1" applyAlignment="1">
      <alignment horizontal="center" vertical="center" wrapText="1"/>
    </xf>
    <xf numFmtId="0" fontId="24" fillId="8" borderId="11" xfId="6" applyFont="1" applyBorder="1" applyAlignment="1">
      <alignment horizontal="center" vertical="center" wrapText="1"/>
    </xf>
    <xf numFmtId="0" fontId="24" fillId="8" borderId="12" xfId="6" applyFont="1" applyBorder="1" applyAlignment="1">
      <alignment horizontal="center" vertical="center" wrapText="1"/>
    </xf>
    <xf numFmtId="0" fontId="24" fillId="8" borderId="1" xfId="6" applyFont="1" applyBorder="1" applyAlignment="1">
      <alignment horizontal="center" vertical="center" wrapText="1"/>
    </xf>
    <xf numFmtId="0" fontId="24" fillId="8" borderId="19" xfId="6" applyFont="1" applyBorder="1" applyAlignment="1">
      <alignment horizontal="center" vertical="center"/>
    </xf>
    <xf numFmtId="0" fontId="24" fillId="8" borderId="16" xfId="6" applyFont="1" applyBorder="1" applyAlignment="1">
      <alignment horizontal="center" vertical="center"/>
    </xf>
    <xf numFmtId="0" fontId="24" fillId="8" borderId="18" xfId="6" applyFont="1" applyBorder="1" applyAlignment="1">
      <alignment horizontal="center" vertical="center" wrapText="1"/>
    </xf>
    <xf numFmtId="0" fontId="24" fillId="8" borderId="19" xfId="6" applyFont="1" applyBorder="1" applyAlignment="1">
      <alignment horizontal="center" vertical="center" wrapText="1"/>
    </xf>
    <xf numFmtId="0" fontId="3" fillId="5" borderId="2" xfId="0" applyFont="1" applyFill="1" applyBorder="1" applyAlignment="1">
      <alignment horizontal="center" vertical="center" wrapText="1"/>
    </xf>
    <xf numFmtId="0" fontId="3" fillId="5" borderId="3" xfId="0" applyFont="1" applyFill="1" applyBorder="1" applyAlignment="1">
      <alignment horizontal="center" vertical="center" wrapText="1"/>
    </xf>
    <xf numFmtId="0" fontId="13" fillId="0" borderId="0" xfId="0" applyFont="1" applyAlignment="1">
      <alignment horizontal="left" vertical="center" wrapText="1"/>
    </xf>
    <xf numFmtId="0" fontId="27" fillId="8" borderId="8" xfId="6" applyFont="1" applyBorder="1" applyAlignment="1">
      <alignment horizontal="center" vertical="center" wrapText="1"/>
    </xf>
    <xf numFmtId="0" fontId="27" fillId="8" borderId="11" xfId="6" applyFont="1" applyBorder="1" applyAlignment="1">
      <alignment horizontal="center" vertical="center" wrapText="1"/>
    </xf>
    <xf numFmtId="0" fontId="27" fillId="8" borderId="12" xfId="6" applyFont="1" applyBorder="1" applyAlignment="1">
      <alignment horizontal="center" vertical="center" wrapText="1"/>
    </xf>
    <xf numFmtId="0" fontId="24" fillId="8" borderId="16" xfId="6" applyFont="1" applyBorder="1" applyAlignment="1">
      <alignment horizontal="center" vertical="center" wrapText="1"/>
    </xf>
  </cellXfs>
  <cellStyles count="62">
    <cellStyle name="20% - Énfasis1" xfId="24" builtinId="30" customBuiltin="1"/>
    <cellStyle name="20% - Énfasis2" xfId="28" builtinId="34" customBuiltin="1"/>
    <cellStyle name="20% - Énfasis3" xfId="32" builtinId="38" customBuiltin="1"/>
    <cellStyle name="20% - Énfasis4" xfId="36" builtinId="42" customBuiltin="1"/>
    <cellStyle name="20% - Énfasis5" xfId="40" builtinId="46" customBuiltin="1"/>
    <cellStyle name="20% - Énfasis6" xfId="44" builtinId="50" customBuiltin="1"/>
    <cellStyle name="40% - Énfasis1" xfId="25" builtinId="31" customBuiltin="1"/>
    <cellStyle name="40% - Énfasis2" xfId="29" builtinId="35" customBuiltin="1"/>
    <cellStyle name="40% - Énfasis3" xfId="33" builtinId="39" customBuiltin="1"/>
    <cellStyle name="40% - Énfasis4" xfId="37" builtinId="43" customBuiltin="1"/>
    <cellStyle name="40% - Énfasis5" xfId="41" builtinId="47" customBuiltin="1"/>
    <cellStyle name="40% - Énfasis6" xfId="45" builtinId="51" customBuiltin="1"/>
    <cellStyle name="60% - Énfasis1" xfId="26" builtinId="32" customBuiltin="1"/>
    <cellStyle name="60% - Énfasis2" xfId="30" builtinId="36" customBuiltin="1"/>
    <cellStyle name="60% - Énfasis3" xfId="34" builtinId="40" customBuiltin="1"/>
    <cellStyle name="60% - Énfasis4" xfId="38" builtinId="44" customBuiltin="1"/>
    <cellStyle name="60% - Énfasis5" xfId="42" builtinId="48" customBuiltin="1"/>
    <cellStyle name="60% - Énfasis6" xfId="46" builtinId="52" customBuiltin="1"/>
    <cellStyle name="Bueno" xfId="12" builtinId="26" customBuiltin="1"/>
    <cellStyle name="Cálculo" xfId="17" builtinId="22" customBuiltin="1"/>
    <cellStyle name="Celda de comprobación" xfId="19" builtinId="23" customBuiltin="1"/>
    <cellStyle name="Celda vinculada" xfId="18" builtinId="24" customBuiltin="1"/>
    <cellStyle name="Encabezado 1" xfId="8" builtinId="16" customBuiltin="1"/>
    <cellStyle name="Encabezado 4" xfId="11" builtinId="19" customBuiltin="1"/>
    <cellStyle name="Énfasis1" xfId="6" builtinId="29" customBuiltin="1"/>
    <cellStyle name="Énfasis2" xfId="27" builtinId="33" customBuiltin="1"/>
    <cellStyle name="Énfasis3" xfId="31" builtinId="37" customBuiltin="1"/>
    <cellStyle name="Énfasis4" xfId="35" builtinId="41" customBuiltin="1"/>
    <cellStyle name="Énfasis5" xfId="39" builtinId="45" customBuiltin="1"/>
    <cellStyle name="Énfasis6" xfId="43" builtinId="49" customBuiltin="1"/>
    <cellStyle name="Entrada" xfId="15" builtinId="20" customBuiltin="1"/>
    <cellStyle name="Hipervínculo" xfId="2" builtinId="8"/>
    <cellStyle name="Hyperlink" xfId="49" xr:uid="{00000000-0005-0000-0000-00001F000000}"/>
    <cellStyle name="Incorrecto" xfId="13" builtinId="27" customBuiltin="1"/>
    <cellStyle name="Millares 2" xfId="51" xr:uid="{00000000-0005-0000-0000-000021000000}"/>
    <cellStyle name="Millares 2 2" xfId="60" xr:uid="{00000000-0005-0000-0000-000022000000}"/>
    <cellStyle name="Neutral" xfId="14" builtinId="28" customBuiltin="1"/>
    <cellStyle name="Normal" xfId="0" builtinId="0"/>
    <cellStyle name="Normal 2" xfId="3" xr:uid="{00000000-0005-0000-0000-000025000000}"/>
    <cellStyle name="Normal 2 2" xfId="47" xr:uid="{00000000-0005-0000-0000-000026000000}"/>
    <cellStyle name="Normal 2 3" xfId="50" xr:uid="{00000000-0005-0000-0000-000027000000}"/>
    <cellStyle name="Normal 2 4" xfId="53" xr:uid="{00000000-0005-0000-0000-000028000000}"/>
    <cellStyle name="Normal 2 5" xfId="55" xr:uid="{00000000-0005-0000-0000-000029000000}"/>
    <cellStyle name="Normal 2 6" xfId="57" xr:uid="{00000000-0005-0000-0000-00002A000000}"/>
    <cellStyle name="Normal 2 7" xfId="58" xr:uid="{00000000-0005-0000-0000-00002B000000}"/>
    <cellStyle name="Normal 2 8" xfId="61" xr:uid="{00000000-0005-0000-0000-00002C000000}"/>
    <cellStyle name="Normal 3" xfId="4" xr:uid="{00000000-0005-0000-0000-00002D000000}"/>
    <cellStyle name="Normal 4" xfId="5" xr:uid="{00000000-0005-0000-0000-00002E000000}"/>
    <cellStyle name="Normal 4 2" xfId="52" xr:uid="{00000000-0005-0000-0000-00002F000000}"/>
    <cellStyle name="Notas" xfId="21" builtinId="10" customBuiltin="1"/>
    <cellStyle name="Notas 2" xfId="56" xr:uid="{00000000-0005-0000-0000-000031000000}"/>
    <cellStyle name="Porcentaje" xfId="1" builtinId="5"/>
    <cellStyle name="Porcentual 2 2" xfId="59" xr:uid="{00000000-0005-0000-0000-000033000000}"/>
    <cellStyle name="Salida" xfId="16" builtinId="21" customBuiltin="1"/>
    <cellStyle name="style1513956897656" xfId="54" xr:uid="{00000000-0005-0000-0000-000035000000}"/>
    <cellStyle name="Texto de advertencia" xfId="20" builtinId="11" customBuiltin="1"/>
    <cellStyle name="Texto explicativo" xfId="22" builtinId="53" customBuiltin="1"/>
    <cellStyle name="Título" xfId="7" builtinId="15" customBuiltin="1"/>
    <cellStyle name="Título 2" xfId="9" builtinId="17" customBuiltin="1"/>
    <cellStyle name="Título 3" xfId="10" builtinId="18" customBuiltin="1"/>
    <cellStyle name="Título 4" xfId="48" xr:uid="{00000000-0005-0000-0000-00003C000000}"/>
    <cellStyle name="Total" xfId="23" builtinId="25" customBuiltin="1"/>
  </cellStyles>
  <dxfs count="0"/>
  <tableStyles count="0" defaultTableStyle="TableStyleMedium2" defaultPivotStyle="PivotStyleMedium9"/>
  <colors>
    <mruColors>
      <color rgb="FFCCCC00"/>
      <color rgb="FFFFCC00"/>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7" Type="http://schemas.openxmlformats.org/officeDocument/2006/relationships/worksheet" Target="worksheets/sheet117.xml"/><Relationship Id="rId21" Type="http://schemas.openxmlformats.org/officeDocument/2006/relationships/worksheet" Target="worksheets/sheet21.xml"/><Relationship Id="rId42" Type="http://schemas.openxmlformats.org/officeDocument/2006/relationships/worksheet" Target="worksheets/sheet42.xml"/><Relationship Id="rId63" Type="http://schemas.openxmlformats.org/officeDocument/2006/relationships/worksheet" Target="worksheets/sheet63.xml"/><Relationship Id="rId84" Type="http://schemas.openxmlformats.org/officeDocument/2006/relationships/worksheet" Target="worksheets/sheet84.xml"/><Relationship Id="rId138" Type="http://schemas.openxmlformats.org/officeDocument/2006/relationships/worksheet" Target="worksheets/sheet138.xml"/><Relationship Id="rId107" Type="http://schemas.openxmlformats.org/officeDocument/2006/relationships/worksheet" Target="worksheets/sheet107.xml"/><Relationship Id="rId11" Type="http://schemas.openxmlformats.org/officeDocument/2006/relationships/worksheet" Target="worksheets/sheet11.xml"/><Relationship Id="rId32" Type="http://schemas.openxmlformats.org/officeDocument/2006/relationships/worksheet" Target="worksheets/sheet32.xml"/><Relationship Id="rId53" Type="http://schemas.openxmlformats.org/officeDocument/2006/relationships/worksheet" Target="worksheets/sheet53.xml"/><Relationship Id="rId74" Type="http://schemas.openxmlformats.org/officeDocument/2006/relationships/worksheet" Target="worksheets/sheet74.xml"/><Relationship Id="rId128" Type="http://schemas.openxmlformats.org/officeDocument/2006/relationships/worksheet" Target="worksheets/sheet128.xml"/><Relationship Id="rId149" Type="http://schemas.openxmlformats.org/officeDocument/2006/relationships/sharedStrings" Target="sharedStrings.xml"/><Relationship Id="rId5" Type="http://schemas.openxmlformats.org/officeDocument/2006/relationships/worksheet" Target="worksheets/sheet5.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113" Type="http://schemas.openxmlformats.org/officeDocument/2006/relationships/worksheet" Target="worksheets/sheet113.xml"/><Relationship Id="rId118" Type="http://schemas.openxmlformats.org/officeDocument/2006/relationships/worksheet" Target="worksheets/sheet118.xml"/><Relationship Id="rId134" Type="http://schemas.openxmlformats.org/officeDocument/2006/relationships/worksheet" Target="worksheets/sheet134.xml"/><Relationship Id="rId139" Type="http://schemas.openxmlformats.org/officeDocument/2006/relationships/worksheet" Target="worksheets/sheet139.xml"/><Relationship Id="rId80" Type="http://schemas.openxmlformats.org/officeDocument/2006/relationships/worksheet" Target="worksheets/sheet80.xml"/><Relationship Id="rId85" Type="http://schemas.openxmlformats.org/officeDocument/2006/relationships/worksheet" Target="worksheets/sheet85.xml"/><Relationship Id="rId150" Type="http://schemas.openxmlformats.org/officeDocument/2006/relationships/calcChain" Target="calcChain.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59" Type="http://schemas.openxmlformats.org/officeDocument/2006/relationships/worksheet" Target="worksheets/sheet59.xml"/><Relationship Id="rId103" Type="http://schemas.openxmlformats.org/officeDocument/2006/relationships/worksheet" Target="worksheets/sheet103.xml"/><Relationship Id="rId108" Type="http://schemas.openxmlformats.org/officeDocument/2006/relationships/worksheet" Target="worksheets/sheet108.xml"/><Relationship Id="rId124" Type="http://schemas.openxmlformats.org/officeDocument/2006/relationships/worksheet" Target="worksheets/sheet124.xml"/><Relationship Id="rId129" Type="http://schemas.openxmlformats.org/officeDocument/2006/relationships/worksheet" Target="worksheets/sheet129.xml"/><Relationship Id="rId54" Type="http://schemas.openxmlformats.org/officeDocument/2006/relationships/worksheet" Target="worksheets/sheet54.xml"/><Relationship Id="rId70" Type="http://schemas.openxmlformats.org/officeDocument/2006/relationships/worksheet" Target="worksheets/sheet70.xml"/><Relationship Id="rId75" Type="http://schemas.openxmlformats.org/officeDocument/2006/relationships/worksheet" Target="worksheets/sheet75.xml"/><Relationship Id="rId91" Type="http://schemas.openxmlformats.org/officeDocument/2006/relationships/worksheet" Target="worksheets/sheet91.xml"/><Relationship Id="rId96" Type="http://schemas.openxmlformats.org/officeDocument/2006/relationships/worksheet" Target="worksheets/sheet96.xml"/><Relationship Id="rId140" Type="http://schemas.openxmlformats.org/officeDocument/2006/relationships/worksheet" Target="worksheets/sheet140.xml"/><Relationship Id="rId145" Type="http://schemas.openxmlformats.org/officeDocument/2006/relationships/worksheet" Target="worksheets/sheet145.xml"/><Relationship Id="rId1" Type="http://schemas.openxmlformats.org/officeDocument/2006/relationships/worksheet" Target="worksheets/sheet1.xml"/><Relationship Id="rId6" Type="http://schemas.openxmlformats.org/officeDocument/2006/relationships/worksheet" Target="worksheets/sheet6.xml"/><Relationship Id="rId23" Type="http://schemas.openxmlformats.org/officeDocument/2006/relationships/worksheet" Target="worksheets/sheet23.xml"/><Relationship Id="rId28" Type="http://schemas.openxmlformats.org/officeDocument/2006/relationships/worksheet" Target="worksheets/sheet28.xml"/><Relationship Id="rId49" Type="http://schemas.openxmlformats.org/officeDocument/2006/relationships/worksheet" Target="worksheets/sheet49.xml"/><Relationship Id="rId114" Type="http://schemas.openxmlformats.org/officeDocument/2006/relationships/worksheet" Target="worksheets/sheet114.xml"/><Relationship Id="rId119" Type="http://schemas.openxmlformats.org/officeDocument/2006/relationships/worksheet" Target="worksheets/sheet119.xml"/><Relationship Id="rId44" Type="http://schemas.openxmlformats.org/officeDocument/2006/relationships/worksheet" Target="worksheets/sheet44.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81.xml"/><Relationship Id="rId86" Type="http://schemas.openxmlformats.org/officeDocument/2006/relationships/worksheet" Target="worksheets/sheet86.xml"/><Relationship Id="rId130" Type="http://schemas.openxmlformats.org/officeDocument/2006/relationships/worksheet" Target="worksheets/sheet130.xml"/><Relationship Id="rId135" Type="http://schemas.openxmlformats.org/officeDocument/2006/relationships/worksheet" Target="worksheets/sheet135.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9" Type="http://schemas.openxmlformats.org/officeDocument/2006/relationships/worksheet" Target="worksheets/sheet10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worksheet" Target="worksheets/sheet104.xml"/><Relationship Id="rId120" Type="http://schemas.openxmlformats.org/officeDocument/2006/relationships/worksheet" Target="worksheets/sheet120.xml"/><Relationship Id="rId125" Type="http://schemas.openxmlformats.org/officeDocument/2006/relationships/worksheet" Target="worksheets/sheet125.xml"/><Relationship Id="rId141" Type="http://schemas.openxmlformats.org/officeDocument/2006/relationships/worksheet" Target="worksheets/sheet141.xml"/><Relationship Id="rId146" Type="http://schemas.openxmlformats.org/officeDocument/2006/relationships/externalLink" Target="externalLinks/externalLink1.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110" Type="http://schemas.openxmlformats.org/officeDocument/2006/relationships/worksheet" Target="worksheets/sheet110.xml"/><Relationship Id="rId115" Type="http://schemas.openxmlformats.org/officeDocument/2006/relationships/worksheet" Target="worksheets/sheet115.xml"/><Relationship Id="rId131" Type="http://schemas.openxmlformats.org/officeDocument/2006/relationships/worksheet" Target="worksheets/sheet131.xml"/><Relationship Id="rId136" Type="http://schemas.openxmlformats.org/officeDocument/2006/relationships/worksheet" Target="worksheets/sheet136.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worksheet" Target="worksheets/sheet105.xml"/><Relationship Id="rId126" Type="http://schemas.openxmlformats.org/officeDocument/2006/relationships/worksheet" Target="worksheets/sheet126.xml"/><Relationship Id="rId147" Type="http://schemas.openxmlformats.org/officeDocument/2006/relationships/theme" Target="theme/theme1.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worksheet" Target="worksheets/sheet98.xml"/><Relationship Id="rId121" Type="http://schemas.openxmlformats.org/officeDocument/2006/relationships/worksheet" Target="worksheets/sheet121.xml"/><Relationship Id="rId142" Type="http://schemas.openxmlformats.org/officeDocument/2006/relationships/worksheet" Target="worksheets/sheet142.xml"/><Relationship Id="rId3" Type="http://schemas.openxmlformats.org/officeDocument/2006/relationships/worksheet" Target="worksheets/sheet3.xml"/><Relationship Id="rId25" Type="http://schemas.openxmlformats.org/officeDocument/2006/relationships/worksheet" Target="worksheets/sheet25.xml"/><Relationship Id="rId46" Type="http://schemas.openxmlformats.org/officeDocument/2006/relationships/worksheet" Target="worksheets/sheet46.xml"/><Relationship Id="rId67" Type="http://schemas.openxmlformats.org/officeDocument/2006/relationships/worksheet" Target="worksheets/sheet67.xml"/><Relationship Id="rId116" Type="http://schemas.openxmlformats.org/officeDocument/2006/relationships/worksheet" Target="worksheets/sheet116.xml"/><Relationship Id="rId137" Type="http://schemas.openxmlformats.org/officeDocument/2006/relationships/worksheet" Target="worksheets/sheet137.xml"/><Relationship Id="rId20" Type="http://schemas.openxmlformats.org/officeDocument/2006/relationships/worksheet" Target="worksheets/sheet20.xml"/><Relationship Id="rId41" Type="http://schemas.openxmlformats.org/officeDocument/2006/relationships/worksheet" Target="worksheets/sheet41.xml"/><Relationship Id="rId62" Type="http://schemas.openxmlformats.org/officeDocument/2006/relationships/worksheet" Target="worksheets/sheet62.xml"/><Relationship Id="rId83" Type="http://schemas.openxmlformats.org/officeDocument/2006/relationships/worksheet" Target="worksheets/sheet83.xml"/><Relationship Id="rId88" Type="http://schemas.openxmlformats.org/officeDocument/2006/relationships/worksheet" Target="worksheets/sheet88.xml"/><Relationship Id="rId111" Type="http://schemas.openxmlformats.org/officeDocument/2006/relationships/worksheet" Target="worksheets/sheet111.xml"/><Relationship Id="rId132" Type="http://schemas.openxmlformats.org/officeDocument/2006/relationships/worksheet" Target="worksheets/sheet132.xml"/><Relationship Id="rId15" Type="http://schemas.openxmlformats.org/officeDocument/2006/relationships/worksheet" Target="worksheets/sheet15.xml"/><Relationship Id="rId36" Type="http://schemas.openxmlformats.org/officeDocument/2006/relationships/worksheet" Target="worksheets/sheet36.xml"/><Relationship Id="rId57" Type="http://schemas.openxmlformats.org/officeDocument/2006/relationships/worksheet" Target="worksheets/sheet57.xml"/><Relationship Id="rId106" Type="http://schemas.openxmlformats.org/officeDocument/2006/relationships/worksheet" Target="worksheets/sheet106.xml"/><Relationship Id="rId127" Type="http://schemas.openxmlformats.org/officeDocument/2006/relationships/worksheet" Target="worksheets/sheet127.xml"/><Relationship Id="rId10" Type="http://schemas.openxmlformats.org/officeDocument/2006/relationships/worksheet" Target="worksheets/sheet10.xml"/><Relationship Id="rId31" Type="http://schemas.openxmlformats.org/officeDocument/2006/relationships/worksheet" Target="worksheets/sheet31.xml"/><Relationship Id="rId52" Type="http://schemas.openxmlformats.org/officeDocument/2006/relationships/worksheet" Target="worksheets/sheet52.xml"/><Relationship Id="rId73" Type="http://schemas.openxmlformats.org/officeDocument/2006/relationships/worksheet" Target="worksheets/sheet73.xml"/><Relationship Id="rId78" Type="http://schemas.openxmlformats.org/officeDocument/2006/relationships/worksheet" Target="worksheets/sheet78.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122" Type="http://schemas.openxmlformats.org/officeDocument/2006/relationships/worksheet" Target="worksheets/sheet122.xml"/><Relationship Id="rId143" Type="http://schemas.openxmlformats.org/officeDocument/2006/relationships/worksheet" Target="worksheets/sheet143.xml"/><Relationship Id="rId148"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26" Type="http://schemas.openxmlformats.org/officeDocument/2006/relationships/worksheet" Target="worksheets/sheet26.xml"/><Relationship Id="rId47" Type="http://schemas.openxmlformats.org/officeDocument/2006/relationships/worksheet" Target="worksheets/sheet47.xml"/><Relationship Id="rId68" Type="http://schemas.openxmlformats.org/officeDocument/2006/relationships/worksheet" Target="worksheets/sheet68.xml"/><Relationship Id="rId89" Type="http://schemas.openxmlformats.org/officeDocument/2006/relationships/worksheet" Target="worksheets/sheet89.xml"/><Relationship Id="rId112" Type="http://schemas.openxmlformats.org/officeDocument/2006/relationships/worksheet" Target="worksheets/sheet112.xml"/><Relationship Id="rId133" Type="http://schemas.openxmlformats.org/officeDocument/2006/relationships/worksheet" Target="worksheets/sheet133.xml"/><Relationship Id="rId16" Type="http://schemas.openxmlformats.org/officeDocument/2006/relationships/worksheet" Target="worksheets/sheet16.xml"/><Relationship Id="rId37" Type="http://schemas.openxmlformats.org/officeDocument/2006/relationships/worksheet" Target="worksheets/sheet37.xml"/><Relationship Id="rId58" Type="http://schemas.openxmlformats.org/officeDocument/2006/relationships/worksheet" Target="worksheets/sheet58.xml"/><Relationship Id="rId79" Type="http://schemas.openxmlformats.org/officeDocument/2006/relationships/worksheet" Target="worksheets/sheet79.xml"/><Relationship Id="rId102" Type="http://schemas.openxmlformats.org/officeDocument/2006/relationships/worksheet" Target="worksheets/sheet102.xml"/><Relationship Id="rId123" Type="http://schemas.openxmlformats.org/officeDocument/2006/relationships/worksheet" Target="worksheets/sheet123.xml"/><Relationship Id="rId144" Type="http://schemas.openxmlformats.org/officeDocument/2006/relationships/worksheet" Target="worksheets/sheet144.xml"/><Relationship Id="rId90" Type="http://schemas.openxmlformats.org/officeDocument/2006/relationships/worksheet" Target="worksheets/sheet90.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g"/><Relationship Id="rId1" Type="http://schemas.openxmlformats.org/officeDocument/2006/relationships/image" Target="../media/image1.png"/><Relationship Id="rId4"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twoCellAnchor editAs="oneCell">
    <xdr:from>
      <xdr:col>3</xdr:col>
      <xdr:colOff>2125138</xdr:colOff>
      <xdr:row>1</xdr:row>
      <xdr:rowOff>0</xdr:rowOff>
    </xdr:from>
    <xdr:to>
      <xdr:col>5</xdr:col>
      <xdr:colOff>206379</xdr:colOff>
      <xdr:row>3</xdr:row>
      <xdr:rowOff>158497</xdr:rowOff>
    </xdr:to>
    <xdr:pic>
      <xdr:nvPicPr>
        <xdr:cNvPr id="2" name="1 Imagen">
          <a:extLst>
            <a:ext uri="{FF2B5EF4-FFF2-40B4-BE49-F238E27FC236}">
              <a16:creationId xmlns:a16="http://schemas.microsoft.com/office/drawing/2014/main" id="{00000000-0008-0000-0000-000002000000}"/>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r="52224"/>
        <a:stretch/>
      </xdr:blipFill>
      <xdr:spPr>
        <a:xfrm>
          <a:off x="7231596" y="306917"/>
          <a:ext cx="1166284" cy="539497"/>
        </a:xfrm>
        <a:prstGeom prst="rect">
          <a:avLst/>
        </a:prstGeom>
      </xdr:spPr>
    </xdr:pic>
    <xdr:clientData/>
  </xdr:twoCellAnchor>
  <xdr:twoCellAnchor editAs="oneCell">
    <xdr:from>
      <xdr:col>5</xdr:col>
      <xdr:colOff>219075</xdr:colOff>
      <xdr:row>0</xdr:row>
      <xdr:rowOff>142875</xdr:rowOff>
    </xdr:from>
    <xdr:to>
      <xdr:col>5</xdr:col>
      <xdr:colOff>1157725</xdr:colOff>
      <xdr:row>4</xdr:row>
      <xdr:rowOff>166575</xdr:rowOff>
    </xdr:to>
    <xdr:pic>
      <xdr:nvPicPr>
        <xdr:cNvPr id="3" name="2 Imagen">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8458200" y="142875"/>
          <a:ext cx="938650" cy="900000"/>
        </a:xfrm>
        <a:prstGeom prst="rect">
          <a:avLst/>
        </a:prstGeom>
      </xdr:spPr>
    </xdr:pic>
    <xdr:clientData/>
  </xdr:twoCellAnchor>
  <xdr:twoCellAnchor editAs="oneCell">
    <xdr:from>
      <xdr:col>5</xdr:col>
      <xdr:colOff>1285874</xdr:colOff>
      <xdr:row>0</xdr:row>
      <xdr:rowOff>142875</xdr:rowOff>
    </xdr:from>
    <xdr:to>
      <xdr:col>5</xdr:col>
      <xdr:colOff>2227791</xdr:colOff>
      <xdr:row>4</xdr:row>
      <xdr:rowOff>166575</xdr:rowOff>
    </xdr:to>
    <xdr:pic>
      <xdr:nvPicPr>
        <xdr:cNvPr id="4" name="3 Imagen">
          <a:extLst>
            <a:ext uri="{FF2B5EF4-FFF2-40B4-BE49-F238E27FC236}">
              <a16:creationId xmlns:a16="http://schemas.microsoft.com/office/drawing/2014/main" id="{00000000-0008-0000-0000-000004000000}"/>
            </a:ext>
          </a:extLst>
        </xdr:cNvPr>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l="5200" r="43423"/>
        <a:stretch/>
      </xdr:blipFill>
      <xdr:spPr>
        <a:xfrm>
          <a:off x="9530291" y="142875"/>
          <a:ext cx="941917" cy="902117"/>
        </a:xfrm>
        <a:prstGeom prst="rect">
          <a:avLst/>
        </a:prstGeom>
      </xdr:spPr>
    </xdr:pic>
    <xdr:clientData/>
  </xdr:twoCellAnchor>
  <xdr:twoCellAnchor editAs="oneCell">
    <xdr:from>
      <xdr:col>5</xdr:col>
      <xdr:colOff>2349543</xdr:colOff>
      <xdr:row>0</xdr:row>
      <xdr:rowOff>142875</xdr:rowOff>
    </xdr:from>
    <xdr:to>
      <xdr:col>5</xdr:col>
      <xdr:colOff>3249543</xdr:colOff>
      <xdr:row>4</xdr:row>
      <xdr:rowOff>164458</xdr:rowOff>
    </xdr:to>
    <xdr:pic>
      <xdr:nvPicPr>
        <xdr:cNvPr id="5" name="4 Imagen">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0593960" y="142875"/>
          <a:ext cx="900000" cy="9000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G:\Mi%20unidad\DESE_LINEA_BASE\03.DOCUMENTO\05.DOCUMENTOS_DE_TRABAJO\03.%20ETAPA_4\INSUMOS\EA_23_Generaci&#243;nDistribuidaInstalacionesDeclaradas\EA_23_GenDistrInstalsDecl_2017.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TADATOS_EA_23"/>
      <sheetName val="TD_DATOS_ORIGINALES"/>
      <sheetName val="DATOS_ORIGINALES_2018"/>
      <sheetName val="SUMA_POT_COMUNA_AL_2017"/>
      <sheetName val="CONSUMO_ELETRICO_2017"/>
      <sheetName val="FACTOR_DE_PLANTA"/>
      <sheetName val="EA_23_INDICADOR"/>
      <sheetName val="GRAFICO_INDICADOR"/>
    </sheetNames>
    <sheetDataSet>
      <sheetData sheetId="0" refreshError="1"/>
      <sheetData sheetId="1" refreshError="1"/>
      <sheetData sheetId="2" refreshError="1"/>
      <sheetData sheetId="3">
        <row r="1">
          <cell r="A1" t="str">
            <v>Etiquetas de fila</v>
          </cell>
          <cell r="B1" t="str">
            <v>Suma de pot_total_declarada_kw</v>
          </cell>
        </row>
        <row r="2">
          <cell r="A2" t="str">
            <v>Algarrobo</v>
          </cell>
          <cell r="B2">
            <v>19.97</v>
          </cell>
        </row>
        <row r="3">
          <cell r="A3" t="str">
            <v>Alto del Carmen</v>
          </cell>
          <cell r="B3">
            <v>8.1999999999999993</v>
          </cell>
        </row>
        <row r="4">
          <cell r="A4" t="str">
            <v>Alto Hospicio</v>
          </cell>
          <cell r="B4">
            <v>90.83</v>
          </cell>
        </row>
        <row r="5">
          <cell r="A5" t="str">
            <v>Andacollo</v>
          </cell>
          <cell r="B5">
            <v>2</v>
          </cell>
        </row>
        <row r="6">
          <cell r="A6" t="str">
            <v>Angol</v>
          </cell>
          <cell r="B6">
            <v>76.05</v>
          </cell>
        </row>
        <row r="7">
          <cell r="A7" t="str">
            <v>Antofagasta</v>
          </cell>
          <cell r="B7">
            <v>254.77</v>
          </cell>
        </row>
        <row r="8">
          <cell r="A8" t="str">
            <v>Antuco</v>
          </cell>
          <cell r="B8">
            <v>4</v>
          </cell>
        </row>
        <row r="9">
          <cell r="A9" t="str">
            <v>Arica</v>
          </cell>
          <cell r="B9">
            <v>338.52</v>
          </cell>
        </row>
        <row r="10">
          <cell r="A10" t="str">
            <v>Aysen</v>
          </cell>
          <cell r="B10">
            <v>1.29</v>
          </cell>
        </row>
        <row r="11">
          <cell r="A11" t="str">
            <v>Buin</v>
          </cell>
          <cell r="B11">
            <v>43.45</v>
          </cell>
        </row>
        <row r="12">
          <cell r="A12" t="str">
            <v>Bulnes</v>
          </cell>
          <cell r="B12">
            <v>22</v>
          </cell>
        </row>
        <row r="13">
          <cell r="A13" t="str">
            <v>Cabildo</v>
          </cell>
          <cell r="B13">
            <v>19.46</v>
          </cell>
        </row>
        <row r="14">
          <cell r="A14" t="str">
            <v>Cabrero</v>
          </cell>
          <cell r="B14">
            <v>13.44</v>
          </cell>
        </row>
        <row r="15">
          <cell r="A15" t="str">
            <v>Calama</v>
          </cell>
          <cell r="B15">
            <v>250.44</v>
          </cell>
        </row>
        <row r="16">
          <cell r="A16" t="str">
            <v>Caldera</v>
          </cell>
          <cell r="B16">
            <v>40</v>
          </cell>
        </row>
        <row r="17">
          <cell r="A17" t="str">
            <v>Calera de Tango</v>
          </cell>
          <cell r="B17">
            <v>1.55</v>
          </cell>
        </row>
        <row r="18">
          <cell r="A18" t="str">
            <v>Calle Larga</v>
          </cell>
          <cell r="B18">
            <v>7.8</v>
          </cell>
        </row>
        <row r="19">
          <cell r="A19" t="str">
            <v>Canete</v>
          </cell>
          <cell r="B19">
            <v>5</v>
          </cell>
        </row>
        <row r="20">
          <cell r="A20" t="str">
            <v>Carahue</v>
          </cell>
          <cell r="B20">
            <v>18.760000000000002</v>
          </cell>
        </row>
        <row r="21">
          <cell r="A21" t="str">
            <v>Casa Blanca</v>
          </cell>
          <cell r="B21">
            <v>20.6</v>
          </cell>
        </row>
        <row r="22">
          <cell r="A22" t="str">
            <v>Casablanca</v>
          </cell>
          <cell r="B22">
            <v>12</v>
          </cell>
        </row>
        <row r="23">
          <cell r="A23" t="str">
            <v>Catemu</v>
          </cell>
          <cell r="B23">
            <v>12.5</v>
          </cell>
        </row>
        <row r="24">
          <cell r="A24" t="str">
            <v>Cauquenes</v>
          </cell>
          <cell r="B24">
            <v>144.88999999999999</v>
          </cell>
        </row>
        <row r="25">
          <cell r="A25" t="str">
            <v>Cerrillos</v>
          </cell>
          <cell r="B25">
            <v>122.28</v>
          </cell>
        </row>
        <row r="26">
          <cell r="A26" t="str">
            <v>Chañaral</v>
          </cell>
          <cell r="B26">
            <v>12.5</v>
          </cell>
        </row>
        <row r="27">
          <cell r="A27" t="str">
            <v>Chépica</v>
          </cell>
          <cell r="B27">
            <v>57.2</v>
          </cell>
        </row>
        <row r="28">
          <cell r="A28" t="str">
            <v>Chillán</v>
          </cell>
          <cell r="B28">
            <v>118.27</v>
          </cell>
        </row>
        <row r="29">
          <cell r="A29" t="str">
            <v>Chillán Viejo</v>
          </cell>
          <cell r="B29">
            <v>20</v>
          </cell>
        </row>
        <row r="30">
          <cell r="A30" t="str">
            <v>Chimbarongo</v>
          </cell>
          <cell r="B30">
            <v>5.7</v>
          </cell>
        </row>
        <row r="31">
          <cell r="A31" t="str">
            <v>Chol Chol</v>
          </cell>
          <cell r="B31">
            <v>30.26</v>
          </cell>
        </row>
        <row r="32">
          <cell r="A32" t="str">
            <v>Cobquecura</v>
          </cell>
          <cell r="B32">
            <v>1.5</v>
          </cell>
        </row>
        <row r="33">
          <cell r="A33" t="str">
            <v>Cochrane</v>
          </cell>
          <cell r="B33">
            <v>25</v>
          </cell>
        </row>
        <row r="34">
          <cell r="A34" t="str">
            <v>Codegua</v>
          </cell>
          <cell r="B34">
            <v>47.1</v>
          </cell>
        </row>
        <row r="35">
          <cell r="A35" t="str">
            <v>Coelemu</v>
          </cell>
          <cell r="B35">
            <v>2.74</v>
          </cell>
        </row>
        <row r="36">
          <cell r="A36" t="str">
            <v>Cohihueco</v>
          </cell>
          <cell r="B36">
            <v>13</v>
          </cell>
        </row>
        <row r="37">
          <cell r="A37" t="str">
            <v>Coihaique</v>
          </cell>
          <cell r="B37">
            <v>5</v>
          </cell>
        </row>
        <row r="38">
          <cell r="A38" t="str">
            <v>Coihueco</v>
          </cell>
          <cell r="B38">
            <v>63.74</v>
          </cell>
        </row>
        <row r="39">
          <cell r="A39" t="str">
            <v>Colbún</v>
          </cell>
          <cell r="B39">
            <v>64</v>
          </cell>
        </row>
        <row r="40">
          <cell r="A40" t="str">
            <v>Colina</v>
          </cell>
          <cell r="B40">
            <v>314.11599999999999</v>
          </cell>
        </row>
        <row r="41">
          <cell r="A41" t="str">
            <v>Combarbalá</v>
          </cell>
          <cell r="B41">
            <v>12.5</v>
          </cell>
        </row>
        <row r="42">
          <cell r="A42" t="str">
            <v>Concepción</v>
          </cell>
          <cell r="B42">
            <v>8.2100000000000009</v>
          </cell>
        </row>
        <row r="43">
          <cell r="A43" t="str">
            <v>Conchalí</v>
          </cell>
          <cell r="B43">
            <v>20</v>
          </cell>
        </row>
        <row r="44">
          <cell r="A44" t="str">
            <v>Concón</v>
          </cell>
          <cell r="B44">
            <v>23.64</v>
          </cell>
        </row>
        <row r="45">
          <cell r="A45" t="str">
            <v>Constitución</v>
          </cell>
          <cell r="B45">
            <v>115.75</v>
          </cell>
        </row>
        <row r="46">
          <cell r="A46" t="str">
            <v>Contulmo</v>
          </cell>
          <cell r="B46">
            <v>9.84</v>
          </cell>
        </row>
        <row r="47">
          <cell r="A47" t="str">
            <v>Copiapó</v>
          </cell>
          <cell r="B47">
            <v>1202.2720000000002</v>
          </cell>
        </row>
        <row r="48">
          <cell r="A48" t="str">
            <v>Coquimbo</v>
          </cell>
          <cell r="B48">
            <v>62.112000000000002</v>
          </cell>
        </row>
        <row r="49">
          <cell r="A49" t="str">
            <v>Coronel</v>
          </cell>
          <cell r="B49">
            <v>33.74</v>
          </cell>
        </row>
        <row r="50">
          <cell r="A50" t="str">
            <v>Coyhaique</v>
          </cell>
          <cell r="B50">
            <v>1.56</v>
          </cell>
        </row>
        <row r="51">
          <cell r="A51" t="str">
            <v>Cunco</v>
          </cell>
          <cell r="B51">
            <v>28.6</v>
          </cell>
        </row>
        <row r="52">
          <cell r="A52" t="str">
            <v>Curacaví</v>
          </cell>
          <cell r="B52">
            <v>75.290000000000006</v>
          </cell>
        </row>
        <row r="53">
          <cell r="A53" t="str">
            <v>Curicó</v>
          </cell>
          <cell r="B53">
            <v>230.65</v>
          </cell>
        </row>
        <row r="54">
          <cell r="A54" t="str">
            <v>Dalcahue</v>
          </cell>
          <cell r="B54">
            <v>2.0499999999999998</v>
          </cell>
        </row>
        <row r="55">
          <cell r="A55" t="str">
            <v>Diego de Almagro</v>
          </cell>
          <cell r="B55">
            <v>151.00200000000001</v>
          </cell>
        </row>
        <row r="56">
          <cell r="A56" t="str">
            <v>El Bosque</v>
          </cell>
          <cell r="B56">
            <v>8.1</v>
          </cell>
        </row>
        <row r="57">
          <cell r="A57" t="str">
            <v>El Carmen</v>
          </cell>
          <cell r="B57">
            <v>22.4</v>
          </cell>
        </row>
        <row r="58">
          <cell r="A58" t="str">
            <v>El monte</v>
          </cell>
          <cell r="B58">
            <v>18.5</v>
          </cell>
        </row>
        <row r="59">
          <cell r="A59" t="str">
            <v>El Romeral</v>
          </cell>
          <cell r="B59">
            <v>6</v>
          </cell>
        </row>
        <row r="60">
          <cell r="A60" t="str">
            <v>El Tabo</v>
          </cell>
          <cell r="B60">
            <v>15.8</v>
          </cell>
        </row>
        <row r="61">
          <cell r="A61" t="str">
            <v>Estación Central</v>
          </cell>
          <cell r="B61">
            <v>103.9</v>
          </cell>
        </row>
        <row r="62">
          <cell r="A62" t="str">
            <v>Florida</v>
          </cell>
          <cell r="B62">
            <v>10.1</v>
          </cell>
        </row>
        <row r="63">
          <cell r="A63" t="str">
            <v>Freire</v>
          </cell>
          <cell r="B63">
            <v>13.54</v>
          </cell>
        </row>
        <row r="64">
          <cell r="A64" t="str">
            <v>Futrono</v>
          </cell>
          <cell r="B64">
            <v>1.2</v>
          </cell>
        </row>
        <row r="65">
          <cell r="A65" t="str">
            <v>Hijuelas</v>
          </cell>
          <cell r="B65">
            <v>14.105</v>
          </cell>
        </row>
        <row r="66">
          <cell r="A66" t="str">
            <v>Huechuraba</v>
          </cell>
          <cell r="B66">
            <v>103.16</v>
          </cell>
        </row>
        <row r="67">
          <cell r="A67" t="str">
            <v>Illapel</v>
          </cell>
          <cell r="B67">
            <v>190</v>
          </cell>
        </row>
        <row r="68">
          <cell r="A68" t="str">
            <v>Independencia</v>
          </cell>
          <cell r="B68">
            <v>3</v>
          </cell>
        </row>
        <row r="69">
          <cell r="A69" t="str">
            <v>Iquique</v>
          </cell>
          <cell r="B69">
            <v>118.47</v>
          </cell>
        </row>
        <row r="70">
          <cell r="A70" t="str">
            <v>Calera</v>
          </cell>
          <cell r="B70">
            <v>3</v>
          </cell>
        </row>
        <row r="71">
          <cell r="A71" t="str">
            <v>La Cisterna</v>
          </cell>
          <cell r="B71">
            <v>6.98</v>
          </cell>
        </row>
        <row r="72">
          <cell r="A72" t="str">
            <v>La Cruz</v>
          </cell>
          <cell r="B72">
            <v>2.7</v>
          </cell>
        </row>
        <row r="73">
          <cell r="A73" t="str">
            <v>La Florida</v>
          </cell>
          <cell r="B73">
            <v>59.185000000000002</v>
          </cell>
        </row>
        <row r="74">
          <cell r="A74" t="str">
            <v>La Ligua</v>
          </cell>
          <cell r="B74">
            <v>14.26</v>
          </cell>
        </row>
        <row r="75">
          <cell r="A75" t="str">
            <v>La Pintana</v>
          </cell>
          <cell r="B75">
            <v>15</v>
          </cell>
        </row>
        <row r="76">
          <cell r="A76" t="str">
            <v>La Reina</v>
          </cell>
          <cell r="B76">
            <v>58.09</v>
          </cell>
        </row>
        <row r="77">
          <cell r="A77" t="str">
            <v>La Serena</v>
          </cell>
          <cell r="B77">
            <v>36.1</v>
          </cell>
        </row>
        <row r="78">
          <cell r="A78" t="str">
            <v>La Unión</v>
          </cell>
          <cell r="B78">
            <v>8.2200000000000006</v>
          </cell>
        </row>
        <row r="79">
          <cell r="A79" t="str">
            <v>Laja</v>
          </cell>
          <cell r="B79">
            <v>17.5</v>
          </cell>
        </row>
        <row r="80">
          <cell r="A80" t="str">
            <v>Lampa</v>
          </cell>
          <cell r="B80">
            <v>324.39499999999998</v>
          </cell>
        </row>
        <row r="81">
          <cell r="A81" t="str">
            <v>Lanco</v>
          </cell>
          <cell r="B81">
            <v>1.5</v>
          </cell>
        </row>
        <row r="82">
          <cell r="A82" t="str">
            <v>Las Condes</v>
          </cell>
          <cell r="B82">
            <v>123.83</v>
          </cell>
        </row>
        <row r="83">
          <cell r="A83" t="str">
            <v>Lautaro</v>
          </cell>
          <cell r="B83">
            <v>3.06</v>
          </cell>
        </row>
        <row r="84">
          <cell r="A84" t="str">
            <v>Licantén</v>
          </cell>
          <cell r="B84">
            <v>19.760000000000002</v>
          </cell>
        </row>
        <row r="85">
          <cell r="A85" t="str">
            <v>Limache</v>
          </cell>
          <cell r="B85">
            <v>20.76</v>
          </cell>
        </row>
        <row r="86">
          <cell r="A86" t="str">
            <v>Linares</v>
          </cell>
          <cell r="B86">
            <v>89.09</v>
          </cell>
        </row>
        <row r="87">
          <cell r="A87" t="str">
            <v>Llanquihue</v>
          </cell>
          <cell r="B87">
            <v>3.1</v>
          </cell>
        </row>
        <row r="88">
          <cell r="A88" t="str">
            <v>Llay Llay</v>
          </cell>
          <cell r="B88">
            <v>2</v>
          </cell>
        </row>
        <row r="89">
          <cell r="A89" t="str">
            <v>Lo Barnechea</v>
          </cell>
          <cell r="B89">
            <v>102.32</v>
          </cell>
        </row>
        <row r="90">
          <cell r="A90" t="str">
            <v>Lolol</v>
          </cell>
          <cell r="B90">
            <v>179</v>
          </cell>
        </row>
        <row r="91">
          <cell r="A91" t="str">
            <v>Loncoche</v>
          </cell>
          <cell r="B91">
            <v>5.5</v>
          </cell>
        </row>
        <row r="92">
          <cell r="A92" t="str">
            <v>Longaví</v>
          </cell>
          <cell r="B92">
            <v>80</v>
          </cell>
        </row>
        <row r="93">
          <cell r="A93" t="str">
            <v>Los Alamos</v>
          </cell>
          <cell r="B93">
            <v>1</v>
          </cell>
        </row>
        <row r="94">
          <cell r="A94" t="str">
            <v>Los Andes</v>
          </cell>
          <cell r="B94">
            <v>175.42</v>
          </cell>
        </row>
        <row r="95">
          <cell r="A95" t="str">
            <v>Los Ángeles</v>
          </cell>
          <cell r="B95">
            <v>32.065000000000005</v>
          </cell>
        </row>
        <row r="96">
          <cell r="A96" t="str">
            <v>Los Lagos</v>
          </cell>
          <cell r="B96">
            <v>2</v>
          </cell>
        </row>
        <row r="97">
          <cell r="A97" t="str">
            <v>Los Muermos</v>
          </cell>
          <cell r="B97">
            <v>6.1</v>
          </cell>
        </row>
        <row r="98">
          <cell r="A98" t="str">
            <v>Los Vilos</v>
          </cell>
          <cell r="B98">
            <v>9.8000000000000007</v>
          </cell>
        </row>
        <row r="99">
          <cell r="A99" t="str">
            <v>Lota</v>
          </cell>
          <cell r="B99">
            <v>2.56</v>
          </cell>
        </row>
        <row r="100">
          <cell r="A100" t="str">
            <v>Lumaco</v>
          </cell>
          <cell r="B100">
            <v>4.68</v>
          </cell>
        </row>
        <row r="101">
          <cell r="A101" t="str">
            <v>Machalí</v>
          </cell>
          <cell r="B101">
            <v>54.62</v>
          </cell>
        </row>
        <row r="102">
          <cell r="A102" t="str">
            <v>Macul</v>
          </cell>
          <cell r="B102">
            <v>44.1</v>
          </cell>
        </row>
        <row r="103">
          <cell r="A103" t="str">
            <v>Maipú</v>
          </cell>
          <cell r="B103">
            <v>31.18</v>
          </cell>
        </row>
        <row r="104">
          <cell r="A104" t="str">
            <v>Marchihue</v>
          </cell>
          <cell r="B104">
            <v>1.5</v>
          </cell>
        </row>
        <row r="105">
          <cell r="A105" t="str">
            <v>Marchugue</v>
          </cell>
          <cell r="B105">
            <v>30</v>
          </cell>
        </row>
        <row r="106">
          <cell r="A106" t="str">
            <v>Mariquina</v>
          </cell>
          <cell r="B106">
            <v>23.92</v>
          </cell>
        </row>
        <row r="107">
          <cell r="A107" t="str">
            <v>Mejillones</v>
          </cell>
          <cell r="B107">
            <v>34</v>
          </cell>
        </row>
        <row r="108">
          <cell r="A108" t="str">
            <v>Melipilla</v>
          </cell>
          <cell r="B108">
            <v>254.995</v>
          </cell>
        </row>
        <row r="109">
          <cell r="A109" t="str">
            <v>Monte Patria</v>
          </cell>
          <cell r="B109">
            <v>25.475000000000001</v>
          </cell>
        </row>
        <row r="110">
          <cell r="A110" t="str">
            <v>Moztazal</v>
          </cell>
          <cell r="B110">
            <v>5</v>
          </cell>
        </row>
        <row r="111">
          <cell r="A111" t="str">
            <v>Nacimiento</v>
          </cell>
          <cell r="B111">
            <v>18.2</v>
          </cell>
        </row>
        <row r="112">
          <cell r="A112" t="str">
            <v>Natales</v>
          </cell>
          <cell r="B112">
            <v>3.12</v>
          </cell>
        </row>
        <row r="113">
          <cell r="A113" t="str">
            <v>Navidad</v>
          </cell>
          <cell r="B113">
            <v>11.24</v>
          </cell>
        </row>
        <row r="114">
          <cell r="A114" t="str">
            <v>Ninhue</v>
          </cell>
          <cell r="B114">
            <v>1.5</v>
          </cell>
        </row>
        <row r="115">
          <cell r="A115" t="str">
            <v>Nogales</v>
          </cell>
          <cell r="B115">
            <v>32.4</v>
          </cell>
        </row>
        <row r="116">
          <cell r="A116" t="str">
            <v>Nueva Imperial</v>
          </cell>
          <cell r="B116">
            <v>15.28</v>
          </cell>
        </row>
        <row r="117">
          <cell r="A117" t="str">
            <v>Ñuñoa</v>
          </cell>
          <cell r="B117">
            <v>77.239999999999995</v>
          </cell>
        </row>
        <row r="118">
          <cell r="A118" t="str">
            <v>Olmue</v>
          </cell>
          <cell r="B118">
            <v>12.88</v>
          </cell>
        </row>
        <row r="119">
          <cell r="A119" t="str">
            <v>Osorno</v>
          </cell>
          <cell r="B119">
            <v>7.0949999999999998</v>
          </cell>
        </row>
        <row r="120">
          <cell r="A120" t="str">
            <v>Ovalle</v>
          </cell>
          <cell r="B120">
            <v>241.5</v>
          </cell>
        </row>
        <row r="121">
          <cell r="A121" t="str">
            <v>Padre Hurtado</v>
          </cell>
          <cell r="B121">
            <v>1.5</v>
          </cell>
        </row>
        <row r="122">
          <cell r="A122" t="str">
            <v>Padre Las Casas</v>
          </cell>
          <cell r="B122">
            <v>14.28</v>
          </cell>
        </row>
        <row r="123">
          <cell r="A123" t="str">
            <v>Paine</v>
          </cell>
          <cell r="B123">
            <v>69.5</v>
          </cell>
        </row>
        <row r="124">
          <cell r="A124" t="str">
            <v>Palmilla</v>
          </cell>
          <cell r="B124">
            <v>145</v>
          </cell>
        </row>
        <row r="125">
          <cell r="A125" t="str">
            <v>Panquehue</v>
          </cell>
          <cell r="B125">
            <v>100</v>
          </cell>
        </row>
        <row r="126">
          <cell r="A126" t="str">
            <v>Parral</v>
          </cell>
          <cell r="B126">
            <v>355.72</v>
          </cell>
        </row>
        <row r="127">
          <cell r="A127" t="str">
            <v>Pedro Aguirre Cerda</v>
          </cell>
          <cell r="B127">
            <v>4</v>
          </cell>
        </row>
        <row r="128">
          <cell r="A128" t="str">
            <v>Pelarco</v>
          </cell>
          <cell r="B128">
            <v>8.5</v>
          </cell>
        </row>
        <row r="129">
          <cell r="A129" t="str">
            <v>Pencahue</v>
          </cell>
          <cell r="B129">
            <v>85</v>
          </cell>
        </row>
        <row r="130">
          <cell r="A130" t="str">
            <v>Peñaflor</v>
          </cell>
          <cell r="B130">
            <v>158.52000000000001</v>
          </cell>
        </row>
        <row r="131">
          <cell r="A131" t="str">
            <v>Peñalolén</v>
          </cell>
          <cell r="B131">
            <v>151.87</v>
          </cell>
        </row>
        <row r="132">
          <cell r="A132" t="str">
            <v>Peralillo</v>
          </cell>
          <cell r="B132">
            <v>1.2</v>
          </cell>
        </row>
        <row r="133">
          <cell r="A133" t="str">
            <v>Petorca</v>
          </cell>
          <cell r="B133">
            <v>38.9</v>
          </cell>
        </row>
        <row r="134">
          <cell r="A134" t="str">
            <v>Pica</v>
          </cell>
          <cell r="B134">
            <v>5.0999999999999996</v>
          </cell>
        </row>
        <row r="135">
          <cell r="A135" t="str">
            <v>Pichidegua</v>
          </cell>
          <cell r="B135">
            <v>12.6</v>
          </cell>
        </row>
        <row r="136">
          <cell r="A136" t="str">
            <v>Pichilemu</v>
          </cell>
          <cell r="B136">
            <v>5.5</v>
          </cell>
        </row>
        <row r="137">
          <cell r="A137" t="str">
            <v>Pinto</v>
          </cell>
          <cell r="B137">
            <v>27.56</v>
          </cell>
        </row>
        <row r="138">
          <cell r="A138" t="str">
            <v>Pirque</v>
          </cell>
          <cell r="B138">
            <v>5.82</v>
          </cell>
        </row>
        <row r="139">
          <cell r="A139" t="str">
            <v>Pitrufquén</v>
          </cell>
          <cell r="B139">
            <v>16.560000000000002</v>
          </cell>
        </row>
        <row r="140">
          <cell r="A140" t="str">
            <v>Placilla</v>
          </cell>
          <cell r="B140">
            <v>61.36</v>
          </cell>
        </row>
        <row r="141">
          <cell r="A141" t="str">
            <v>Pozo Almonte</v>
          </cell>
          <cell r="B141">
            <v>49.34</v>
          </cell>
        </row>
        <row r="142">
          <cell r="A142" t="str">
            <v>Providencia</v>
          </cell>
          <cell r="B142">
            <v>168.58</v>
          </cell>
        </row>
        <row r="143">
          <cell r="A143" t="str">
            <v>Puchuncaví</v>
          </cell>
          <cell r="B143">
            <v>2.12</v>
          </cell>
        </row>
        <row r="144">
          <cell r="A144" t="str">
            <v>Pucón</v>
          </cell>
          <cell r="B144">
            <v>5</v>
          </cell>
        </row>
        <row r="145">
          <cell r="A145" t="str">
            <v>Pudahuel</v>
          </cell>
          <cell r="B145">
            <v>172.98</v>
          </cell>
        </row>
        <row r="146">
          <cell r="A146" t="str">
            <v>Puente Alto</v>
          </cell>
          <cell r="B146">
            <v>22.5</v>
          </cell>
        </row>
        <row r="147">
          <cell r="A147" t="str">
            <v>Puerto Montt</v>
          </cell>
          <cell r="B147">
            <v>74.900000000000006</v>
          </cell>
        </row>
        <row r="148">
          <cell r="A148" t="str">
            <v>Puerto Varas</v>
          </cell>
          <cell r="B148">
            <v>11.324999999999999</v>
          </cell>
        </row>
        <row r="149">
          <cell r="A149" t="str">
            <v>Punta Arenas</v>
          </cell>
          <cell r="B149">
            <v>20.440000000000001</v>
          </cell>
        </row>
        <row r="150">
          <cell r="A150" t="str">
            <v>Purén</v>
          </cell>
          <cell r="B150">
            <v>5.2</v>
          </cell>
        </row>
        <row r="151">
          <cell r="A151" t="str">
            <v>Quilicura</v>
          </cell>
          <cell r="B151">
            <v>174.42</v>
          </cell>
        </row>
        <row r="152">
          <cell r="A152" t="str">
            <v>Quillón</v>
          </cell>
          <cell r="B152">
            <v>66.489999999999995</v>
          </cell>
        </row>
        <row r="153">
          <cell r="A153" t="str">
            <v>Quillota</v>
          </cell>
          <cell r="B153">
            <v>43.82</v>
          </cell>
        </row>
        <row r="154">
          <cell r="A154" t="str">
            <v>Quilpué</v>
          </cell>
          <cell r="B154">
            <v>214.74</v>
          </cell>
        </row>
        <row r="155">
          <cell r="A155" t="str">
            <v>Quinta Normal</v>
          </cell>
          <cell r="B155">
            <v>107.5</v>
          </cell>
        </row>
        <row r="156">
          <cell r="A156" t="str">
            <v>Quirihue</v>
          </cell>
          <cell r="B156">
            <v>3.7349999999999999</v>
          </cell>
        </row>
        <row r="157">
          <cell r="A157" t="str">
            <v>Rancagua</v>
          </cell>
          <cell r="B157">
            <v>26.17</v>
          </cell>
        </row>
        <row r="158">
          <cell r="A158" t="str">
            <v>Rauco</v>
          </cell>
          <cell r="B158">
            <v>3.25</v>
          </cell>
        </row>
        <row r="159">
          <cell r="A159" t="str">
            <v>Recoleta</v>
          </cell>
          <cell r="B159">
            <v>21.7</v>
          </cell>
        </row>
        <row r="160">
          <cell r="A160" t="str">
            <v>Renca</v>
          </cell>
          <cell r="B160">
            <v>100</v>
          </cell>
        </row>
        <row r="161">
          <cell r="A161" t="str">
            <v>Requínoa</v>
          </cell>
          <cell r="B161">
            <v>78</v>
          </cell>
        </row>
        <row r="162">
          <cell r="A162" t="str">
            <v>Retiro</v>
          </cell>
          <cell r="B162">
            <v>20</v>
          </cell>
        </row>
        <row r="163">
          <cell r="A163" t="str">
            <v>Río Negro</v>
          </cell>
          <cell r="B163">
            <v>10.75</v>
          </cell>
        </row>
        <row r="164">
          <cell r="A164" t="str">
            <v>Romeral</v>
          </cell>
          <cell r="B164">
            <v>50</v>
          </cell>
        </row>
        <row r="165">
          <cell r="A165" t="str">
            <v>Saavedra</v>
          </cell>
          <cell r="B165">
            <v>4.68</v>
          </cell>
        </row>
        <row r="166">
          <cell r="A166" t="str">
            <v>Sagrada Familia</v>
          </cell>
          <cell r="B166">
            <v>244.96</v>
          </cell>
        </row>
        <row r="167">
          <cell r="A167" t="str">
            <v>Salamanca</v>
          </cell>
          <cell r="B167">
            <v>70</v>
          </cell>
        </row>
        <row r="168">
          <cell r="A168" t="str">
            <v>San Antonio</v>
          </cell>
          <cell r="B168">
            <v>43.32</v>
          </cell>
        </row>
        <row r="169">
          <cell r="A169" t="str">
            <v>San Bernardo</v>
          </cell>
          <cell r="B169">
            <v>129.84</v>
          </cell>
        </row>
        <row r="170">
          <cell r="A170" t="str">
            <v>San Carlos</v>
          </cell>
          <cell r="B170">
            <v>13.52</v>
          </cell>
        </row>
        <row r="171">
          <cell r="A171" t="str">
            <v>San Clemente</v>
          </cell>
          <cell r="B171">
            <v>139.5</v>
          </cell>
        </row>
        <row r="172">
          <cell r="A172" t="str">
            <v>San Esteban</v>
          </cell>
          <cell r="B172">
            <v>8.5</v>
          </cell>
        </row>
        <row r="173">
          <cell r="A173" t="str">
            <v>San Felipe</v>
          </cell>
          <cell r="B173">
            <v>83.75</v>
          </cell>
        </row>
        <row r="174">
          <cell r="A174" t="str">
            <v>San Fernando</v>
          </cell>
          <cell r="B174">
            <v>20.382999999999999</v>
          </cell>
        </row>
        <row r="175">
          <cell r="A175" t="str">
            <v>San Javier</v>
          </cell>
          <cell r="B175">
            <v>18.88</v>
          </cell>
        </row>
        <row r="176">
          <cell r="A176" t="str">
            <v>San Joaquín</v>
          </cell>
          <cell r="B176">
            <v>20.059999999999999</v>
          </cell>
        </row>
        <row r="177">
          <cell r="A177" t="str">
            <v>San José de Maipo</v>
          </cell>
          <cell r="B177">
            <v>9.4499999999999993</v>
          </cell>
        </row>
        <row r="178">
          <cell r="A178" t="str">
            <v>San Miguel</v>
          </cell>
          <cell r="B178">
            <v>120.5</v>
          </cell>
        </row>
        <row r="179">
          <cell r="A179" t="str">
            <v>San Nicolás</v>
          </cell>
          <cell r="B179">
            <v>35.619999999999997</v>
          </cell>
        </row>
        <row r="180">
          <cell r="A180" t="str">
            <v>San Pedro</v>
          </cell>
          <cell r="B180">
            <v>9.0399999999999991</v>
          </cell>
        </row>
        <row r="181">
          <cell r="A181" t="str">
            <v>San Pedro de la Paz</v>
          </cell>
          <cell r="B181">
            <v>10.36</v>
          </cell>
        </row>
        <row r="182">
          <cell r="A182" t="str">
            <v>San Rafael</v>
          </cell>
          <cell r="B182">
            <v>5.9</v>
          </cell>
        </row>
        <row r="183">
          <cell r="A183" t="str">
            <v>San Ramón</v>
          </cell>
          <cell r="B183">
            <v>101.5</v>
          </cell>
        </row>
        <row r="184">
          <cell r="A184" t="str">
            <v>San Vicente</v>
          </cell>
          <cell r="B184">
            <v>1.7</v>
          </cell>
        </row>
        <row r="185">
          <cell r="A185" t="str">
            <v>Santa Bárbara</v>
          </cell>
          <cell r="B185">
            <v>3</v>
          </cell>
        </row>
        <row r="186">
          <cell r="A186" t="str">
            <v>Santa Cruz</v>
          </cell>
          <cell r="B186">
            <v>105</v>
          </cell>
        </row>
        <row r="187">
          <cell r="A187" t="str">
            <v>Santa Juana</v>
          </cell>
          <cell r="B187">
            <v>22.195</v>
          </cell>
        </row>
        <row r="188">
          <cell r="A188" t="str">
            <v>Santa María</v>
          </cell>
          <cell r="B188">
            <v>187.92</v>
          </cell>
        </row>
        <row r="189">
          <cell r="A189" t="str">
            <v>Santiago</v>
          </cell>
          <cell r="B189">
            <v>339.62</v>
          </cell>
        </row>
        <row r="190">
          <cell r="A190" t="str">
            <v>Sierra Gorda</v>
          </cell>
          <cell r="B190">
            <v>20</v>
          </cell>
        </row>
        <row r="191">
          <cell r="A191" t="str">
            <v>Talagante</v>
          </cell>
          <cell r="B191">
            <v>18.015000000000001</v>
          </cell>
        </row>
        <row r="192">
          <cell r="A192" t="str">
            <v>Talca</v>
          </cell>
          <cell r="B192">
            <v>69.974999999999994</v>
          </cell>
        </row>
        <row r="193">
          <cell r="A193" t="str">
            <v>Temuco</v>
          </cell>
          <cell r="B193">
            <v>13.5</v>
          </cell>
        </row>
        <row r="194">
          <cell r="A194" t="str">
            <v>Teno</v>
          </cell>
          <cell r="B194">
            <v>175</v>
          </cell>
        </row>
        <row r="195">
          <cell r="A195" t="str">
            <v>Teodoro Schmidt</v>
          </cell>
          <cell r="B195">
            <v>9.7799999999999994</v>
          </cell>
        </row>
        <row r="196">
          <cell r="A196" t="str">
            <v>Tierra Amarilla</v>
          </cell>
          <cell r="B196">
            <v>43.28</v>
          </cell>
        </row>
        <row r="197">
          <cell r="A197" t="str">
            <v>Tilcoco</v>
          </cell>
          <cell r="B197">
            <v>7.34</v>
          </cell>
        </row>
        <row r="198">
          <cell r="A198" t="str">
            <v>Tiltil</v>
          </cell>
          <cell r="B198">
            <v>16.91</v>
          </cell>
        </row>
        <row r="199">
          <cell r="A199" t="str">
            <v>Tocopilla</v>
          </cell>
          <cell r="B199">
            <v>14.82</v>
          </cell>
        </row>
        <row r="200">
          <cell r="A200" t="str">
            <v>Tomé</v>
          </cell>
          <cell r="B200">
            <v>15.815</v>
          </cell>
        </row>
        <row r="201">
          <cell r="A201" t="str">
            <v>Valdivia</v>
          </cell>
          <cell r="B201">
            <v>31.92</v>
          </cell>
        </row>
        <row r="202">
          <cell r="A202" t="str">
            <v>Vallenar</v>
          </cell>
          <cell r="B202">
            <v>242.22</v>
          </cell>
        </row>
        <row r="203">
          <cell r="A203" t="str">
            <v>Valparaíso</v>
          </cell>
          <cell r="B203">
            <v>37.799999999999997</v>
          </cell>
        </row>
        <row r="204">
          <cell r="A204" t="str">
            <v>vichuquén</v>
          </cell>
          <cell r="B204">
            <v>2.1</v>
          </cell>
        </row>
        <row r="205">
          <cell r="A205" t="str">
            <v>Victoria</v>
          </cell>
          <cell r="B205">
            <v>28.22</v>
          </cell>
        </row>
        <row r="206">
          <cell r="A206" t="str">
            <v>Vicuña</v>
          </cell>
          <cell r="B206">
            <v>118.4</v>
          </cell>
        </row>
        <row r="207">
          <cell r="A207" t="str">
            <v>Vilcún</v>
          </cell>
          <cell r="B207">
            <v>3.06</v>
          </cell>
        </row>
        <row r="208">
          <cell r="A208" t="str">
            <v>Villa Alemana</v>
          </cell>
          <cell r="B208">
            <v>50.52</v>
          </cell>
        </row>
        <row r="209">
          <cell r="A209" t="str">
            <v>Villarrica</v>
          </cell>
          <cell r="B209">
            <v>15</v>
          </cell>
        </row>
        <row r="210">
          <cell r="A210" t="str">
            <v>Viña del Mar</v>
          </cell>
          <cell r="B210">
            <v>96.483999999999995</v>
          </cell>
        </row>
        <row r="211">
          <cell r="A211" t="str">
            <v>Vitacura</v>
          </cell>
          <cell r="B211">
            <v>203.31</v>
          </cell>
        </row>
        <row r="212">
          <cell r="A212" t="str">
            <v>Yumbel</v>
          </cell>
          <cell r="B212">
            <v>12.25</v>
          </cell>
        </row>
      </sheetData>
      <sheetData sheetId="4">
        <row r="1">
          <cell r="B1" t="str">
            <v>CÓDIGO COMUNA</v>
          </cell>
          <cell r="C1" t="str">
            <v>CONSUMO ELÉCTRICO RESIDENCIAL (Kwh) 2017</v>
          </cell>
        </row>
        <row r="2">
          <cell r="B2">
            <v>12101</v>
          </cell>
          <cell r="C2">
            <v>101686016</v>
          </cell>
        </row>
        <row r="3">
          <cell r="B3">
            <v>11101</v>
          </cell>
          <cell r="C3">
            <v>42106681</v>
          </cell>
        </row>
        <row r="4">
          <cell r="B4">
            <v>10201</v>
          </cell>
          <cell r="C4">
            <v>35829588</v>
          </cell>
        </row>
        <row r="5">
          <cell r="B5">
            <v>10101</v>
          </cell>
          <cell r="C5">
            <v>176097655</v>
          </cell>
        </row>
        <row r="6">
          <cell r="B6">
            <v>10109</v>
          </cell>
          <cell r="C6">
            <v>43643846.960000001</v>
          </cell>
        </row>
        <row r="7">
          <cell r="B7">
            <v>10301</v>
          </cell>
          <cell r="C7">
            <v>128384670</v>
          </cell>
        </row>
        <row r="8">
          <cell r="B8">
            <v>14101</v>
          </cell>
          <cell r="C8">
            <v>125587184</v>
          </cell>
        </row>
        <row r="9">
          <cell r="B9">
            <v>9120</v>
          </cell>
          <cell r="C9">
            <v>41537923</v>
          </cell>
        </row>
        <row r="10">
          <cell r="B10">
            <v>9112</v>
          </cell>
          <cell r="C10">
            <v>33528361</v>
          </cell>
        </row>
        <row r="11">
          <cell r="B11">
            <v>9101</v>
          </cell>
          <cell r="C11">
            <v>210103029</v>
          </cell>
        </row>
        <row r="12">
          <cell r="B12">
            <v>9201</v>
          </cell>
          <cell r="C12">
            <v>34968907</v>
          </cell>
        </row>
        <row r="13">
          <cell r="B13">
            <v>8301</v>
          </cell>
          <cell r="C13">
            <v>142468172</v>
          </cell>
        </row>
        <row r="14">
          <cell r="B14">
            <v>8306</v>
          </cell>
          <cell r="C14">
            <v>12796562</v>
          </cell>
        </row>
        <row r="15">
          <cell r="B15">
            <v>8103</v>
          </cell>
          <cell r="C15">
            <v>59159393</v>
          </cell>
        </row>
        <row r="16">
          <cell r="B16">
            <v>8101</v>
          </cell>
          <cell r="C16">
            <v>197356469</v>
          </cell>
        </row>
        <row r="17">
          <cell r="B17">
            <v>8102</v>
          </cell>
          <cell r="C17">
            <v>70868435</v>
          </cell>
        </row>
        <row r="18">
          <cell r="B18">
            <v>8112</v>
          </cell>
          <cell r="C18">
            <v>58830892</v>
          </cell>
        </row>
        <row r="19">
          <cell r="B19">
            <v>8105</v>
          </cell>
          <cell r="C19">
            <v>12781518</v>
          </cell>
        </row>
        <row r="20">
          <cell r="B20">
            <v>8106</v>
          </cell>
          <cell r="C20">
            <v>23396926</v>
          </cell>
        </row>
        <row r="21">
          <cell r="B21">
            <v>8107</v>
          </cell>
          <cell r="C21">
            <v>28738851</v>
          </cell>
        </row>
        <row r="22">
          <cell r="B22">
            <v>8108</v>
          </cell>
          <cell r="C22">
            <v>94589690</v>
          </cell>
        </row>
        <row r="23">
          <cell r="B23">
            <v>8109</v>
          </cell>
          <cell r="C23">
            <v>6562657</v>
          </cell>
        </row>
        <row r="24">
          <cell r="B24">
            <v>8110</v>
          </cell>
          <cell r="C24">
            <v>99849806</v>
          </cell>
        </row>
        <row r="25">
          <cell r="B25">
            <v>8111</v>
          </cell>
          <cell r="C25">
            <v>36380378</v>
          </cell>
        </row>
        <row r="26">
          <cell r="B26">
            <v>8401</v>
          </cell>
          <cell r="C26">
            <v>140781431</v>
          </cell>
        </row>
        <row r="27">
          <cell r="B27">
            <v>8406</v>
          </cell>
          <cell r="C27">
            <v>18817784</v>
          </cell>
        </row>
        <row r="28">
          <cell r="B28">
            <v>8416</v>
          </cell>
          <cell r="C28">
            <v>32066140.199900001</v>
          </cell>
        </row>
        <row r="29">
          <cell r="B29">
            <v>7401</v>
          </cell>
          <cell r="C29">
            <v>67224730.696600005</v>
          </cell>
        </row>
        <row r="30">
          <cell r="B30">
            <v>7102</v>
          </cell>
          <cell r="C30">
            <v>27506907.699899998</v>
          </cell>
        </row>
        <row r="31">
          <cell r="B31">
            <v>7105</v>
          </cell>
          <cell r="C31">
            <v>28952996</v>
          </cell>
        </row>
        <row r="32">
          <cell r="B32">
            <v>7101</v>
          </cell>
          <cell r="C32">
            <v>165728712</v>
          </cell>
        </row>
        <row r="33">
          <cell r="B33">
            <v>7301</v>
          </cell>
          <cell r="C33">
            <v>115928883</v>
          </cell>
        </row>
        <row r="34">
          <cell r="B34">
            <v>7305</v>
          </cell>
          <cell r="C34">
            <v>6301313</v>
          </cell>
        </row>
        <row r="35">
          <cell r="B35">
            <v>7306</v>
          </cell>
          <cell r="C35">
            <v>10683388</v>
          </cell>
        </row>
        <row r="36">
          <cell r="B36">
            <v>6301</v>
          </cell>
          <cell r="C36">
            <v>52646228</v>
          </cell>
        </row>
        <row r="37">
          <cell r="B37">
            <v>6115</v>
          </cell>
          <cell r="C37">
            <v>38167786</v>
          </cell>
        </row>
        <row r="38">
          <cell r="B38">
            <v>6108</v>
          </cell>
          <cell r="C38">
            <v>43918198</v>
          </cell>
        </row>
        <row r="39">
          <cell r="B39">
            <v>6101</v>
          </cell>
          <cell r="C39">
            <v>182985859</v>
          </cell>
        </row>
        <row r="40">
          <cell r="B40">
            <v>13501</v>
          </cell>
          <cell r="C40">
            <v>78445934</v>
          </cell>
        </row>
        <row r="41">
          <cell r="B41">
            <v>13102</v>
          </cell>
          <cell r="C41">
            <v>61211134</v>
          </cell>
        </row>
        <row r="42">
          <cell r="B42">
            <v>13103</v>
          </cell>
          <cell r="C42">
            <v>86724359</v>
          </cell>
        </row>
        <row r="43">
          <cell r="B43">
            <v>13104</v>
          </cell>
          <cell r="C43">
            <v>93821657</v>
          </cell>
        </row>
        <row r="44">
          <cell r="B44">
            <v>13105</v>
          </cell>
          <cell r="C44">
            <v>106490943</v>
          </cell>
        </row>
        <row r="45">
          <cell r="B45">
            <v>13106</v>
          </cell>
          <cell r="C45">
            <v>115593737</v>
          </cell>
        </row>
        <row r="46">
          <cell r="B46">
            <v>13107</v>
          </cell>
          <cell r="C46">
            <v>89928802</v>
          </cell>
        </row>
        <row r="47">
          <cell r="B47">
            <v>13108</v>
          </cell>
          <cell r="C47">
            <v>86299905</v>
          </cell>
        </row>
        <row r="48">
          <cell r="B48">
            <v>13109</v>
          </cell>
          <cell r="C48">
            <v>80565297</v>
          </cell>
        </row>
        <row r="49">
          <cell r="B49">
            <v>13110</v>
          </cell>
          <cell r="C49">
            <v>310165173</v>
          </cell>
        </row>
        <row r="50">
          <cell r="B50">
            <v>13111</v>
          </cell>
          <cell r="C50">
            <v>82238756</v>
          </cell>
        </row>
        <row r="51">
          <cell r="B51">
            <v>13112</v>
          </cell>
          <cell r="C51">
            <v>106336528</v>
          </cell>
        </row>
        <row r="52">
          <cell r="B52">
            <v>13113</v>
          </cell>
          <cell r="C52">
            <v>113351287</v>
          </cell>
        </row>
        <row r="53">
          <cell r="B53">
            <v>13114</v>
          </cell>
          <cell r="C53">
            <v>425812821</v>
          </cell>
        </row>
        <row r="54">
          <cell r="B54">
            <v>13115</v>
          </cell>
          <cell r="C54">
            <v>150528846</v>
          </cell>
        </row>
        <row r="55">
          <cell r="B55">
            <v>13116</v>
          </cell>
          <cell r="C55">
            <v>63996816</v>
          </cell>
        </row>
        <row r="56">
          <cell r="B56">
            <v>13117</v>
          </cell>
          <cell r="C56">
            <v>63677316</v>
          </cell>
        </row>
        <row r="57">
          <cell r="B57">
            <v>13118</v>
          </cell>
          <cell r="C57">
            <v>98774950</v>
          </cell>
        </row>
        <row r="58">
          <cell r="B58">
            <v>13119</v>
          </cell>
          <cell r="C58">
            <v>383064560</v>
          </cell>
        </row>
        <row r="59">
          <cell r="B59">
            <v>13120</v>
          </cell>
          <cell r="C59">
            <v>239771732</v>
          </cell>
        </row>
        <row r="60">
          <cell r="B60">
            <v>13121</v>
          </cell>
          <cell r="C60">
            <v>74736764</v>
          </cell>
        </row>
        <row r="61">
          <cell r="B61">
            <v>13122</v>
          </cell>
          <cell r="C61">
            <v>198413504</v>
          </cell>
        </row>
        <row r="62">
          <cell r="B62">
            <v>13123</v>
          </cell>
          <cell r="C62">
            <v>243933536</v>
          </cell>
        </row>
        <row r="63">
          <cell r="B63">
            <v>13124</v>
          </cell>
          <cell r="C63">
            <v>165763275</v>
          </cell>
        </row>
        <row r="64">
          <cell r="B64">
            <v>13125</v>
          </cell>
          <cell r="C64">
            <v>148574316</v>
          </cell>
        </row>
        <row r="65">
          <cell r="B65">
            <v>13126</v>
          </cell>
          <cell r="C65">
            <v>95133996</v>
          </cell>
        </row>
        <row r="66">
          <cell r="B66">
            <v>13127</v>
          </cell>
          <cell r="C66">
            <v>135326966</v>
          </cell>
        </row>
        <row r="67">
          <cell r="B67">
            <v>13128</v>
          </cell>
          <cell r="C67">
            <v>95874943</v>
          </cell>
        </row>
        <row r="68">
          <cell r="B68">
            <v>13129</v>
          </cell>
          <cell r="C68">
            <v>72469268</v>
          </cell>
        </row>
        <row r="69">
          <cell r="B69">
            <v>13130</v>
          </cell>
          <cell r="C69">
            <v>109070814</v>
          </cell>
        </row>
        <row r="70">
          <cell r="B70">
            <v>13131</v>
          </cell>
          <cell r="C70">
            <v>58180650</v>
          </cell>
        </row>
        <row r="71">
          <cell r="B71">
            <v>13101</v>
          </cell>
          <cell r="C71">
            <v>504761131</v>
          </cell>
        </row>
        <row r="72">
          <cell r="B72">
            <v>13132</v>
          </cell>
          <cell r="C72">
            <v>144828228</v>
          </cell>
        </row>
        <row r="73">
          <cell r="B73">
            <v>13202</v>
          </cell>
          <cell r="C73">
            <v>24036925</v>
          </cell>
        </row>
        <row r="74">
          <cell r="B74">
            <v>13201</v>
          </cell>
          <cell r="C74">
            <v>401620794</v>
          </cell>
        </row>
        <row r="75">
          <cell r="B75">
            <v>13203</v>
          </cell>
          <cell r="C75">
            <v>14877962</v>
          </cell>
        </row>
        <row r="76">
          <cell r="B76">
            <v>13602</v>
          </cell>
          <cell r="C76">
            <v>21807604</v>
          </cell>
        </row>
        <row r="77">
          <cell r="B77">
            <v>13603</v>
          </cell>
          <cell r="C77">
            <v>25841436</v>
          </cell>
        </row>
        <row r="78">
          <cell r="B78">
            <v>13604</v>
          </cell>
          <cell r="C78">
            <v>44820575</v>
          </cell>
        </row>
        <row r="79">
          <cell r="B79">
            <v>13605</v>
          </cell>
          <cell r="C79">
            <v>65629126</v>
          </cell>
        </row>
        <row r="80">
          <cell r="B80">
            <v>13601</v>
          </cell>
          <cell r="C80">
            <v>52807181</v>
          </cell>
        </row>
        <row r="81">
          <cell r="B81">
            <v>13301</v>
          </cell>
          <cell r="C81">
            <v>147524604</v>
          </cell>
        </row>
        <row r="82">
          <cell r="B82">
            <v>13302</v>
          </cell>
          <cell r="C82" t="str">
            <v>-</v>
          </cell>
        </row>
        <row r="83">
          <cell r="B83">
            <v>13303</v>
          </cell>
          <cell r="C83">
            <v>13638975</v>
          </cell>
        </row>
        <row r="84">
          <cell r="B84">
            <v>13402</v>
          </cell>
          <cell r="C84">
            <v>68708417</v>
          </cell>
        </row>
        <row r="85">
          <cell r="B85">
            <v>13403</v>
          </cell>
          <cell r="C85">
            <v>20106968</v>
          </cell>
        </row>
        <row r="86">
          <cell r="B86">
            <v>13404</v>
          </cell>
          <cell r="C86">
            <v>52599002</v>
          </cell>
        </row>
        <row r="87">
          <cell r="B87">
            <v>13401</v>
          </cell>
          <cell r="C87">
            <v>198356458</v>
          </cell>
        </row>
        <row r="88">
          <cell r="B88">
            <v>5601</v>
          </cell>
          <cell r="C88">
            <v>63254157.615300007</v>
          </cell>
        </row>
        <row r="89">
          <cell r="B89">
            <v>5606</v>
          </cell>
          <cell r="C89">
            <v>16746464.082100002</v>
          </cell>
        </row>
        <row r="90">
          <cell r="B90">
            <v>5603</v>
          </cell>
          <cell r="C90">
            <v>16042364.598599998</v>
          </cell>
        </row>
        <row r="91">
          <cell r="B91">
            <v>5802</v>
          </cell>
          <cell r="C91">
            <v>35309924.800400004</v>
          </cell>
        </row>
        <row r="92">
          <cell r="B92">
            <v>5801</v>
          </cell>
          <cell r="C92">
            <v>113953449.97929999</v>
          </cell>
        </row>
        <row r="93">
          <cell r="B93">
            <v>5804</v>
          </cell>
          <cell r="C93">
            <v>84150063.498299986</v>
          </cell>
        </row>
        <row r="94">
          <cell r="B94">
            <v>5102</v>
          </cell>
          <cell r="C94">
            <v>20138154.399999999</v>
          </cell>
        </row>
        <row r="95">
          <cell r="B95">
            <v>5103</v>
          </cell>
          <cell r="C95">
            <v>44263314.118799999</v>
          </cell>
        </row>
        <row r="96">
          <cell r="B96">
            <v>5105</v>
          </cell>
          <cell r="C96">
            <v>25044819.700000003</v>
          </cell>
        </row>
        <row r="97">
          <cell r="B97">
            <v>5107</v>
          </cell>
          <cell r="C97">
            <v>26197982.299999997</v>
          </cell>
        </row>
        <row r="98">
          <cell r="B98">
            <v>5101</v>
          </cell>
          <cell r="C98">
            <v>211422670.77269998</v>
          </cell>
        </row>
        <row r="99">
          <cell r="B99">
            <v>5109</v>
          </cell>
          <cell r="C99">
            <v>275641198.9853</v>
          </cell>
        </row>
        <row r="100">
          <cell r="B100">
            <v>5501</v>
          </cell>
          <cell r="C100">
            <v>64344538.701499991</v>
          </cell>
        </row>
        <row r="101">
          <cell r="B101">
            <v>5502</v>
          </cell>
          <cell r="C101">
            <v>33665332.500100002</v>
          </cell>
        </row>
        <row r="102">
          <cell r="B102">
            <v>5503</v>
          </cell>
          <cell r="C102">
            <v>12026061.700000001</v>
          </cell>
        </row>
        <row r="103">
          <cell r="B103">
            <v>5504</v>
          </cell>
          <cell r="C103">
            <v>16029690.300000001</v>
          </cell>
        </row>
        <row r="104">
          <cell r="B104">
            <v>5301</v>
          </cell>
          <cell r="C104">
            <v>51737919.3002</v>
          </cell>
        </row>
        <row r="105">
          <cell r="B105">
            <v>5304</v>
          </cell>
          <cell r="C105">
            <v>13269623.700200001</v>
          </cell>
        </row>
        <row r="106">
          <cell r="B106">
            <v>5701</v>
          </cell>
          <cell r="C106">
            <v>57819945.900100008</v>
          </cell>
        </row>
        <row r="107">
          <cell r="B107">
            <v>4301</v>
          </cell>
          <cell r="C107">
            <v>63362890</v>
          </cell>
        </row>
        <row r="108">
          <cell r="B108">
            <v>4102</v>
          </cell>
          <cell r="C108">
            <v>156443511</v>
          </cell>
        </row>
        <row r="109">
          <cell r="B109">
            <v>4101</v>
          </cell>
          <cell r="C109">
            <v>160166127</v>
          </cell>
        </row>
        <row r="110">
          <cell r="B110">
            <v>3301</v>
          </cell>
          <cell r="C110">
            <v>31873849</v>
          </cell>
        </row>
        <row r="111">
          <cell r="B111">
            <v>3101</v>
          </cell>
          <cell r="C111">
            <v>107440790</v>
          </cell>
        </row>
        <row r="112">
          <cell r="B112">
            <v>3103</v>
          </cell>
          <cell r="C112">
            <v>7398039</v>
          </cell>
        </row>
        <row r="113">
          <cell r="B113">
            <v>2101</v>
          </cell>
          <cell r="C113">
            <v>273465818</v>
          </cell>
        </row>
        <row r="114">
          <cell r="B114">
            <v>2201</v>
          </cell>
          <cell r="C114">
            <v>123514364</v>
          </cell>
        </row>
        <row r="115">
          <cell r="B115">
            <v>1107</v>
          </cell>
          <cell r="C115">
            <v>58144742</v>
          </cell>
        </row>
        <row r="116">
          <cell r="B116">
            <v>1101</v>
          </cell>
          <cell r="C116">
            <v>162837316</v>
          </cell>
        </row>
        <row r="117">
          <cell r="B117">
            <v>15101</v>
          </cell>
          <cell r="C117">
            <v>156620101</v>
          </cell>
        </row>
        <row r="118">
          <cell r="B118">
            <v>5803</v>
          </cell>
          <cell r="C118">
            <v>17942693.400200002</v>
          </cell>
        </row>
      </sheetData>
      <sheetData sheetId="5">
        <row r="3">
          <cell r="A3" t="str">
            <v>Comuna</v>
          </cell>
          <cell r="B3" t="str">
            <v>Longitud</v>
          </cell>
          <cell r="C3" t="str">
            <v>Latitud</v>
          </cell>
          <cell r="D3" t="str">
            <v>Factor de Planta</v>
          </cell>
        </row>
        <row r="4">
          <cell r="A4" t="str">
            <v>Antofagasta</v>
          </cell>
          <cell r="B4">
            <v>-70.397221000000002</v>
          </cell>
          <cell r="C4">
            <v>-23.593786000000001</v>
          </cell>
          <cell r="D4">
            <v>0.17475778609062173</v>
          </cell>
        </row>
        <row r="5">
          <cell r="A5" t="str">
            <v>Calama</v>
          </cell>
          <cell r="B5">
            <v>-68.918143000000001</v>
          </cell>
          <cell r="C5">
            <v>-22.457775000000002</v>
          </cell>
          <cell r="D5">
            <v>0.21887182437653674</v>
          </cell>
        </row>
        <row r="6">
          <cell r="A6" t="str">
            <v>Arica</v>
          </cell>
          <cell r="B6">
            <v>-70.294248999999994</v>
          </cell>
          <cell r="C6">
            <v>-18.476734</v>
          </cell>
          <cell r="D6">
            <v>0.17102258386020372</v>
          </cell>
        </row>
        <row r="7">
          <cell r="A7" t="str">
            <v>Copiapó</v>
          </cell>
          <cell r="B7">
            <v>-70.309426000000002</v>
          </cell>
          <cell r="C7">
            <v>-27.384284000000001</v>
          </cell>
          <cell r="D7">
            <v>0.19101893440463641</v>
          </cell>
        </row>
        <row r="8">
          <cell r="A8" t="str">
            <v>Tierra Amarilla</v>
          </cell>
          <cell r="B8">
            <v>-70.265573000000003</v>
          </cell>
          <cell r="C8">
            <v>-27.484795999999999</v>
          </cell>
          <cell r="D8">
            <v>0.19378474815595362</v>
          </cell>
        </row>
        <row r="9">
          <cell r="A9" t="str">
            <v>Vallenar</v>
          </cell>
          <cell r="B9">
            <v>-70.764311000000006</v>
          </cell>
          <cell r="C9">
            <v>-28.579225000000001</v>
          </cell>
          <cell r="D9">
            <v>0.18886908737267299</v>
          </cell>
        </row>
        <row r="10">
          <cell r="A10" t="str">
            <v>Coyhaique</v>
          </cell>
          <cell r="B10">
            <v>-72.053510000000003</v>
          </cell>
          <cell r="C10">
            <v>-45.580176999999999</v>
          </cell>
          <cell r="D10">
            <v>0.13454980567263783</v>
          </cell>
        </row>
        <row r="11">
          <cell r="A11" t="str">
            <v>Chiguayante</v>
          </cell>
          <cell r="B11">
            <v>-73.025721000000004</v>
          </cell>
          <cell r="C11">
            <v>-36.912219999999998</v>
          </cell>
          <cell r="D11">
            <v>0.15823233491394451</v>
          </cell>
        </row>
        <row r="12">
          <cell r="A12" t="str">
            <v>Chillán</v>
          </cell>
          <cell r="B12">
            <v>-72.095715999999996</v>
          </cell>
          <cell r="C12">
            <v>-36.604745000000001</v>
          </cell>
          <cell r="D12">
            <v>0.16244704258868983</v>
          </cell>
        </row>
        <row r="13">
          <cell r="A13" t="str">
            <v>Chillán Viejo</v>
          </cell>
          <cell r="B13">
            <v>-72.131114999999994</v>
          </cell>
          <cell r="C13">
            <v>-36.629680999999998</v>
          </cell>
          <cell r="D13">
            <v>0.16447743361433087</v>
          </cell>
        </row>
        <row r="14">
          <cell r="A14" t="str">
            <v>Concepción</v>
          </cell>
          <cell r="B14">
            <v>-73.035425000000004</v>
          </cell>
          <cell r="C14">
            <v>-36.814960999999997</v>
          </cell>
          <cell r="D14">
            <v>0.15593555224798034</v>
          </cell>
        </row>
        <row r="15">
          <cell r="A15" t="str">
            <v>Coronel</v>
          </cell>
          <cell r="B15">
            <v>-73.154549000000003</v>
          </cell>
          <cell r="C15">
            <v>-36.993082000000001</v>
          </cell>
          <cell r="D15">
            <v>0.16249304039339654</v>
          </cell>
        </row>
        <row r="16">
          <cell r="A16" t="str">
            <v>Hualpén</v>
          </cell>
          <cell r="B16">
            <v>-73.102954999999994</v>
          </cell>
          <cell r="C16">
            <v>-36.791567000000001</v>
          </cell>
          <cell r="D16">
            <v>0.16066768238496665</v>
          </cell>
        </row>
        <row r="17">
          <cell r="A17" t="str">
            <v>Hualqui</v>
          </cell>
          <cell r="B17">
            <v>-72.938354000000004</v>
          </cell>
          <cell r="C17">
            <v>-36.972358</v>
          </cell>
          <cell r="D17">
            <v>0.15830818791710574</v>
          </cell>
        </row>
        <row r="18">
          <cell r="A18" t="str">
            <v>Los Ángeles</v>
          </cell>
          <cell r="B18">
            <v>-72.358851999999999</v>
          </cell>
          <cell r="C18">
            <v>-37.467356000000002</v>
          </cell>
          <cell r="D18">
            <v>0.16310933412363893</v>
          </cell>
        </row>
        <row r="19">
          <cell r="A19" t="str">
            <v>Lota</v>
          </cell>
          <cell r="B19">
            <v>-73.154082000000002</v>
          </cell>
          <cell r="C19">
            <v>-37.091374000000002</v>
          </cell>
          <cell r="D19">
            <v>0.15897599402880225</v>
          </cell>
        </row>
        <row r="20">
          <cell r="A20" t="str">
            <v>Nacimiento</v>
          </cell>
          <cell r="B20">
            <v>-72.672017999999994</v>
          </cell>
          <cell r="C20">
            <v>-37.501361000000003</v>
          </cell>
          <cell r="D20">
            <v>0.16118712996136289</v>
          </cell>
        </row>
        <row r="21">
          <cell r="A21" t="str">
            <v>Penco</v>
          </cell>
          <cell r="B21">
            <v>-72.991529999999997</v>
          </cell>
          <cell r="C21">
            <v>-36.736719000000001</v>
          </cell>
          <cell r="D21">
            <v>0.15860727353354409</v>
          </cell>
        </row>
        <row r="22">
          <cell r="A22" t="str">
            <v>San Carlos</v>
          </cell>
          <cell r="B22">
            <v>-71.960745000000003</v>
          </cell>
          <cell r="C22">
            <v>-36.424970999999999</v>
          </cell>
          <cell r="D22">
            <v>0.16562654100807869</v>
          </cell>
        </row>
        <row r="23">
          <cell r="A23" t="str">
            <v>San Pedro de la Paz</v>
          </cell>
          <cell r="B23">
            <v>-73.122162000000003</v>
          </cell>
          <cell r="C23">
            <v>-36.856391000000002</v>
          </cell>
          <cell r="D23">
            <v>0.15947541464699683</v>
          </cell>
        </row>
        <row r="24">
          <cell r="A24" t="str">
            <v>Santa Juana</v>
          </cell>
          <cell r="B24">
            <v>-72.945684</v>
          </cell>
          <cell r="C24">
            <v>-37.172732000000003</v>
          </cell>
          <cell r="D24">
            <v>0.15832275842992624</v>
          </cell>
        </row>
        <row r="25">
          <cell r="A25" t="str">
            <v>Talcahuano</v>
          </cell>
          <cell r="B25">
            <v>-73.105011000000005</v>
          </cell>
          <cell r="C25">
            <v>-36.742401999999998</v>
          </cell>
          <cell r="D25">
            <v>0.16146338707411312</v>
          </cell>
        </row>
        <row r="26">
          <cell r="A26" t="str">
            <v>Tomé</v>
          </cell>
          <cell r="B26">
            <v>-72.954519000000005</v>
          </cell>
          <cell r="C26">
            <v>-36.610033000000001</v>
          </cell>
          <cell r="D26">
            <v>0.1633633678433439</v>
          </cell>
        </row>
        <row r="27">
          <cell r="A27" t="str">
            <v>Coquimbo</v>
          </cell>
          <cell r="B27">
            <v>-71.310378</v>
          </cell>
          <cell r="C27">
            <v>-29.970476999999999</v>
          </cell>
          <cell r="D27">
            <v>0.14572684518791709</v>
          </cell>
        </row>
        <row r="28">
          <cell r="A28" t="str">
            <v>La Serena</v>
          </cell>
          <cell r="B28">
            <v>-71.243285</v>
          </cell>
          <cell r="C28">
            <v>-29.914894</v>
          </cell>
          <cell r="D28">
            <v>0.14671919450298559</v>
          </cell>
        </row>
        <row r="29">
          <cell r="A29" t="str">
            <v>Ovalle</v>
          </cell>
          <cell r="B29">
            <v>-71.196326999999997</v>
          </cell>
          <cell r="C29">
            <v>-30.597128000000001</v>
          </cell>
          <cell r="D29">
            <v>0.17629397049525816</v>
          </cell>
        </row>
        <row r="30">
          <cell r="A30" t="str">
            <v>Angol</v>
          </cell>
          <cell r="B30">
            <v>-72.697967000000006</v>
          </cell>
          <cell r="C30">
            <v>-37.802070000000001</v>
          </cell>
          <cell r="D30">
            <v>0.15812643958552866</v>
          </cell>
        </row>
        <row r="31">
          <cell r="A31" t="str">
            <v>Padre Las Casas</v>
          </cell>
          <cell r="B31">
            <v>-72.593298000000004</v>
          </cell>
          <cell r="C31">
            <v>-38.76596</v>
          </cell>
          <cell r="D31">
            <v>0.1423374776958202</v>
          </cell>
        </row>
        <row r="32">
          <cell r="A32" t="str">
            <v>Temuco</v>
          </cell>
          <cell r="B32">
            <v>-72.605018999999999</v>
          </cell>
          <cell r="C32">
            <v>-38.729115999999998</v>
          </cell>
          <cell r="D32">
            <v>0.14329070583069894</v>
          </cell>
        </row>
        <row r="33">
          <cell r="A33" t="str">
            <v>Villarrica</v>
          </cell>
          <cell r="B33">
            <v>-72.224661999999995</v>
          </cell>
          <cell r="C33">
            <v>-39.292541</v>
          </cell>
          <cell r="D33">
            <v>0.14685126123990164</v>
          </cell>
        </row>
        <row r="34">
          <cell r="A34" t="str">
            <v>Castro</v>
          </cell>
          <cell r="B34">
            <v>-73.777839999999998</v>
          </cell>
          <cell r="C34">
            <v>-42.469335999999998</v>
          </cell>
          <cell r="D34">
            <v>0.1242455635756937</v>
          </cell>
        </row>
        <row r="35">
          <cell r="A35" t="str">
            <v>Osorno</v>
          </cell>
          <cell r="B35">
            <v>-73.140580999999997</v>
          </cell>
          <cell r="C35">
            <v>-40.578014000000003</v>
          </cell>
          <cell r="D35">
            <v>0.13097274754127153</v>
          </cell>
        </row>
        <row r="36">
          <cell r="A36" t="str">
            <v>Puerto Montt</v>
          </cell>
          <cell r="B36">
            <v>-72.965345999999997</v>
          </cell>
          <cell r="C36">
            <v>-41.477127000000003</v>
          </cell>
          <cell r="D36">
            <v>0.1253513037407798</v>
          </cell>
        </row>
        <row r="37">
          <cell r="A37" t="str">
            <v>Puerto Varas</v>
          </cell>
          <cell r="B37">
            <v>-72.977489000000006</v>
          </cell>
          <cell r="C37">
            <v>-41.322453000000003</v>
          </cell>
          <cell r="D37">
            <v>0.12876585300316121</v>
          </cell>
        </row>
        <row r="38">
          <cell r="A38" t="str">
            <v>Valdivia</v>
          </cell>
          <cell r="B38">
            <v>-73.230418</v>
          </cell>
          <cell r="C38">
            <v>-39.822713999999998</v>
          </cell>
          <cell r="D38">
            <v>0.13856172743238498</v>
          </cell>
        </row>
        <row r="39">
          <cell r="A39" t="str">
            <v>Punta Arenas</v>
          </cell>
          <cell r="B39">
            <v>-70.917410000000004</v>
          </cell>
          <cell r="C39">
            <v>-53.151671</v>
          </cell>
          <cell r="D39">
            <v>0.11673027133825079</v>
          </cell>
        </row>
        <row r="40">
          <cell r="A40" t="str">
            <v>Constitución</v>
          </cell>
          <cell r="B40">
            <v>-72.415155999999996</v>
          </cell>
          <cell r="C40">
            <v>-35.333840000000002</v>
          </cell>
          <cell r="D40">
            <v>0.16618635660344222</v>
          </cell>
        </row>
        <row r="41">
          <cell r="A41" t="str">
            <v>Curicó</v>
          </cell>
          <cell r="B41">
            <v>-71.229170999999994</v>
          </cell>
          <cell r="C41">
            <v>-34.976258000000001</v>
          </cell>
          <cell r="D41">
            <v>0.15976263953284162</v>
          </cell>
        </row>
        <row r="42">
          <cell r="A42" t="str">
            <v>Linares</v>
          </cell>
          <cell r="B42">
            <v>-71.595307000000005</v>
          </cell>
          <cell r="C42">
            <v>-35.845388999999997</v>
          </cell>
          <cell r="D42">
            <v>0.16165091894977168</v>
          </cell>
        </row>
        <row r="43">
          <cell r="A43" t="str">
            <v>Maule</v>
          </cell>
          <cell r="B43">
            <v>-71.689261999999999</v>
          </cell>
          <cell r="C43">
            <v>-35.521099</v>
          </cell>
          <cell r="D43">
            <v>0.16447633675799087</v>
          </cell>
        </row>
        <row r="44">
          <cell r="A44" t="str">
            <v>Rauco</v>
          </cell>
          <cell r="B44">
            <v>-71.311205999999999</v>
          </cell>
          <cell r="C44">
            <v>-34.922075999999997</v>
          </cell>
          <cell r="D44">
            <v>0.16064835853530035</v>
          </cell>
        </row>
        <row r="45">
          <cell r="A45" t="str">
            <v>Romeral</v>
          </cell>
          <cell r="B45">
            <v>-71.125057999999996</v>
          </cell>
          <cell r="C45">
            <v>-34.956938999999998</v>
          </cell>
          <cell r="D45">
            <v>0.16259346171408501</v>
          </cell>
        </row>
        <row r="46">
          <cell r="A46" t="str">
            <v>Talca</v>
          </cell>
          <cell r="B46">
            <v>-71.647617999999994</v>
          </cell>
          <cell r="C46">
            <v>-35.424314000000003</v>
          </cell>
          <cell r="D46">
            <v>0.16329122962767825</v>
          </cell>
        </row>
        <row r="47">
          <cell r="A47" t="str">
            <v>Buin</v>
          </cell>
          <cell r="B47">
            <v>-70.750381000000004</v>
          </cell>
          <cell r="C47">
            <v>-33.735453</v>
          </cell>
          <cell r="D47">
            <v>0.17311333877766072</v>
          </cell>
        </row>
        <row r="48">
          <cell r="A48" t="str">
            <v>Calera de Tango</v>
          </cell>
          <cell r="B48">
            <v>-70.770978999999997</v>
          </cell>
          <cell r="C48">
            <v>-33.627307999999999</v>
          </cell>
          <cell r="D48">
            <v>0.1699599816473481</v>
          </cell>
        </row>
        <row r="49">
          <cell r="A49" t="str">
            <v>Cerrillos</v>
          </cell>
          <cell r="B49">
            <v>-70.712356</v>
          </cell>
          <cell r="C49">
            <v>-33.499536999999997</v>
          </cell>
          <cell r="D49">
            <v>0.16125710642781874</v>
          </cell>
        </row>
        <row r="50">
          <cell r="A50" t="str">
            <v>Cerro Navia</v>
          </cell>
          <cell r="B50">
            <v>-70.744056999999998</v>
          </cell>
          <cell r="C50">
            <v>-33.422260999999999</v>
          </cell>
          <cell r="D50">
            <v>0.16226552889005971</v>
          </cell>
        </row>
        <row r="51">
          <cell r="A51" t="str">
            <v>Colina</v>
          </cell>
          <cell r="B51">
            <v>-70.663154000000006</v>
          </cell>
          <cell r="C51">
            <v>-33.195566999999997</v>
          </cell>
          <cell r="D51">
            <v>0.17593744125395155</v>
          </cell>
        </row>
        <row r="52">
          <cell r="A52" t="str">
            <v>Conchalí</v>
          </cell>
          <cell r="B52">
            <v>-70.676642000000001</v>
          </cell>
          <cell r="C52">
            <v>-33.383330000000001</v>
          </cell>
          <cell r="D52">
            <v>0.16127834720758694</v>
          </cell>
        </row>
        <row r="53">
          <cell r="A53" t="str">
            <v>El Bosque</v>
          </cell>
          <cell r="B53">
            <v>-70.676147999999998</v>
          </cell>
          <cell r="C53">
            <v>-33.562708000000001</v>
          </cell>
          <cell r="D53">
            <v>0.16188263373726727</v>
          </cell>
        </row>
        <row r="54">
          <cell r="A54" t="str">
            <v>El Monte</v>
          </cell>
          <cell r="B54">
            <v>-71.009698</v>
          </cell>
          <cell r="C54">
            <v>-33.688402000000004</v>
          </cell>
          <cell r="D54">
            <v>0.17191991974007728</v>
          </cell>
        </row>
        <row r="55">
          <cell r="A55" t="str">
            <v>Estación Central</v>
          </cell>
          <cell r="B55">
            <v>-70.700726000000003</v>
          </cell>
          <cell r="C55">
            <v>-33.464075999999999</v>
          </cell>
          <cell r="D55">
            <v>0.16049186081840533</v>
          </cell>
        </row>
        <row r="56">
          <cell r="A56" t="str">
            <v>Huechuraba</v>
          </cell>
          <cell r="B56">
            <v>-70.646551000000002</v>
          </cell>
          <cell r="C56">
            <v>-33.369484</v>
          </cell>
          <cell r="D56">
            <v>0.15597309562697576</v>
          </cell>
        </row>
        <row r="57">
          <cell r="A57" t="str">
            <v>Independencia</v>
          </cell>
          <cell r="B57">
            <v>-70.665032999999994</v>
          </cell>
          <cell r="C57">
            <v>-33.414329000000002</v>
          </cell>
          <cell r="D57">
            <v>0.16105545600632243</v>
          </cell>
        </row>
        <row r="58">
          <cell r="A58" t="str">
            <v>Isla de Maipo</v>
          </cell>
          <cell r="B58">
            <v>-70.905240000000006</v>
          </cell>
          <cell r="C58">
            <v>-33.753449000000003</v>
          </cell>
          <cell r="D58">
            <v>0.17275312820512817</v>
          </cell>
        </row>
        <row r="59">
          <cell r="A59" t="str">
            <v>La Cisterna</v>
          </cell>
          <cell r="B59">
            <v>-70.663781</v>
          </cell>
          <cell r="C59">
            <v>-33.530048999999998</v>
          </cell>
          <cell r="D59">
            <v>0.16112602370916754</v>
          </cell>
        </row>
        <row r="60">
          <cell r="A60" t="str">
            <v>La Florida</v>
          </cell>
          <cell r="B60">
            <v>-70.570395000000005</v>
          </cell>
          <cell r="C60">
            <v>-33.534514999999999</v>
          </cell>
          <cell r="D60">
            <v>0.15975285590094834</v>
          </cell>
        </row>
        <row r="61">
          <cell r="A61" t="str">
            <v>La Granja</v>
          </cell>
          <cell r="B61">
            <v>-70.622491999999994</v>
          </cell>
          <cell r="C61">
            <v>-33.535556999999997</v>
          </cell>
          <cell r="D61">
            <v>0.16158265094836666</v>
          </cell>
        </row>
        <row r="62">
          <cell r="A62" t="str">
            <v>La Pintana</v>
          </cell>
          <cell r="B62">
            <v>-70.637062999999998</v>
          </cell>
          <cell r="C62">
            <v>-33.587580000000003</v>
          </cell>
          <cell r="D62">
            <v>0.16197093809272914</v>
          </cell>
        </row>
        <row r="63">
          <cell r="A63" t="str">
            <v>La Reina</v>
          </cell>
          <cell r="B63">
            <v>-70.541865000000001</v>
          </cell>
          <cell r="C63">
            <v>-33.446223000000003</v>
          </cell>
          <cell r="D63">
            <v>0.16171293168247278</v>
          </cell>
        </row>
        <row r="64">
          <cell r="A64" t="str">
            <v>Lampa</v>
          </cell>
          <cell r="B64">
            <v>-70.877677000000006</v>
          </cell>
          <cell r="C64">
            <v>-33.289099</v>
          </cell>
          <cell r="D64">
            <v>0.17879760572532491</v>
          </cell>
        </row>
        <row r="65">
          <cell r="A65" t="str">
            <v>Las Condes</v>
          </cell>
          <cell r="B65">
            <v>-70.534932999999995</v>
          </cell>
          <cell r="C65">
            <v>-33.404463</v>
          </cell>
          <cell r="D65">
            <v>0.16557551246926588</v>
          </cell>
        </row>
        <row r="66">
          <cell r="A66" t="str">
            <v>Lo Barnechea</v>
          </cell>
          <cell r="B66">
            <v>-70.521403000000007</v>
          </cell>
          <cell r="C66">
            <v>-33.341951000000002</v>
          </cell>
          <cell r="D66">
            <v>0.16990514199157003</v>
          </cell>
        </row>
        <row r="67">
          <cell r="A67" t="str">
            <v>Lo Espejo</v>
          </cell>
          <cell r="B67">
            <v>-70.689736999999994</v>
          </cell>
          <cell r="C67">
            <v>-33.520409000000001</v>
          </cell>
          <cell r="D67">
            <v>0.16182836626273267</v>
          </cell>
        </row>
        <row r="68">
          <cell r="A68" t="str">
            <v>Lo Prado</v>
          </cell>
          <cell r="B68">
            <v>-70.722948000000002</v>
          </cell>
          <cell r="C68">
            <v>-33.446815000000001</v>
          </cell>
          <cell r="D68">
            <v>0.16182783623112049</v>
          </cell>
        </row>
        <row r="69">
          <cell r="A69" t="str">
            <v>Macul</v>
          </cell>
          <cell r="B69">
            <v>-70.599919999999997</v>
          </cell>
          <cell r="C69">
            <v>-33.489316000000002</v>
          </cell>
          <cell r="D69">
            <v>0.16048325886898487</v>
          </cell>
        </row>
        <row r="70">
          <cell r="A70" t="str">
            <v>Maipú</v>
          </cell>
          <cell r="B70">
            <v>-70.764010999999996</v>
          </cell>
          <cell r="C70">
            <v>-33.518560999999998</v>
          </cell>
          <cell r="D70">
            <v>0.16255840165086052</v>
          </cell>
        </row>
        <row r="71">
          <cell r="A71" t="str">
            <v>Melipilla</v>
          </cell>
          <cell r="B71">
            <v>-71.215423000000001</v>
          </cell>
          <cell r="C71">
            <v>-33.686866999999999</v>
          </cell>
          <cell r="D71">
            <v>0.16783783921671935</v>
          </cell>
        </row>
        <row r="72">
          <cell r="A72" t="str">
            <v>Ñuñoa</v>
          </cell>
          <cell r="B72">
            <v>-70.598802000000006</v>
          </cell>
          <cell r="C72">
            <v>-33.457766999999997</v>
          </cell>
          <cell r="D72">
            <v>0.16035068115560239</v>
          </cell>
        </row>
        <row r="73">
          <cell r="A73" t="str">
            <v>Padre Hurtado</v>
          </cell>
          <cell r="B73">
            <v>-70.809003000000004</v>
          </cell>
          <cell r="C73">
            <v>-33.571297999999999</v>
          </cell>
          <cell r="D73">
            <v>0.16822679302774851</v>
          </cell>
        </row>
        <row r="74">
          <cell r="A74" t="str">
            <v>Paine</v>
          </cell>
          <cell r="B74">
            <v>-70.733598000000001</v>
          </cell>
          <cell r="C74">
            <v>-33.809995999999998</v>
          </cell>
          <cell r="D74">
            <v>0.1721991307516684</v>
          </cell>
        </row>
        <row r="75">
          <cell r="A75" t="str">
            <v>Pedro Aguirre Cerda</v>
          </cell>
          <cell r="B75">
            <v>-70.675452000000007</v>
          </cell>
          <cell r="C75">
            <v>-33.491473999999997</v>
          </cell>
          <cell r="D75">
            <v>0.16101149411661397</v>
          </cell>
        </row>
        <row r="76">
          <cell r="A76" t="str">
            <v>Peñaflor</v>
          </cell>
          <cell r="B76">
            <v>-70.875223000000005</v>
          </cell>
          <cell r="C76">
            <v>-33.606653000000001</v>
          </cell>
          <cell r="D76">
            <v>0.1702474726027397</v>
          </cell>
        </row>
        <row r="77">
          <cell r="A77" t="str">
            <v>Peñalolén</v>
          </cell>
          <cell r="B77">
            <v>-70.547186999999994</v>
          </cell>
          <cell r="C77">
            <v>-33.486649</v>
          </cell>
          <cell r="D77">
            <v>0.1595518732876712</v>
          </cell>
        </row>
        <row r="78">
          <cell r="A78" t="str">
            <v>Pirque</v>
          </cell>
          <cell r="B78">
            <v>-70.548024999999996</v>
          </cell>
          <cell r="C78">
            <v>-33.626603000000003</v>
          </cell>
          <cell r="D78">
            <v>0.17031508157709874</v>
          </cell>
        </row>
        <row r="79">
          <cell r="A79" t="str">
            <v>Providencia</v>
          </cell>
          <cell r="B79">
            <v>-70.611992999999998</v>
          </cell>
          <cell r="C79">
            <v>-33.431623000000002</v>
          </cell>
          <cell r="D79">
            <v>0.16017523357920618</v>
          </cell>
        </row>
        <row r="80">
          <cell r="A80" t="str">
            <v>Pudahuel</v>
          </cell>
          <cell r="B80">
            <v>-70.757981999999998</v>
          </cell>
          <cell r="C80">
            <v>-33.445059999999998</v>
          </cell>
          <cell r="D80">
            <v>0.16275669915700736</v>
          </cell>
        </row>
        <row r="81">
          <cell r="A81" t="str">
            <v>Puente Alto</v>
          </cell>
          <cell r="B81">
            <v>-70.565791000000004</v>
          </cell>
          <cell r="C81">
            <v>-33.596257999999999</v>
          </cell>
          <cell r="D81">
            <v>0.16738590507551807</v>
          </cell>
        </row>
        <row r="82">
          <cell r="A82" t="str">
            <v>Quilicura</v>
          </cell>
          <cell r="B82">
            <v>-70.728621000000004</v>
          </cell>
          <cell r="C82">
            <v>-33.357996999999997</v>
          </cell>
          <cell r="D82">
            <v>0.16721945907973304</v>
          </cell>
        </row>
        <row r="83">
          <cell r="A83" t="str">
            <v>Quinta Normal</v>
          </cell>
          <cell r="B83">
            <v>-70.701069000000004</v>
          </cell>
          <cell r="C83">
            <v>-33.427638000000002</v>
          </cell>
          <cell r="D83">
            <v>0.16053111081840535</v>
          </cell>
        </row>
        <row r="84">
          <cell r="A84" t="str">
            <v>Recoleta</v>
          </cell>
          <cell r="B84">
            <v>-70.639312000000004</v>
          </cell>
          <cell r="C84">
            <v>-33.405292000000003</v>
          </cell>
          <cell r="D84">
            <v>0.16028400412715135</v>
          </cell>
        </row>
        <row r="85">
          <cell r="A85" t="str">
            <v>Renca</v>
          </cell>
          <cell r="B85">
            <v>-70.727821000000006</v>
          </cell>
          <cell r="C85">
            <v>-33.401746000000003</v>
          </cell>
          <cell r="D85">
            <v>0.1630249786617492</v>
          </cell>
        </row>
        <row r="86">
          <cell r="A86" t="str">
            <v>San Bernardo</v>
          </cell>
          <cell r="B86">
            <v>-70.702096999999995</v>
          </cell>
          <cell r="C86">
            <v>-33.592292999999998</v>
          </cell>
          <cell r="D86">
            <v>0.16337687943449244</v>
          </cell>
        </row>
        <row r="87">
          <cell r="A87" t="str">
            <v>San Joaquín</v>
          </cell>
          <cell r="B87">
            <v>-70.628415000000004</v>
          </cell>
          <cell r="C87">
            <v>-33.495978999999998</v>
          </cell>
          <cell r="D87">
            <v>0.16194228661749208</v>
          </cell>
        </row>
        <row r="88">
          <cell r="A88" t="str">
            <v>San José de Maipo</v>
          </cell>
          <cell r="B88">
            <v>-70.351408000000006</v>
          </cell>
          <cell r="C88">
            <v>-33.640090999999998</v>
          </cell>
          <cell r="D88">
            <v>0.17118391772040742</v>
          </cell>
        </row>
        <row r="89">
          <cell r="A89" t="str">
            <v>San Miguel</v>
          </cell>
          <cell r="B89">
            <v>-70.651454000000001</v>
          </cell>
          <cell r="C89">
            <v>-33.499011000000003</v>
          </cell>
          <cell r="D89">
            <v>0.16128913751317173</v>
          </cell>
        </row>
        <row r="90">
          <cell r="A90" t="str">
            <v>San Ramón</v>
          </cell>
          <cell r="B90">
            <v>-70.642346000000003</v>
          </cell>
          <cell r="C90">
            <v>-33.540526</v>
          </cell>
          <cell r="D90">
            <v>0.16108429961362838</v>
          </cell>
        </row>
        <row r="91">
          <cell r="A91" t="str">
            <v>Santiago</v>
          </cell>
          <cell r="B91">
            <v>-70.656632999999999</v>
          </cell>
          <cell r="C91">
            <v>-33.453310000000002</v>
          </cell>
          <cell r="D91">
            <v>0.16089471469968392</v>
          </cell>
        </row>
        <row r="92">
          <cell r="A92" t="str">
            <v>Talagante</v>
          </cell>
          <cell r="B92">
            <v>-70.932469999999995</v>
          </cell>
          <cell r="C92">
            <v>-33.667000000000002</v>
          </cell>
          <cell r="D92">
            <v>0.17137257016157356</v>
          </cell>
        </row>
        <row r="93">
          <cell r="A93" t="str">
            <v>Tiltil</v>
          </cell>
          <cell r="B93">
            <v>-70.925025000000005</v>
          </cell>
          <cell r="C93">
            <v>-33.084476000000002</v>
          </cell>
          <cell r="D93">
            <v>0.1812028856691254</v>
          </cell>
        </row>
        <row r="94">
          <cell r="A94" t="str">
            <v>Vitacura</v>
          </cell>
          <cell r="B94">
            <v>-70.572757999999993</v>
          </cell>
          <cell r="C94">
            <v>-33.379278999999997</v>
          </cell>
          <cell r="D94">
            <v>0.16162743589743589</v>
          </cell>
        </row>
        <row r="95">
          <cell r="A95" t="str">
            <v>Machalí</v>
          </cell>
          <cell r="B95">
            <v>-70.665042</v>
          </cell>
          <cell r="C95">
            <v>-34.181649</v>
          </cell>
          <cell r="D95">
            <v>0.168533759483667</v>
          </cell>
        </row>
        <row r="96">
          <cell r="A96" t="str">
            <v>Rancagua</v>
          </cell>
          <cell r="B96">
            <v>-70.738024999999993</v>
          </cell>
          <cell r="C96">
            <v>-34.168193000000002</v>
          </cell>
          <cell r="D96">
            <v>0.16936762881981035</v>
          </cell>
        </row>
        <row r="97">
          <cell r="A97" t="str">
            <v>Rengo</v>
          </cell>
          <cell r="B97">
            <v>-70.856038999999996</v>
          </cell>
          <cell r="C97">
            <v>-34.402704</v>
          </cell>
          <cell r="D97">
            <v>0.16712797883737265</v>
          </cell>
        </row>
        <row r="98">
          <cell r="A98" t="str">
            <v>Alto Hospicio</v>
          </cell>
          <cell r="B98">
            <v>-70.091562999999994</v>
          </cell>
          <cell r="C98">
            <v>-20.269311999999999</v>
          </cell>
          <cell r="D98">
            <v>0.19513161872146118</v>
          </cell>
        </row>
        <row r="99">
          <cell r="A99" t="str">
            <v>Iquique</v>
          </cell>
          <cell r="B99">
            <v>-70.135155999999995</v>
          </cell>
          <cell r="C99">
            <v>-20.237683000000001</v>
          </cell>
          <cell r="D99">
            <v>0.1650418381629786</v>
          </cell>
        </row>
        <row r="100">
          <cell r="A100" t="str">
            <v>Calera</v>
          </cell>
          <cell r="B100">
            <v>-71.201430000000002</v>
          </cell>
          <cell r="C100">
            <v>-32.785381000000001</v>
          </cell>
          <cell r="D100">
            <v>0.16765857622058308</v>
          </cell>
        </row>
        <row r="101">
          <cell r="A101" t="str">
            <v>Cartagena</v>
          </cell>
          <cell r="B101">
            <v>-71.590618000000006</v>
          </cell>
          <cell r="C101">
            <v>-33.543607000000002</v>
          </cell>
          <cell r="D101">
            <v>0.15871102827537759</v>
          </cell>
        </row>
        <row r="102">
          <cell r="A102" t="str">
            <v>Casablanca</v>
          </cell>
          <cell r="B102">
            <v>-71.405850999999998</v>
          </cell>
          <cell r="C102">
            <v>-33.316512000000003</v>
          </cell>
          <cell r="D102">
            <v>0.16914460440814891</v>
          </cell>
        </row>
        <row r="103">
          <cell r="A103" t="str">
            <v>Concón</v>
          </cell>
          <cell r="B103">
            <v>-71.510214000000005</v>
          </cell>
          <cell r="C103">
            <v>-32.934032000000002</v>
          </cell>
          <cell r="D103">
            <v>0.15321488768879521</v>
          </cell>
        </row>
        <row r="104">
          <cell r="A104" t="str">
            <v>Hijuelas</v>
          </cell>
          <cell r="B104">
            <v>-71.143645000000006</v>
          </cell>
          <cell r="C104">
            <v>-32.808658000000001</v>
          </cell>
          <cell r="D104">
            <v>0.16819851422550053</v>
          </cell>
        </row>
        <row r="105">
          <cell r="A105" t="str">
            <v>La Cruz</v>
          </cell>
          <cell r="B105">
            <v>-71.231752</v>
          </cell>
          <cell r="C105">
            <v>-32.823079999999997</v>
          </cell>
          <cell r="D105">
            <v>0.1673018335089568</v>
          </cell>
        </row>
        <row r="106">
          <cell r="A106" t="str">
            <v>Limache</v>
          </cell>
          <cell r="B106">
            <v>-71.260362999999998</v>
          </cell>
          <cell r="C106">
            <v>-32.997959000000002</v>
          </cell>
          <cell r="D106">
            <v>0.16290357718651213</v>
          </cell>
        </row>
        <row r="107">
          <cell r="A107" t="str">
            <v>Los Andes</v>
          </cell>
          <cell r="B107">
            <v>-70.600404999999995</v>
          </cell>
          <cell r="C107">
            <v>-32.834370999999997</v>
          </cell>
          <cell r="D107">
            <v>0.18051673103266594</v>
          </cell>
        </row>
        <row r="108">
          <cell r="A108" t="str">
            <v>Olmue</v>
          </cell>
          <cell r="B108">
            <v>-71.177288000000004</v>
          </cell>
          <cell r="C108">
            <v>-32.993574000000002</v>
          </cell>
          <cell r="D108">
            <v>0.16223689339655775</v>
          </cell>
        </row>
        <row r="109">
          <cell r="A109" t="str">
            <v>Puchuncaví</v>
          </cell>
          <cell r="B109">
            <v>-71.410169999999994</v>
          </cell>
          <cell r="C109">
            <v>-32.717784000000002</v>
          </cell>
          <cell r="D109">
            <v>0.15455331717597473</v>
          </cell>
        </row>
        <row r="110">
          <cell r="A110" t="str">
            <v>Quillota</v>
          </cell>
          <cell r="B110">
            <v>-71.249602999999993</v>
          </cell>
          <cell r="C110">
            <v>-32.882097000000002</v>
          </cell>
          <cell r="D110">
            <v>0.16463487557077627</v>
          </cell>
        </row>
        <row r="111">
          <cell r="A111" t="str">
            <v>Quilpué</v>
          </cell>
          <cell r="B111">
            <v>-71.434325000000001</v>
          </cell>
          <cell r="C111">
            <v>-33.055100000000003</v>
          </cell>
          <cell r="D111">
            <v>0.16025293335089566</v>
          </cell>
        </row>
        <row r="112">
          <cell r="A112" t="str">
            <v>Quintero</v>
          </cell>
          <cell r="B112">
            <v>-71.521212000000006</v>
          </cell>
          <cell r="C112">
            <v>-32.789718999999998</v>
          </cell>
          <cell r="D112">
            <v>0.15655843844397613</v>
          </cell>
        </row>
        <row r="113">
          <cell r="A113" t="str">
            <v>San Antonio</v>
          </cell>
          <cell r="B113">
            <v>-71.604956000000001</v>
          </cell>
          <cell r="C113">
            <v>-33.596139000000001</v>
          </cell>
          <cell r="D113">
            <v>0.15839798647699335</v>
          </cell>
        </row>
        <row r="114">
          <cell r="A114" t="str">
            <v>San Esteban</v>
          </cell>
          <cell r="B114">
            <v>-70.574533000000002</v>
          </cell>
          <cell r="C114">
            <v>-32.804845</v>
          </cell>
          <cell r="D114">
            <v>0.17979535001756239</v>
          </cell>
        </row>
        <row r="115">
          <cell r="A115" t="str">
            <v>San Felipe</v>
          </cell>
          <cell r="B115">
            <v>-70.712010000000006</v>
          </cell>
          <cell r="C115">
            <v>-32.750188999999999</v>
          </cell>
          <cell r="D115">
            <v>0.18011509536354056</v>
          </cell>
        </row>
        <row r="116">
          <cell r="A116" t="str">
            <v>San Fernando</v>
          </cell>
          <cell r="B116">
            <v>-70.989519999999999</v>
          </cell>
          <cell r="C116">
            <v>-34.584085999999999</v>
          </cell>
          <cell r="D116">
            <v>0.16540810089567967</v>
          </cell>
        </row>
        <row r="117">
          <cell r="A117" t="str">
            <v>Santo Domingo</v>
          </cell>
          <cell r="B117">
            <v>-71.619118999999998</v>
          </cell>
          <cell r="C117">
            <v>-33.649394000000001</v>
          </cell>
          <cell r="D117">
            <v>0.15871876571829999</v>
          </cell>
        </row>
        <row r="118">
          <cell r="A118" t="str">
            <v>Valparaíso</v>
          </cell>
          <cell r="B118">
            <v>-71.610145000000003</v>
          </cell>
          <cell r="C118">
            <v>-33.058576000000002</v>
          </cell>
          <cell r="D118">
            <v>0.1554858183175272</v>
          </cell>
        </row>
        <row r="119">
          <cell r="A119" t="str">
            <v>Villa Alemana</v>
          </cell>
          <cell r="B119">
            <v>-71.371893</v>
          </cell>
          <cell r="C119">
            <v>-33.046475000000001</v>
          </cell>
          <cell r="D119">
            <v>0.16229208895328415</v>
          </cell>
        </row>
        <row r="120">
          <cell r="A120" t="str">
            <v>Viña del Mar</v>
          </cell>
          <cell r="B120">
            <v>-71.515294999999995</v>
          </cell>
          <cell r="C120">
            <v>-33.027614999999997</v>
          </cell>
          <cell r="D120">
            <v>0.1522588343870741</v>
          </cell>
        </row>
      </sheetData>
      <sheetData sheetId="6" refreshError="1"/>
      <sheetData sheetId="7" refreshError="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00.xml.rels><?xml version="1.0" encoding="UTF-8" standalone="yes"?>
<Relationships xmlns="http://schemas.openxmlformats.org/package/2006/relationships"><Relationship Id="rId1" Type="http://schemas.openxmlformats.org/officeDocument/2006/relationships/printerSettings" Target="../printerSettings/printerSettings99.bin"/></Relationships>
</file>

<file path=xl/worksheets/_rels/sheet101.xml.rels><?xml version="1.0" encoding="UTF-8" standalone="yes"?>
<Relationships xmlns="http://schemas.openxmlformats.org/package/2006/relationships"><Relationship Id="rId1" Type="http://schemas.openxmlformats.org/officeDocument/2006/relationships/printerSettings" Target="../printerSettings/printerSettings100.bin"/></Relationships>
</file>

<file path=xl/worksheets/_rels/sheet102.xml.rels><?xml version="1.0" encoding="UTF-8" standalone="yes"?>
<Relationships xmlns="http://schemas.openxmlformats.org/package/2006/relationships"><Relationship Id="rId1" Type="http://schemas.openxmlformats.org/officeDocument/2006/relationships/printerSettings" Target="../printerSettings/printerSettings101.bin"/></Relationships>
</file>

<file path=xl/worksheets/_rels/sheet103.xml.rels><?xml version="1.0" encoding="UTF-8" standalone="yes"?>
<Relationships xmlns="http://schemas.openxmlformats.org/package/2006/relationships"><Relationship Id="rId1" Type="http://schemas.openxmlformats.org/officeDocument/2006/relationships/printerSettings" Target="../printerSettings/printerSettings102.bin"/></Relationships>
</file>

<file path=xl/worksheets/_rels/sheet104.xml.rels><?xml version="1.0" encoding="UTF-8" standalone="yes"?>
<Relationships xmlns="http://schemas.openxmlformats.org/package/2006/relationships"><Relationship Id="rId1" Type="http://schemas.openxmlformats.org/officeDocument/2006/relationships/printerSettings" Target="../printerSettings/printerSettings103.bin"/></Relationships>
</file>

<file path=xl/worksheets/_rels/sheet105.xml.rels><?xml version="1.0" encoding="UTF-8" standalone="yes"?>
<Relationships xmlns="http://schemas.openxmlformats.org/package/2006/relationships"><Relationship Id="rId1" Type="http://schemas.openxmlformats.org/officeDocument/2006/relationships/printerSettings" Target="../printerSettings/printerSettings104.bin"/></Relationships>
</file>

<file path=xl/worksheets/_rels/sheet106.xml.rels><?xml version="1.0" encoding="UTF-8" standalone="yes"?>
<Relationships xmlns="http://schemas.openxmlformats.org/package/2006/relationships"><Relationship Id="rId1" Type="http://schemas.openxmlformats.org/officeDocument/2006/relationships/printerSettings" Target="../printerSettings/printerSettings105.bin"/></Relationships>
</file>

<file path=xl/worksheets/_rels/sheet107.xml.rels><?xml version="1.0" encoding="UTF-8" standalone="yes"?>
<Relationships xmlns="http://schemas.openxmlformats.org/package/2006/relationships"><Relationship Id="rId1" Type="http://schemas.openxmlformats.org/officeDocument/2006/relationships/printerSettings" Target="../printerSettings/printerSettings106.bin"/></Relationships>
</file>

<file path=xl/worksheets/_rels/sheet108.xml.rels><?xml version="1.0" encoding="UTF-8" standalone="yes"?>
<Relationships xmlns="http://schemas.openxmlformats.org/package/2006/relationships"><Relationship Id="rId1" Type="http://schemas.openxmlformats.org/officeDocument/2006/relationships/printerSettings" Target="../printerSettings/printerSettings107.bin"/></Relationships>
</file>

<file path=xl/worksheets/_rels/sheet109.xml.rels><?xml version="1.0" encoding="UTF-8" standalone="yes"?>
<Relationships xmlns="http://schemas.openxmlformats.org/package/2006/relationships"><Relationship Id="rId1" Type="http://schemas.openxmlformats.org/officeDocument/2006/relationships/printerSettings" Target="../printerSettings/printerSettings10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10.xml.rels><?xml version="1.0" encoding="UTF-8" standalone="yes"?>
<Relationships xmlns="http://schemas.openxmlformats.org/package/2006/relationships"><Relationship Id="rId1" Type="http://schemas.openxmlformats.org/officeDocument/2006/relationships/printerSettings" Target="../printerSettings/printerSettings109.bin"/></Relationships>
</file>

<file path=xl/worksheets/_rels/sheet111.xml.rels><?xml version="1.0" encoding="UTF-8" standalone="yes"?>
<Relationships xmlns="http://schemas.openxmlformats.org/package/2006/relationships"><Relationship Id="rId1" Type="http://schemas.openxmlformats.org/officeDocument/2006/relationships/printerSettings" Target="../printerSettings/printerSettings110.bin"/></Relationships>
</file>

<file path=xl/worksheets/_rels/sheet112.xml.rels><?xml version="1.0" encoding="UTF-8" standalone="yes"?>
<Relationships xmlns="http://schemas.openxmlformats.org/package/2006/relationships"><Relationship Id="rId1" Type="http://schemas.openxmlformats.org/officeDocument/2006/relationships/printerSettings" Target="../printerSettings/printerSettings111.bin"/></Relationships>
</file>

<file path=xl/worksheets/_rels/sheet113.xml.rels><?xml version="1.0" encoding="UTF-8" standalone="yes"?>
<Relationships xmlns="http://schemas.openxmlformats.org/package/2006/relationships"><Relationship Id="rId1" Type="http://schemas.openxmlformats.org/officeDocument/2006/relationships/printerSettings" Target="../printerSettings/printerSettings112.bin"/></Relationships>
</file>

<file path=xl/worksheets/_rels/sheet114.xml.rels><?xml version="1.0" encoding="UTF-8" standalone="yes"?>
<Relationships xmlns="http://schemas.openxmlformats.org/package/2006/relationships"><Relationship Id="rId1" Type="http://schemas.openxmlformats.org/officeDocument/2006/relationships/printerSettings" Target="../printerSettings/printerSettings113.bin"/></Relationships>
</file>

<file path=xl/worksheets/_rels/sheet115.xml.rels><?xml version="1.0" encoding="UTF-8" standalone="yes"?>
<Relationships xmlns="http://schemas.openxmlformats.org/package/2006/relationships"><Relationship Id="rId1" Type="http://schemas.openxmlformats.org/officeDocument/2006/relationships/printerSettings" Target="../printerSettings/printerSettings114.bin"/></Relationships>
</file>

<file path=xl/worksheets/_rels/sheet116.xml.rels><?xml version="1.0" encoding="UTF-8" standalone="yes"?>
<Relationships xmlns="http://schemas.openxmlformats.org/package/2006/relationships"><Relationship Id="rId1" Type="http://schemas.openxmlformats.org/officeDocument/2006/relationships/printerSettings" Target="../printerSettings/printerSettings115.bin"/></Relationships>
</file>

<file path=xl/worksheets/_rels/sheet117.xml.rels><?xml version="1.0" encoding="UTF-8" standalone="yes"?>
<Relationships xmlns="http://schemas.openxmlformats.org/package/2006/relationships"><Relationship Id="rId1" Type="http://schemas.openxmlformats.org/officeDocument/2006/relationships/printerSettings" Target="../printerSettings/printerSettings116.bin"/></Relationships>
</file>

<file path=xl/worksheets/_rels/sheet118.xml.rels><?xml version="1.0" encoding="UTF-8" standalone="yes"?>
<Relationships xmlns="http://schemas.openxmlformats.org/package/2006/relationships"><Relationship Id="rId1" Type="http://schemas.openxmlformats.org/officeDocument/2006/relationships/printerSettings" Target="../printerSettings/printerSettings117.bin"/></Relationships>
</file>

<file path=xl/worksheets/_rels/sheet119.xml.rels><?xml version="1.0" encoding="UTF-8" standalone="yes"?>
<Relationships xmlns="http://schemas.openxmlformats.org/package/2006/relationships"><Relationship Id="rId1" Type="http://schemas.openxmlformats.org/officeDocument/2006/relationships/printerSettings" Target="../printerSettings/printerSettings11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20.xml.rels><?xml version="1.0" encoding="UTF-8" standalone="yes"?>
<Relationships xmlns="http://schemas.openxmlformats.org/package/2006/relationships"><Relationship Id="rId1" Type="http://schemas.openxmlformats.org/officeDocument/2006/relationships/printerSettings" Target="../printerSettings/printerSettings119.bin"/></Relationships>
</file>

<file path=xl/worksheets/_rels/sheet121.xml.rels><?xml version="1.0" encoding="UTF-8" standalone="yes"?>
<Relationships xmlns="http://schemas.openxmlformats.org/package/2006/relationships"><Relationship Id="rId1" Type="http://schemas.openxmlformats.org/officeDocument/2006/relationships/printerSettings" Target="../printerSettings/printerSettings120.bin"/></Relationships>
</file>

<file path=xl/worksheets/_rels/sheet122.xml.rels><?xml version="1.0" encoding="UTF-8" standalone="yes"?>
<Relationships xmlns="http://schemas.openxmlformats.org/package/2006/relationships"><Relationship Id="rId1" Type="http://schemas.openxmlformats.org/officeDocument/2006/relationships/printerSettings" Target="../printerSettings/printerSettings121.bin"/></Relationships>
</file>

<file path=xl/worksheets/_rels/sheet123.xml.rels><?xml version="1.0" encoding="UTF-8" standalone="yes"?>
<Relationships xmlns="http://schemas.openxmlformats.org/package/2006/relationships"><Relationship Id="rId1" Type="http://schemas.openxmlformats.org/officeDocument/2006/relationships/printerSettings" Target="../printerSettings/printerSettings122.bin"/></Relationships>
</file>

<file path=xl/worksheets/_rels/sheet124.xml.rels><?xml version="1.0" encoding="UTF-8" standalone="yes"?>
<Relationships xmlns="http://schemas.openxmlformats.org/package/2006/relationships"><Relationship Id="rId1" Type="http://schemas.openxmlformats.org/officeDocument/2006/relationships/printerSettings" Target="../printerSettings/printerSettings123.bin"/></Relationships>
</file>

<file path=xl/worksheets/_rels/sheet125.xml.rels><?xml version="1.0" encoding="UTF-8" standalone="yes"?>
<Relationships xmlns="http://schemas.openxmlformats.org/package/2006/relationships"><Relationship Id="rId1" Type="http://schemas.openxmlformats.org/officeDocument/2006/relationships/printerSettings" Target="../printerSettings/printerSettings124.bin"/></Relationships>
</file>

<file path=xl/worksheets/_rels/sheet126.xml.rels><?xml version="1.0" encoding="UTF-8" standalone="yes"?>
<Relationships xmlns="http://schemas.openxmlformats.org/package/2006/relationships"><Relationship Id="rId1" Type="http://schemas.openxmlformats.org/officeDocument/2006/relationships/printerSettings" Target="../printerSettings/printerSettings125.bin"/></Relationships>
</file>

<file path=xl/worksheets/_rels/sheet127.xml.rels><?xml version="1.0" encoding="UTF-8" standalone="yes"?>
<Relationships xmlns="http://schemas.openxmlformats.org/package/2006/relationships"><Relationship Id="rId1" Type="http://schemas.openxmlformats.org/officeDocument/2006/relationships/printerSettings" Target="../printerSettings/printerSettings126.bin"/></Relationships>
</file>

<file path=xl/worksheets/_rels/sheet128.xml.rels><?xml version="1.0" encoding="UTF-8" standalone="yes"?>
<Relationships xmlns="http://schemas.openxmlformats.org/package/2006/relationships"><Relationship Id="rId3" Type="http://schemas.openxmlformats.org/officeDocument/2006/relationships/printerSettings" Target="../printerSettings/printerSettings127.bin"/><Relationship Id="rId2" Type="http://schemas.openxmlformats.org/officeDocument/2006/relationships/hyperlink" Target="https://bit.ly/2Sjn91E" TargetMode="External"/><Relationship Id="rId1" Type="http://schemas.openxmlformats.org/officeDocument/2006/relationships/hyperlink" Target="https://bit.ly/37IHiDV" TargetMode="External"/></Relationships>
</file>

<file path=xl/worksheets/_rels/sheet129.xml.rels><?xml version="1.0" encoding="UTF-8" standalone="yes"?>
<Relationships xmlns="http://schemas.openxmlformats.org/package/2006/relationships"><Relationship Id="rId1" Type="http://schemas.openxmlformats.org/officeDocument/2006/relationships/printerSettings" Target="../printerSettings/printerSettings128.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30.xml.rels><?xml version="1.0" encoding="UTF-8" standalone="yes"?>
<Relationships xmlns="http://schemas.openxmlformats.org/package/2006/relationships"><Relationship Id="rId2" Type="http://schemas.openxmlformats.org/officeDocument/2006/relationships/printerSettings" Target="../printerSettings/printerSettings129.bin"/><Relationship Id="rId1" Type="http://schemas.openxmlformats.org/officeDocument/2006/relationships/hyperlink" Target="https://bit.ly/2Sjn91E" TargetMode="External"/></Relationships>
</file>

<file path=xl/worksheets/_rels/sheet131.xml.rels><?xml version="1.0" encoding="UTF-8" standalone="yes"?>
<Relationships xmlns="http://schemas.openxmlformats.org/package/2006/relationships"><Relationship Id="rId1" Type="http://schemas.openxmlformats.org/officeDocument/2006/relationships/printerSettings" Target="../printerSettings/printerSettings130.bin"/></Relationships>
</file>

<file path=xl/worksheets/_rels/sheet132.xml.rels><?xml version="1.0" encoding="UTF-8" standalone="yes"?>
<Relationships xmlns="http://schemas.openxmlformats.org/package/2006/relationships"><Relationship Id="rId1" Type="http://schemas.openxmlformats.org/officeDocument/2006/relationships/printerSettings" Target="../printerSettings/printerSettings131.bin"/></Relationships>
</file>

<file path=xl/worksheets/_rels/sheet133.xml.rels><?xml version="1.0" encoding="UTF-8" standalone="yes"?>
<Relationships xmlns="http://schemas.openxmlformats.org/package/2006/relationships"><Relationship Id="rId1" Type="http://schemas.openxmlformats.org/officeDocument/2006/relationships/printerSettings" Target="../printerSettings/printerSettings132.bin"/></Relationships>
</file>

<file path=xl/worksheets/_rels/sheet134.xml.rels><?xml version="1.0" encoding="UTF-8" standalone="yes"?>
<Relationships xmlns="http://schemas.openxmlformats.org/package/2006/relationships"><Relationship Id="rId1" Type="http://schemas.openxmlformats.org/officeDocument/2006/relationships/printerSettings" Target="../printerSettings/printerSettings133.bin"/></Relationships>
</file>

<file path=xl/worksheets/_rels/sheet135.xml.rels><?xml version="1.0" encoding="UTF-8" standalone="yes"?>
<Relationships xmlns="http://schemas.openxmlformats.org/package/2006/relationships"><Relationship Id="rId1" Type="http://schemas.openxmlformats.org/officeDocument/2006/relationships/printerSettings" Target="../printerSettings/printerSettings134.bin"/></Relationships>
</file>

<file path=xl/worksheets/_rels/sheet136.xml.rels><?xml version="1.0" encoding="UTF-8" standalone="yes"?>
<Relationships xmlns="http://schemas.openxmlformats.org/package/2006/relationships"><Relationship Id="rId1" Type="http://schemas.openxmlformats.org/officeDocument/2006/relationships/printerSettings" Target="../printerSettings/printerSettings135.bin"/></Relationships>
</file>

<file path=xl/worksheets/_rels/sheet137.xml.rels><?xml version="1.0" encoding="UTF-8" standalone="yes"?>
<Relationships xmlns="http://schemas.openxmlformats.org/package/2006/relationships"><Relationship Id="rId1" Type="http://schemas.openxmlformats.org/officeDocument/2006/relationships/printerSettings" Target="../printerSettings/printerSettings136.bin"/></Relationships>
</file>

<file path=xl/worksheets/_rels/sheet138.xml.rels><?xml version="1.0" encoding="UTF-8" standalone="yes"?>
<Relationships xmlns="http://schemas.openxmlformats.org/package/2006/relationships"><Relationship Id="rId1" Type="http://schemas.openxmlformats.org/officeDocument/2006/relationships/printerSettings" Target="../printerSettings/printerSettings137.bin"/></Relationships>
</file>

<file path=xl/worksheets/_rels/sheet139.xml.rels><?xml version="1.0" encoding="UTF-8" standalone="yes"?>
<Relationships xmlns="http://schemas.openxmlformats.org/package/2006/relationships"><Relationship Id="rId1" Type="http://schemas.openxmlformats.org/officeDocument/2006/relationships/printerSettings" Target="../printerSettings/printerSettings138.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40.xml.rels><?xml version="1.0" encoding="UTF-8" standalone="yes"?>
<Relationships xmlns="http://schemas.openxmlformats.org/package/2006/relationships"><Relationship Id="rId1" Type="http://schemas.openxmlformats.org/officeDocument/2006/relationships/printerSettings" Target="../printerSettings/printerSettings139.bin"/></Relationships>
</file>

<file path=xl/worksheets/_rels/sheet141.xml.rels><?xml version="1.0" encoding="UTF-8" standalone="yes"?>
<Relationships xmlns="http://schemas.openxmlformats.org/package/2006/relationships"><Relationship Id="rId1" Type="http://schemas.openxmlformats.org/officeDocument/2006/relationships/printerSettings" Target="../printerSettings/printerSettings140.bin"/></Relationships>
</file>

<file path=xl/worksheets/_rels/sheet142.xml.rels><?xml version="1.0" encoding="UTF-8" standalone="yes"?>
<Relationships xmlns="http://schemas.openxmlformats.org/package/2006/relationships"><Relationship Id="rId1" Type="http://schemas.openxmlformats.org/officeDocument/2006/relationships/printerSettings" Target="../printerSettings/printerSettings141.bin"/></Relationships>
</file>

<file path=xl/worksheets/_rels/sheet143.xml.rels><?xml version="1.0" encoding="UTF-8" standalone="yes"?>
<Relationships xmlns="http://schemas.openxmlformats.org/package/2006/relationships"><Relationship Id="rId1" Type="http://schemas.openxmlformats.org/officeDocument/2006/relationships/printerSettings" Target="../printerSettings/printerSettings142.bin"/></Relationships>
</file>

<file path=xl/worksheets/_rels/sheet144.xml.rels><?xml version="1.0" encoding="UTF-8" standalone="yes"?>
<Relationships xmlns="http://schemas.openxmlformats.org/package/2006/relationships"><Relationship Id="rId1" Type="http://schemas.openxmlformats.org/officeDocument/2006/relationships/printerSettings" Target="../printerSettings/printerSettings143.bin"/></Relationships>
</file>

<file path=xl/worksheets/_rels/sheet145.xml.rels><?xml version="1.0" encoding="UTF-8" standalone="yes"?>
<Relationships xmlns="http://schemas.openxmlformats.org/package/2006/relationships"><Relationship Id="rId1" Type="http://schemas.openxmlformats.org/officeDocument/2006/relationships/printerSettings" Target="../printerSettings/printerSettings14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43.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44.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45.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46.bin"/></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47.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48.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1" Type="http://schemas.openxmlformats.org/officeDocument/2006/relationships/printerSettings" Target="../printerSettings/printerSettings49.bin"/></Relationships>
</file>

<file path=xl/worksheets/_rels/sheet51.xml.rels><?xml version="1.0" encoding="UTF-8" standalone="yes"?>
<Relationships xmlns="http://schemas.openxmlformats.org/package/2006/relationships"><Relationship Id="rId1" Type="http://schemas.openxmlformats.org/officeDocument/2006/relationships/printerSettings" Target="../printerSettings/printerSettings50.bin"/></Relationships>
</file>

<file path=xl/worksheets/_rels/sheet52.xml.rels><?xml version="1.0" encoding="UTF-8" standalone="yes"?>
<Relationships xmlns="http://schemas.openxmlformats.org/package/2006/relationships"><Relationship Id="rId1" Type="http://schemas.openxmlformats.org/officeDocument/2006/relationships/printerSettings" Target="../printerSettings/printerSettings51.bin"/></Relationships>
</file>

<file path=xl/worksheets/_rels/sheet53.xml.rels><?xml version="1.0" encoding="UTF-8" standalone="yes"?>
<Relationships xmlns="http://schemas.openxmlformats.org/package/2006/relationships"><Relationship Id="rId1" Type="http://schemas.openxmlformats.org/officeDocument/2006/relationships/printerSettings" Target="../printerSettings/printerSettings52.bin"/></Relationships>
</file>

<file path=xl/worksheets/_rels/sheet54.xml.rels><?xml version="1.0" encoding="UTF-8" standalone="yes"?>
<Relationships xmlns="http://schemas.openxmlformats.org/package/2006/relationships"><Relationship Id="rId1" Type="http://schemas.openxmlformats.org/officeDocument/2006/relationships/printerSettings" Target="../printerSettings/printerSettings53.bin"/></Relationships>
</file>

<file path=xl/worksheets/_rels/sheet55.xml.rels><?xml version="1.0" encoding="UTF-8" standalone="yes"?>
<Relationships xmlns="http://schemas.openxmlformats.org/package/2006/relationships"><Relationship Id="rId1" Type="http://schemas.openxmlformats.org/officeDocument/2006/relationships/printerSettings" Target="../printerSettings/printerSettings54.bin"/></Relationships>
</file>

<file path=xl/worksheets/_rels/sheet56.xml.rels><?xml version="1.0" encoding="UTF-8" standalone="yes"?>
<Relationships xmlns="http://schemas.openxmlformats.org/package/2006/relationships"><Relationship Id="rId1" Type="http://schemas.openxmlformats.org/officeDocument/2006/relationships/printerSettings" Target="../printerSettings/printerSettings55.bin"/></Relationships>
</file>

<file path=xl/worksheets/_rels/sheet57.xml.rels><?xml version="1.0" encoding="UTF-8" standalone="yes"?>
<Relationships xmlns="http://schemas.openxmlformats.org/package/2006/relationships"><Relationship Id="rId1" Type="http://schemas.openxmlformats.org/officeDocument/2006/relationships/printerSettings" Target="../printerSettings/printerSettings56.bin"/></Relationships>
</file>

<file path=xl/worksheets/_rels/sheet58.xml.rels><?xml version="1.0" encoding="UTF-8" standalone="yes"?>
<Relationships xmlns="http://schemas.openxmlformats.org/package/2006/relationships"><Relationship Id="rId1" Type="http://schemas.openxmlformats.org/officeDocument/2006/relationships/printerSettings" Target="../printerSettings/printerSettings57.bin"/></Relationships>
</file>

<file path=xl/worksheets/_rels/sheet59.xml.rels><?xml version="1.0" encoding="UTF-8" standalone="yes"?>
<Relationships xmlns="http://schemas.openxmlformats.org/package/2006/relationships"><Relationship Id="rId1" Type="http://schemas.openxmlformats.org/officeDocument/2006/relationships/printerSettings" Target="../printerSettings/printerSettings58.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60.xml.rels><?xml version="1.0" encoding="UTF-8" standalone="yes"?>
<Relationships xmlns="http://schemas.openxmlformats.org/package/2006/relationships"><Relationship Id="rId1" Type="http://schemas.openxmlformats.org/officeDocument/2006/relationships/printerSettings" Target="../printerSettings/printerSettings59.bin"/></Relationships>
</file>

<file path=xl/worksheets/_rels/sheet61.xml.rels><?xml version="1.0" encoding="UTF-8" standalone="yes"?>
<Relationships xmlns="http://schemas.openxmlformats.org/package/2006/relationships"><Relationship Id="rId1" Type="http://schemas.openxmlformats.org/officeDocument/2006/relationships/printerSettings" Target="../printerSettings/printerSettings60.bin"/></Relationships>
</file>

<file path=xl/worksheets/_rels/sheet62.xml.rels><?xml version="1.0" encoding="UTF-8" standalone="yes"?>
<Relationships xmlns="http://schemas.openxmlformats.org/package/2006/relationships"><Relationship Id="rId1" Type="http://schemas.openxmlformats.org/officeDocument/2006/relationships/printerSettings" Target="../printerSettings/printerSettings61.bin"/></Relationships>
</file>

<file path=xl/worksheets/_rels/sheet63.xml.rels><?xml version="1.0" encoding="UTF-8" standalone="yes"?>
<Relationships xmlns="http://schemas.openxmlformats.org/package/2006/relationships"><Relationship Id="rId1" Type="http://schemas.openxmlformats.org/officeDocument/2006/relationships/printerSettings" Target="../printerSettings/printerSettings62.bin"/></Relationships>
</file>

<file path=xl/worksheets/_rels/sheet64.xml.rels><?xml version="1.0" encoding="UTF-8" standalone="yes"?>
<Relationships xmlns="http://schemas.openxmlformats.org/package/2006/relationships"><Relationship Id="rId1" Type="http://schemas.openxmlformats.org/officeDocument/2006/relationships/printerSettings" Target="../printerSettings/printerSettings63.bin"/></Relationships>
</file>

<file path=xl/worksheets/_rels/sheet65.xml.rels><?xml version="1.0" encoding="UTF-8" standalone="yes"?>
<Relationships xmlns="http://schemas.openxmlformats.org/package/2006/relationships"><Relationship Id="rId1" Type="http://schemas.openxmlformats.org/officeDocument/2006/relationships/printerSettings" Target="../printerSettings/printerSettings64.bin"/></Relationships>
</file>

<file path=xl/worksheets/_rels/sheet66.xml.rels><?xml version="1.0" encoding="UTF-8" standalone="yes"?>
<Relationships xmlns="http://schemas.openxmlformats.org/package/2006/relationships"><Relationship Id="rId1" Type="http://schemas.openxmlformats.org/officeDocument/2006/relationships/printerSettings" Target="../printerSettings/printerSettings65.bin"/></Relationships>
</file>

<file path=xl/worksheets/_rels/sheet67.xml.rels><?xml version="1.0" encoding="UTF-8" standalone="yes"?>
<Relationships xmlns="http://schemas.openxmlformats.org/package/2006/relationships"><Relationship Id="rId1" Type="http://schemas.openxmlformats.org/officeDocument/2006/relationships/printerSettings" Target="../printerSettings/printerSettings66.bin"/></Relationships>
</file>

<file path=xl/worksheets/_rels/sheet68.xml.rels><?xml version="1.0" encoding="UTF-8" standalone="yes"?>
<Relationships xmlns="http://schemas.openxmlformats.org/package/2006/relationships"><Relationship Id="rId1" Type="http://schemas.openxmlformats.org/officeDocument/2006/relationships/printerSettings" Target="../printerSettings/printerSettings67.bin"/></Relationships>
</file>

<file path=xl/worksheets/_rels/sheet69.xml.rels><?xml version="1.0" encoding="UTF-8" standalone="yes"?>
<Relationships xmlns="http://schemas.openxmlformats.org/package/2006/relationships"><Relationship Id="rId1" Type="http://schemas.openxmlformats.org/officeDocument/2006/relationships/printerSettings" Target="../printerSettings/printerSettings68.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70.xml.rels><?xml version="1.0" encoding="UTF-8" standalone="yes"?>
<Relationships xmlns="http://schemas.openxmlformats.org/package/2006/relationships"><Relationship Id="rId1" Type="http://schemas.openxmlformats.org/officeDocument/2006/relationships/printerSettings" Target="../printerSettings/printerSettings69.bin"/></Relationships>
</file>

<file path=xl/worksheets/_rels/sheet71.xml.rels><?xml version="1.0" encoding="UTF-8" standalone="yes"?>
<Relationships xmlns="http://schemas.openxmlformats.org/package/2006/relationships"><Relationship Id="rId1" Type="http://schemas.openxmlformats.org/officeDocument/2006/relationships/printerSettings" Target="../printerSettings/printerSettings70.bin"/></Relationships>
</file>

<file path=xl/worksheets/_rels/sheet72.xml.rels><?xml version="1.0" encoding="UTF-8" standalone="yes"?>
<Relationships xmlns="http://schemas.openxmlformats.org/package/2006/relationships"><Relationship Id="rId1" Type="http://schemas.openxmlformats.org/officeDocument/2006/relationships/printerSettings" Target="../printerSettings/printerSettings71.bin"/></Relationships>
</file>

<file path=xl/worksheets/_rels/sheet73.xml.rels><?xml version="1.0" encoding="UTF-8" standalone="yes"?>
<Relationships xmlns="http://schemas.openxmlformats.org/package/2006/relationships"><Relationship Id="rId1" Type="http://schemas.openxmlformats.org/officeDocument/2006/relationships/printerSettings" Target="../printerSettings/printerSettings72.bin"/></Relationships>
</file>

<file path=xl/worksheets/_rels/sheet74.xml.rels><?xml version="1.0" encoding="UTF-8" standalone="yes"?>
<Relationships xmlns="http://schemas.openxmlformats.org/package/2006/relationships"><Relationship Id="rId1" Type="http://schemas.openxmlformats.org/officeDocument/2006/relationships/printerSettings" Target="../printerSettings/printerSettings73.bin"/></Relationships>
</file>

<file path=xl/worksheets/_rels/sheet75.xml.rels><?xml version="1.0" encoding="UTF-8" standalone="yes"?>
<Relationships xmlns="http://schemas.openxmlformats.org/package/2006/relationships"><Relationship Id="rId1" Type="http://schemas.openxmlformats.org/officeDocument/2006/relationships/printerSettings" Target="../printerSettings/printerSettings74.bin"/></Relationships>
</file>

<file path=xl/worksheets/_rels/sheet76.xml.rels><?xml version="1.0" encoding="UTF-8" standalone="yes"?>
<Relationships xmlns="http://schemas.openxmlformats.org/package/2006/relationships"><Relationship Id="rId1" Type="http://schemas.openxmlformats.org/officeDocument/2006/relationships/printerSettings" Target="../printerSettings/printerSettings75.bin"/></Relationships>
</file>

<file path=xl/worksheets/_rels/sheet77.xml.rels><?xml version="1.0" encoding="UTF-8" standalone="yes"?>
<Relationships xmlns="http://schemas.openxmlformats.org/package/2006/relationships"><Relationship Id="rId1" Type="http://schemas.openxmlformats.org/officeDocument/2006/relationships/printerSettings" Target="../printerSettings/printerSettings76.bin"/></Relationships>
</file>

<file path=xl/worksheets/_rels/sheet78.xml.rels><?xml version="1.0" encoding="UTF-8" standalone="yes"?>
<Relationships xmlns="http://schemas.openxmlformats.org/package/2006/relationships"><Relationship Id="rId1" Type="http://schemas.openxmlformats.org/officeDocument/2006/relationships/printerSettings" Target="../printerSettings/printerSettings77.bin"/></Relationships>
</file>

<file path=xl/worksheets/_rels/sheet79.xml.rels><?xml version="1.0" encoding="UTF-8" standalone="yes"?>
<Relationships xmlns="http://schemas.openxmlformats.org/package/2006/relationships"><Relationship Id="rId1" Type="http://schemas.openxmlformats.org/officeDocument/2006/relationships/printerSettings" Target="../printerSettings/printerSettings78.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80.xml.rels><?xml version="1.0" encoding="UTF-8" standalone="yes"?>
<Relationships xmlns="http://schemas.openxmlformats.org/package/2006/relationships"><Relationship Id="rId1" Type="http://schemas.openxmlformats.org/officeDocument/2006/relationships/printerSettings" Target="../printerSettings/printerSettings79.bin"/></Relationships>
</file>

<file path=xl/worksheets/_rels/sheet81.xml.rels><?xml version="1.0" encoding="UTF-8" standalone="yes"?>
<Relationships xmlns="http://schemas.openxmlformats.org/package/2006/relationships"><Relationship Id="rId1" Type="http://schemas.openxmlformats.org/officeDocument/2006/relationships/printerSettings" Target="../printerSettings/printerSettings80.bin"/></Relationships>
</file>

<file path=xl/worksheets/_rels/sheet82.xml.rels><?xml version="1.0" encoding="UTF-8" standalone="yes"?>
<Relationships xmlns="http://schemas.openxmlformats.org/package/2006/relationships"><Relationship Id="rId1" Type="http://schemas.openxmlformats.org/officeDocument/2006/relationships/printerSettings" Target="../printerSettings/printerSettings81.bin"/></Relationships>
</file>

<file path=xl/worksheets/_rels/sheet83.xml.rels><?xml version="1.0" encoding="UTF-8" standalone="yes"?>
<Relationships xmlns="http://schemas.openxmlformats.org/package/2006/relationships"><Relationship Id="rId1" Type="http://schemas.openxmlformats.org/officeDocument/2006/relationships/printerSettings" Target="../printerSettings/printerSettings82.bin"/></Relationships>
</file>

<file path=xl/worksheets/_rels/sheet84.xml.rels><?xml version="1.0" encoding="UTF-8" standalone="yes"?>
<Relationships xmlns="http://schemas.openxmlformats.org/package/2006/relationships"><Relationship Id="rId1" Type="http://schemas.openxmlformats.org/officeDocument/2006/relationships/printerSettings" Target="../printerSettings/printerSettings83.bin"/></Relationships>
</file>

<file path=xl/worksheets/_rels/sheet85.xml.rels><?xml version="1.0" encoding="UTF-8" standalone="yes"?>
<Relationships xmlns="http://schemas.openxmlformats.org/package/2006/relationships"><Relationship Id="rId1" Type="http://schemas.openxmlformats.org/officeDocument/2006/relationships/printerSettings" Target="../printerSettings/printerSettings84.bin"/></Relationships>
</file>

<file path=xl/worksheets/_rels/sheet86.xml.rels><?xml version="1.0" encoding="UTF-8" standalone="yes"?>
<Relationships xmlns="http://schemas.openxmlformats.org/package/2006/relationships"><Relationship Id="rId1" Type="http://schemas.openxmlformats.org/officeDocument/2006/relationships/printerSettings" Target="../printerSettings/printerSettings85.bin"/></Relationships>
</file>

<file path=xl/worksheets/_rels/sheet87.xml.rels><?xml version="1.0" encoding="UTF-8" standalone="yes"?>
<Relationships xmlns="http://schemas.openxmlformats.org/package/2006/relationships"><Relationship Id="rId1" Type="http://schemas.openxmlformats.org/officeDocument/2006/relationships/printerSettings" Target="../printerSettings/printerSettings86.bin"/></Relationships>
</file>

<file path=xl/worksheets/_rels/sheet88.xml.rels><?xml version="1.0" encoding="UTF-8" standalone="yes"?>
<Relationships xmlns="http://schemas.openxmlformats.org/package/2006/relationships"><Relationship Id="rId1" Type="http://schemas.openxmlformats.org/officeDocument/2006/relationships/printerSettings" Target="../printerSettings/printerSettings87.bin"/></Relationships>
</file>

<file path=xl/worksheets/_rels/sheet89.xml.rels><?xml version="1.0" encoding="UTF-8" standalone="yes"?>
<Relationships xmlns="http://schemas.openxmlformats.org/package/2006/relationships"><Relationship Id="rId1" Type="http://schemas.openxmlformats.org/officeDocument/2006/relationships/printerSettings" Target="../printerSettings/printerSettings8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90.xml.rels><?xml version="1.0" encoding="UTF-8" standalone="yes"?>
<Relationships xmlns="http://schemas.openxmlformats.org/package/2006/relationships"><Relationship Id="rId1" Type="http://schemas.openxmlformats.org/officeDocument/2006/relationships/printerSettings" Target="../printerSettings/printerSettings89.bin"/></Relationships>
</file>

<file path=xl/worksheets/_rels/sheet91.xml.rels><?xml version="1.0" encoding="UTF-8" standalone="yes"?>
<Relationships xmlns="http://schemas.openxmlformats.org/package/2006/relationships"><Relationship Id="rId1" Type="http://schemas.openxmlformats.org/officeDocument/2006/relationships/printerSettings" Target="../printerSettings/printerSettings90.bin"/></Relationships>
</file>

<file path=xl/worksheets/_rels/sheet92.xml.rels><?xml version="1.0" encoding="UTF-8" standalone="yes"?>
<Relationships xmlns="http://schemas.openxmlformats.org/package/2006/relationships"><Relationship Id="rId2" Type="http://schemas.openxmlformats.org/officeDocument/2006/relationships/printerSettings" Target="../printerSettings/printerSettings91.bin"/><Relationship Id="rId1" Type="http://schemas.openxmlformats.org/officeDocument/2006/relationships/hyperlink" Target="https://bit.ly/2Sjn91E" TargetMode="External"/></Relationships>
</file>

<file path=xl/worksheets/_rels/sheet93.xml.rels><?xml version="1.0" encoding="UTF-8" standalone="yes"?>
<Relationships xmlns="http://schemas.openxmlformats.org/package/2006/relationships"><Relationship Id="rId1" Type="http://schemas.openxmlformats.org/officeDocument/2006/relationships/printerSettings" Target="../printerSettings/printerSettings92.bin"/></Relationships>
</file>

<file path=xl/worksheets/_rels/sheet94.xml.rels><?xml version="1.0" encoding="UTF-8" standalone="yes"?>
<Relationships xmlns="http://schemas.openxmlformats.org/package/2006/relationships"><Relationship Id="rId1" Type="http://schemas.openxmlformats.org/officeDocument/2006/relationships/printerSettings" Target="../printerSettings/printerSettings93.bin"/></Relationships>
</file>

<file path=xl/worksheets/_rels/sheet95.xml.rels><?xml version="1.0" encoding="UTF-8" standalone="yes"?>
<Relationships xmlns="http://schemas.openxmlformats.org/package/2006/relationships"><Relationship Id="rId1" Type="http://schemas.openxmlformats.org/officeDocument/2006/relationships/printerSettings" Target="../printerSettings/printerSettings94.bin"/></Relationships>
</file>

<file path=xl/worksheets/_rels/sheet96.xml.rels><?xml version="1.0" encoding="UTF-8" standalone="yes"?>
<Relationships xmlns="http://schemas.openxmlformats.org/package/2006/relationships"><Relationship Id="rId1" Type="http://schemas.openxmlformats.org/officeDocument/2006/relationships/printerSettings" Target="../printerSettings/printerSettings95.bin"/></Relationships>
</file>

<file path=xl/worksheets/_rels/sheet97.xml.rels><?xml version="1.0" encoding="UTF-8" standalone="yes"?>
<Relationships xmlns="http://schemas.openxmlformats.org/package/2006/relationships"><Relationship Id="rId1" Type="http://schemas.openxmlformats.org/officeDocument/2006/relationships/printerSettings" Target="../printerSettings/printerSettings96.bin"/></Relationships>
</file>

<file path=xl/worksheets/_rels/sheet98.xml.rels><?xml version="1.0" encoding="UTF-8" standalone="yes"?>
<Relationships xmlns="http://schemas.openxmlformats.org/package/2006/relationships"><Relationship Id="rId1" Type="http://schemas.openxmlformats.org/officeDocument/2006/relationships/printerSettings" Target="../printerSettings/printerSettings97.bin"/></Relationships>
</file>

<file path=xl/worksheets/_rels/sheet99.xml.rels><?xml version="1.0" encoding="UTF-8" standalone="yes"?>
<Relationships xmlns="http://schemas.openxmlformats.org/package/2006/relationships"><Relationship Id="rId1" Type="http://schemas.openxmlformats.org/officeDocument/2006/relationships/printerSettings" Target="../printerSettings/printerSettings9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I83"/>
  <sheetViews>
    <sheetView tabSelected="1" zoomScale="90" zoomScaleNormal="90" workbookViewId="0">
      <pane ySplit="7" topLeftCell="A8" activePane="bottomLeft" state="frozen"/>
      <selection activeCell="A16" sqref="A16"/>
      <selection pane="bottomLeft"/>
    </sheetView>
  </sheetViews>
  <sheetFormatPr baseColWidth="10" defaultColWidth="11.42578125" defaultRowHeight="15" customHeight="1" x14ac:dyDescent="0.25"/>
  <cols>
    <col min="1" max="1" width="17.42578125" style="34" customWidth="1"/>
    <col min="2" max="2" width="33.28515625" style="34" customWidth="1"/>
    <col min="3" max="3" width="22.28515625" style="74" customWidth="1"/>
    <col min="4" max="4" width="31.85546875" style="34" customWidth="1"/>
    <col min="5" max="5" width="14.28515625" style="34" customWidth="1"/>
    <col min="6" max="6" width="71.85546875" style="45" customWidth="1"/>
    <col min="7" max="8" width="8.7109375" style="58" bestFit="1" customWidth="1"/>
    <col min="9" max="9" width="7.5703125" style="58" bestFit="1" customWidth="1"/>
    <col min="10" max="16384" width="11.42578125" style="34"/>
  </cols>
  <sheetData>
    <row r="1" spans="1:9" ht="24" customHeight="1" x14ac:dyDescent="0.25">
      <c r="A1" s="263"/>
      <c r="B1" s="263"/>
      <c r="D1" s="263"/>
      <c r="E1" s="263"/>
    </row>
    <row r="2" spans="1:9" x14ac:dyDescent="0.25">
      <c r="A2" s="263"/>
      <c r="B2" s="100" t="s">
        <v>0</v>
      </c>
      <c r="C2" s="73" t="s">
        <v>1</v>
      </c>
      <c r="D2" s="63"/>
      <c r="E2" s="63"/>
    </row>
    <row r="3" spans="1:9" x14ac:dyDescent="0.25">
      <c r="A3" s="263"/>
      <c r="B3" s="100" t="s">
        <v>2</v>
      </c>
      <c r="C3" s="56" t="s">
        <v>3</v>
      </c>
      <c r="D3" s="61"/>
      <c r="E3" s="61"/>
    </row>
    <row r="4" spans="1:9" x14ac:dyDescent="0.25">
      <c r="A4" s="263"/>
      <c r="B4" s="100" t="s">
        <v>4</v>
      </c>
      <c r="C4" s="56" t="s">
        <v>5</v>
      </c>
      <c r="D4" s="61"/>
      <c r="E4" s="61"/>
    </row>
    <row r="5" spans="1:9" ht="24" customHeight="1" x14ac:dyDescent="0.25">
      <c r="A5" s="263"/>
      <c r="B5" s="60"/>
      <c r="C5" s="61"/>
      <c r="D5" s="61"/>
      <c r="E5" s="61"/>
    </row>
    <row r="6" spans="1:9" x14ac:dyDescent="0.25">
      <c r="A6" s="709" t="s">
        <v>6</v>
      </c>
      <c r="B6" s="709" t="s">
        <v>7</v>
      </c>
      <c r="C6" s="711" t="s">
        <v>8</v>
      </c>
      <c r="D6" s="709" t="s">
        <v>9</v>
      </c>
      <c r="E6" s="713" t="s">
        <v>10</v>
      </c>
      <c r="F6" s="709" t="s">
        <v>11</v>
      </c>
      <c r="G6" s="709" t="s">
        <v>12</v>
      </c>
      <c r="H6" s="709" t="s">
        <v>13</v>
      </c>
      <c r="I6" s="709"/>
    </row>
    <row r="7" spans="1:9" x14ac:dyDescent="0.25">
      <c r="A7" s="709"/>
      <c r="B7" s="709"/>
      <c r="C7" s="712"/>
      <c r="D7" s="709"/>
      <c r="E7" s="714"/>
      <c r="F7" s="709"/>
      <c r="G7" s="709"/>
      <c r="H7" s="669" t="s">
        <v>14</v>
      </c>
      <c r="I7" s="669" t="s">
        <v>15</v>
      </c>
    </row>
    <row r="8" spans="1:9" x14ac:dyDescent="0.25">
      <c r="A8" s="710" t="s">
        <v>16</v>
      </c>
      <c r="B8" s="715" t="s">
        <v>17</v>
      </c>
      <c r="C8" s="468" t="str">
        <f>IFERROR(VLOOKUP(C$6,BPU_20_M!$A$2:$B$72,2,FALSE),"")</f>
        <v>BPU_20</v>
      </c>
      <c r="D8" s="109" t="str">
        <f>IFERROR(VLOOKUP(D$6,BPU_20_M!$A$2:$B$72,2,FALSE),"")</f>
        <v>Hasta 400 metros de distancia</v>
      </c>
      <c r="E8" s="670" t="s">
        <v>18</v>
      </c>
      <c r="F8" s="83" t="str">
        <f>IFERROR(VLOOKUP(F$6,BPU_20_M!$A$2:$B$73,2,FALSE),"")</f>
        <v>Distancia a plazas públicas</v>
      </c>
      <c r="G8" s="469" t="s">
        <v>19</v>
      </c>
      <c r="H8" s="469" t="s">
        <v>19</v>
      </c>
      <c r="I8" s="670" t="s">
        <v>20</v>
      </c>
    </row>
    <row r="9" spans="1:9" ht="24" x14ac:dyDescent="0.25">
      <c r="A9" s="710"/>
      <c r="B9" s="716"/>
      <c r="C9" s="468" t="str">
        <f>IFERROR(VLOOKUP(C$6,BPU_21_M!$A$2:$B$72,2,FALSE),"")</f>
        <v>BPU_21</v>
      </c>
      <c r="D9" s="109" t="str">
        <f>IFERROR(VLOOKUP(D$6,BPU_21_M!$A$2:$B$72,2,FALSE),"")</f>
        <v>Sin estándar</v>
      </c>
      <c r="E9" s="670" t="s">
        <v>18</v>
      </c>
      <c r="F9" s="83" t="str">
        <f>IFERROR(VLOOKUP(F$6,BPU_21_M!$A$2:$B$73,2,FALSE),"")</f>
        <v>Superficie de plazas públicas por habitante que cumple estándar de distancia (400 metros)</v>
      </c>
      <c r="G9" s="469" t="s">
        <v>21</v>
      </c>
      <c r="H9" s="469" t="s">
        <v>21</v>
      </c>
      <c r="I9" s="670" t="s">
        <v>20</v>
      </c>
    </row>
    <row r="10" spans="1:9" x14ac:dyDescent="0.25">
      <c r="A10" s="710"/>
      <c r="B10" s="716"/>
      <c r="C10" s="468" t="str">
        <f>IFERROR(VLOOKUP(C$6,BPU_22_M!$A$2:$B$68,2,FALSE),"")</f>
        <v>BPU_22</v>
      </c>
      <c r="D10" s="109" t="str">
        <f>IFERROR(VLOOKUP(D$6,BPU_22_M!$A$2:$B$68,2,FALSE),"")</f>
        <v>Hasta 3000 metros de distancia</v>
      </c>
      <c r="E10" s="670" t="s">
        <v>18</v>
      </c>
      <c r="F10" s="83" t="str">
        <f>IFERROR(VLOOKUP(F$6,BPU_22_M!$A$2:$B$73,2,FALSE),"")</f>
        <v>Distancia a parques públicos</v>
      </c>
      <c r="G10" s="469" t="s">
        <v>22</v>
      </c>
      <c r="H10" s="469" t="s">
        <v>22</v>
      </c>
      <c r="I10" s="670" t="s">
        <v>20</v>
      </c>
    </row>
    <row r="11" spans="1:9" ht="24" x14ac:dyDescent="0.25">
      <c r="A11" s="710"/>
      <c r="B11" s="716"/>
      <c r="C11" s="468" t="str">
        <f>IFERROR(VLOOKUP(C$6,BPU_23_M!$A$2:$B$68,2,FALSE),"")</f>
        <v>BPU_23</v>
      </c>
      <c r="D11" s="109" t="str">
        <f>IFERROR(VLOOKUP(D$6,BPU_23_M!$A$2:$B$68,2,FALSE),"")</f>
        <v>Sin estándar</v>
      </c>
      <c r="E11" s="670" t="s">
        <v>18</v>
      </c>
      <c r="F11" s="83" t="str">
        <f>IFERROR(VLOOKUP(F$6,BPU_23_M!$A$2:$B$73,2,FALSE),"")</f>
        <v>Superficie de parques públicos por habitante que cumple estándar de distancia (3000 metros)</v>
      </c>
      <c r="G11" s="469" t="s">
        <v>23</v>
      </c>
      <c r="H11" s="470" t="s">
        <v>23</v>
      </c>
      <c r="I11" s="670" t="s">
        <v>20</v>
      </c>
    </row>
    <row r="12" spans="1:9" x14ac:dyDescent="0.25">
      <c r="A12" s="710"/>
      <c r="B12" s="716"/>
      <c r="C12" s="468" t="str">
        <f>IFERROR(VLOOKUP(C$6,BPU_28a_M!$A$2:$B$63,2,FALSE),"")</f>
        <v xml:space="preserve">BPU_28a </v>
      </c>
      <c r="D12" s="109" t="str">
        <f>IFERROR(VLOOKUP(D$6,BPU_28a_M!$A$2:$B$63,2,FALSE),"")</f>
        <v>Sin estándar</v>
      </c>
      <c r="E12" s="670" t="s">
        <v>18</v>
      </c>
      <c r="F12" s="83" t="str">
        <f>IFERROR(VLOOKUP(F$6,BPU_28a_M!$A$2:$B$68,2,FALSE),"")</f>
        <v xml:space="preserve">Porcentaje de población atendida por el sistema de plazas públicas </v>
      </c>
      <c r="G12" s="471" t="s">
        <v>24</v>
      </c>
      <c r="H12" s="469" t="s">
        <v>24</v>
      </c>
      <c r="I12" s="670" t="s">
        <v>20</v>
      </c>
    </row>
    <row r="13" spans="1:9" x14ac:dyDescent="0.25">
      <c r="A13" s="710"/>
      <c r="B13" s="716"/>
      <c r="C13" s="468" t="str">
        <f>IFERROR(VLOOKUP(C$6,BPU_28b_M!$A$2:$B$63,2,FALSE),"")</f>
        <v>BPU_28b</v>
      </c>
      <c r="D13" s="84" t="str">
        <f>IFERROR(VLOOKUP(D$6,BPU_28b_M!$A$2:$B$63,2,FALSE),"")</f>
        <v>Sin estándar</v>
      </c>
      <c r="E13" s="670" t="s">
        <v>18</v>
      </c>
      <c r="F13" s="83" t="str">
        <f>IFERROR(VLOOKUP(F$6,BPU_28b_M!$A$2:$B$68,2,FALSE),"")</f>
        <v>Porcentaje de población atendida por el sistema de parques públicos</v>
      </c>
      <c r="G13" s="471" t="s">
        <v>25</v>
      </c>
      <c r="H13" s="469" t="s">
        <v>26</v>
      </c>
      <c r="I13" s="670" t="s">
        <v>20</v>
      </c>
    </row>
    <row r="14" spans="1:9" ht="24" x14ac:dyDescent="0.25">
      <c r="A14" s="710"/>
      <c r="B14" s="717"/>
      <c r="C14" s="468" t="str">
        <f>IFERROR(VLOOKUP(C$6,BPU_29_M!$A$2:$B$68,2,FALSE),"")</f>
        <v>BPU_29</v>
      </c>
      <c r="D14" s="109" t="str">
        <f>IFERROR(VLOOKUP(D$6,BPU_29_M!$A$2:$B$68,2,FALSE),"")</f>
        <v>Desde 10 metros cuadrados / habitante</v>
      </c>
      <c r="E14" s="670" t="s">
        <v>18</v>
      </c>
      <c r="F14" s="83" t="str">
        <f>IFERROR(VLOOKUP(F$6,BPU_29_M!$A$2:$B$73,2,FALSE),"")</f>
        <v xml:space="preserve">Superficie de áreas verdes públicas por habitante </v>
      </c>
      <c r="G14" s="469" t="s">
        <v>27</v>
      </c>
      <c r="H14" s="470" t="s">
        <v>27</v>
      </c>
      <c r="I14" s="670" t="s">
        <v>20</v>
      </c>
    </row>
    <row r="15" spans="1:9" x14ac:dyDescent="0.25">
      <c r="A15" s="710"/>
      <c r="B15" s="710" t="s">
        <v>28</v>
      </c>
      <c r="C15" s="468" t="str">
        <f>IFERROR(VLOOKUP(C$6,BPU_7_M!$A$2:$B$68,2,FALSE),"")</f>
        <v>BPU_7</v>
      </c>
      <c r="D15" s="109" t="str">
        <f>IFERROR(VLOOKUP(D$6,BPU_7_M!$A$2:$B$68,2,FALSE),"")</f>
        <v>Hasta 1500 metros de distancia</v>
      </c>
      <c r="E15" s="670" t="s">
        <v>18</v>
      </c>
      <c r="F15" s="83" t="str">
        <f>IFERROR(VLOOKUP(F$6,BPU_7_M!$A$2:$B$73,2,FALSE),"")</f>
        <v>Distancia a centros de salud primaria</v>
      </c>
      <c r="G15" s="469" t="s">
        <v>29</v>
      </c>
      <c r="H15" s="469" t="s">
        <v>29</v>
      </c>
      <c r="I15" s="670" t="s">
        <v>20</v>
      </c>
    </row>
    <row r="16" spans="1:9" ht="24" x14ac:dyDescent="0.25">
      <c r="A16" s="710"/>
      <c r="B16" s="710"/>
      <c r="C16" s="468" t="str">
        <f>IFERROR(VLOOKUP(C$6,BPU_8_M!$A$2:$B$68,2,FALSE),"")</f>
        <v>BPU_8</v>
      </c>
      <c r="D16" s="109" t="str">
        <f>IFERROR(VLOOKUP(D$6,BPU_8_M!$A$2:$B$68,2,FALSE),"")</f>
        <v>Sin estándar</v>
      </c>
      <c r="E16" s="670" t="s">
        <v>18</v>
      </c>
      <c r="F16" s="83" t="str">
        <f>IFERROR(VLOOKUP(F$6,BPU_8_M!$A$2:$B$73,2,FALSE),"")</f>
        <v xml:space="preserve">Cantidad de jornadas diarias completas de trabajo de médicos en salud primaria por cada 10.000 habitantes </v>
      </c>
      <c r="G16" s="469" t="s">
        <v>30</v>
      </c>
      <c r="H16" s="469" t="s">
        <v>30</v>
      </c>
      <c r="I16" s="670" t="s">
        <v>20</v>
      </c>
    </row>
    <row r="17" spans="1:9" x14ac:dyDescent="0.25">
      <c r="A17" s="710"/>
      <c r="B17" s="710" t="s">
        <v>31</v>
      </c>
      <c r="C17" s="468" t="str">
        <f>IFERROR(VLOOKUP(C$6,BPU_3_M!$A$2:$B$68,2,FALSE),"")</f>
        <v>BPU_3</v>
      </c>
      <c r="D17" s="109" t="str">
        <f>IFERROR(VLOOKUP(D$6,BPU_3_M!$A$2:$B$68,2,FALSE),"")</f>
        <v>Hasta 1000 metros de distancia</v>
      </c>
      <c r="E17" s="670" t="s">
        <v>18</v>
      </c>
      <c r="F17" s="83" t="str">
        <f>IFERROR(VLOOKUP(F$6,BPU_3_M!$A$2:$B$73,2,FALSE),"")</f>
        <v>Distancia a establecimientos de educación básica</v>
      </c>
      <c r="G17" s="469" t="s">
        <v>32</v>
      </c>
      <c r="H17" s="469" t="s">
        <v>32</v>
      </c>
      <c r="I17" s="670" t="s">
        <v>20</v>
      </c>
    </row>
    <row r="18" spans="1:9" ht="24" x14ac:dyDescent="0.25">
      <c r="A18" s="710"/>
      <c r="B18" s="710"/>
      <c r="C18" s="468" t="str">
        <f>IFERROR(VLOOKUP(C$6,BPU_4_M!$A$2:$B$67,2,FALSE),"")</f>
        <v>BPU_4</v>
      </c>
      <c r="D18" s="109" t="str">
        <f>IFERROR(VLOOKUP(D$6,BPU_4_M!$A$2:$B$67,2,FALSE),"")</f>
        <v>Desde 1</v>
      </c>
      <c r="E18" s="671" t="s">
        <v>18</v>
      </c>
      <c r="F18" s="83" t="str">
        <f>IFERROR(VLOOKUP(F$6,BPU_4_M!$A$2:$B$73,2,FALSE),"")</f>
        <v xml:space="preserve">Razón entre disponibilidad efectiva de matrículas y demanda potencial por educación básica </v>
      </c>
      <c r="G18" s="469" t="s">
        <v>33</v>
      </c>
      <c r="H18" s="469" t="s">
        <v>33</v>
      </c>
      <c r="I18" s="670" t="s">
        <v>20</v>
      </c>
    </row>
    <row r="19" spans="1:9" x14ac:dyDescent="0.25">
      <c r="A19" s="710"/>
      <c r="B19" s="670" t="s">
        <v>34</v>
      </c>
      <c r="C19" s="468" t="str">
        <f>IFERROR(VLOOKUP(C$6,BPU_1_M!$A$2:$B$68,2,FALSE),"")</f>
        <v>BPU_1</v>
      </c>
      <c r="D19" s="109" t="str">
        <f>IFERROR(VLOOKUP(D$6,BPU_1_M!$A$2:$B$68,2,FALSE),"")</f>
        <v>Hasta 400 metros de distancia</v>
      </c>
      <c r="E19" s="671" t="s">
        <v>18</v>
      </c>
      <c r="F19" s="83" t="str">
        <f>IFERROR(VLOOKUP(F$6,BPU_1_M!$A$2:$B$73,2,FALSE),"")</f>
        <v>Distancia a establecimientos de educación inicial</v>
      </c>
      <c r="G19" s="469" t="s">
        <v>35</v>
      </c>
      <c r="H19" s="469" t="s">
        <v>35</v>
      </c>
      <c r="I19" s="670" t="s">
        <v>20</v>
      </c>
    </row>
    <row r="20" spans="1:9" x14ac:dyDescent="0.25">
      <c r="A20" s="710" t="s">
        <v>36</v>
      </c>
      <c r="B20" s="710" t="s">
        <v>37</v>
      </c>
      <c r="C20" s="468" t="str">
        <f>IFERROR(VLOOKUP(C$6,BPU_25_M!$A$2:$B$68,2,FALSE),"")</f>
        <v>BPU_25</v>
      </c>
      <c r="D20" s="109" t="str">
        <f>IFERROR(VLOOKUP(D$6,BPU_25_M!$A$2:$B$68,2,FALSE),"")</f>
        <v>400 metros de distancia máxima</v>
      </c>
      <c r="E20" s="671" t="s">
        <v>18</v>
      </c>
      <c r="F20" s="83" t="str">
        <f>IFERROR(VLOOKUP(F$6,BPU_25_M!$A$2:$B$73,2,FALSE),"")</f>
        <v>Distancia a paraderos de transporte público mayor</v>
      </c>
      <c r="G20" s="469" t="s">
        <v>38</v>
      </c>
      <c r="H20" s="469" t="s">
        <v>38</v>
      </c>
      <c r="I20" s="670" t="s">
        <v>20</v>
      </c>
    </row>
    <row r="21" spans="1:9" ht="24" x14ac:dyDescent="0.25">
      <c r="A21" s="710"/>
      <c r="B21" s="710"/>
      <c r="C21" s="468" t="str">
        <f>IFERROR(VLOOKUP(C$6,BPU_26_M!$A$2:$B$68,2,FALSE),"")</f>
        <v>BPU_26</v>
      </c>
      <c r="D21" s="109" t="str">
        <f>IFERROR(VLOOKUP(D$6,BPU_26_M!$A$2:$B$68,2,FALSE),"")</f>
        <v>Sin estándar</v>
      </c>
      <c r="E21" s="671" t="s">
        <v>18</v>
      </c>
      <c r="F21" s="83" t="str">
        <f>IFERROR(VLOOKUP(F$6,BPU_26_M!$A$2:$B$73,2,FALSE),"")</f>
        <v>Densidad de oferta planificada de transporte público mayor en periodo punta mañana, por persona</v>
      </c>
      <c r="G21" s="469" t="s">
        <v>39</v>
      </c>
      <c r="H21" s="469" t="s">
        <v>39</v>
      </c>
      <c r="I21" s="670" t="s">
        <v>20</v>
      </c>
    </row>
    <row r="22" spans="1:9" ht="24" x14ac:dyDescent="0.25">
      <c r="A22" s="710"/>
      <c r="B22" s="710"/>
      <c r="C22" s="468" t="str">
        <f>IFERROR(VLOOKUP(C$6,BPU_26x_M!$A$2:$B$68,2,FALSE),"")</f>
        <v>BPU_26*</v>
      </c>
      <c r="D22" s="109" t="str">
        <f>IFERROR(VLOOKUP(D$6,BPU_26x_M!$A$2:$B$68,2,FALSE),"")</f>
        <v>Sin estándar</v>
      </c>
      <c r="E22" s="671" t="s">
        <v>18</v>
      </c>
      <c r="F22" s="83" t="str">
        <f>IFERROR(VLOOKUP(F$6,BPU_26x_M!$A$2:$B$73,2,FALSE),"")</f>
        <v>Densidad de la oferta real de transporte público mayor en periodo punta mañana, por persona</v>
      </c>
      <c r="G22" s="469" t="s">
        <v>40</v>
      </c>
      <c r="H22" s="469" t="s">
        <v>40</v>
      </c>
      <c r="I22" s="670" t="s">
        <v>20</v>
      </c>
    </row>
    <row r="23" spans="1:9" ht="24" x14ac:dyDescent="0.25">
      <c r="A23" s="710"/>
      <c r="B23" s="710"/>
      <c r="C23" s="468" t="str">
        <f>IFERROR(VLOOKUP(C$6,BPU_26b_M!$A$2:$B$68,2,FALSE),"")</f>
        <v>BPU_26b</v>
      </c>
      <c r="D23" s="109" t="str">
        <f>IFERROR(VLOOKUP(D$6,BPU_26b_M!$A$2:$B$68,2,FALSE),"")</f>
        <v>Sin estándar</v>
      </c>
      <c r="E23" s="671" t="s">
        <v>18</v>
      </c>
      <c r="F23" s="83" t="str">
        <f>IFERROR(VLOOKUP(F$6,BPU_26b_M!$A$2:$B$73,2,FALSE),"")</f>
        <v>Densidad de oferta planificada de transporte público menor en periodo punta mañana, por persona</v>
      </c>
      <c r="G23" s="469" t="s">
        <v>41</v>
      </c>
      <c r="H23" s="469" t="s">
        <v>41</v>
      </c>
      <c r="I23" s="670" t="s">
        <v>20</v>
      </c>
    </row>
    <row r="24" spans="1:9" ht="36" x14ac:dyDescent="0.25">
      <c r="A24" s="710"/>
      <c r="B24" s="710"/>
      <c r="C24" s="468" t="str">
        <f>IFERROR(VLOOKUP(C$6,DE_36_M!$A$2:$B$68,2,FALSE),"")</f>
        <v>DE_36</v>
      </c>
      <c r="D24" s="109" t="str">
        <f>IFERROR(VLOOKUP(D$6,DE_36_M!$A$2:$B$68,2,FALSE),"")</f>
        <v>90% o más de población cubierta dentro de la red de transporte público mayor</v>
      </c>
      <c r="E24" s="671" t="s">
        <v>18</v>
      </c>
      <c r="F24" s="83" t="str">
        <f>IFERROR(VLOOKUP(F$6,DE_36_M!$A$2:$B$73,2,FALSE),"")</f>
        <v>Porcentaje de la población dentro del área de influencia de la red de transporte público mayor</v>
      </c>
      <c r="G24" s="469" t="s">
        <v>42</v>
      </c>
      <c r="H24" s="670" t="s">
        <v>20</v>
      </c>
      <c r="I24" s="469" t="s">
        <v>42</v>
      </c>
    </row>
    <row r="25" spans="1:9" x14ac:dyDescent="0.25">
      <c r="A25" s="710"/>
      <c r="B25" s="670" t="s">
        <v>43</v>
      </c>
      <c r="C25" s="468" t="str">
        <f>IFERROR(VLOOKUP(C$6,EA_93_M!$A$2:$B$68,2,FALSE),"")</f>
        <v>EA_93</v>
      </c>
      <c r="D25" s="109" t="str">
        <f>IFERROR(VLOOKUP(D$6,EA_93_M!$A$2:$B$68,2,FALSE),"")</f>
        <v>Sin estándar</v>
      </c>
      <c r="E25" s="671" t="s">
        <v>44</v>
      </c>
      <c r="F25" s="83" t="str">
        <f>IFERROR(VLOOKUP(F$6,EA_93_M!$A$2:$B$73,2,FALSE),"")</f>
        <v>Porcentaje de cobertura de la red de ciclovía sobre la red vial</v>
      </c>
      <c r="G25" s="469" t="s">
        <v>45</v>
      </c>
      <c r="H25" s="469" t="s">
        <v>45</v>
      </c>
      <c r="I25" s="670" t="s">
        <v>20</v>
      </c>
    </row>
    <row r="26" spans="1:9" x14ac:dyDescent="0.25">
      <c r="A26" s="710"/>
      <c r="B26" s="670" t="s">
        <v>46</v>
      </c>
      <c r="C26" s="468" t="str">
        <f>IFERROR(VLOOKUP(C$6,DE_25_M!$A$2:$B$68,2,FALSE),"")</f>
        <v>DE_25</v>
      </c>
      <c r="D26" s="109" t="str">
        <f>IFERROR(VLOOKUP(D$6,DE_25_M!$A$2:$B$68,2,FALSE),"")</f>
        <v>Sin estándar</v>
      </c>
      <c r="E26" s="671" t="s">
        <v>44</v>
      </c>
      <c r="F26" s="83" t="str">
        <f>IFERROR(VLOOKUP(F$6,DE_25_M!$A$2:$B$73,2,FALSE),"")</f>
        <v>Promedio de intersecciones relevantes cada 1,44 km²</v>
      </c>
      <c r="G26" s="469" t="s">
        <v>47</v>
      </c>
      <c r="H26" s="469" t="s">
        <v>47</v>
      </c>
      <c r="I26" s="670" t="s">
        <v>20</v>
      </c>
    </row>
    <row r="27" spans="1:9" ht="24" x14ac:dyDescent="0.25">
      <c r="A27" s="710"/>
      <c r="B27" s="671" t="s">
        <v>48</v>
      </c>
      <c r="C27" s="468" t="str">
        <f>IFERROR(VLOOKUP(C$6,DE_33_M!$A$2:$B$68,2,FALSE),"")</f>
        <v>DE_33</v>
      </c>
      <c r="D27" s="109" t="str">
        <f>IFERROR(VLOOKUP(D$6,DE_33_M!$A$2:$B$68,2,FALSE),"")</f>
        <v>Sin estándar</v>
      </c>
      <c r="E27" s="670" t="s">
        <v>18</v>
      </c>
      <c r="F27" s="83" t="str">
        <f>IFERROR(VLOOKUP(F$6,DE_33_M!$A$2:$B$73,2,FALSE),"")</f>
        <v>Relación entre el tiempo de viaje en hora punta respecto del tiempo de viaje fuera de hora punta</v>
      </c>
      <c r="G27" s="469" t="s">
        <v>49</v>
      </c>
      <c r="H27" s="469" t="s">
        <v>49</v>
      </c>
      <c r="I27" s="670" t="s">
        <v>20</v>
      </c>
    </row>
    <row r="28" spans="1:9" ht="24" x14ac:dyDescent="0.25">
      <c r="A28" s="710"/>
      <c r="B28" s="718" t="s">
        <v>50</v>
      </c>
      <c r="C28" s="468" t="str">
        <f>IFERROR(VLOOKUP(C$6,DE_102_M!$A$2:$B$68,2,FALSE),"")</f>
        <v>DE_102</v>
      </c>
      <c r="D28" s="109" t="str">
        <f>IFERROR(VLOOKUP(D$6,DE_102_M!$A$2:$B$68,2,FALSE),"")</f>
        <v>Sin estándar</v>
      </c>
      <c r="E28" s="670" t="s">
        <v>18</v>
      </c>
      <c r="F28" s="83" t="str">
        <f>IFERROR(VLOOKUP(F$6,DE_102_M!$A$2:$B$73,2,FALSE),"")</f>
        <v xml:space="preserve">Partición modal del transporte público (número de viajes en transporte público respecto al número total de viajes) </v>
      </c>
      <c r="G28" s="469" t="s">
        <v>51</v>
      </c>
      <c r="H28" s="469" t="s">
        <v>51</v>
      </c>
      <c r="I28" s="670" t="s">
        <v>20</v>
      </c>
    </row>
    <row r="29" spans="1:9" ht="24" x14ac:dyDescent="0.25">
      <c r="A29" s="710"/>
      <c r="B29" s="718"/>
      <c r="C29" s="468" t="str">
        <f>IFERROR(VLOOKUP(C$6,DE_105_M!$A$2:$B$68,2,FALSE),"")</f>
        <v>DE_105</v>
      </c>
      <c r="D29" s="109" t="str">
        <f>IFERROR(VLOOKUP(D$6,DE_105_M!$A$2:$B$68,2,FALSE),"")</f>
        <v>Sin estándar</v>
      </c>
      <c r="E29" s="670" t="s">
        <v>18</v>
      </c>
      <c r="F29" s="83" t="str">
        <f>IFERROR(VLOOKUP(F$6,DE_105_M!$A$2:$B$73,2,FALSE),"")</f>
        <v>Partición modal del transporte sustentable (suma de viajes en transporte público, caminata y bicicleta respecto al número total de viajes)</v>
      </c>
      <c r="G29" s="469" t="s">
        <v>52</v>
      </c>
      <c r="H29" s="469" t="s">
        <v>52</v>
      </c>
      <c r="I29" s="670" t="s">
        <v>20</v>
      </c>
    </row>
    <row r="30" spans="1:9" x14ac:dyDescent="0.25">
      <c r="A30" s="710"/>
      <c r="B30" s="718" t="s">
        <v>53</v>
      </c>
      <c r="C30" s="468" t="str">
        <f>IFERROR(VLOOKUP(C$6,DE_28_M!$A$2:$B$68,2,FALSE),"")</f>
        <v>DE_28</v>
      </c>
      <c r="D30" s="84" t="str">
        <f>IFERROR(VLOOKUP(D$6,DE_28_M!$A$2:$B$68,2,FALSE),"")</f>
        <v>Sin estándar</v>
      </c>
      <c r="E30" s="670" t="s">
        <v>18</v>
      </c>
      <c r="F30" s="83" t="str">
        <f>IFERROR(VLOOKUP(F$6,DE_28_M!$A$2:$B$73,2,FALSE),"")</f>
        <v>Número de víctimas mortales en siniestros de tránsito por cada 100.000 habitantes</v>
      </c>
      <c r="G30" s="472" t="s">
        <v>54</v>
      </c>
      <c r="H30" s="469" t="s">
        <v>54</v>
      </c>
      <c r="I30" s="670" t="s">
        <v>20</v>
      </c>
    </row>
    <row r="31" spans="1:9" x14ac:dyDescent="0.25">
      <c r="A31" s="710"/>
      <c r="B31" s="718"/>
      <c r="C31" s="468" t="str">
        <f>IFERROR(VLOOKUP(C$6,DE_31_M!$A$2:$B$68,2,FALSE),"")</f>
        <v>DE_31</v>
      </c>
      <c r="D31" s="109" t="str">
        <f>IFERROR(VLOOKUP(D$6,DE_31_M!$A$2:$B$68,2,FALSE),"")</f>
        <v>Sin estándar</v>
      </c>
      <c r="E31" s="670" t="s">
        <v>18</v>
      </c>
      <c r="F31" s="83" t="str">
        <f>IFERROR(VLOOKUP(F$6,DE_31_M!$A$2:$B$73,2,FALSE),"")</f>
        <v>Número de víctimas lesionadas en siniestros de tránsito por cada 100.000 habitantes</v>
      </c>
      <c r="G31" s="469" t="s">
        <v>55</v>
      </c>
      <c r="H31" s="469" t="s">
        <v>55</v>
      </c>
      <c r="I31" s="670" t="s">
        <v>20</v>
      </c>
    </row>
    <row r="32" spans="1:9" x14ac:dyDescent="0.25">
      <c r="A32" s="710"/>
      <c r="B32" s="718" t="s">
        <v>56</v>
      </c>
      <c r="C32" s="468" t="str">
        <f>IFERROR(VLOOKUP(C$6,DE_16_M!$A$2:$B$68,2,FALSE),"")</f>
        <v>DE_16</v>
      </c>
      <c r="D32" s="109" t="str">
        <f>IFERROR(VLOOKUP(D$6,DE_16_M!$A$2:$B$68,2,FALSE),"")</f>
        <v>Hasta 60 minutos</v>
      </c>
      <c r="E32" s="670" t="s">
        <v>18</v>
      </c>
      <c r="F32" s="83" t="str">
        <f>IFERROR(VLOOKUP(F$6,DE_16_M!$A$2:$B$73,2,FALSE),"")</f>
        <v>Tiempo de viaje en hora punta mañana</v>
      </c>
      <c r="G32" s="469" t="s">
        <v>57</v>
      </c>
      <c r="H32" s="469" t="s">
        <v>57</v>
      </c>
      <c r="I32" s="670" t="s">
        <v>20</v>
      </c>
    </row>
    <row r="33" spans="1:9" x14ac:dyDescent="0.25">
      <c r="A33" s="710"/>
      <c r="B33" s="718"/>
      <c r="C33" s="468" t="str">
        <f>IFERROR(VLOOKUP(C$6,DE_29_M!$A$2:$B$68,2,FALSE),"")</f>
        <v>DE_29</v>
      </c>
      <c r="D33" s="109" t="str">
        <f>IFERROR(VLOOKUP(D$6,DE_29_M!$A$2:$B$68,2,FALSE),"")</f>
        <v>Hasta 60 minutos</v>
      </c>
      <c r="E33" s="670" t="s">
        <v>18</v>
      </c>
      <c r="F33" s="83" t="str">
        <f>IFERROR(VLOOKUP(F$6,DE_29_M!$A$2:$B$73,2,FALSE),"")</f>
        <v>Tiempo de viaje en transporte público en hora punta mañana</v>
      </c>
      <c r="G33" s="469" t="s">
        <v>58</v>
      </c>
      <c r="H33" s="469" t="s">
        <v>58</v>
      </c>
      <c r="I33" s="670" t="s">
        <v>20</v>
      </c>
    </row>
    <row r="34" spans="1:9" x14ac:dyDescent="0.25">
      <c r="A34" s="710" t="s">
        <v>59</v>
      </c>
      <c r="B34" s="670" t="s">
        <v>60</v>
      </c>
      <c r="C34" s="468" t="str">
        <f>IFERROR(VLOOKUP(C$6,EA_16_M!$A$2:$B$68,2,FALSE),"")</f>
        <v>EA_16</v>
      </c>
      <c r="D34" s="109" t="str">
        <f>IFERROR(VLOOKUP(D$6,EA_16_M!$A$2:$B$68,2,FALSE),"")</f>
        <v>Hasta 20 µg/m3</v>
      </c>
      <c r="E34" s="670" t="s">
        <v>18</v>
      </c>
      <c r="F34" s="83" t="str">
        <f>IFERROR(VLOOKUP(F$6,EA_16_M!$A$2:$B$73,2,FALSE),"")</f>
        <v>Cumplimiento norma anual de Material Particulado 2.5</v>
      </c>
      <c r="G34" s="469" t="s">
        <v>61</v>
      </c>
      <c r="H34" s="670" t="s">
        <v>20</v>
      </c>
      <c r="I34" s="469" t="s">
        <v>61</v>
      </c>
    </row>
    <row r="35" spans="1:9" ht="24" x14ac:dyDescent="0.25">
      <c r="A35" s="710"/>
      <c r="B35" s="710" t="s">
        <v>62</v>
      </c>
      <c r="C35" s="468" t="str">
        <f>IFERROR(VLOOKUP(C$6,EA_10_M!$A$2:$B$64,2,FALSE),"")</f>
        <v>EA_10</v>
      </c>
      <c r="D35" s="109" t="str">
        <f>IFERROR(VLOOKUP(D$6,EA_10_M!$A$2:$B$64,2,FALSE),"")</f>
        <v>Ln &gt; 65 dBA OCDE</v>
      </c>
      <c r="E35" s="670" t="s">
        <v>18</v>
      </c>
      <c r="F35" s="83" t="str">
        <f>IFERROR(VLOOKUP(F$6,EA_10_M!$A$2:$B$73,2,FALSE),"")</f>
        <v>Porcentaje de personas potencialmente expuestas a niveles de ruido diurno inaceptables (Ln &gt; 65 dBA OCDE)</v>
      </c>
      <c r="G35" s="469" t="s">
        <v>63</v>
      </c>
      <c r="H35" s="469" t="s">
        <v>63</v>
      </c>
      <c r="I35" s="670" t="s">
        <v>20</v>
      </c>
    </row>
    <row r="36" spans="1:9" ht="24" x14ac:dyDescent="0.25">
      <c r="A36" s="710"/>
      <c r="B36" s="710"/>
      <c r="C36" s="468" t="str">
        <f>IFERROR(VLOOKUP(C$6,EA_90_M!$A$2:$B$64,2,FALSE),"")</f>
        <v>EA_90</v>
      </c>
      <c r="D36" s="109" t="str">
        <f>IFERROR(VLOOKUP(D$6,EA_90_M!$A$2:$B$64,2,FALSE),"")</f>
        <v>Ln &gt; 55 dBA OCDE</v>
      </c>
      <c r="E36" s="670" t="s">
        <v>18</v>
      </c>
      <c r="F36" s="83" t="str">
        <f>IFERROR(VLOOKUP(F$6,EA_90_M!$A$2:$B$73,2,FALSE),"")</f>
        <v>Porcentaje de personas potencialmente expuestas a niveles de ruido nocturno inaceptables (Ln &gt; 55 dBA OCDE)</v>
      </c>
      <c r="G36" s="469" t="s">
        <v>64</v>
      </c>
      <c r="H36" s="469" t="s">
        <v>64</v>
      </c>
      <c r="I36" s="670" t="s">
        <v>20</v>
      </c>
    </row>
    <row r="37" spans="1:9" x14ac:dyDescent="0.25">
      <c r="A37" s="710"/>
      <c r="B37" s="710" t="s">
        <v>65</v>
      </c>
      <c r="C37" s="468" t="str">
        <f>IFERROR(VLOOKUP(C$6,EA_8_M!$A$2:$B$68,2,FALSE),"")</f>
        <v>EA_8</v>
      </c>
      <c r="D37" s="109" t="str">
        <f>IFERROR(VLOOKUP(D$6,EA_8_M!$A$2:$B$68,2,FALSE),"")</f>
        <v>Sin estándar</v>
      </c>
      <c r="E37" s="670" t="s">
        <v>18</v>
      </c>
      <c r="F37" s="83" t="str">
        <f>IFERROR(VLOOKUP(F$6,EA_8_M!$A$2:$B$73,2,FALSE),"")</f>
        <v xml:space="preserve">Consumo de agua potable residencial per cápita al día </v>
      </c>
      <c r="G37" s="469" t="s">
        <v>66</v>
      </c>
      <c r="H37" s="544" t="s">
        <v>20</v>
      </c>
      <c r="I37" s="470" t="s">
        <v>66</v>
      </c>
    </row>
    <row r="38" spans="1:9" x14ac:dyDescent="0.25">
      <c r="A38" s="710"/>
      <c r="B38" s="710"/>
      <c r="C38" s="468" t="str">
        <f>IFERROR(VLOOKUP(C$6,EA_9_M!$A$2:$B$68,2,FALSE),"")</f>
        <v>EA_9</v>
      </c>
      <c r="D38" s="109" t="str">
        <f>IFERROR(VLOOKUP(D$6,EA_9_M!$A$2:$B$68,2,FALSE),"")</f>
        <v>Sin estándar</v>
      </c>
      <c r="E38" s="670" t="s">
        <v>18</v>
      </c>
      <c r="F38" s="83" t="str">
        <f>IFERROR(VLOOKUP(F$6,EA_9_M!$A$2:$B$73,2,FALSE),"")</f>
        <v>Porcentaje de agua no facturada</v>
      </c>
      <c r="G38" s="469" t="s">
        <v>67</v>
      </c>
      <c r="H38" s="544" t="s">
        <v>20</v>
      </c>
      <c r="I38" s="469" t="s">
        <v>67</v>
      </c>
    </row>
    <row r="39" spans="1:9" x14ac:dyDescent="0.25">
      <c r="A39" s="710"/>
      <c r="B39" s="710" t="s">
        <v>68</v>
      </c>
      <c r="C39" s="468" t="str">
        <f>IFERROR(VLOOKUP(C$6,EA_34_M!$A$2:$B$68,2,FALSE),"")</f>
        <v>EA_34</v>
      </c>
      <c r="D39" s="84" t="str">
        <f>IFERROR(VLOOKUP(D$6,EA_34_M!$A$2:$B$68,2,FALSE),"")</f>
        <v>Hasta 1 kilogramo / habitante / día</v>
      </c>
      <c r="E39" s="670" t="s">
        <v>18</v>
      </c>
      <c r="F39" s="83" t="str">
        <f>IFERROR(VLOOKUP(F$6,EA_34_M!$A$2:$B$73,2,FALSE),"")</f>
        <v>Cantidad (kg) de disposición final de residuos sólidos urbanos per cápita</v>
      </c>
      <c r="G39" s="469" t="s">
        <v>69</v>
      </c>
      <c r="H39" s="469" t="s">
        <v>69</v>
      </c>
      <c r="I39" s="670" t="s">
        <v>20</v>
      </c>
    </row>
    <row r="40" spans="1:9" x14ac:dyDescent="0.25">
      <c r="A40" s="710"/>
      <c r="B40" s="710"/>
      <c r="C40" s="468" t="str">
        <f>IFERROR(VLOOKUP(C$6,EA_35_M!$A$2:$B$68,2,FALSE),"")</f>
        <v>EA_35</v>
      </c>
      <c r="D40" s="109" t="str">
        <f>IFERROR(VLOOKUP(D$6,EA_35_M!$A$2:$B$68,2,FALSE),"")</f>
        <v>Sin estándar</v>
      </c>
      <c r="E40" s="670" t="s">
        <v>18</v>
      </c>
      <c r="F40" s="83" t="str">
        <f>IFERROR(VLOOKUP(F$6,EA_35_M!$A$2:$B$73,2,FALSE),"")</f>
        <v>Número de microbasurales por cada 10.000 habitantes</v>
      </c>
      <c r="G40" s="469" t="s">
        <v>70</v>
      </c>
      <c r="H40" s="469" t="s">
        <v>70</v>
      </c>
      <c r="I40" s="670" t="s">
        <v>20</v>
      </c>
    </row>
    <row r="41" spans="1:9" x14ac:dyDescent="0.25">
      <c r="A41" s="710"/>
      <c r="B41" s="710" t="s">
        <v>71</v>
      </c>
      <c r="C41" s="468" t="str">
        <f>IFERROR(VLOOKUP(C$6,EA_22_M!$A$2:$B$68,2,FALSE),"")</f>
        <v>EA_22</v>
      </c>
      <c r="D41" s="109" t="str">
        <f>IFERROR(VLOOKUP(D$6,EA_22_M!$A$2:$B$68,2,FALSE),"")</f>
        <v>Sin estándar</v>
      </c>
      <c r="E41" s="670" t="s">
        <v>18</v>
      </c>
      <c r="F41" s="83" t="str">
        <f>IFERROR(VLOOKUP(F$6,EA_22_M!$A$2:$B$73,2,FALSE),"")</f>
        <v>Consumo de energía eléctrica per cápita residencial</v>
      </c>
      <c r="G41" s="469" t="s">
        <v>72</v>
      </c>
      <c r="H41" s="469" t="s">
        <v>72</v>
      </c>
      <c r="I41" s="670" t="s">
        <v>20</v>
      </c>
    </row>
    <row r="42" spans="1:9" x14ac:dyDescent="0.25">
      <c r="A42" s="710"/>
      <c r="B42" s="710"/>
      <c r="C42" s="468" t="str">
        <f>IFERROR(VLOOKUP(C$6,EA_22a_M!$A$2:$B$68,2,FALSE),"")</f>
        <v>EA_22a</v>
      </c>
      <c r="D42" s="109" t="str">
        <f>IFERROR(VLOOKUP(D$6,EA_22a_M!$A$2:$B$68,2,FALSE),"")</f>
        <v>Sin estándar</v>
      </c>
      <c r="E42" s="670" t="s">
        <v>18</v>
      </c>
      <c r="F42" s="83" t="str">
        <f>IFERROR(VLOOKUP(F$6,EA_22a_M!$A$2:$B$73,2,FALSE),"")</f>
        <v>Consumo de energía eléctrica per cápita no residencial</v>
      </c>
      <c r="G42" s="469" t="s">
        <v>73</v>
      </c>
      <c r="H42" s="469" t="s">
        <v>73</v>
      </c>
      <c r="I42" s="670" t="s">
        <v>20</v>
      </c>
    </row>
    <row r="43" spans="1:9" x14ac:dyDescent="0.25">
      <c r="A43" s="710"/>
      <c r="B43" s="710"/>
      <c r="C43" s="468" t="str">
        <f>IFERROR(VLOOKUP(C$6,EA_23_M!$A$2:$B$69,2,FALSE),"")</f>
        <v>EA_23</v>
      </c>
      <c r="D43" s="109" t="str">
        <f>IFERROR(VLOOKUP(D$6,EA_23_M!$A$2:$B$69,2,FALSE),"")</f>
        <v>Sin estándar</v>
      </c>
      <c r="E43" s="670" t="s">
        <v>18</v>
      </c>
      <c r="F43" s="83" t="str">
        <f>IFERROR(VLOOKUP(F$6,EA_23_M!$A$2:$B$74,2,FALSE),"")</f>
        <v>Porcentaje de aporte de energía eléctrica de origen domiciliario</v>
      </c>
      <c r="G43" s="469" t="s">
        <v>74</v>
      </c>
      <c r="H43" s="469" t="s">
        <v>74</v>
      </c>
      <c r="I43" s="670" t="s">
        <v>20</v>
      </c>
    </row>
    <row r="44" spans="1:9" x14ac:dyDescent="0.25">
      <c r="A44" s="710"/>
      <c r="B44" s="710" t="s">
        <v>75</v>
      </c>
      <c r="C44" s="468" t="str">
        <f>IFERROR(VLOOKUP(C$6,IP_33a_M!$A$2:$B$68,2,FALSE),"")</f>
        <v>IP_33a</v>
      </c>
      <c r="D44" s="109" t="str">
        <f>IFERROR(VLOOKUP(D$6,IP_33a_M!$A$2:$B$68,2,FALSE),"")</f>
        <v>Sin estándar</v>
      </c>
      <c r="E44" s="670" t="s">
        <v>44</v>
      </c>
      <c r="F44" s="83" t="str">
        <f>IFERROR(VLOOKUP(F$6,IP_33a_M!$A$2:$B$73,2,FALSE),"")</f>
        <v>Superficie del Continuo de Construcciones Urbanas (CCU)</v>
      </c>
      <c r="G44" s="469" t="s">
        <v>76</v>
      </c>
      <c r="H44" s="670" t="s">
        <v>20</v>
      </c>
      <c r="I44" s="469" t="s">
        <v>76</v>
      </c>
    </row>
    <row r="45" spans="1:9" x14ac:dyDescent="0.25">
      <c r="A45" s="710"/>
      <c r="B45" s="710"/>
      <c r="C45" s="468" t="str">
        <f>IFERROR(VLOOKUP(C$6,IP_33b_M!$A$2:$B$68,2,FALSE),"")</f>
        <v>IP_33b</v>
      </c>
      <c r="D45" s="109" t="str">
        <f>IFERROR(VLOOKUP(D$6,IP_33b_M!$A$2:$B$68,2,FALSE),"")</f>
        <v>Sin estándar</v>
      </c>
      <c r="E45" s="670" t="s">
        <v>44</v>
      </c>
      <c r="F45" s="83" t="str">
        <f>IFERROR(VLOOKUP(F$6,IP_33b_M!$A$2:$B$73,2,FALSE),"")</f>
        <v>Superficie de suelos de alto valor agrícola, según clases de suelo, próximas al CCU</v>
      </c>
      <c r="G45" s="469" t="s">
        <v>77</v>
      </c>
      <c r="H45" s="670" t="s">
        <v>20</v>
      </c>
      <c r="I45" s="469" t="s">
        <v>77</v>
      </c>
    </row>
    <row r="46" spans="1:9" x14ac:dyDescent="0.25">
      <c r="A46" s="710"/>
      <c r="B46" s="710"/>
      <c r="C46" s="468" t="str">
        <f>IFERROR(VLOOKUP(C$6,IP_33c_M!$A$2:$B$68,2,FALSE),"")</f>
        <v>IP_33c</v>
      </c>
      <c r="D46" s="109" t="str">
        <f>IFERROR(VLOOKUP(D$6,IP_33c_M!$A$2:$B$68,2,FALSE),"")</f>
        <v>Sin estándar</v>
      </c>
      <c r="E46" s="670" t="s">
        <v>44</v>
      </c>
      <c r="F46" s="83" t="str">
        <f>IFERROR(VLOOKUP(F$6,IP_33c_M!$A$2:$B$73,2,FALSE),"")</f>
        <v>Superficie de sitios prioritarios para la conservación próximos al CCU</v>
      </c>
      <c r="G46" s="469" t="s">
        <v>78</v>
      </c>
      <c r="H46" s="670" t="s">
        <v>20</v>
      </c>
      <c r="I46" s="469" t="s">
        <v>78</v>
      </c>
    </row>
    <row r="47" spans="1:9" x14ac:dyDescent="0.25">
      <c r="A47" s="710" t="s">
        <v>79</v>
      </c>
      <c r="B47" s="670" t="s">
        <v>80</v>
      </c>
      <c r="C47" s="468" t="str">
        <f>IFERROR(VLOOKUP(C$6,BPU_24_M!$A$2:$B$68,2,FALSE),"")</f>
        <v>BPU_24</v>
      </c>
      <c r="D47" s="109" t="str">
        <f>IFERROR(VLOOKUP(D$6,BPU_24_M!$A$2:$B$68,2,FALSE),"")</f>
        <v>Sin estándar</v>
      </c>
      <c r="E47" s="670" t="s">
        <v>18</v>
      </c>
      <c r="F47" s="83" t="str">
        <f>IFERROR(VLOOKUP(F$6,BPU_24_M!$A$2:$B$73,2,FALSE),"")</f>
        <v>Tasa de conexiones residenciales fijas de internet por cada 1.000 viviendas particulares</v>
      </c>
      <c r="G47" s="469" t="s">
        <v>81</v>
      </c>
      <c r="H47" s="469" t="s">
        <v>81</v>
      </c>
      <c r="I47" s="670" t="s">
        <v>20</v>
      </c>
    </row>
    <row r="48" spans="1:9" ht="24" x14ac:dyDescent="0.25">
      <c r="A48" s="710"/>
      <c r="B48" s="670" t="s">
        <v>82</v>
      </c>
      <c r="C48" s="468" t="str">
        <f>IFERROR(VLOOKUP(C$6,IS_91_M!$A$2:$B$68,2,FALSE),"")</f>
        <v>IS_91</v>
      </c>
      <c r="D48" s="109" t="str">
        <f>IFERROR(VLOOKUP(D$6,IS_91_M!$A$2:$B$68,2,FALSE),"")</f>
        <v>Sin estándar</v>
      </c>
      <c r="E48" s="670" t="s">
        <v>18</v>
      </c>
      <c r="F48" s="83" t="str">
        <f>IFERROR(VLOOKUP(F$6,IS_91_M!$A$2:$B$73,2,FALSE),"")</f>
        <v>Indisponibilidad de suministro eléctrico - indicador SAIDI anual</v>
      </c>
      <c r="G48" s="469" t="s">
        <v>83</v>
      </c>
      <c r="H48" s="469" t="s">
        <v>83</v>
      </c>
      <c r="I48" s="670" t="s">
        <v>20</v>
      </c>
    </row>
    <row r="49" spans="1:9" x14ac:dyDescent="0.25">
      <c r="A49" s="710"/>
      <c r="B49" s="670" t="s">
        <v>84</v>
      </c>
      <c r="C49" s="468" t="str">
        <f>IFERROR(VLOOKUP(C$6,IS_40_M!$A$2:$B$68,2,FALSE),"")</f>
        <v>IS_40</v>
      </c>
      <c r="D49" s="84" t="str">
        <f>IFERROR(VLOOKUP(D$6,IS_40_M!$A$2:$B$68,2,FALSE),"")</f>
        <v>100% de veredas en buen estado</v>
      </c>
      <c r="E49" s="670" t="s">
        <v>18</v>
      </c>
      <c r="F49" s="83" t="str">
        <f>IFERROR(VLOOKUP(F$6,IS_40_M!$A$2:$B$73,2,FALSE),"")</f>
        <v>Porcentaje de manzanas con veredas con buena calidad de pavimento</v>
      </c>
      <c r="G49" s="469" t="s">
        <v>85</v>
      </c>
      <c r="H49" s="469" t="s">
        <v>85</v>
      </c>
      <c r="I49" s="670" t="s">
        <v>20</v>
      </c>
    </row>
    <row r="50" spans="1:9" ht="24" x14ac:dyDescent="0.25">
      <c r="A50" s="710"/>
      <c r="B50" s="670" t="s">
        <v>86</v>
      </c>
      <c r="C50" s="468" t="str">
        <f>IFERROR(VLOOKUP(C$6,IS_31_M!$A$2:$B$68,2,FALSE),"")</f>
        <v>IS_31</v>
      </c>
      <c r="D50" s="84" t="str">
        <f>IFERROR(VLOOKUP(D$6,IS_31_M!$A$2:$B$68,2,FALSE),"")</f>
        <v>Hasta 10%</v>
      </c>
      <c r="E50" s="671" t="s">
        <v>18</v>
      </c>
      <c r="F50" s="83" t="str">
        <f>IFERROR(VLOOKUP(F$6,IS_31_M!$A$2:$B$73,2,FALSE),"")</f>
        <v>Porcentaje de viviendas particulares que requieren mejoras de materialidad y/o servicios básicos</v>
      </c>
      <c r="G50" s="469" t="s">
        <v>87</v>
      </c>
      <c r="H50" s="469" t="s">
        <v>87</v>
      </c>
      <c r="I50" s="670" t="s">
        <v>20</v>
      </c>
    </row>
    <row r="51" spans="1:9" x14ac:dyDescent="0.25">
      <c r="A51" s="710"/>
      <c r="B51" s="710" t="s">
        <v>88</v>
      </c>
      <c r="C51" s="468" t="str">
        <f>IFERROR(VLOOKUP(C$6,IS_32_M!$A$2:$B$68,2,FALSE),"")</f>
        <v>IS_32</v>
      </c>
      <c r="D51" s="109" t="str">
        <f>IFERROR(VLOOKUP(D$6,IS_32_M!$A$2:$B$68,2,FALSE),"")</f>
        <v>Sin estándar</v>
      </c>
      <c r="E51" s="670" t="s">
        <v>18</v>
      </c>
      <c r="F51" s="83" t="str">
        <f>IFERROR(VLOOKUP(F$6,IS_32_M!$A$2:$B$73,2,FALSE),"")</f>
        <v>Requerimiento de viviendas nuevas urbanas</v>
      </c>
      <c r="G51" s="469" t="s">
        <v>89</v>
      </c>
      <c r="H51" s="469" t="s">
        <v>89</v>
      </c>
      <c r="I51" s="670" t="s">
        <v>20</v>
      </c>
    </row>
    <row r="52" spans="1:9" x14ac:dyDescent="0.25">
      <c r="A52" s="710"/>
      <c r="B52" s="710"/>
      <c r="C52" s="468" t="str">
        <f>IFERROR(VLOOKUP(C$6,IS_33_M!$A$2:$B$68,2,FALSE),"")</f>
        <v>IS_33</v>
      </c>
      <c r="D52" s="109" t="str">
        <f>IFERROR(VLOOKUP(D$6,IS_33_M!$A$2:$B$68,2,FALSE),"")</f>
        <v>Sin estándar</v>
      </c>
      <c r="E52" s="670" t="s">
        <v>18</v>
      </c>
      <c r="F52" s="83" t="str">
        <f>IFERROR(VLOOKUP(F$6,IS_33_M!$A$2:$B$73,2,FALSE),"")</f>
        <v>Porcentaje de viviendas en situación de hacinamiento</v>
      </c>
      <c r="G52" s="469" t="s">
        <v>90</v>
      </c>
      <c r="H52" s="469" t="s">
        <v>90</v>
      </c>
      <c r="I52" s="670" t="s">
        <v>20</v>
      </c>
    </row>
    <row r="53" spans="1:9" x14ac:dyDescent="0.25">
      <c r="A53" s="710"/>
      <c r="B53" s="710"/>
      <c r="C53" s="468" t="str">
        <f>IFERROR(VLOOKUP(C$6,IS_34_M!$A$2:$B$68,2,FALSE),"")</f>
        <v>IS_34</v>
      </c>
      <c r="D53" s="109" t="str">
        <f>IFERROR(VLOOKUP(D$6,IS_34_M!$A$2:$B$68,2,FALSE),"")</f>
        <v>Sin estándar</v>
      </c>
      <c r="E53" s="670" t="s">
        <v>18</v>
      </c>
      <c r="F53" s="83" t="str">
        <f>IFERROR(VLOOKUP(F$6,IS_34_M!$A$2:$B$73,2,FALSE),"")</f>
        <v>Porcentaje de viviendas con situación de allegamiento externo</v>
      </c>
      <c r="G53" s="469" t="s">
        <v>91</v>
      </c>
      <c r="H53" s="469" t="s">
        <v>91</v>
      </c>
      <c r="I53" s="670" t="s">
        <v>20</v>
      </c>
    </row>
    <row r="54" spans="1:9" x14ac:dyDescent="0.25">
      <c r="A54" s="710"/>
      <c r="B54" s="710" t="s">
        <v>92</v>
      </c>
      <c r="C54" s="468" t="str">
        <f>IFERROR(VLOOKUP(C$6,IS_36_M!$A$2:$B$68,2,FALSE),"")</f>
        <v>IS_36</v>
      </c>
      <c r="D54" s="109" t="str">
        <f>IFERROR(VLOOKUP(D$6,IS_36_M!$A$2:$B$68,2,FALSE),"")</f>
        <v>Sin estándar</v>
      </c>
      <c r="E54" s="670" t="s">
        <v>18</v>
      </c>
      <c r="F54" s="83" t="str">
        <f>IFERROR(VLOOKUP(F$6,IS_36_M!$A$2:$B$73,2,FALSE),"")</f>
        <v>Porcentaje de la población en situación de pobreza (pobreza por ingresos MDS)</v>
      </c>
      <c r="G54" s="469" t="s">
        <v>93</v>
      </c>
      <c r="H54" s="469" t="s">
        <v>93</v>
      </c>
      <c r="I54" s="670" t="s">
        <v>20</v>
      </c>
    </row>
    <row r="55" spans="1:9" x14ac:dyDescent="0.25">
      <c r="A55" s="710"/>
      <c r="B55" s="710"/>
      <c r="C55" s="468" t="str">
        <f>IFERROR(VLOOKUP(C$6,IS_37_M!$A$2:$B$68,2,FALSE),"")</f>
        <v>IS_37</v>
      </c>
      <c r="D55" s="109" t="str">
        <f>IFERROR(VLOOKUP(D$6,IS_37_M!$A$2:$B$68,2,FALSE),"")</f>
        <v>Sin estándar</v>
      </c>
      <c r="E55" s="670" t="s">
        <v>18</v>
      </c>
      <c r="F55" s="83" t="str">
        <f>IFERROR(VLOOKUP(F$6,IS_37_M!$A$2:$B$73,2,FALSE),"")</f>
        <v>Porcentaje de la población en situación de pobreza (pobreza multidimensional MDS)</v>
      </c>
      <c r="G55" s="469" t="s">
        <v>94</v>
      </c>
      <c r="H55" s="469" t="s">
        <v>94</v>
      </c>
      <c r="I55" s="670" t="s">
        <v>20</v>
      </c>
    </row>
    <row r="56" spans="1:9" ht="48" x14ac:dyDescent="0.25">
      <c r="A56" s="710"/>
      <c r="B56" s="710" t="s">
        <v>95</v>
      </c>
      <c r="C56" s="468" t="str">
        <f>IFERROR(VLOOKUP(C$6,IS_39_M!$A$2:$B$68,2,FALSE),"")</f>
        <v>IS_39</v>
      </c>
      <c r="D56" s="84" t="str">
        <f>IFERROR(VLOOKUP(D$6,IS_39_M!$A$2:$B$68,2,FALSE),"")</f>
        <v>100 % de las unidades vecinales (UV) de una comuna con un mínimo de 20% y un máximo de 60% de población vulnerable.</v>
      </c>
      <c r="E56" s="670" t="s">
        <v>18</v>
      </c>
      <c r="F56" s="83" t="str">
        <f>IFERROR(VLOOKUP(F$6,IS_39_M!$A$2:$B$73,2,FALSE),"")</f>
        <v>Porcentaje de unidades vecinales de la comuna que tienen entre 20% y 60% de hogares vulnerables.</v>
      </c>
      <c r="G56" s="469" t="s">
        <v>96</v>
      </c>
      <c r="H56" s="469" t="s">
        <v>96</v>
      </c>
      <c r="I56" s="670" t="s">
        <v>20</v>
      </c>
    </row>
    <row r="57" spans="1:9" x14ac:dyDescent="0.25">
      <c r="A57" s="710"/>
      <c r="B57" s="710"/>
      <c r="C57" s="468" t="str">
        <f>IFERROR(VLOOKUP(C$6,IS_39a_M!$A$2:$B$68,2,FALSE),"")</f>
        <v>IS_39a</v>
      </c>
      <c r="D57" s="109" t="str">
        <f>IFERROR(VLOOKUP(D$6,IS_39a_M!$A$2:$B$68,2,FALSE),"")</f>
        <v>Sin estándar</v>
      </c>
      <c r="E57" s="670" t="s">
        <v>18</v>
      </c>
      <c r="F57" s="83" t="str">
        <f>IFERROR(VLOOKUP(F$6,IS_39a_M!$A$2:$B$73,2,FALSE),"")</f>
        <v>Índice de segregación de la población vulnerable</v>
      </c>
      <c r="G57" s="469" t="s">
        <v>97</v>
      </c>
      <c r="H57" s="469" t="s">
        <v>97</v>
      </c>
      <c r="I57" s="670" t="s">
        <v>20</v>
      </c>
    </row>
    <row r="58" spans="1:9" x14ac:dyDescent="0.25">
      <c r="A58" s="710"/>
      <c r="B58" s="670" t="s">
        <v>98</v>
      </c>
      <c r="C58" s="468" t="str">
        <f>IFERROR(VLOOKUP(C$6,IS_58_M!$A$2:$B$68,2,FALSE),"")</f>
        <v>IS_58</v>
      </c>
      <c r="D58" s="109" t="str">
        <f>IFERROR(VLOOKUP(D$6,IS_58_M!$A$2:$B$68,2,FALSE),"")</f>
        <v>Sin estándar</v>
      </c>
      <c r="E58" s="670" t="s">
        <v>18</v>
      </c>
      <c r="F58" s="83" t="str">
        <f>IFERROR(VLOOKUP(F$6,IS_58_M!$A$2:$B$73,2,FALSE),"")</f>
        <v>Número de denuncias por delito en el espacio público cada 100 habitantes</v>
      </c>
      <c r="G58" s="469" t="s">
        <v>99</v>
      </c>
      <c r="H58" s="469" t="s">
        <v>99</v>
      </c>
      <c r="I58" s="670" t="s">
        <v>20</v>
      </c>
    </row>
    <row r="59" spans="1:9" ht="36" x14ac:dyDescent="0.25">
      <c r="A59" s="715" t="s">
        <v>100</v>
      </c>
      <c r="B59" s="670" t="s">
        <v>101</v>
      </c>
      <c r="C59" s="468" t="str">
        <f>IFERROR(VLOOKUP(C$6,IS_20_M!$A$2:$B$68,2,FALSE),"")</f>
        <v>IS_20</v>
      </c>
      <c r="D59" s="109" t="str">
        <f>IFERROR(VLOOKUP(D$6,IS_20_M!$A$2:$B$68,2,FALSE),"")</f>
        <v>Sin estándar</v>
      </c>
      <c r="E59" s="670" t="s">
        <v>18</v>
      </c>
      <c r="F59" s="83" t="str">
        <f>IFERROR(VLOOKUP(F$6,IS_20_M!$A$2:$B$73,2,FALSE),"")</f>
        <v>Porcentaje de continuidad de la infraestructura vial en las áreas de crecimiento urbano</v>
      </c>
      <c r="G59" s="470" t="s">
        <v>102</v>
      </c>
      <c r="H59" s="543" t="s">
        <v>20</v>
      </c>
      <c r="I59" s="470" t="s">
        <v>102</v>
      </c>
    </row>
    <row r="60" spans="1:9" x14ac:dyDescent="0.25">
      <c r="A60" s="716"/>
      <c r="B60" s="710" t="s">
        <v>103</v>
      </c>
      <c r="C60" s="468" t="str">
        <f>IFERROR(VLOOKUP(C$6,DE_48_M!$A$2:$B$68,2,FALSE),"")</f>
        <v>DE_48</v>
      </c>
      <c r="D60" s="109" t="str">
        <f>IFERROR(VLOOKUP(D$6,DE_48_M!$A$2:$B$68,2,FALSE),"")</f>
        <v>Sin estándar</v>
      </c>
      <c r="E60" s="670" t="s">
        <v>18</v>
      </c>
      <c r="F60" s="83" t="str">
        <f>IFERROR(VLOOKUP(F$6,DE_48_M!$A$2:$B$73,2,FALSE),"")</f>
        <v>Porcentaje de superficie no construida (sitios eriazos) en áreas urbanas</v>
      </c>
      <c r="G60" s="469" t="s">
        <v>104</v>
      </c>
      <c r="H60" s="469" t="s">
        <v>104</v>
      </c>
      <c r="I60" s="670" t="s">
        <v>20</v>
      </c>
    </row>
    <row r="61" spans="1:9" x14ac:dyDescent="0.25">
      <c r="A61" s="716"/>
      <c r="B61" s="710"/>
      <c r="C61" s="468" t="str">
        <f>IFERROR(VLOOKUP(C$6,EA_31_M!$A$2:$B$68,2,FALSE),"")</f>
        <v>EA_31</v>
      </c>
      <c r="D61" s="109" t="str">
        <f>IFERROR(VLOOKUP(D$6,EA_31_M!$A$2:$B$68,2,FALSE),"")</f>
        <v>Sin estándar</v>
      </c>
      <c r="E61" s="670" t="s">
        <v>18</v>
      </c>
      <c r="F61" s="83" t="str">
        <f>IFERROR(VLOOKUP(F$6,EA_31_M!$A$2:$B$73,2,FALSE),"")</f>
        <v>Tasa de crecimiento anual de la extensión física urbana</v>
      </c>
      <c r="G61" s="469" t="s">
        <v>105</v>
      </c>
      <c r="H61" s="670" t="s">
        <v>20</v>
      </c>
      <c r="I61" s="469" t="s">
        <v>105</v>
      </c>
    </row>
    <row r="62" spans="1:9" ht="24" x14ac:dyDescent="0.25">
      <c r="A62" s="716"/>
      <c r="B62" s="710"/>
      <c r="C62" s="468" t="str">
        <f>IFERROR(VLOOKUP(C$6,IS_5_M!$A$2:$B$68,2,FALSE),"")</f>
        <v>IS_5</v>
      </c>
      <c r="D62" s="109" t="str">
        <f>IFERROR(VLOOKUP(D$6,IS_5_M!$A$2:$B$68,2,FALSE),"")</f>
        <v>Sin estándar</v>
      </c>
      <c r="E62" s="670" t="s">
        <v>18</v>
      </c>
      <c r="F62" s="83" t="str">
        <f>IFERROR(VLOOKUP(F$6,IS_5_M!$A$2:$B$73,2,FALSE),"")</f>
        <v>Diferencia entre el valor de suelo más alto y el más bajo entre las áreas homogéneas (urbanas) definidas por el Servicio de Impuestos Internos</v>
      </c>
      <c r="G62" s="469" t="s">
        <v>106</v>
      </c>
      <c r="H62" s="469" t="s">
        <v>106</v>
      </c>
      <c r="I62" s="670" t="s">
        <v>20</v>
      </c>
    </row>
    <row r="63" spans="1:9" ht="24" x14ac:dyDescent="0.25">
      <c r="A63" s="716"/>
      <c r="B63" s="670" t="s">
        <v>107</v>
      </c>
      <c r="C63" s="468" t="str">
        <f>IFERROR(VLOOKUP(C$6,EA_48_M!$A$2:$B$68,2,FALSE),"")</f>
        <v>EA_48</v>
      </c>
      <c r="D63" s="109" t="str">
        <f>IFERROR(VLOOKUP(D$6,EA_48_M!$A$2:$B$68,2,FALSE),"")</f>
        <v>Sin estándar</v>
      </c>
      <c r="E63" s="670" t="s">
        <v>18</v>
      </c>
      <c r="F63" s="83" t="str">
        <f>IFERROR(VLOOKUP(F$6,EA_48_M!$A$2:$B$73,2,FALSE),"")</f>
        <v>Porcentaje de población expuesta a inundación por tsunami</v>
      </c>
      <c r="G63" s="469" t="s">
        <v>108</v>
      </c>
      <c r="H63" s="469" t="s">
        <v>108</v>
      </c>
      <c r="I63" s="670" t="s">
        <v>20</v>
      </c>
    </row>
    <row r="64" spans="1:9" ht="24" x14ac:dyDescent="0.25">
      <c r="A64" s="716"/>
      <c r="B64" s="670" t="s">
        <v>109</v>
      </c>
      <c r="C64" s="468" t="str">
        <f>IFERROR(VLOOKUP(C$6,IG_1_M!$A$2:$B$68,2,FALSE),"")</f>
        <v>IG_1</v>
      </c>
      <c r="D64" s="109" t="str">
        <f>IFERROR(VLOOKUP(D$6,IG_1_M!$A$2:$B$68,2,FALSE),"")</f>
        <v>Sin estándar</v>
      </c>
      <c r="E64" s="670" t="s">
        <v>18</v>
      </c>
      <c r="F64" s="83" t="str">
        <f>IFERROR(VLOOKUP(F$6,IG_1_M!$A$2:$B$73,2,FALSE),"")</f>
        <v>Porcentaje de la inversión nacional a escala comunal en la que participa el municipio como institución contratante</v>
      </c>
      <c r="G64" s="469" t="s">
        <v>110</v>
      </c>
      <c r="H64" s="469" t="s">
        <v>110</v>
      </c>
      <c r="I64" s="670" t="s">
        <v>20</v>
      </c>
    </row>
    <row r="65" spans="1:9" ht="24" x14ac:dyDescent="0.25">
      <c r="A65" s="717"/>
      <c r="B65" s="670" t="s">
        <v>111</v>
      </c>
      <c r="C65" s="468" t="str">
        <f>IFERROR(VLOOKUP(C$6,IG_66_M!$A$2:$B$68,2,FALSE),"")</f>
        <v>IG_66</v>
      </c>
      <c r="D65" s="84" t="str">
        <f>IFERROR(VLOOKUP(D$6,IG_66_M!$A$2:$B$68,2,FALSE),"")</f>
        <v>PRC vigente o actualizado en menos de 10 años</v>
      </c>
      <c r="E65" s="671" t="s">
        <v>18</v>
      </c>
      <c r="F65" s="83" t="str">
        <f>IFERROR(VLOOKUP(F$6,IG_66_M!$A$2:$B$73,2,FALSE),"")</f>
        <v>Plan regulador comunal actualizado</v>
      </c>
      <c r="G65" s="469" t="s">
        <v>112</v>
      </c>
      <c r="H65" s="469" t="s">
        <v>112</v>
      </c>
      <c r="I65" s="670" t="s">
        <v>20</v>
      </c>
    </row>
    <row r="66" spans="1:9" ht="24" x14ac:dyDescent="0.25">
      <c r="A66" s="715" t="s">
        <v>113</v>
      </c>
      <c r="B66" s="670" t="s">
        <v>114</v>
      </c>
      <c r="C66" s="468" t="str">
        <f>IFERROR(VLOOKUP(C$6,DE_3_M!$A$2:$B$68,2,FALSE),"")</f>
        <v>DE_3</v>
      </c>
      <c r="D66" s="109" t="str">
        <f>IFERROR(VLOOKUP(D$6,DE_3_M!$A$2:$B$68,2,FALSE),"")</f>
        <v>Hasta 30%</v>
      </c>
      <c r="E66" s="67" t="s">
        <v>18</v>
      </c>
      <c r="F66" s="83" t="str">
        <f>IFERROR(VLOOKUP(F$6,DE_3_M!$A$2:$B$73,2,FALSE),"")</f>
        <v>Participación del Fondo Común Municipal (FCM) en el ingreso municipal total (descontadas las transferencias)</v>
      </c>
      <c r="G66" s="469" t="s">
        <v>115</v>
      </c>
      <c r="H66" s="469" t="s">
        <v>115</v>
      </c>
      <c r="I66" s="670" t="s">
        <v>20</v>
      </c>
    </row>
    <row r="67" spans="1:9" x14ac:dyDescent="0.25">
      <c r="A67" s="716"/>
      <c r="B67" s="715" t="s">
        <v>116</v>
      </c>
      <c r="C67" s="468" t="str">
        <f>IFERROR(VLOOKUP(C$6,DE_99_M!$A$2:$B$68,2,FALSE),"")</f>
        <v>DE_99</v>
      </c>
      <c r="D67" s="84" t="str">
        <f>IFERROR(VLOOKUP(D$6,DE_99_M!$A$2:$B$68,2,FALSE),"")</f>
        <v>Sin estándar</v>
      </c>
      <c r="E67" s="670" t="s">
        <v>44</v>
      </c>
      <c r="F67" s="83" t="str">
        <f>IFERROR(VLOOKUP(F$6,DE_99_M!$A$2:$B$73,2,FALSE),"")</f>
        <v>Porcentaje de ocupados que trabajan en el sector primario</v>
      </c>
      <c r="G67" s="469" t="s">
        <v>117</v>
      </c>
      <c r="H67" s="670" t="s">
        <v>20</v>
      </c>
      <c r="I67" s="469" t="s">
        <v>117</v>
      </c>
    </row>
    <row r="68" spans="1:9" x14ac:dyDescent="0.25">
      <c r="A68" s="716"/>
      <c r="B68" s="716"/>
      <c r="C68" s="468" t="str">
        <f>IFERROR(VLOOKUP(C$6,DE_100_M!$A$2:$B$68,2,FALSE),"")</f>
        <v>DE_100</v>
      </c>
      <c r="D68" s="84" t="str">
        <f>IFERROR(VLOOKUP(D$6,DE_100_M!$A$2:$B$68,2,FALSE),"")</f>
        <v>Sin estándar</v>
      </c>
      <c r="E68" s="670" t="s">
        <v>44</v>
      </c>
      <c r="F68" s="83" t="str">
        <f>IFERROR(VLOOKUP(F$6,DE_100_M!$A$2:$B$73,2,FALSE),"")</f>
        <v>Porcentaje de ocupados que trabajan en el sector secundario</v>
      </c>
      <c r="G68" s="469" t="s">
        <v>118</v>
      </c>
      <c r="H68" s="670" t="s">
        <v>20</v>
      </c>
      <c r="I68" s="469" t="s">
        <v>118</v>
      </c>
    </row>
    <row r="69" spans="1:9" x14ac:dyDescent="0.25">
      <c r="A69" s="716"/>
      <c r="B69" s="716"/>
      <c r="C69" s="468" t="str">
        <f>IFERROR(VLOOKUP(C$6,DE_101_M!$A$2:$B$37,2,FALSE),"")</f>
        <v>DE_101</v>
      </c>
      <c r="D69" s="84" t="str">
        <f>IFERROR(VLOOKUP(D$6,DE_101_M!$A$2:$B$37,2,FALSE),"")</f>
        <v>Sin estándar</v>
      </c>
      <c r="E69" s="670" t="s">
        <v>44</v>
      </c>
      <c r="F69" s="83" t="str">
        <f>IFERROR(VLOOKUP(F$6,DE_101_M!$A$2:$B$37,2,FALSE),"")</f>
        <v>Porcentaje de ocupados que trabajan en el sector terciario</v>
      </c>
      <c r="G69" s="469" t="s">
        <v>119</v>
      </c>
      <c r="H69" s="670" t="s">
        <v>20</v>
      </c>
      <c r="I69" s="469" t="s">
        <v>119</v>
      </c>
    </row>
    <row r="70" spans="1:9" x14ac:dyDescent="0.25">
      <c r="A70" s="716"/>
      <c r="B70" s="716"/>
      <c r="C70" s="468" t="str">
        <f>IFERROR(VLOOKUP(C$6,DE_18_M!$A$2:$B$68,2,FALSE),"")</f>
        <v>DE_18</v>
      </c>
      <c r="D70" s="84" t="str">
        <f>IFERROR(VLOOKUP(D$6,DE_18_M!$A$2:$B$68,2,FALSE),"")</f>
        <v>Hasta 5%</v>
      </c>
      <c r="E70" s="670" t="s">
        <v>18</v>
      </c>
      <c r="F70" s="83" t="str">
        <f>IFERROR(VLOOKUP(F$6,DE_18_M!$A$2:$B$73,2,FALSE),"")</f>
        <v>Tasa de desocupación</v>
      </c>
      <c r="G70" s="469" t="s">
        <v>120</v>
      </c>
      <c r="H70" s="670" t="s">
        <v>20</v>
      </c>
      <c r="I70" s="469" t="s">
        <v>120</v>
      </c>
    </row>
    <row r="71" spans="1:9" x14ac:dyDescent="0.25">
      <c r="A71" s="717"/>
      <c r="B71" s="717"/>
      <c r="C71" s="468" t="str">
        <f>IFERROR(VLOOKUP(C$6,DE_98_M!$A$2:$B$68,2,FALSE),"")</f>
        <v>DE_98</v>
      </c>
      <c r="D71" s="84" t="str">
        <f>IFERROR(VLOOKUP(D$6,DE_98_M!$A$2:$B$68,2,FALSE),"")</f>
        <v>Sin estándar</v>
      </c>
      <c r="E71" s="670" t="s">
        <v>44</v>
      </c>
      <c r="F71" s="83" t="str">
        <f>IFERROR(VLOOKUP(F$6,DE_98_M!$A$2:$B$73,2,FALSE),"")</f>
        <v>Porcentaje de ocupados por cuenta propia, respecto del total de personas ocupadas</v>
      </c>
      <c r="G71" s="469" t="s">
        <v>121</v>
      </c>
      <c r="H71" s="670" t="s">
        <v>20</v>
      </c>
      <c r="I71" s="469" t="s">
        <v>121</v>
      </c>
    </row>
    <row r="72" spans="1:9" ht="36" x14ac:dyDescent="0.25">
      <c r="A72" s="710" t="s">
        <v>122</v>
      </c>
      <c r="B72" s="670" t="s">
        <v>123</v>
      </c>
      <c r="C72" s="468" t="str">
        <f>IFERROR(VLOOKUP(C$6,IP_6_M!$A$2:$B$68,2,FALSE),"")</f>
        <v>IP_6</v>
      </c>
      <c r="D72" s="109" t="str">
        <f>IFERROR(VLOOKUP(D$6,IP_6_M!$A$2:$B$68,2,FALSE),"")</f>
        <v>Sin estándar</v>
      </c>
      <c r="E72" s="670" t="s">
        <v>18</v>
      </c>
      <c r="F72" s="83" t="str">
        <f>IFERROR(VLOOKUP(F$6,IP_6_M!$A$2:$B$73,2,FALSE),"")</f>
        <v>Porcentaje de inversión pública destinada a proyectos que tienen procesos de intervención de restauración de inmuebles patrimoniales sobre el total de inversión destinada a proyectos con recomendación favorable.</v>
      </c>
      <c r="G72" s="469" t="s">
        <v>124</v>
      </c>
      <c r="H72" s="469" t="s">
        <v>124</v>
      </c>
      <c r="I72" s="670" t="s">
        <v>20</v>
      </c>
    </row>
    <row r="73" spans="1:9" ht="24" x14ac:dyDescent="0.25">
      <c r="A73" s="710"/>
      <c r="B73" s="710" t="s">
        <v>125</v>
      </c>
      <c r="C73" s="468" t="str">
        <f>IFERROR(VLOOKUP(C$6,IP_34_M!$A$2:$B$68,2,FALSE),"")</f>
        <v>IP_34</v>
      </c>
      <c r="D73" s="84" t="str">
        <f>IFERROR(VLOOKUP(D$6,IP_34_M!$A$2:$B$68,2,FALSE),"")</f>
        <v>Sin estándar</v>
      </c>
      <c r="E73" s="670" t="s">
        <v>18</v>
      </c>
      <c r="F73" s="83" t="str">
        <f>IFERROR(VLOOKUP(F$6,IP_34_M!$A$2:$B$73,2,FALSE),"")</f>
        <v>Zonas de Conservación Histórica (ZCH) con norma urbana específica (Plano Seccional/ Plano de Detalle) en Instrumentos de Planificación Territorial (IPT's)</v>
      </c>
      <c r="G73" s="469" t="s">
        <v>126</v>
      </c>
      <c r="H73" s="469" t="s">
        <v>126</v>
      </c>
      <c r="I73" s="670" t="s">
        <v>20</v>
      </c>
    </row>
    <row r="74" spans="1:9" ht="24" x14ac:dyDescent="0.25">
      <c r="A74" s="710"/>
      <c r="B74" s="710"/>
      <c r="C74" s="468" t="str">
        <f>IFERROR(VLOOKUP(C$6,IP_34a_M!$A$2:$B$68,2,FALSE),"")</f>
        <v>IP_34a</v>
      </c>
      <c r="D74" s="84" t="str">
        <f>IFERROR(VLOOKUP(D$6,IP_34a_M!$A$2:$B$68,2,FALSE),"")</f>
        <v>Sin estándar</v>
      </c>
      <c r="E74" s="670" t="s">
        <v>18</v>
      </c>
      <c r="F74" s="83" t="str">
        <f>IFERROR(VLOOKUP(F$6,IP_34a_M!$A$2:$B$73,2,FALSE),"")</f>
        <v>Zonas de Conservación Histórica (ZCH) con norma arquitectónica específica (Plano Seccional / Plano de Detalle) en Instrumentos de Planificación Territorial (IPT's)</v>
      </c>
      <c r="G74" s="469" t="s">
        <v>127</v>
      </c>
      <c r="H74" s="469" t="s">
        <v>127</v>
      </c>
      <c r="I74" s="670" t="s">
        <v>20</v>
      </c>
    </row>
    <row r="75" spans="1:9" ht="48" x14ac:dyDescent="0.25">
      <c r="A75" s="710"/>
      <c r="B75" s="710"/>
      <c r="C75" s="468" t="str">
        <f>IFERROR(VLOOKUP(C$6,IP_48_M!$A$2:$B$68,2,FALSE),"")</f>
        <v>IP_48</v>
      </c>
      <c r="D75" s="109" t="str">
        <f>IFERROR(VLOOKUP(D$6,IP_48_M!$A$2:$B$68,2,FALSE),"")</f>
        <v>Plan Regulador Comunal (en adelante PRC) reconoce inmuebles y/o zonas de conservación histórica (en adelante, ICH y/o ZCH respectivamente)</v>
      </c>
      <c r="E75" s="670" t="s">
        <v>18</v>
      </c>
      <c r="F75" s="83" t="str">
        <f>IFERROR(VLOOKUP(F$6,IP_48_M!$A$2:$B$73,2,FALSE),"")</f>
        <v>Plan Regulador Comunal (PRC) reconoce inmuebles y/o zonas de conservación histórica</v>
      </c>
      <c r="G75" s="469" t="s">
        <v>128</v>
      </c>
      <c r="H75" s="469" t="s">
        <v>128</v>
      </c>
      <c r="I75" s="670" t="s">
        <v>20</v>
      </c>
    </row>
    <row r="76" spans="1:9" x14ac:dyDescent="0.25">
      <c r="A76" s="710"/>
      <c r="B76" s="710" t="s">
        <v>129</v>
      </c>
      <c r="C76" s="468" t="str">
        <f>IFERROR(VLOOKUP(C$6,IP_43_M!$A$2:$B$68,2,FALSE),"")</f>
        <v>IP_43</v>
      </c>
      <c r="D76" s="109" t="str">
        <f>IFERROR(VLOOKUP(D$6,IP_43_M!$A$2:$B$68,2,FALSE),"")</f>
        <v>Sin estándar</v>
      </c>
      <c r="E76" s="670" t="s">
        <v>18</v>
      </c>
      <c r="F76" s="83" t="str">
        <f>IFERROR(VLOOKUP(F$6,IP_43_M!$A$2:$B$73,2,FALSE),"")</f>
        <v>Porcentaje de zonas típicas con lineamientos de intervención aprobados</v>
      </c>
      <c r="G76" s="469" t="s">
        <v>130</v>
      </c>
      <c r="H76" s="469" t="s">
        <v>130</v>
      </c>
      <c r="I76" s="670" t="s">
        <v>20</v>
      </c>
    </row>
    <row r="77" spans="1:9" x14ac:dyDescent="0.25">
      <c r="A77" s="710"/>
      <c r="B77" s="710"/>
      <c r="C77" s="468" t="str">
        <f>IFERROR(VLOOKUP(C$6,IP_43a_M!$A$2:$B$68,2,FALSE),"")</f>
        <v>IP_43a</v>
      </c>
      <c r="D77" s="109" t="str">
        <f>IFERROR(VLOOKUP(D$6,IP_43a_M!$A$2:$B$68,2,FALSE),"")</f>
        <v>Sin estándar</v>
      </c>
      <c r="E77" s="670" t="s">
        <v>18</v>
      </c>
      <c r="F77" s="83" t="str">
        <f>IFERROR(VLOOKUP(F$6,IP_43a_M!$A$2:$B$73,2,FALSE),"")</f>
        <v>Porcentaje de zonas típicas con lineamientos de intervención en desarrollo</v>
      </c>
      <c r="G77" s="469" t="s">
        <v>131</v>
      </c>
      <c r="H77" s="469" t="s">
        <v>131</v>
      </c>
      <c r="I77" s="670" t="s">
        <v>20</v>
      </c>
    </row>
    <row r="78" spans="1:9" x14ac:dyDescent="0.25">
      <c r="A78" s="710" t="s">
        <v>132</v>
      </c>
      <c r="B78" s="715" t="s">
        <v>133</v>
      </c>
      <c r="C78" s="468" t="str">
        <f>IFERROR(VLOOKUP(C$6,IP_47_M!$A$1:$B$62,2,FALSE),"")</f>
        <v>IP_47</v>
      </c>
      <c r="D78" s="109" t="str">
        <f>IFERROR(VLOOKUP(D$6,IP_47_M!$A$1:$B$62,2,FALSE),"")</f>
        <v>Sin estándar</v>
      </c>
      <c r="E78" s="670" t="s">
        <v>44</v>
      </c>
      <c r="F78" s="83" t="str">
        <f>IFERROR(VLOOKUP(F$6,IP_47_M!$A$1:$B$67,2,FALSE),"")</f>
        <v>Número de organizaciones de la sociedad civil por cada 1.000 habitantes</v>
      </c>
      <c r="G78" s="469" t="s">
        <v>134</v>
      </c>
      <c r="H78" s="670" t="s">
        <v>20</v>
      </c>
      <c r="I78" s="469" t="s">
        <v>134</v>
      </c>
    </row>
    <row r="79" spans="1:9" x14ac:dyDescent="0.25">
      <c r="A79" s="710"/>
      <c r="B79" s="716"/>
      <c r="C79" s="468" t="str">
        <f>IFERROR(VLOOKUP(C$6,IP_47a_M!$A$2:$B$68,2,FALSE),"")</f>
        <v>IP_47a</v>
      </c>
      <c r="D79" s="109" t="str">
        <f>IFERROR(VLOOKUP(D$6,IP_47a_M!$A$2:$B$68,2,FALSE),"")</f>
        <v>Sin estándar</v>
      </c>
      <c r="E79" s="670" t="s">
        <v>44</v>
      </c>
      <c r="F79" s="83" t="str">
        <f>IFERROR(VLOOKUP(F$6,IP_47a_M!$A$2:$B$73,2,FALSE),"")</f>
        <v>Número de organizaciones comunitarias por cada 1.000 habitantes</v>
      </c>
      <c r="G79" s="469" t="s">
        <v>135</v>
      </c>
      <c r="H79" s="670" t="s">
        <v>20</v>
      </c>
      <c r="I79" s="469" t="s">
        <v>135</v>
      </c>
    </row>
    <row r="80" spans="1:9" ht="48" x14ac:dyDescent="0.25">
      <c r="A80" s="710"/>
      <c r="B80" s="670" t="s">
        <v>136</v>
      </c>
      <c r="C80" s="565" t="str">
        <f>IFERROR(VLOOKUP(C$6,IG_22_M!$A$2:$B$68,2,FALSE),"")</f>
        <v>IG_22</v>
      </c>
      <c r="D80" s="109" t="str">
        <f>IFERROR(VLOOKUP(D$6,IG_22_M!$A$2:$B$68,2,FALSE),"")</f>
        <v>100% de los proyectos</v>
      </c>
      <c r="E80" s="670" t="s">
        <v>18</v>
      </c>
      <c r="F80" s="83" t="str">
        <f>IFERROR(VLOOKUP(F$6,IG_22_M!$A$2:$B$73,2,FALSE),"")</f>
        <v>Porcentaje de proyectos urbanos de alto impacto con Participación Ciudadana Anticipada (PACA)</v>
      </c>
      <c r="G80" s="469" t="s">
        <v>137</v>
      </c>
      <c r="H80" s="670" t="s">
        <v>20</v>
      </c>
      <c r="I80" s="469" t="s">
        <v>137</v>
      </c>
    </row>
    <row r="81" spans="1:9" ht="24" x14ac:dyDescent="0.25">
      <c r="A81" s="710"/>
      <c r="B81" s="670" t="s">
        <v>138</v>
      </c>
      <c r="C81" s="468" t="str">
        <f>IFERROR(VLOOKUP(C$6,IG_92_M!$A$2:$B$68,2,FALSE),"")</f>
        <v>IG_92</v>
      </c>
      <c r="D81" s="109" t="str">
        <f>IFERROR(VLOOKUP(D$6,IG_92_M!$A$2:$B$68,2,FALSE),"")</f>
        <v>Sin estándar</v>
      </c>
      <c r="E81" s="670" t="s">
        <v>18</v>
      </c>
      <c r="F81" s="83" t="str">
        <f>IFERROR(VLOOKUP(F$6,IG_92_M!$A$2:$B$73,2,FALSE),"")</f>
        <v>El Municipio cuenta con mecanismos de presupuestos participativos</v>
      </c>
      <c r="G81" s="469" t="s">
        <v>139</v>
      </c>
      <c r="H81" s="469" t="s">
        <v>139</v>
      </c>
      <c r="I81" s="670" t="s">
        <v>20</v>
      </c>
    </row>
    <row r="82" spans="1:9" ht="36" x14ac:dyDescent="0.25">
      <c r="A82" s="710"/>
      <c r="B82" s="670" t="s">
        <v>140</v>
      </c>
      <c r="C82" s="468" t="str">
        <f>IFERROR(VLOOKUP(C$6,IG_91_M!$A$2:$B$68,2,FALSE),"")</f>
        <v>IG_91</v>
      </c>
      <c r="D82" s="109" t="str">
        <f>IFERROR(VLOOKUP(D$6,IG_91_M!$A$2:$B$68,2,FALSE),"")</f>
        <v>Sin estándar</v>
      </c>
      <c r="E82" s="670" t="s">
        <v>18</v>
      </c>
      <c r="F82" s="83" t="str">
        <f>IFERROR(VLOOKUP(F$6,IG_91_M!$A$2:$B$73,2,FALSE),"")</f>
        <v>Monto total per cápita, en pesos, de fondos entregados por el municipio a la comunidad vía proyectos concursables para el mejoramiento urbano</v>
      </c>
      <c r="G82" s="469" t="s">
        <v>141</v>
      </c>
      <c r="H82" s="469" t="s">
        <v>141</v>
      </c>
      <c r="I82" s="670" t="s">
        <v>20</v>
      </c>
    </row>
    <row r="83" spans="1:9" x14ac:dyDescent="0.25">
      <c r="A83" s="710"/>
      <c r="B83" s="670" t="s">
        <v>142</v>
      </c>
      <c r="C83" s="468" t="str">
        <f>IFERROR(VLOOKUP(C$6,IG_90_M!$A$2:$B$68,2,FALSE),"")</f>
        <v>IG_90</v>
      </c>
      <c r="D83" s="109" t="str">
        <f>IFERROR(VLOOKUP(D$6,IG_90_M!$A$2:$B$68,2,FALSE),"")</f>
        <v>Sin estándar</v>
      </c>
      <c r="E83" s="670" t="s">
        <v>18</v>
      </c>
      <c r="F83" s="83" t="str">
        <f>IFERROR(VLOOKUP(F$6,IG_90_M!$A$2:$B$73,2,FALSE),"")</f>
        <v>Porcentaje de participación en las elecciones municipales, por comuna</v>
      </c>
      <c r="G83" s="469" t="s">
        <v>143</v>
      </c>
      <c r="H83" s="469" t="s">
        <v>143</v>
      </c>
      <c r="I83" s="670" t="s">
        <v>20</v>
      </c>
    </row>
  </sheetData>
  <mergeCells count="36">
    <mergeCell ref="A8:A19"/>
    <mergeCell ref="A66:A71"/>
    <mergeCell ref="B67:B71"/>
    <mergeCell ref="A6:A7"/>
    <mergeCell ref="B60:B62"/>
    <mergeCell ref="B15:B16"/>
    <mergeCell ref="B17:B18"/>
    <mergeCell ref="B28:B29"/>
    <mergeCell ref="B30:B31"/>
    <mergeCell ref="B32:B33"/>
    <mergeCell ref="A78:A83"/>
    <mergeCell ref="A34:A46"/>
    <mergeCell ref="A20:A33"/>
    <mergeCell ref="B20:B24"/>
    <mergeCell ref="A47:A58"/>
    <mergeCell ref="B51:B53"/>
    <mergeCell ref="B54:B55"/>
    <mergeCell ref="B56:B57"/>
    <mergeCell ref="A72:A77"/>
    <mergeCell ref="B73:B75"/>
    <mergeCell ref="B76:B77"/>
    <mergeCell ref="B44:B46"/>
    <mergeCell ref="B41:B43"/>
    <mergeCell ref="B78:B79"/>
    <mergeCell ref="A59:A65"/>
    <mergeCell ref="D6:D7"/>
    <mergeCell ref="H6:I6"/>
    <mergeCell ref="B35:B36"/>
    <mergeCell ref="B37:B38"/>
    <mergeCell ref="B39:B40"/>
    <mergeCell ref="G6:G7"/>
    <mergeCell ref="F6:F7"/>
    <mergeCell ref="C6:C7"/>
    <mergeCell ref="B6:B7"/>
    <mergeCell ref="E6:E7"/>
    <mergeCell ref="B8:B14"/>
  </mergeCells>
  <dataValidations count="1">
    <dataValidation allowBlank="1" showInputMessage="1" showErrorMessage="1" sqref="F6:F7" xr:uid="{00000000-0002-0000-0000-000000000000}"/>
  </dataValidations>
  <hyperlinks>
    <hyperlink ref="H17" location="BPU_3_I!I1" display="BPU_3" xr:uid="{00000000-0004-0000-0000-000000000000}"/>
    <hyperlink ref="H15" location="BPU_7_I!I1" display="BPU_7" xr:uid="{00000000-0004-0000-0000-000001000000}"/>
    <hyperlink ref="H20" location="BPU_25_I!I1" display="BPU_25" xr:uid="{00000000-0004-0000-0000-000002000000}"/>
    <hyperlink ref="H21" location="BPU_26_26aste_26b_I!A1" display="BPU_26" xr:uid="{00000000-0004-0000-0000-000003000000}"/>
    <hyperlink ref="H22" location="BPU_26_26aste_26b_I!A1" display="BPU_26*" xr:uid="{00000000-0004-0000-0000-000004000000}"/>
    <hyperlink ref="H23" location="BPU_26_26aste_26b_I!A1" display="BPU_26b" xr:uid="{00000000-0004-0000-0000-000005000000}"/>
    <hyperlink ref="G21" location="BPU_26_M!A1" display="BPU_26" xr:uid="{00000000-0004-0000-0000-000006000000}"/>
    <hyperlink ref="G22" location="BPU_26x_M!A1" display="BPU_26*" xr:uid="{00000000-0004-0000-0000-000007000000}"/>
    <hyperlink ref="G23" location="BPU_26b_M!A1" display="BPU_26b" xr:uid="{00000000-0004-0000-0000-000008000000}"/>
    <hyperlink ref="H28" location="DE_102_105_16_29_33_I!G1" display="DE_102" xr:uid="{00000000-0004-0000-0000-000009000000}"/>
    <hyperlink ref="H29" location="DE_102_105_16_29_33_I!H1" display="DE_105" xr:uid="{00000000-0004-0000-0000-00000A000000}"/>
    <hyperlink ref="H32" location="DE_102_105_16_29_33_I!I1" display="DE_16" xr:uid="{00000000-0004-0000-0000-00000B000000}"/>
    <hyperlink ref="H33" location="DE_102_105_16_29_33_I!J1" display="DE_29" xr:uid="{00000000-0004-0000-0000-00000C000000}"/>
    <hyperlink ref="H27" location="DE_102_105_16_29_33_I!K1" display="DE_33" xr:uid="{00000000-0004-0000-0000-00000D000000}"/>
    <hyperlink ref="G28" location="DE_102_M!A1" display="DE_102" xr:uid="{00000000-0004-0000-0000-00000E000000}"/>
    <hyperlink ref="G29" location="DE_105_M!A1" display="DE_105" xr:uid="{00000000-0004-0000-0000-00000F000000}"/>
    <hyperlink ref="G32" location="DE_16_M!A1" display="DE_16" xr:uid="{00000000-0004-0000-0000-000010000000}"/>
    <hyperlink ref="G33" location="DE_29_M!A1" display="DE_29" xr:uid="{00000000-0004-0000-0000-000011000000}"/>
    <hyperlink ref="G27" location="DE_33_M!A1" display="DE_33" xr:uid="{00000000-0004-0000-0000-000012000000}"/>
    <hyperlink ref="H8" location="BPU_20_I!F1" display="BPU_20" xr:uid="{00000000-0004-0000-0000-000013000000}"/>
    <hyperlink ref="H9" location="BPU_21_I!G1" display="BPU_21" xr:uid="{00000000-0004-0000-0000-000014000000}"/>
    <hyperlink ref="H10" location="BPU_22_I!G1" display="BPU_22" xr:uid="{00000000-0004-0000-0000-000015000000}"/>
    <hyperlink ref="H11" location="BPU_23_I!G1" display="BPU_23" xr:uid="{00000000-0004-0000-0000-000016000000}"/>
    <hyperlink ref="G15" location="BPU_7_M!A1" display="BPU_7" xr:uid="{00000000-0004-0000-0000-000017000000}"/>
    <hyperlink ref="H16" location="BPU_8_I!J1" display="BPU_8" xr:uid="{00000000-0004-0000-0000-000018000000}"/>
    <hyperlink ref="G16" location="BPU_8_M!A1" display="BPU_8" xr:uid="{00000000-0004-0000-0000-000019000000}"/>
    <hyperlink ref="G17" location="BPU_3_M!A1" display="BPU_3" xr:uid="{00000000-0004-0000-0000-00001A000000}"/>
    <hyperlink ref="H18" location="BPU_4_I!G1" display="BPU_4" xr:uid="{00000000-0004-0000-0000-00001B000000}"/>
    <hyperlink ref="G18" location="BPU_4_M!A1" display="BPU_4" xr:uid="{00000000-0004-0000-0000-00001C000000}"/>
    <hyperlink ref="H19" location="BPU_1_I!G1" display="BPU_1" xr:uid="{00000000-0004-0000-0000-00001D000000}"/>
    <hyperlink ref="G19" location="BPU_1_M!A1" display="BPU_1" xr:uid="{00000000-0004-0000-0000-00001E000000}"/>
    <hyperlink ref="G20" location="BPU_25_M!A1" display="BPU_25" xr:uid="{00000000-0004-0000-0000-00001F000000}"/>
    <hyperlink ref="I24" location="DE_36_IC!G1" display="DE_36" xr:uid="{00000000-0004-0000-0000-000020000000}"/>
    <hyperlink ref="H25" location="EA_93_I!K1" display="EA_93" xr:uid="{00000000-0004-0000-0000-000021000000}"/>
    <hyperlink ref="H26" location="DE_25_I!A1" display="DE_25" xr:uid="{00000000-0004-0000-0000-000022000000}"/>
    <hyperlink ref="H30" location="DE_28_I!G1" display="DE_28" xr:uid="{00000000-0004-0000-0000-000023000000}"/>
    <hyperlink ref="G30" location="DE_28_M!A1" display="DE_28" xr:uid="{00000000-0004-0000-0000-000024000000}"/>
    <hyperlink ref="H31" location="DE_31_I!G1" display="DE_31" xr:uid="{00000000-0004-0000-0000-000025000000}"/>
    <hyperlink ref="G31" location="DE_31_M!A1" display="DE_31" xr:uid="{00000000-0004-0000-0000-000026000000}"/>
    <hyperlink ref="I34" location="EA_16_IC!I1" display="EA_16" xr:uid="{00000000-0004-0000-0000-000027000000}"/>
    <hyperlink ref="H35" location="EA_10_90_I!G1" display="EA_10" xr:uid="{00000000-0004-0000-0000-000028000000}"/>
    <hyperlink ref="H36" location="EA_10_90_I!G1" display="EA_90" xr:uid="{00000000-0004-0000-0000-000029000000}"/>
    <hyperlink ref="G35" location="EA_10_M!A1" display="EA_10" xr:uid="{00000000-0004-0000-0000-00002A000000}"/>
    <hyperlink ref="G36" location="EA_90_M!A1" display="EA_90" xr:uid="{00000000-0004-0000-0000-00002B000000}"/>
    <hyperlink ref="I37" location="EA_8_IC!A1" display="EA_8" xr:uid="{00000000-0004-0000-0000-00002C000000}"/>
    <hyperlink ref="I38" location="EA_9_I!B1" display="EA_9" xr:uid="{00000000-0004-0000-0000-00002D000000}"/>
    <hyperlink ref="H40" location="EA_35_I!M1" display="EA_35" xr:uid="{00000000-0004-0000-0000-00002E000000}"/>
    <hyperlink ref="H41" location="EA_22_22a_I!L1" display="EA_22" xr:uid="{00000000-0004-0000-0000-00002F000000}"/>
    <hyperlink ref="H42" location="EA_22_22a_I!L1" display="EA_22a" xr:uid="{00000000-0004-0000-0000-000030000000}"/>
    <hyperlink ref="H43" location="EA_23_I!L1" display="EA_23" xr:uid="{00000000-0004-0000-0000-000031000000}"/>
    <hyperlink ref="G43" location="EA_23_M!A1" display="EA_23" xr:uid="{00000000-0004-0000-0000-000032000000}"/>
    <hyperlink ref="I44" location="IP_33a_IC!E1" display="IP_33a" xr:uid="{00000000-0004-0000-0000-000033000000}"/>
    <hyperlink ref="G44" location="IP_33a_M!A1" display="IP_33a" xr:uid="{00000000-0004-0000-0000-000034000000}"/>
    <hyperlink ref="I45" location="IP_33b_IC!F1" display="IP_33b" xr:uid="{00000000-0004-0000-0000-000035000000}"/>
    <hyperlink ref="G45" location="IP_33b_M!A1" display="IP_33b" xr:uid="{00000000-0004-0000-0000-000036000000}"/>
    <hyperlink ref="I46" location="IP_33c_IC!F1" display="IP_33c" xr:uid="{00000000-0004-0000-0000-000037000000}"/>
    <hyperlink ref="G46" location="IP_33c_M!A1" display="IP_33c" xr:uid="{00000000-0004-0000-0000-000038000000}"/>
    <hyperlink ref="H47" location="BPU_24_I!G1" display="BPU_24" xr:uid="{00000000-0004-0000-0000-000039000000}"/>
    <hyperlink ref="G47" location="BPU_24_M!A1" display="BPU_24" xr:uid="{00000000-0004-0000-0000-00003A000000}"/>
    <hyperlink ref="H48" location="IS_91_I!G1" display="IS_91" xr:uid="{00000000-0004-0000-0000-00003B000000}"/>
    <hyperlink ref="G48" location="IS_91_M!A1" display="IS_91" xr:uid="{00000000-0004-0000-0000-00003C000000}"/>
    <hyperlink ref="H49" location="IS_40_I!G1" display="IS_40" xr:uid="{00000000-0004-0000-0000-00003D000000}"/>
    <hyperlink ref="G49" location="IS_40_M!A1" display="IS_40" xr:uid="{00000000-0004-0000-0000-00003E000000}"/>
    <hyperlink ref="H50" location="IS_31_I!G1" display="IS_31" xr:uid="{00000000-0004-0000-0000-00003F000000}"/>
    <hyperlink ref="G50" location="IS_31_M!A1" display="IS_31" xr:uid="{00000000-0004-0000-0000-000040000000}"/>
    <hyperlink ref="H51" location="IS_32_I!G1" display="IS_32" xr:uid="{00000000-0004-0000-0000-000041000000}"/>
    <hyperlink ref="G51" location="IS_32_M!A1" display="IS_32" xr:uid="{00000000-0004-0000-0000-000042000000}"/>
    <hyperlink ref="H52" location="IS_33_I!G1" display="IS_33" xr:uid="{00000000-0004-0000-0000-000043000000}"/>
    <hyperlink ref="G52" location="IS_33_M!A1" display="IS_33" xr:uid="{00000000-0004-0000-0000-000044000000}"/>
    <hyperlink ref="H53" location="IS_34_I!G1" display="IS_34" xr:uid="{00000000-0004-0000-0000-000045000000}"/>
    <hyperlink ref="G53" location="IS_34_M!A1" display="IS_34" xr:uid="{00000000-0004-0000-0000-000046000000}"/>
    <hyperlink ref="H54" location="IS_36_I!G1" display="IS_36" xr:uid="{00000000-0004-0000-0000-000047000000}"/>
    <hyperlink ref="G54" location="IS_36_M!A1" display="IS_36" xr:uid="{00000000-0004-0000-0000-000048000000}"/>
    <hyperlink ref="H55" location="IS_37_I!G1" display="IS_37" xr:uid="{00000000-0004-0000-0000-000049000000}"/>
    <hyperlink ref="G55" location="IS_37_M!A1" display="IS_37" xr:uid="{00000000-0004-0000-0000-00004A000000}"/>
    <hyperlink ref="H56" location="IS_39_I!B1" display="IS_39" xr:uid="{00000000-0004-0000-0000-00004B000000}"/>
    <hyperlink ref="G56" location="IS_39_M!A1" display="IS_39" xr:uid="{00000000-0004-0000-0000-00004C000000}"/>
    <hyperlink ref="H57" location="IS_39a_I!A1" display="IS_39a" xr:uid="{00000000-0004-0000-0000-00004D000000}"/>
    <hyperlink ref="G57" location="IS_39a_M!A1" display="IS_39a" xr:uid="{00000000-0004-0000-0000-00004E000000}"/>
    <hyperlink ref="H58" location="IS_58_I!G1" display="IS_58" xr:uid="{00000000-0004-0000-0000-00004F000000}"/>
    <hyperlink ref="G58" location="IS_58_M!A1" display="IS_58" xr:uid="{00000000-0004-0000-0000-000050000000}"/>
    <hyperlink ref="I59" location="IS_20_IC!A1" display="IS_20" xr:uid="{00000000-0004-0000-0000-000051000000}"/>
    <hyperlink ref="H60" location="DE_48_I!A1" display="DE_48" xr:uid="{00000000-0004-0000-0000-000052000000}"/>
    <hyperlink ref="G60" location="DE_48_M!A1" display="DE_48" xr:uid="{00000000-0004-0000-0000-000053000000}"/>
    <hyperlink ref="I61" location="EA_31_IC!G1" display="EA_31" xr:uid="{00000000-0004-0000-0000-000054000000}"/>
    <hyperlink ref="H62" location="IS_5_I!G1" display="IS_5" xr:uid="{00000000-0004-0000-0000-000055000000}"/>
    <hyperlink ref="G62" location="IS_5_M!A1" display="IS_5" xr:uid="{00000000-0004-0000-0000-000056000000}"/>
    <hyperlink ref="H63" location="EA_48_I!A1" display="EA_48" xr:uid="{00000000-0004-0000-0000-000057000000}"/>
    <hyperlink ref="H64" location="IG_1_I!G1" display="IG_1" xr:uid="{00000000-0004-0000-0000-000058000000}"/>
    <hyperlink ref="G64" location="IG_1_M!A1" display="IG_1" xr:uid="{00000000-0004-0000-0000-000059000000}"/>
    <hyperlink ref="H66" location="DE_3_I!G1" display="DE_3" xr:uid="{00000000-0004-0000-0000-00005A000000}"/>
    <hyperlink ref="G66" location="DE_3_M!A1" display="DE_3" xr:uid="{00000000-0004-0000-0000-00005B000000}"/>
    <hyperlink ref="I67" location="DE_99_IC!B1" display="DE_99" xr:uid="{00000000-0004-0000-0000-00005C000000}"/>
    <hyperlink ref="G67" location="DE_99_M!A1" display="DE_99" xr:uid="{00000000-0004-0000-0000-00005D000000}"/>
    <hyperlink ref="I68" location="DE_100_IC!B1" display="DE_100" xr:uid="{00000000-0004-0000-0000-00005E000000}"/>
    <hyperlink ref="G68" location="DE_100_M!A1" display="DE_100" xr:uid="{00000000-0004-0000-0000-00005F000000}"/>
    <hyperlink ref="I69" location="DE_101_IC!B1" display="DE_101" xr:uid="{00000000-0004-0000-0000-000060000000}"/>
    <hyperlink ref="G69" location="DE_101_M!A1" display="DE_101" xr:uid="{00000000-0004-0000-0000-000061000000}"/>
    <hyperlink ref="I70" location="DE_18_IC!B1" display="DE_18" xr:uid="{00000000-0004-0000-0000-000062000000}"/>
    <hyperlink ref="G70" location="DE_18_M!A1" display="DE_18" xr:uid="{00000000-0004-0000-0000-000063000000}"/>
    <hyperlink ref="I71" location="DE_98_IC!A1" display="DE_98" xr:uid="{00000000-0004-0000-0000-000064000000}"/>
    <hyperlink ref="G71" location="DE_98_M!A1" display="DE_98" xr:uid="{00000000-0004-0000-0000-000065000000}"/>
    <hyperlink ref="H72" location="IP_6_I!G1" display="IP_6" xr:uid="{00000000-0004-0000-0000-000066000000}"/>
    <hyperlink ref="G72" location="IP_6_M!A1" display="IP_6" xr:uid="{00000000-0004-0000-0000-000067000000}"/>
    <hyperlink ref="H73" location="IP_48_34_34a_I!G1" display="IP_34" xr:uid="{00000000-0004-0000-0000-000068000000}"/>
    <hyperlink ref="H74" location="IP_48_34_34a_I!G1" display="IP_34a" xr:uid="{00000000-0004-0000-0000-000069000000}"/>
    <hyperlink ref="H75" location="IP_48_34_34a_I!G1" display="IP_48" xr:uid="{00000000-0004-0000-0000-00006A000000}"/>
    <hyperlink ref="H76" location="IP_43_43a_I!B1" display="IP_43" xr:uid="{00000000-0004-0000-0000-00006B000000}"/>
    <hyperlink ref="H77" location="IP_43_43a_I!B1" display="IP_43a" xr:uid="{00000000-0004-0000-0000-00006C000000}"/>
    <hyperlink ref="I78" location="IP_47_IC!D1" display="IP_47" xr:uid="{00000000-0004-0000-0000-00006D000000}"/>
    <hyperlink ref="G78" location="IP_47_M!A1" display="IP_47" xr:uid="{00000000-0004-0000-0000-00006E000000}"/>
    <hyperlink ref="I79" location="IP_47a_IC!B1" display="IP_47a" xr:uid="{00000000-0004-0000-0000-00006F000000}"/>
    <hyperlink ref="G79" location="IP_47a_M!A1" display="IP_47a" xr:uid="{00000000-0004-0000-0000-000070000000}"/>
    <hyperlink ref="I80" location="IG_22_IC!B1" display="IG_22" xr:uid="{00000000-0004-0000-0000-000071000000}"/>
    <hyperlink ref="G80" location="IG_22_M!A1" display="IG_22" xr:uid="{00000000-0004-0000-0000-000072000000}"/>
    <hyperlink ref="H81" location="IG_92_I!B1" display="IG_92" xr:uid="{00000000-0004-0000-0000-000073000000}"/>
    <hyperlink ref="H82" location="IG_91_I!B1" display="IG_91" xr:uid="{00000000-0004-0000-0000-000074000000}"/>
    <hyperlink ref="G82" location="IG_91_M!A1" display="IG_91" xr:uid="{00000000-0004-0000-0000-000075000000}"/>
    <hyperlink ref="H83" location="IG_90_I!G1" display="IG_90" xr:uid="{00000000-0004-0000-0000-000076000000}"/>
    <hyperlink ref="G83" location="IG_90_M!A1" display="IG_90" xr:uid="{00000000-0004-0000-0000-000077000000}"/>
    <hyperlink ref="H39" location="EA_34_I!G1" display="EA_34" xr:uid="{00000000-0004-0000-0000-000078000000}"/>
    <hyperlink ref="G8" location="BPU_20_M!A1" display="BPU_20" xr:uid="{00000000-0004-0000-0000-000079000000}"/>
    <hyperlink ref="G10" location="BPU_22_M!A1" display="BPU_22" xr:uid="{00000000-0004-0000-0000-00007A000000}"/>
    <hyperlink ref="G24" location="DE_36_M!A1" display="DE_36" xr:uid="{00000000-0004-0000-0000-00007B000000}"/>
    <hyperlink ref="G25" location="EA_93_M!A1" display="EA_93" xr:uid="{00000000-0004-0000-0000-00007C000000}"/>
    <hyperlink ref="G34" location="EA_16_M!A1" display="EA_16" xr:uid="{00000000-0004-0000-0000-00007D000000}"/>
    <hyperlink ref="G61" location="EA_31_M!A1" display="EA_31" xr:uid="{00000000-0004-0000-0000-00007E000000}"/>
    <hyperlink ref="G63" location="EA_48_M!A1" display="EA_48" xr:uid="{00000000-0004-0000-0000-00007F000000}"/>
    <hyperlink ref="G9" location="BPU_21_M!A1" display="BPU_21" xr:uid="{00000000-0004-0000-0000-000080000000}"/>
    <hyperlink ref="G37" location="EA_8_M!A1" display="EA_8" xr:uid="{00000000-0004-0000-0000-000081000000}"/>
    <hyperlink ref="G38" location="EA_9_M!A1" display="EA_9" xr:uid="{00000000-0004-0000-0000-000082000000}"/>
    <hyperlink ref="G39" location="EA_34_M!A1" display="EA_34" xr:uid="{00000000-0004-0000-0000-000083000000}"/>
    <hyperlink ref="G40" location="EA_35_M!A1" display="EA_35" xr:uid="{00000000-0004-0000-0000-000084000000}"/>
    <hyperlink ref="G41" location="EA_22_M!A1" display="EA_22" xr:uid="{00000000-0004-0000-0000-000085000000}"/>
    <hyperlink ref="G42" location="EA_22a_M!A1" display="EA_22a" xr:uid="{00000000-0004-0000-0000-000086000000}"/>
    <hyperlink ref="C3" location="Matriz_Indicadores!A1" display="MI" xr:uid="{00000000-0004-0000-0000-000087000000}"/>
    <hyperlink ref="C2" location="Matriz_Estadisticas!A1" display="ME" xr:uid="{00000000-0004-0000-0000-000088000000}"/>
    <hyperlink ref="G11" location="BPU_23_M!A1" display="BPU_23" xr:uid="{00000000-0004-0000-0000-000089000000}"/>
    <hyperlink ref="G12" location="BPU_28a_M!A1" display="BPU_28" xr:uid="{00000000-0004-0000-0000-00008A000000}"/>
    <hyperlink ref="G26" location="DE_25_M!A1" display="DE_25" xr:uid="{00000000-0004-0000-0000-00008B000000}"/>
    <hyperlink ref="G76" location="IP_43_M!A1" display="IP_43" xr:uid="{00000000-0004-0000-0000-00008C000000}"/>
    <hyperlink ref="G77" location="IP_43a_M!A1" display="IP_43a" xr:uid="{00000000-0004-0000-0000-00008D000000}"/>
    <hyperlink ref="G81" location="IG_92_M!A1" display="IG_92" xr:uid="{00000000-0004-0000-0000-00008E000000}"/>
    <hyperlink ref="G73" location="IP_34_M!A1" display="IP_34" xr:uid="{00000000-0004-0000-0000-00008F000000}"/>
    <hyperlink ref="G74" location="IP_34a_M!A1" display="IP_34a" xr:uid="{00000000-0004-0000-0000-000090000000}"/>
    <hyperlink ref="G75" location="IP_48_M!A1" display="IP_48" xr:uid="{00000000-0004-0000-0000-000091000000}"/>
    <hyperlink ref="C4" location="Matriz_Metadata!A1" display="MM" xr:uid="{00000000-0004-0000-0000-000092000000}"/>
    <hyperlink ref="G14" location="BPU_29_M!A1" display="BPU_29" xr:uid="{00000000-0004-0000-0000-000093000000}"/>
    <hyperlink ref="H14" location="BPU_29_I!A1" display="BPU_29" xr:uid="{00000000-0004-0000-0000-000094000000}"/>
    <hyperlink ref="G65" location="IG_66_M!A1" display="IG_66" xr:uid="{00000000-0004-0000-0000-000095000000}"/>
    <hyperlink ref="H65" location="IG_66_I!B1" display="IG_66" xr:uid="{00000000-0004-0000-0000-000096000000}"/>
    <hyperlink ref="G13" location="BPU_28b_M!A1" display="BPU_29" xr:uid="{00000000-0004-0000-0000-000097000000}"/>
    <hyperlink ref="H12" location="BPU_28a_I!A1" display="-" xr:uid="{00000000-0004-0000-0000-000098000000}"/>
    <hyperlink ref="H13" location="BPU_28b_I!A1" display="BPU 28B" xr:uid="{00000000-0004-0000-0000-000099000000}"/>
    <hyperlink ref="G59" location="IS_20_M!A1" display="IS_20" xr:uid="{00000000-0004-0000-0000-00009A000000}"/>
  </hyperlinks>
  <pageMargins left="0.7" right="0.7" top="0.75" bottom="0.75" header="0.3" footer="0.3"/>
  <pageSetup scale="34" orientation="portrait" horizontalDpi="4294967293" verticalDpi="4294967293"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J37"/>
  <sheetViews>
    <sheetView workbookViewId="0"/>
  </sheetViews>
  <sheetFormatPr baseColWidth="10" defaultColWidth="11.42578125" defaultRowHeight="15" x14ac:dyDescent="0.25"/>
  <cols>
    <col min="1" max="1" width="17.28515625" bestFit="1" customWidth="1"/>
    <col min="2" max="2" width="17.28515625" style="409" customWidth="1"/>
    <col min="3" max="3" width="38.5703125" style="402" bestFit="1" customWidth="1"/>
    <col min="4" max="4" width="11.5703125" style="402" bestFit="1" customWidth="1"/>
    <col min="5" max="5" width="46" style="168" bestFit="1" customWidth="1"/>
    <col min="6" max="6" width="26.7109375" bestFit="1" customWidth="1"/>
    <col min="7" max="7" width="84.7109375" bestFit="1" customWidth="1"/>
    <col min="8" max="8" width="13.140625" bestFit="1" customWidth="1"/>
  </cols>
  <sheetData>
    <row r="1" spans="1:10" x14ac:dyDescent="0.25">
      <c r="A1" s="105" t="s">
        <v>102</v>
      </c>
      <c r="B1" s="730" t="s">
        <v>472</v>
      </c>
      <c r="C1" s="730"/>
      <c r="D1" s="730"/>
      <c r="E1" s="730"/>
      <c r="F1" s="730"/>
      <c r="G1" s="730"/>
      <c r="H1" s="6" t="s">
        <v>144</v>
      </c>
      <c r="I1" s="409"/>
      <c r="J1" s="409"/>
    </row>
    <row r="2" spans="1:10" x14ac:dyDescent="0.25">
      <c r="A2" s="255" t="s">
        <v>174</v>
      </c>
      <c r="B2" s="255" t="s">
        <v>176</v>
      </c>
      <c r="C2" s="255" t="s">
        <v>177</v>
      </c>
      <c r="D2" s="255" t="s">
        <v>178</v>
      </c>
      <c r="E2" s="255" t="s">
        <v>484</v>
      </c>
      <c r="F2" s="255" t="s">
        <v>485</v>
      </c>
      <c r="G2" s="255" t="s">
        <v>486</v>
      </c>
      <c r="H2" s="6" t="s">
        <v>432</v>
      </c>
      <c r="I2" s="409"/>
      <c r="J2" s="409"/>
    </row>
    <row r="3" spans="1:10" s="5" customFormat="1" ht="12.75" x14ac:dyDescent="0.2">
      <c r="A3" s="438" t="s">
        <v>179</v>
      </c>
      <c r="B3" s="410" t="s">
        <v>181</v>
      </c>
      <c r="C3" s="438" t="s">
        <v>182</v>
      </c>
      <c r="D3" s="439">
        <v>1001</v>
      </c>
      <c r="E3" s="412">
        <v>3924</v>
      </c>
      <c r="F3" s="442">
        <v>76</v>
      </c>
      <c r="G3" s="442">
        <v>1.94</v>
      </c>
      <c r="J3" s="566"/>
    </row>
    <row r="4" spans="1:10" s="5" customFormat="1" ht="12.75" x14ac:dyDescent="0.2">
      <c r="A4" s="438" t="s">
        <v>184</v>
      </c>
      <c r="B4" s="410" t="s">
        <v>181</v>
      </c>
      <c r="C4" s="438" t="s">
        <v>184</v>
      </c>
      <c r="D4" s="439">
        <v>2101</v>
      </c>
      <c r="E4" s="412">
        <v>5214</v>
      </c>
      <c r="F4" s="442">
        <v>174</v>
      </c>
      <c r="G4" s="442">
        <v>3.34</v>
      </c>
      <c r="J4" s="566"/>
    </row>
    <row r="5" spans="1:10" s="5" customFormat="1" ht="12.75" x14ac:dyDescent="0.2">
      <c r="A5" s="438" t="s">
        <v>184</v>
      </c>
      <c r="B5" s="410" t="s">
        <v>181</v>
      </c>
      <c r="C5" s="438" t="s">
        <v>186</v>
      </c>
      <c r="D5" s="439">
        <v>2201</v>
      </c>
      <c r="E5" s="412">
        <v>3880</v>
      </c>
      <c r="F5" s="442">
        <v>82</v>
      </c>
      <c r="G5" s="442">
        <v>2.11</v>
      </c>
      <c r="J5" s="566"/>
    </row>
    <row r="6" spans="1:10" s="5" customFormat="1" ht="12.75" x14ac:dyDescent="0.2">
      <c r="A6" s="438" t="s">
        <v>187</v>
      </c>
      <c r="B6" s="410" t="s">
        <v>181</v>
      </c>
      <c r="C6" s="438" t="s">
        <v>189</v>
      </c>
      <c r="D6" s="439">
        <v>3001</v>
      </c>
      <c r="E6" s="412">
        <v>5730</v>
      </c>
      <c r="F6" s="442">
        <v>135</v>
      </c>
      <c r="G6" s="442">
        <v>2.36</v>
      </c>
    </row>
    <row r="7" spans="1:10" s="5" customFormat="1" ht="12.75" x14ac:dyDescent="0.2">
      <c r="A7" s="438" t="s">
        <v>187</v>
      </c>
      <c r="B7" s="410" t="s">
        <v>181</v>
      </c>
      <c r="C7" s="411" t="s">
        <v>192</v>
      </c>
      <c r="D7" s="439">
        <v>3301</v>
      </c>
      <c r="E7" s="412">
        <v>3038</v>
      </c>
      <c r="F7" s="442">
        <v>24</v>
      </c>
      <c r="G7" s="442">
        <v>0.79</v>
      </c>
    </row>
    <row r="8" spans="1:10" s="5" customFormat="1" ht="12.75" x14ac:dyDescent="0.2">
      <c r="A8" s="438" t="s">
        <v>193</v>
      </c>
      <c r="B8" s="410" t="s">
        <v>181</v>
      </c>
      <c r="C8" s="438" t="s">
        <v>195</v>
      </c>
      <c r="D8" s="439">
        <v>4001</v>
      </c>
      <c r="E8" s="412">
        <v>14832</v>
      </c>
      <c r="F8" s="442">
        <v>366</v>
      </c>
      <c r="G8" s="442">
        <v>2.4700000000000002</v>
      </c>
    </row>
    <row r="9" spans="1:10" s="5" customFormat="1" ht="12.75" x14ac:dyDescent="0.2">
      <c r="A9" s="438" t="s">
        <v>193</v>
      </c>
      <c r="B9" s="410" t="s">
        <v>181</v>
      </c>
      <c r="C9" s="438" t="s">
        <v>198</v>
      </c>
      <c r="D9" s="439">
        <v>4301</v>
      </c>
      <c r="E9" s="412">
        <v>7198</v>
      </c>
      <c r="F9" s="442">
        <v>31</v>
      </c>
      <c r="G9" s="442">
        <v>0.43</v>
      </c>
    </row>
    <row r="10" spans="1:10" s="5" customFormat="1" ht="12.75" x14ac:dyDescent="0.2">
      <c r="A10" s="438" t="s">
        <v>199</v>
      </c>
      <c r="B10" s="410" t="s">
        <v>200</v>
      </c>
      <c r="C10" s="438" t="s">
        <v>200</v>
      </c>
      <c r="D10" s="439">
        <v>5001</v>
      </c>
      <c r="E10" s="412">
        <v>17706</v>
      </c>
      <c r="F10" s="442">
        <v>728</v>
      </c>
      <c r="G10" s="442">
        <v>4.1100000000000003</v>
      </c>
    </row>
    <row r="11" spans="1:10" s="5" customFormat="1" ht="12.75" x14ac:dyDescent="0.2">
      <c r="A11" s="438" t="s">
        <v>199</v>
      </c>
      <c r="B11" s="410" t="s">
        <v>181</v>
      </c>
      <c r="C11" s="411" t="s">
        <v>207</v>
      </c>
      <c r="D11" s="439">
        <v>5301</v>
      </c>
      <c r="E11" s="412">
        <v>2450</v>
      </c>
      <c r="F11" s="442">
        <v>45</v>
      </c>
      <c r="G11" s="442">
        <v>1.84</v>
      </c>
    </row>
    <row r="12" spans="1:10" s="5" customFormat="1" ht="12.75" x14ac:dyDescent="0.2">
      <c r="A12" s="438" t="s">
        <v>199</v>
      </c>
      <c r="B12" s="410" t="s">
        <v>181</v>
      </c>
      <c r="C12" s="411" t="s">
        <v>210</v>
      </c>
      <c r="D12" s="439">
        <v>5501</v>
      </c>
      <c r="E12" s="412">
        <v>5552</v>
      </c>
      <c r="F12" s="442">
        <v>161</v>
      </c>
      <c r="G12" s="442">
        <v>2.9</v>
      </c>
    </row>
    <row r="13" spans="1:10" s="5" customFormat="1" ht="12.75" x14ac:dyDescent="0.2">
      <c r="A13" s="438" t="s">
        <v>199</v>
      </c>
      <c r="B13" s="410" t="s">
        <v>181</v>
      </c>
      <c r="C13" s="438" t="s">
        <v>215</v>
      </c>
      <c r="D13" s="439">
        <v>5601</v>
      </c>
      <c r="E13" s="412">
        <v>4050</v>
      </c>
      <c r="F13" s="442">
        <v>108</v>
      </c>
      <c r="G13" s="442">
        <v>2.67</v>
      </c>
    </row>
    <row r="14" spans="1:10" s="5" customFormat="1" ht="12.75" x14ac:dyDescent="0.2">
      <c r="A14" s="438" t="s">
        <v>199</v>
      </c>
      <c r="B14" s="410" t="s">
        <v>181</v>
      </c>
      <c r="C14" s="411" t="s">
        <v>219</v>
      </c>
      <c r="D14" s="439">
        <v>5701</v>
      </c>
      <c r="E14" s="412">
        <v>3086</v>
      </c>
      <c r="F14" s="442">
        <v>46</v>
      </c>
      <c r="G14" s="442">
        <v>1.49</v>
      </c>
    </row>
    <row r="15" spans="1:10" s="5" customFormat="1" ht="12.75" x14ac:dyDescent="0.2">
      <c r="A15" s="438" t="s">
        <v>225</v>
      </c>
      <c r="B15" s="410" t="s">
        <v>181</v>
      </c>
      <c r="C15" s="438" t="s">
        <v>227</v>
      </c>
      <c r="D15" s="439">
        <v>6001</v>
      </c>
      <c r="E15" s="412">
        <v>7802</v>
      </c>
      <c r="F15" s="442">
        <v>347</v>
      </c>
      <c r="G15" s="442">
        <v>4.45</v>
      </c>
    </row>
    <row r="16" spans="1:10" s="5" customFormat="1" ht="12.75" x14ac:dyDescent="0.2">
      <c r="A16" s="438" t="s">
        <v>225</v>
      </c>
      <c r="B16" s="410" t="s">
        <v>181</v>
      </c>
      <c r="C16" s="411" t="s">
        <v>230</v>
      </c>
      <c r="D16" s="439">
        <v>6115</v>
      </c>
      <c r="E16" s="412">
        <v>4732</v>
      </c>
      <c r="F16" s="442">
        <v>79</v>
      </c>
      <c r="G16" s="442">
        <v>1.67</v>
      </c>
    </row>
    <row r="17" spans="1:7" s="5" customFormat="1" ht="12.75" x14ac:dyDescent="0.2">
      <c r="A17" s="438" t="s">
        <v>225</v>
      </c>
      <c r="B17" s="410" t="s">
        <v>181</v>
      </c>
      <c r="C17" s="411" t="s">
        <v>232</v>
      </c>
      <c r="D17" s="439">
        <v>6301</v>
      </c>
      <c r="E17" s="412">
        <v>4818</v>
      </c>
      <c r="F17" s="442">
        <v>122</v>
      </c>
      <c r="G17" s="442">
        <v>2.5299999999999998</v>
      </c>
    </row>
    <row r="18" spans="1:7" s="5" customFormat="1" ht="12.75" x14ac:dyDescent="0.2">
      <c r="A18" s="438" t="s">
        <v>233</v>
      </c>
      <c r="B18" s="410" t="s">
        <v>181</v>
      </c>
      <c r="C18" s="438" t="s">
        <v>235</v>
      </c>
      <c r="D18" s="439">
        <v>7001</v>
      </c>
      <c r="E18" s="412">
        <v>7710</v>
      </c>
      <c r="F18" s="442">
        <v>269</v>
      </c>
      <c r="G18" s="442">
        <v>3.49</v>
      </c>
    </row>
    <row r="19" spans="1:7" s="5" customFormat="1" ht="12.75" x14ac:dyDescent="0.2">
      <c r="A19" s="438" t="s">
        <v>233</v>
      </c>
      <c r="B19" s="410" t="s">
        <v>181</v>
      </c>
      <c r="C19" s="411" t="s">
        <v>236</v>
      </c>
      <c r="D19" s="439">
        <v>7102</v>
      </c>
      <c r="E19" s="412">
        <v>1962</v>
      </c>
      <c r="F19" s="442">
        <v>53</v>
      </c>
      <c r="G19" s="442">
        <v>2.7</v>
      </c>
    </row>
    <row r="20" spans="1:7" s="5" customFormat="1" ht="12.75" x14ac:dyDescent="0.2">
      <c r="A20" s="438" t="s">
        <v>233</v>
      </c>
      <c r="B20" s="410" t="s">
        <v>181</v>
      </c>
      <c r="C20" s="438" t="s">
        <v>238</v>
      </c>
      <c r="D20" s="439">
        <v>7301</v>
      </c>
      <c r="E20" s="412">
        <v>8404</v>
      </c>
      <c r="F20" s="442">
        <v>229</v>
      </c>
      <c r="G20" s="442">
        <v>2.72</v>
      </c>
    </row>
    <row r="21" spans="1:7" s="5" customFormat="1" ht="12.75" x14ac:dyDescent="0.2">
      <c r="A21" s="438" t="s">
        <v>233</v>
      </c>
      <c r="B21" s="410" t="s">
        <v>181</v>
      </c>
      <c r="C21" s="411" t="s">
        <v>241</v>
      </c>
      <c r="D21" s="439">
        <v>7401</v>
      </c>
      <c r="E21" s="412">
        <v>5286</v>
      </c>
      <c r="F21" s="442">
        <v>103</v>
      </c>
      <c r="G21" s="442">
        <v>1.95</v>
      </c>
    </row>
    <row r="22" spans="1:7" s="5" customFormat="1" ht="12.75" x14ac:dyDescent="0.2">
      <c r="A22" s="438" t="s">
        <v>242</v>
      </c>
      <c r="B22" s="410" t="s">
        <v>244</v>
      </c>
      <c r="C22" s="438" t="s">
        <v>244</v>
      </c>
      <c r="D22" s="439">
        <v>8001</v>
      </c>
      <c r="E22" s="412">
        <v>22568</v>
      </c>
      <c r="F22" s="442">
        <v>822</v>
      </c>
      <c r="G22" s="442">
        <v>3.64</v>
      </c>
    </row>
    <row r="23" spans="1:7" s="5" customFormat="1" ht="12.75" x14ac:dyDescent="0.2">
      <c r="A23" s="438" t="s">
        <v>242</v>
      </c>
      <c r="B23" s="410" t="s">
        <v>181</v>
      </c>
      <c r="C23" s="438" t="s">
        <v>255</v>
      </c>
      <c r="D23" s="439">
        <v>8301</v>
      </c>
      <c r="E23" s="412">
        <v>6162</v>
      </c>
      <c r="F23" s="442">
        <v>245</v>
      </c>
      <c r="G23" s="442">
        <v>3.98</v>
      </c>
    </row>
    <row r="24" spans="1:7" s="5" customFormat="1" ht="12.75" x14ac:dyDescent="0.2">
      <c r="A24" s="438" t="s">
        <v>258</v>
      </c>
      <c r="B24" s="410" t="s">
        <v>181</v>
      </c>
      <c r="C24" s="438" t="s">
        <v>260</v>
      </c>
      <c r="D24" s="439">
        <v>9001</v>
      </c>
      <c r="E24" s="412">
        <v>7288</v>
      </c>
      <c r="F24" s="442">
        <v>255</v>
      </c>
      <c r="G24" s="442">
        <v>3.5</v>
      </c>
    </row>
    <row r="25" spans="1:7" s="5" customFormat="1" ht="12.75" x14ac:dyDescent="0.2">
      <c r="A25" s="438" t="s">
        <v>258</v>
      </c>
      <c r="B25" s="410" t="s">
        <v>181</v>
      </c>
      <c r="C25" s="411" t="s">
        <v>263</v>
      </c>
      <c r="D25" s="439">
        <v>9120</v>
      </c>
      <c r="E25" s="412">
        <v>1640</v>
      </c>
      <c r="F25" s="442">
        <v>89</v>
      </c>
      <c r="G25" s="442">
        <v>5.43</v>
      </c>
    </row>
    <row r="26" spans="1:7" s="5" customFormat="1" ht="12.75" x14ac:dyDescent="0.2">
      <c r="A26" s="438" t="s">
        <v>258</v>
      </c>
      <c r="B26" s="410" t="s">
        <v>181</v>
      </c>
      <c r="C26" s="411" t="s">
        <v>265</v>
      </c>
      <c r="D26" s="439">
        <v>9201</v>
      </c>
      <c r="E26" s="412">
        <v>1376</v>
      </c>
      <c r="F26" s="442">
        <v>36</v>
      </c>
      <c r="G26" s="442">
        <v>2.62</v>
      </c>
    </row>
    <row r="27" spans="1:7" s="5" customFormat="1" ht="12.75" x14ac:dyDescent="0.2">
      <c r="A27" s="438" t="s">
        <v>266</v>
      </c>
      <c r="B27" s="410" t="s">
        <v>181</v>
      </c>
      <c r="C27" s="438" t="s">
        <v>268</v>
      </c>
      <c r="D27" s="439">
        <v>10001</v>
      </c>
      <c r="E27" s="412">
        <v>5150</v>
      </c>
      <c r="F27" s="442">
        <v>207</v>
      </c>
      <c r="G27" s="442">
        <v>4.0199999999999996</v>
      </c>
    </row>
    <row r="28" spans="1:7" s="5" customFormat="1" ht="12.75" x14ac:dyDescent="0.2">
      <c r="A28" s="438" t="s">
        <v>266</v>
      </c>
      <c r="B28" s="410" t="s">
        <v>181</v>
      </c>
      <c r="C28" s="411" t="s">
        <v>272</v>
      </c>
      <c r="D28" s="439">
        <v>10201</v>
      </c>
      <c r="E28" s="412">
        <v>1448</v>
      </c>
      <c r="F28" s="442">
        <v>70</v>
      </c>
      <c r="G28" s="442">
        <v>4.83</v>
      </c>
    </row>
    <row r="29" spans="1:7" s="5" customFormat="1" ht="12.75" x14ac:dyDescent="0.2">
      <c r="A29" s="438" t="s">
        <v>266</v>
      </c>
      <c r="B29" s="410" t="s">
        <v>181</v>
      </c>
      <c r="C29" s="438" t="s">
        <v>273</v>
      </c>
      <c r="D29" s="439">
        <v>10301</v>
      </c>
      <c r="E29" s="412">
        <v>3936</v>
      </c>
      <c r="F29" s="442">
        <v>157</v>
      </c>
      <c r="G29" s="442">
        <v>3.99</v>
      </c>
    </row>
    <row r="30" spans="1:7" s="5" customFormat="1" ht="12.75" x14ac:dyDescent="0.2">
      <c r="A30" s="438" t="s">
        <v>274</v>
      </c>
      <c r="B30" s="410" t="s">
        <v>181</v>
      </c>
      <c r="C30" s="411" t="s">
        <v>275</v>
      </c>
      <c r="D30" s="439">
        <v>11101</v>
      </c>
      <c r="E30" s="412">
        <v>1684</v>
      </c>
      <c r="F30" s="442">
        <v>87</v>
      </c>
      <c r="G30" s="442">
        <v>5.17</v>
      </c>
    </row>
    <row r="31" spans="1:7" s="5" customFormat="1" ht="12.75" x14ac:dyDescent="0.2">
      <c r="A31" s="438" t="s">
        <v>276</v>
      </c>
      <c r="B31" s="410" t="s">
        <v>181</v>
      </c>
      <c r="C31" s="438" t="s">
        <v>277</v>
      </c>
      <c r="D31" s="439">
        <v>12101</v>
      </c>
      <c r="E31" s="412">
        <v>4108</v>
      </c>
      <c r="F31" s="442">
        <v>174</v>
      </c>
      <c r="G31" s="442">
        <v>4.24</v>
      </c>
    </row>
    <row r="32" spans="1:7" s="5" customFormat="1" ht="12.75" x14ac:dyDescent="0.2">
      <c r="A32" s="438" t="s">
        <v>278</v>
      </c>
      <c r="B32" s="410" t="s">
        <v>280</v>
      </c>
      <c r="C32" s="438" t="s">
        <v>280</v>
      </c>
      <c r="D32" s="439">
        <v>13001</v>
      </c>
      <c r="E32" s="412">
        <v>41438</v>
      </c>
      <c r="F32" s="442">
        <v>1580</v>
      </c>
      <c r="G32" s="442">
        <v>3.81</v>
      </c>
    </row>
    <row r="33" spans="1:7" s="5" customFormat="1" ht="12.75" x14ac:dyDescent="0.2">
      <c r="A33" s="438" t="s">
        <v>278</v>
      </c>
      <c r="B33" s="410" t="s">
        <v>181</v>
      </c>
      <c r="C33" s="438" t="s">
        <v>325</v>
      </c>
      <c r="D33" s="439">
        <v>13501</v>
      </c>
      <c r="E33" s="412">
        <v>2862</v>
      </c>
      <c r="F33" s="442">
        <v>62</v>
      </c>
      <c r="G33" s="442">
        <v>2.17</v>
      </c>
    </row>
    <row r="34" spans="1:7" s="5" customFormat="1" ht="12.75" x14ac:dyDescent="0.2">
      <c r="A34" s="438" t="s">
        <v>331</v>
      </c>
      <c r="B34" s="410" t="s">
        <v>181</v>
      </c>
      <c r="C34" s="438" t="s">
        <v>332</v>
      </c>
      <c r="D34" s="439">
        <v>14101</v>
      </c>
      <c r="E34" s="412">
        <v>5762</v>
      </c>
      <c r="F34" s="442">
        <v>171</v>
      </c>
      <c r="G34" s="442">
        <v>2.97</v>
      </c>
    </row>
    <row r="35" spans="1:7" s="5" customFormat="1" ht="12.75" x14ac:dyDescent="0.2">
      <c r="A35" s="438" t="s">
        <v>333</v>
      </c>
      <c r="B35" s="410" t="s">
        <v>181</v>
      </c>
      <c r="C35" s="438" t="s">
        <v>334</v>
      </c>
      <c r="D35" s="439">
        <v>15101</v>
      </c>
      <c r="E35" s="412">
        <v>2796</v>
      </c>
      <c r="F35" s="442">
        <v>91</v>
      </c>
      <c r="G35" s="442">
        <v>3.25</v>
      </c>
    </row>
    <row r="36" spans="1:7" s="5" customFormat="1" ht="12.75" x14ac:dyDescent="0.2">
      <c r="A36" s="438" t="s">
        <v>335</v>
      </c>
      <c r="B36" s="410" t="s">
        <v>181</v>
      </c>
      <c r="C36" s="438" t="s">
        <v>337</v>
      </c>
      <c r="D36" s="439">
        <v>16101</v>
      </c>
      <c r="E36" s="412">
        <v>5126</v>
      </c>
      <c r="F36" s="442">
        <v>202</v>
      </c>
      <c r="G36" s="442">
        <v>3.94</v>
      </c>
    </row>
    <row r="37" spans="1:7" s="5" customFormat="1" ht="12.75" x14ac:dyDescent="0.2">
      <c r="A37" s="438" t="s">
        <v>335</v>
      </c>
      <c r="B37" s="410" t="s">
        <v>181</v>
      </c>
      <c r="C37" s="411" t="s">
        <v>341</v>
      </c>
      <c r="D37" s="439">
        <v>16301</v>
      </c>
      <c r="E37" s="412">
        <v>1056</v>
      </c>
      <c r="F37" s="442">
        <v>44</v>
      </c>
      <c r="G37" s="442">
        <v>4.17</v>
      </c>
    </row>
  </sheetData>
  <mergeCells count="1">
    <mergeCell ref="B1:G1"/>
  </mergeCells>
  <hyperlinks>
    <hyperlink ref="H1" location="INDICE!A1" display="INDICE" xr:uid="{00000000-0004-0000-0900-000000000000}"/>
    <hyperlink ref="H2" location="Matriz_Estadisticas!A1" display="ESTADÍSTICAS" xr:uid="{00000000-0004-0000-0900-000001000000}"/>
  </hyperlinks>
  <pageMargins left="0.7" right="0.7" top="0.75" bottom="0.75" header="0.3" footer="0.3"/>
  <pageSetup paperSize="9" orientation="portrait" r:id="rId1"/>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300-000000000000}">
  <dimension ref="A1:C37"/>
  <sheetViews>
    <sheetView workbookViewId="0"/>
  </sheetViews>
  <sheetFormatPr baseColWidth="10" defaultColWidth="11.42578125" defaultRowHeight="15" x14ac:dyDescent="0.25"/>
  <cols>
    <col min="1" max="1" width="44.42578125" style="657" bestFit="1" customWidth="1"/>
    <col min="2" max="2" width="100.7109375" style="34" customWidth="1"/>
    <col min="3" max="3" width="7" style="34" bestFit="1" customWidth="1"/>
    <col min="4" max="16384" width="11.42578125" style="34"/>
  </cols>
  <sheetData>
    <row r="1" spans="1:3" x14ac:dyDescent="0.25">
      <c r="A1" s="679" t="s">
        <v>401</v>
      </c>
      <c r="B1" s="679" t="s">
        <v>402</v>
      </c>
      <c r="C1" s="57" t="s">
        <v>144</v>
      </c>
    </row>
    <row r="2" spans="1:3" s="27" customFormat="1" ht="15" customHeight="1" x14ac:dyDescent="0.2">
      <c r="A2" s="432" t="s">
        <v>8</v>
      </c>
      <c r="B2" s="435" t="s">
        <v>97</v>
      </c>
    </row>
    <row r="3" spans="1:3" s="27" customFormat="1" ht="15" customHeight="1" x14ac:dyDescent="0.2">
      <c r="A3" s="415" t="s">
        <v>6</v>
      </c>
      <c r="B3" s="435" t="s">
        <v>79</v>
      </c>
    </row>
    <row r="4" spans="1:3" s="27" customFormat="1" ht="15" customHeight="1" x14ac:dyDescent="0.2">
      <c r="A4" s="415" t="s">
        <v>370</v>
      </c>
      <c r="B4" s="414" t="s">
        <v>1370</v>
      </c>
    </row>
    <row r="5" spans="1:3" s="27" customFormat="1" ht="15" customHeight="1" x14ac:dyDescent="0.2">
      <c r="A5" s="415" t="s">
        <v>11</v>
      </c>
      <c r="B5" s="280" t="s">
        <v>1371</v>
      </c>
    </row>
    <row r="6" spans="1:3" s="27" customFormat="1" ht="15" customHeight="1" x14ac:dyDescent="0.2">
      <c r="A6" s="415" t="s">
        <v>145</v>
      </c>
      <c r="B6" s="414" t="s">
        <v>1372</v>
      </c>
    </row>
    <row r="7" spans="1:3" s="27" customFormat="1" ht="15" customHeight="1" x14ac:dyDescent="0.2">
      <c r="A7" s="415" t="s">
        <v>9</v>
      </c>
      <c r="B7" s="414" t="s">
        <v>405</v>
      </c>
    </row>
    <row r="8" spans="1:3" s="27" customFormat="1" ht="15" customHeight="1" x14ac:dyDescent="0.2">
      <c r="A8" s="415" t="s">
        <v>371</v>
      </c>
      <c r="B8" s="414">
        <v>2017</v>
      </c>
    </row>
    <row r="9" spans="1:3" s="27" customFormat="1" ht="15" customHeight="1" x14ac:dyDescent="0.2">
      <c r="A9" s="415" t="s">
        <v>372</v>
      </c>
      <c r="B9" s="414" t="s">
        <v>453</v>
      </c>
    </row>
    <row r="10" spans="1:3" s="27" customFormat="1" ht="153" x14ac:dyDescent="0.2">
      <c r="A10" s="209" t="s">
        <v>373</v>
      </c>
      <c r="B10" s="253" t="s">
        <v>1373</v>
      </c>
    </row>
    <row r="11" spans="1:3" s="27" customFormat="1" ht="15" customHeight="1" x14ac:dyDescent="0.2">
      <c r="A11" s="415" t="s">
        <v>374</v>
      </c>
      <c r="B11" s="414" t="s">
        <v>455</v>
      </c>
    </row>
    <row r="12" spans="1:3" s="27" customFormat="1" ht="15" customHeight="1" x14ac:dyDescent="0.2">
      <c r="A12" s="415" t="s">
        <v>375</v>
      </c>
      <c r="B12" s="414" t="s">
        <v>527</v>
      </c>
    </row>
    <row r="13" spans="1:3" s="27" customFormat="1" ht="15" customHeight="1" x14ac:dyDescent="0.2">
      <c r="A13" s="415" t="s">
        <v>376</v>
      </c>
      <c r="B13" s="414" t="s">
        <v>1356</v>
      </c>
    </row>
    <row r="14" spans="1:3" s="27" customFormat="1" ht="15" customHeight="1" x14ac:dyDescent="0.2">
      <c r="A14" s="415" t="s">
        <v>146</v>
      </c>
      <c r="B14" s="414" t="s">
        <v>1259</v>
      </c>
    </row>
    <row r="15" spans="1:3" s="27" customFormat="1" ht="15" customHeight="1" x14ac:dyDescent="0.2">
      <c r="A15" s="415" t="s">
        <v>377</v>
      </c>
      <c r="B15" s="264">
        <v>43097</v>
      </c>
    </row>
    <row r="16" spans="1:3" s="27" customFormat="1" ht="15" customHeight="1" x14ac:dyDescent="0.2">
      <c r="A16" s="415" t="s">
        <v>378</v>
      </c>
      <c r="B16" s="264">
        <v>43699</v>
      </c>
    </row>
    <row r="17" spans="1:2" s="27" customFormat="1" ht="15" customHeight="1" x14ac:dyDescent="0.2">
      <c r="A17" s="433" t="s">
        <v>379</v>
      </c>
      <c r="B17" s="414" t="s">
        <v>476</v>
      </c>
    </row>
    <row r="18" spans="1:2" s="27" customFormat="1" ht="15" customHeight="1" x14ac:dyDescent="0.2">
      <c r="A18" s="432" t="s">
        <v>380</v>
      </c>
      <c r="B18" s="414" t="s">
        <v>1374</v>
      </c>
    </row>
    <row r="19" spans="1:2" s="27" customFormat="1" ht="15" customHeight="1" x14ac:dyDescent="0.2">
      <c r="A19" s="432" t="s">
        <v>381</v>
      </c>
      <c r="B19" s="414" t="s">
        <v>461</v>
      </c>
    </row>
    <row r="20" spans="1:2" s="27" customFormat="1" ht="15" customHeight="1" x14ac:dyDescent="0.2">
      <c r="A20" s="432" t="s">
        <v>382</v>
      </c>
      <c r="B20" s="435" t="s">
        <v>462</v>
      </c>
    </row>
    <row r="21" spans="1:2" s="27" customFormat="1" ht="15" customHeight="1" x14ac:dyDescent="0.2">
      <c r="A21" s="432" t="s">
        <v>385</v>
      </c>
      <c r="B21" s="414" t="s">
        <v>1375</v>
      </c>
    </row>
    <row r="22" spans="1:2" s="27" customFormat="1" ht="15" customHeight="1" x14ac:dyDescent="0.2">
      <c r="A22" s="432" t="s">
        <v>386</v>
      </c>
      <c r="B22" s="414" t="s">
        <v>1359</v>
      </c>
    </row>
    <row r="23" spans="1:2" s="27" customFormat="1" ht="15" customHeight="1" x14ac:dyDescent="0.2">
      <c r="A23" s="432" t="s">
        <v>418</v>
      </c>
      <c r="B23" s="414" t="s">
        <v>533</v>
      </c>
    </row>
    <row r="24" spans="1:2" s="27" customFormat="1" ht="15" customHeight="1" x14ac:dyDescent="0.2">
      <c r="A24" s="432" t="s">
        <v>387</v>
      </c>
      <c r="B24" s="414">
        <v>2017</v>
      </c>
    </row>
    <row r="25" spans="1:2" s="27" customFormat="1" ht="15" customHeight="1" x14ac:dyDescent="0.2">
      <c r="A25" s="432" t="s">
        <v>388</v>
      </c>
      <c r="B25" s="414" t="s">
        <v>1361</v>
      </c>
    </row>
    <row r="26" spans="1:2" s="27" customFormat="1" ht="15" customHeight="1" x14ac:dyDescent="0.2">
      <c r="A26" s="432" t="s">
        <v>389</v>
      </c>
      <c r="B26" s="414" t="s">
        <v>1376</v>
      </c>
    </row>
    <row r="27" spans="1:2" s="27" customFormat="1" ht="15" customHeight="1" x14ac:dyDescent="0.2">
      <c r="A27" s="432" t="s">
        <v>390</v>
      </c>
      <c r="B27" s="414" t="s">
        <v>417</v>
      </c>
    </row>
    <row r="28" spans="1:2" s="27" customFormat="1" ht="15" customHeight="1" x14ac:dyDescent="0.2">
      <c r="A28" s="432" t="s">
        <v>422</v>
      </c>
      <c r="B28" s="610" t="s">
        <v>1377</v>
      </c>
    </row>
    <row r="29" spans="1:2" s="27" customFormat="1" ht="15" customHeight="1" x14ac:dyDescent="0.2">
      <c r="A29" s="432" t="s">
        <v>391</v>
      </c>
      <c r="B29" s="414">
        <v>2017</v>
      </c>
    </row>
    <row r="30" spans="1:2" s="27" customFormat="1" ht="15" customHeight="1" x14ac:dyDescent="0.2">
      <c r="A30" s="432" t="s">
        <v>392</v>
      </c>
      <c r="B30" s="414" t="s">
        <v>1361</v>
      </c>
    </row>
    <row r="31" spans="1:2" s="27" customFormat="1" ht="15" customHeight="1" x14ac:dyDescent="0.2">
      <c r="A31" s="432" t="s">
        <v>393</v>
      </c>
      <c r="B31" s="210"/>
    </row>
    <row r="32" spans="1:2" s="27" customFormat="1" ht="15" customHeight="1" x14ac:dyDescent="0.2">
      <c r="A32" s="432" t="s">
        <v>394</v>
      </c>
      <c r="B32" s="210"/>
    </row>
    <row r="33" spans="1:2" s="27" customFormat="1" ht="15" customHeight="1" x14ac:dyDescent="0.2">
      <c r="A33" s="432" t="s">
        <v>423</v>
      </c>
      <c r="B33" s="210"/>
    </row>
    <row r="34" spans="1:2" s="27" customFormat="1" ht="15" customHeight="1" x14ac:dyDescent="0.2">
      <c r="A34" s="432" t="s">
        <v>395</v>
      </c>
      <c r="B34" s="210"/>
    </row>
    <row r="35" spans="1:2" s="27" customFormat="1" ht="15" customHeight="1" x14ac:dyDescent="0.2">
      <c r="A35" s="432" t="s">
        <v>396</v>
      </c>
      <c r="B35" s="210"/>
    </row>
    <row r="36" spans="1:2" s="27" customFormat="1" ht="15" customHeight="1" x14ac:dyDescent="0.2">
      <c r="A36" s="432" t="s">
        <v>383</v>
      </c>
      <c r="B36" s="210" t="s">
        <v>1364</v>
      </c>
    </row>
    <row r="37" spans="1:2" s="27" customFormat="1" ht="15" customHeight="1" x14ac:dyDescent="0.2">
      <c r="A37" s="432" t="s">
        <v>384</v>
      </c>
      <c r="B37" s="210" t="s">
        <v>96</v>
      </c>
    </row>
  </sheetData>
  <hyperlinks>
    <hyperlink ref="C1" location="INDICE!A1" display="INDICE" xr:uid="{00000000-0004-0000-6300-000000000000}"/>
  </hyperlinks>
  <pageMargins left="0.7" right="0.7" top="0.75" bottom="0.75" header="0.3" footer="0.3"/>
  <pageSetup orientation="portrait" horizontalDpi="4294967293" verticalDpi="4294967293" r:id="rId1"/>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400-000000000000}">
  <dimension ref="A1:K119"/>
  <sheetViews>
    <sheetView workbookViewId="0"/>
  </sheetViews>
  <sheetFormatPr baseColWidth="10" defaultColWidth="11.42578125" defaultRowHeight="15" x14ac:dyDescent="0.25"/>
  <cols>
    <col min="1" max="1" width="20.140625" bestFit="1" customWidth="1"/>
    <col min="2" max="2" width="22.140625" style="402" bestFit="1" customWidth="1"/>
    <col min="3" max="3" width="16.140625" style="402" bestFit="1" customWidth="1"/>
    <col min="4" max="4" width="44.85546875" bestFit="1" customWidth="1"/>
    <col min="5" max="5" width="11.5703125" bestFit="1" customWidth="1"/>
    <col min="6" max="6" width="19" style="140" bestFit="1" customWidth="1"/>
    <col min="7" max="7" width="6" style="140" bestFit="1" customWidth="1"/>
    <col min="8" max="8" width="54.7109375" style="140" customWidth="1"/>
    <col min="9" max="9" width="7.5703125" style="140" bestFit="1" customWidth="1"/>
    <col min="10" max="10" width="54.7109375" style="140" customWidth="1"/>
    <col min="11" max="11" width="13.140625" bestFit="1" customWidth="1"/>
  </cols>
  <sheetData>
    <row r="1" spans="1:11" x14ac:dyDescent="0.25">
      <c r="A1" s="124" t="s">
        <v>97</v>
      </c>
      <c r="B1" s="730" t="s">
        <v>1371</v>
      </c>
      <c r="C1" s="730"/>
      <c r="D1" s="730"/>
      <c r="E1" s="730"/>
      <c r="F1" s="730"/>
      <c r="G1" s="730"/>
      <c r="H1" s="730"/>
      <c r="I1" s="730"/>
      <c r="J1" s="730"/>
      <c r="K1" s="6" t="s">
        <v>144</v>
      </c>
    </row>
    <row r="2" spans="1:11" ht="30" x14ac:dyDescent="0.25">
      <c r="A2" s="649" t="s">
        <v>174</v>
      </c>
      <c r="B2" s="649" t="s">
        <v>175</v>
      </c>
      <c r="C2" s="649" t="s">
        <v>176</v>
      </c>
      <c r="D2" s="649" t="s">
        <v>177</v>
      </c>
      <c r="E2" s="649" t="s">
        <v>178</v>
      </c>
      <c r="F2" s="649" t="s">
        <v>14</v>
      </c>
      <c r="G2" s="649" t="s">
        <v>470</v>
      </c>
      <c r="H2" s="649" t="s">
        <v>1378</v>
      </c>
      <c r="I2" s="649" t="s">
        <v>1379</v>
      </c>
      <c r="J2" s="649" t="s">
        <v>1380</v>
      </c>
      <c r="K2" s="6" t="s">
        <v>432</v>
      </c>
    </row>
    <row r="3" spans="1:11" s="5" customFormat="1" ht="12.75" x14ac:dyDescent="0.2">
      <c r="A3" s="392" t="s">
        <v>179</v>
      </c>
      <c r="B3" s="392" t="s">
        <v>180</v>
      </c>
      <c r="C3" s="390" t="s">
        <v>181</v>
      </c>
      <c r="D3" s="392" t="s">
        <v>182</v>
      </c>
      <c r="E3" s="377">
        <v>1001</v>
      </c>
      <c r="F3" s="392" t="s">
        <v>180</v>
      </c>
      <c r="G3" s="377">
        <v>1101</v>
      </c>
      <c r="H3" s="493">
        <v>0.66</v>
      </c>
      <c r="I3" s="493">
        <v>0.33</v>
      </c>
      <c r="J3" s="493">
        <v>33.1</v>
      </c>
    </row>
    <row r="4" spans="1:11" s="5" customFormat="1" ht="12.75" x14ac:dyDescent="0.2">
      <c r="A4" s="392" t="s">
        <v>179</v>
      </c>
      <c r="B4" s="392" t="s">
        <v>180</v>
      </c>
      <c r="C4" s="390" t="s">
        <v>181</v>
      </c>
      <c r="D4" s="392" t="s">
        <v>182</v>
      </c>
      <c r="E4" s="377">
        <v>1001</v>
      </c>
      <c r="F4" s="392" t="s">
        <v>183</v>
      </c>
      <c r="G4" s="377">
        <v>1107</v>
      </c>
      <c r="H4" s="493">
        <v>0.47</v>
      </c>
      <c r="I4" s="493">
        <v>0.24</v>
      </c>
      <c r="J4" s="493">
        <v>23.59</v>
      </c>
    </row>
    <row r="5" spans="1:11" s="5" customFormat="1" ht="12.75" x14ac:dyDescent="0.2">
      <c r="A5" s="392" t="s">
        <v>184</v>
      </c>
      <c r="B5" s="392" t="s">
        <v>184</v>
      </c>
      <c r="C5" s="390" t="s">
        <v>181</v>
      </c>
      <c r="D5" s="392" t="s">
        <v>184</v>
      </c>
      <c r="E5" s="377">
        <v>2101</v>
      </c>
      <c r="F5" s="392" t="s">
        <v>184</v>
      </c>
      <c r="G5" s="377">
        <v>2101</v>
      </c>
      <c r="H5" s="493">
        <v>0.8</v>
      </c>
      <c r="I5" s="493">
        <v>0.4</v>
      </c>
      <c r="J5" s="493">
        <v>39.909999999999997</v>
      </c>
    </row>
    <row r="6" spans="1:11" s="5" customFormat="1" ht="12.75" x14ac:dyDescent="0.2">
      <c r="A6" s="392" t="s">
        <v>184</v>
      </c>
      <c r="B6" s="392" t="s">
        <v>185</v>
      </c>
      <c r="C6" s="390" t="s">
        <v>181</v>
      </c>
      <c r="D6" s="392" t="s">
        <v>186</v>
      </c>
      <c r="E6" s="377">
        <v>2201</v>
      </c>
      <c r="F6" s="392" t="s">
        <v>186</v>
      </c>
      <c r="G6" s="377">
        <v>2201</v>
      </c>
      <c r="H6" s="520" t="s">
        <v>510</v>
      </c>
      <c r="I6" s="520" t="s">
        <v>510</v>
      </c>
      <c r="J6" s="520" t="s">
        <v>510</v>
      </c>
    </row>
    <row r="7" spans="1:11" s="5" customFormat="1" ht="12.75" x14ac:dyDescent="0.2">
      <c r="A7" s="392" t="s">
        <v>187</v>
      </c>
      <c r="B7" s="392" t="s">
        <v>188</v>
      </c>
      <c r="C7" s="390" t="s">
        <v>181</v>
      </c>
      <c r="D7" s="392" t="s">
        <v>189</v>
      </c>
      <c r="E7" s="377">
        <v>3001</v>
      </c>
      <c r="F7" s="392" t="s">
        <v>188</v>
      </c>
      <c r="G7" s="377">
        <v>3101</v>
      </c>
      <c r="H7" s="493">
        <v>0.96</v>
      </c>
      <c r="I7" s="493">
        <v>0.48</v>
      </c>
      <c r="J7" s="493">
        <v>47.81</v>
      </c>
    </row>
    <row r="8" spans="1:11" s="5" customFormat="1" ht="12.75" x14ac:dyDescent="0.2">
      <c r="A8" s="392" t="s">
        <v>187</v>
      </c>
      <c r="B8" s="392" t="s">
        <v>188</v>
      </c>
      <c r="C8" s="390" t="s">
        <v>181</v>
      </c>
      <c r="D8" s="392" t="s">
        <v>189</v>
      </c>
      <c r="E8" s="377">
        <v>3001</v>
      </c>
      <c r="F8" s="392" t="s">
        <v>190</v>
      </c>
      <c r="G8" s="377">
        <v>3103</v>
      </c>
      <c r="H8" s="520" t="s">
        <v>510</v>
      </c>
      <c r="I8" s="520" t="s">
        <v>510</v>
      </c>
      <c r="J8" s="520" t="s">
        <v>510</v>
      </c>
    </row>
    <row r="9" spans="1:11" s="5" customFormat="1" ht="12.75" x14ac:dyDescent="0.2">
      <c r="A9" s="392" t="s">
        <v>187</v>
      </c>
      <c r="B9" s="387" t="s">
        <v>191</v>
      </c>
      <c r="C9" s="390" t="s">
        <v>181</v>
      </c>
      <c r="D9" s="387" t="s">
        <v>192</v>
      </c>
      <c r="E9" s="377">
        <v>3301</v>
      </c>
      <c r="F9" s="387" t="s">
        <v>192</v>
      </c>
      <c r="G9" s="377">
        <v>3301</v>
      </c>
      <c r="H9" s="520" t="s">
        <v>510</v>
      </c>
      <c r="I9" s="520" t="s">
        <v>510</v>
      </c>
      <c r="J9" s="520" t="s">
        <v>510</v>
      </c>
    </row>
    <row r="10" spans="1:11" s="5" customFormat="1" ht="12.75" x14ac:dyDescent="0.2">
      <c r="A10" s="392" t="s">
        <v>193</v>
      </c>
      <c r="B10" s="392" t="s">
        <v>194</v>
      </c>
      <c r="C10" s="390" t="s">
        <v>181</v>
      </c>
      <c r="D10" s="392" t="s">
        <v>195</v>
      </c>
      <c r="E10" s="377">
        <v>4001</v>
      </c>
      <c r="F10" s="392" t="s">
        <v>196</v>
      </c>
      <c r="G10" s="377">
        <v>4101</v>
      </c>
      <c r="H10" s="493">
        <v>0.99</v>
      </c>
      <c r="I10" s="493">
        <v>0.49</v>
      </c>
      <c r="J10" s="493">
        <v>49.31</v>
      </c>
    </row>
    <row r="11" spans="1:11" s="5" customFormat="1" ht="12.75" x14ac:dyDescent="0.2">
      <c r="A11" s="392" t="s">
        <v>193</v>
      </c>
      <c r="B11" s="392" t="s">
        <v>194</v>
      </c>
      <c r="C11" s="390" t="s">
        <v>181</v>
      </c>
      <c r="D11" s="392" t="s">
        <v>195</v>
      </c>
      <c r="E11" s="377">
        <v>4001</v>
      </c>
      <c r="F11" s="392" t="s">
        <v>193</v>
      </c>
      <c r="G11" s="377">
        <v>4102</v>
      </c>
      <c r="H11" s="493">
        <v>1.01</v>
      </c>
      <c r="I11" s="493">
        <v>0.5</v>
      </c>
      <c r="J11" s="493">
        <v>50.46</v>
      </c>
    </row>
    <row r="12" spans="1:11" s="5" customFormat="1" ht="12.75" x14ac:dyDescent="0.2">
      <c r="A12" s="392" t="s">
        <v>193</v>
      </c>
      <c r="B12" s="392" t="s">
        <v>197</v>
      </c>
      <c r="C12" s="390" t="s">
        <v>181</v>
      </c>
      <c r="D12" s="392" t="s">
        <v>198</v>
      </c>
      <c r="E12" s="377">
        <v>4301</v>
      </c>
      <c r="F12" s="193" t="s">
        <v>198</v>
      </c>
      <c r="G12" s="377">
        <v>4301</v>
      </c>
      <c r="H12" s="520" t="s">
        <v>510</v>
      </c>
      <c r="I12" s="520" t="s">
        <v>510</v>
      </c>
      <c r="J12" s="520" t="s">
        <v>510</v>
      </c>
    </row>
    <row r="13" spans="1:11" s="5" customFormat="1" ht="12.75" x14ac:dyDescent="0.2">
      <c r="A13" s="392" t="s">
        <v>199</v>
      </c>
      <c r="B13" s="392" t="s">
        <v>199</v>
      </c>
      <c r="C13" s="390" t="s">
        <v>200</v>
      </c>
      <c r="D13" s="392" t="s">
        <v>200</v>
      </c>
      <c r="E13" s="377">
        <v>5001</v>
      </c>
      <c r="F13" s="392" t="s">
        <v>199</v>
      </c>
      <c r="G13" s="377">
        <v>5101</v>
      </c>
      <c r="H13" s="493">
        <v>0.91</v>
      </c>
      <c r="I13" s="493">
        <v>0.45</v>
      </c>
      <c r="J13" s="493">
        <v>45.29</v>
      </c>
    </row>
    <row r="14" spans="1:11" s="5" customFormat="1" ht="12.75" x14ac:dyDescent="0.2">
      <c r="A14" s="392" t="s">
        <v>199</v>
      </c>
      <c r="B14" s="392" t="s">
        <v>199</v>
      </c>
      <c r="C14" s="390" t="s">
        <v>200</v>
      </c>
      <c r="D14" s="392" t="s">
        <v>200</v>
      </c>
      <c r="E14" s="377">
        <v>5001</v>
      </c>
      <c r="F14" s="392" t="s">
        <v>201</v>
      </c>
      <c r="G14" s="377">
        <v>5102</v>
      </c>
      <c r="H14" s="520" t="s">
        <v>510</v>
      </c>
      <c r="I14" s="520" t="s">
        <v>510</v>
      </c>
      <c r="J14" s="520" t="s">
        <v>510</v>
      </c>
    </row>
    <row r="15" spans="1:11" s="5" customFormat="1" ht="12.75" x14ac:dyDescent="0.2">
      <c r="A15" s="392" t="s">
        <v>199</v>
      </c>
      <c r="B15" s="392" t="s">
        <v>199</v>
      </c>
      <c r="C15" s="390" t="s">
        <v>200</v>
      </c>
      <c r="D15" s="392" t="s">
        <v>200</v>
      </c>
      <c r="E15" s="377">
        <v>5001</v>
      </c>
      <c r="F15" s="392" t="s">
        <v>202</v>
      </c>
      <c r="G15" s="377">
        <v>5103</v>
      </c>
      <c r="H15" s="493">
        <v>0.93</v>
      </c>
      <c r="I15" s="493">
        <v>0.46</v>
      </c>
      <c r="J15" s="493">
        <v>46.31</v>
      </c>
    </row>
    <row r="16" spans="1:11" s="5" customFormat="1" ht="12.75" x14ac:dyDescent="0.2">
      <c r="A16" s="392" t="s">
        <v>199</v>
      </c>
      <c r="B16" s="392" t="s">
        <v>199</v>
      </c>
      <c r="C16" s="390" t="s">
        <v>200</v>
      </c>
      <c r="D16" s="392" t="s">
        <v>200</v>
      </c>
      <c r="E16" s="377">
        <v>5001</v>
      </c>
      <c r="F16" s="392" t="s">
        <v>203</v>
      </c>
      <c r="G16" s="377">
        <v>5105</v>
      </c>
      <c r="H16" s="520" t="s">
        <v>510</v>
      </c>
      <c r="I16" s="520" t="s">
        <v>510</v>
      </c>
      <c r="J16" s="520" t="s">
        <v>510</v>
      </c>
    </row>
    <row r="17" spans="1:10" s="5" customFormat="1" ht="12.75" x14ac:dyDescent="0.2">
      <c r="A17" s="392" t="s">
        <v>199</v>
      </c>
      <c r="B17" s="392" t="s">
        <v>199</v>
      </c>
      <c r="C17" s="390" t="s">
        <v>200</v>
      </c>
      <c r="D17" s="392" t="s">
        <v>200</v>
      </c>
      <c r="E17" s="377">
        <v>5001</v>
      </c>
      <c r="F17" s="392" t="s">
        <v>204</v>
      </c>
      <c r="G17" s="377">
        <v>5107</v>
      </c>
      <c r="H17" s="520" t="s">
        <v>510</v>
      </c>
      <c r="I17" s="520" t="s">
        <v>510</v>
      </c>
      <c r="J17" s="520" t="s">
        <v>510</v>
      </c>
    </row>
    <row r="18" spans="1:10" s="5" customFormat="1" ht="12.75" x14ac:dyDescent="0.2">
      <c r="A18" s="392" t="s">
        <v>199</v>
      </c>
      <c r="B18" s="392" t="s">
        <v>199</v>
      </c>
      <c r="C18" s="390" t="s">
        <v>200</v>
      </c>
      <c r="D18" s="392" t="s">
        <v>200</v>
      </c>
      <c r="E18" s="377">
        <v>5001</v>
      </c>
      <c r="F18" s="392" t="s">
        <v>205</v>
      </c>
      <c r="G18" s="377">
        <v>5109</v>
      </c>
      <c r="H18" s="493">
        <v>1</v>
      </c>
      <c r="I18" s="493">
        <v>0.5</v>
      </c>
      <c r="J18" s="493">
        <v>49.77</v>
      </c>
    </row>
    <row r="19" spans="1:10" s="5" customFormat="1" ht="12.75" x14ac:dyDescent="0.2">
      <c r="A19" s="392" t="s">
        <v>199</v>
      </c>
      <c r="B19" s="387" t="s">
        <v>206</v>
      </c>
      <c r="C19" s="390" t="s">
        <v>181</v>
      </c>
      <c r="D19" s="387" t="s">
        <v>207</v>
      </c>
      <c r="E19" s="377">
        <v>5301</v>
      </c>
      <c r="F19" s="194" t="s">
        <v>206</v>
      </c>
      <c r="G19" s="377">
        <v>5301</v>
      </c>
      <c r="H19" s="520" t="s">
        <v>510</v>
      </c>
      <c r="I19" s="520" t="s">
        <v>510</v>
      </c>
      <c r="J19" s="520" t="s">
        <v>510</v>
      </c>
    </row>
    <row r="20" spans="1:10" s="5" customFormat="1" ht="12.75" x14ac:dyDescent="0.2">
      <c r="A20" s="392" t="s">
        <v>199</v>
      </c>
      <c r="B20" s="387" t="s">
        <v>206</v>
      </c>
      <c r="C20" s="390" t="s">
        <v>181</v>
      </c>
      <c r="D20" s="387" t="s">
        <v>207</v>
      </c>
      <c r="E20" s="377">
        <v>5301</v>
      </c>
      <c r="F20" s="194" t="s">
        <v>208</v>
      </c>
      <c r="G20" s="377">
        <v>5304</v>
      </c>
      <c r="H20" s="520" t="s">
        <v>510</v>
      </c>
      <c r="I20" s="520" t="s">
        <v>510</v>
      </c>
      <c r="J20" s="520" t="s">
        <v>510</v>
      </c>
    </row>
    <row r="21" spans="1:10" s="5" customFormat="1" ht="12.75" x14ac:dyDescent="0.2">
      <c r="A21" s="392" t="s">
        <v>199</v>
      </c>
      <c r="B21" s="387" t="s">
        <v>209</v>
      </c>
      <c r="C21" s="390" t="s">
        <v>181</v>
      </c>
      <c r="D21" s="387" t="s">
        <v>210</v>
      </c>
      <c r="E21" s="377">
        <v>5501</v>
      </c>
      <c r="F21" s="194" t="s">
        <v>209</v>
      </c>
      <c r="G21" s="377">
        <v>5501</v>
      </c>
      <c r="H21" s="520" t="s">
        <v>510</v>
      </c>
      <c r="I21" s="520" t="s">
        <v>510</v>
      </c>
      <c r="J21" s="520" t="s">
        <v>510</v>
      </c>
    </row>
    <row r="22" spans="1:10" s="5" customFormat="1" ht="12.75" x14ac:dyDescent="0.2">
      <c r="A22" s="392" t="s">
        <v>199</v>
      </c>
      <c r="B22" s="387" t="s">
        <v>209</v>
      </c>
      <c r="C22" s="390" t="s">
        <v>181</v>
      </c>
      <c r="D22" s="387" t="s">
        <v>210</v>
      </c>
      <c r="E22" s="377">
        <v>5501</v>
      </c>
      <c r="F22" s="194" t="s">
        <v>211</v>
      </c>
      <c r="G22" s="377">
        <v>5502</v>
      </c>
      <c r="H22" s="520" t="s">
        <v>510</v>
      </c>
      <c r="I22" s="520" t="s">
        <v>510</v>
      </c>
      <c r="J22" s="520" t="s">
        <v>510</v>
      </c>
    </row>
    <row r="23" spans="1:10" s="5" customFormat="1" ht="12.75" x14ac:dyDescent="0.2">
      <c r="A23" s="392" t="s">
        <v>199</v>
      </c>
      <c r="B23" s="387" t="s">
        <v>209</v>
      </c>
      <c r="C23" s="390" t="s">
        <v>181</v>
      </c>
      <c r="D23" s="387" t="s">
        <v>210</v>
      </c>
      <c r="E23" s="377">
        <v>5501</v>
      </c>
      <c r="F23" s="194" t="s">
        <v>212</v>
      </c>
      <c r="G23" s="377">
        <v>5503</v>
      </c>
      <c r="H23" s="520" t="s">
        <v>510</v>
      </c>
      <c r="I23" s="520" t="s">
        <v>510</v>
      </c>
      <c r="J23" s="520" t="s">
        <v>510</v>
      </c>
    </row>
    <row r="24" spans="1:10" s="5" customFormat="1" ht="12.75" x14ac:dyDescent="0.2">
      <c r="A24" s="392" t="s">
        <v>199</v>
      </c>
      <c r="B24" s="387" t="s">
        <v>209</v>
      </c>
      <c r="C24" s="390" t="s">
        <v>181</v>
      </c>
      <c r="D24" s="387" t="s">
        <v>210</v>
      </c>
      <c r="E24" s="377">
        <v>5501</v>
      </c>
      <c r="F24" s="194" t="s">
        <v>213</v>
      </c>
      <c r="G24" s="377">
        <v>5504</v>
      </c>
      <c r="H24" s="520" t="s">
        <v>510</v>
      </c>
      <c r="I24" s="520" t="s">
        <v>510</v>
      </c>
      <c r="J24" s="520" t="s">
        <v>510</v>
      </c>
    </row>
    <row r="25" spans="1:10" s="5" customFormat="1" ht="12.75" x14ac:dyDescent="0.2">
      <c r="A25" s="392" t="s">
        <v>199</v>
      </c>
      <c r="B25" s="392" t="s">
        <v>214</v>
      </c>
      <c r="C25" s="390" t="s">
        <v>181</v>
      </c>
      <c r="D25" s="392" t="s">
        <v>215</v>
      </c>
      <c r="E25" s="377">
        <v>5601</v>
      </c>
      <c r="F25" s="193" t="s">
        <v>214</v>
      </c>
      <c r="G25" s="377">
        <v>5601</v>
      </c>
      <c r="H25" s="520" t="s">
        <v>510</v>
      </c>
      <c r="I25" s="520" t="s">
        <v>510</v>
      </c>
      <c r="J25" s="520" t="s">
        <v>510</v>
      </c>
    </row>
    <row r="26" spans="1:10" s="5" customFormat="1" ht="12.75" x14ac:dyDescent="0.2">
      <c r="A26" s="392" t="s">
        <v>199</v>
      </c>
      <c r="B26" s="392" t="s">
        <v>214</v>
      </c>
      <c r="C26" s="390" t="s">
        <v>181</v>
      </c>
      <c r="D26" s="392" t="s">
        <v>215</v>
      </c>
      <c r="E26" s="377">
        <v>5601</v>
      </c>
      <c r="F26" s="193" t="s">
        <v>216</v>
      </c>
      <c r="G26" s="377">
        <v>5603</v>
      </c>
      <c r="H26" s="520" t="s">
        <v>510</v>
      </c>
      <c r="I26" s="520" t="s">
        <v>510</v>
      </c>
      <c r="J26" s="520" t="s">
        <v>510</v>
      </c>
    </row>
    <row r="27" spans="1:10" s="5" customFormat="1" ht="12.75" x14ac:dyDescent="0.2">
      <c r="A27" s="392" t="s">
        <v>199</v>
      </c>
      <c r="B27" s="392" t="s">
        <v>214</v>
      </c>
      <c r="C27" s="390" t="s">
        <v>181</v>
      </c>
      <c r="D27" s="392" t="s">
        <v>215</v>
      </c>
      <c r="E27" s="377">
        <v>5601</v>
      </c>
      <c r="F27" s="193" t="s">
        <v>217</v>
      </c>
      <c r="G27" s="377">
        <v>5606</v>
      </c>
      <c r="H27" s="520" t="s">
        <v>510</v>
      </c>
      <c r="I27" s="520" t="s">
        <v>510</v>
      </c>
      <c r="J27" s="520" t="s">
        <v>510</v>
      </c>
    </row>
    <row r="28" spans="1:10" s="5" customFormat="1" ht="12.75" x14ac:dyDescent="0.2">
      <c r="A28" s="392" t="s">
        <v>199</v>
      </c>
      <c r="B28" s="387" t="s">
        <v>218</v>
      </c>
      <c r="C28" s="390" t="s">
        <v>181</v>
      </c>
      <c r="D28" s="387" t="s">
        <v>219</v>
      </c>
      <c r="E28" s="377">
        <v>5701</v>
      </c>
      <c r="F28" s="194" t="s">
        <v>219</v>
      </c>
      <c r="G28" s="377">
        <v>5701</v>
      </c>
      <c r="H28" s="520" t="s">
        <v>510</v>
      </c>
      <c r="I28" s="520" t="s">
        <v>510</v>
      </c>
      <c r="J28" s="520" t="s">
        <v>510</v>
      </c>
    </row>
    <row r="29" spans="1:10" s="5" customFormat="1" ht="12.75" x14ac:dyDescent="0.2">
      <c r="A29" s="392" t="s">
        <v>199</v>
      </c>
      <c r="B29" s="392" t="s">
        <v>220</v>
      </c>
      <c r="C29" s="390" t="s">
        <v>200</v>
      </c>
      <c r="D29" s="392" t="s">
        <v>200</v>
      </c>
      <c r="E29" s="377">
        <v>5001</v>
      </c>
      <c r="F29" s="392" t="s">
        <v>221</v>
      </c>
      <c r="G29" s="377">
        <v>5801</v>
      </c>
      <c r="H29" s="493">
        <v>0.83</v>
      </c>
      <c r="I29" s="493">
        <v>0.41</v>
      </c>
      <c r="J29" s="493">
        <v>41.35</v>
      </c>
    </row>
    <row r="30" spans="1:10" s="5" customFormat="1" ht="12.75" x14ac:dyDescent="0.2">
      <c r="A30" s="392" t="s">
        <v>199</v>
      </c>
      <c r="B30" s="392" t="s">
        <v>220</v>
      </c>
      <c r="C30" s="390" t="s">
        <v>200</v>
      </c>
      <c r="D30" s="392" t="s">
        <v>200</v>
      </c>
      <c r="E30" s="377">
        <v>5001</v>
      </c>
      <c r="F30" s="392" t="s">
        <v>222</v>
      </c>
      <c r="G30" s="377">
        <v>5802</v>
      </c>
      <c r="H30" s="520" t="s">
        <v>510</v>
      </c>
      <c r="I30" s="520" t="s">
        <v>510</v>
      </c>
      <c r="J30" s="520" t="s">
        <v>510</v>
      </c>
    </row>
    <row r="31" spans="1:10" s="5" customFormat="1" ht="12.75" x14ac:dyDescent="0.2">
      <c r="A31" s="392" t="s">
        <v>199</v>
      </c>
      <c r="B31" s="392" t="s">
        <v>220</v>
      </c>
      <c r="C31" s="390" t="s">
        <v>200</v>
      </c>
      <c r="D31" s="392" t="s">
        <v>200</v>
      </c>
      <c r="E31" s="377">
        <v>5001</v>
      </c>
      <c r="F31" s="392" t="s">
        <v>223</v>
      </c>
      <c r="G31" s="377">
        <v>5803</v>
      </c>
      <c r="H31" s="520" t="s">
        <v>510</v>
      </c>
      <c r="I31" s="520" t="s">
        <v>510</v>
      </c>
      <c r="J31" s="520" t="s">
        <v>510</v>
      </c>
    </row>
    <row r="32" spans="1:10" s="5" customFormat="1" ht="12.75" x14ac:dyDescent="0.2">
      <c r="A32" s="392" t="s">
        <v>199</v>
      </c>
      <c r="B32" s="392" t="s">
        <v>220</v>
      </c>
      <c r="C32" s="390" t="s">
        <v>200</v>
      </c>
      <c r="D32" s="392" t="s">
        <v>200</v>
      </c>
      <c r="E32" s="377">
        <v>5001</v>
      </c>
      <c r="F32" s="392" t="s">
        <v>224</v>
      </c>
      <c r="G32" s="377">
        <v>5804</v>
      </c>
      <c r="H32" s="493">
        <v>0.47</v>
      </c>
      <c r="I32" s="493">
        <v>0.24</v>
      </c>
      <c r="J32" s="493">
        <v>23.57</v>
      </c>
    </row>
    <row r="33" spans="1:10" s="5" customFormat="1" ht="12.75" x14ac:dyDescent="0.2">
      <c r="A33" s="392" t="s">
        <v>225</v>
      </c>
      <c r="B33" s="392" t="s">
        <v>226</v>
      </c>
      <c r="C33" s="390" t="s">
        <v>181</v>
      </c>
      <c r="D33" s="392" t="s">
        <v>227</v>
      </c>
      <c r="E33" s="377">
        <v>6001</v>
      </c>
      <c r="F33" s="392" t="s">
        <v>228</v>
      </c>
      <c r="G33" s="377">
        <v>6101</v>
      </c>
      <c r="H33" s="493">
        <v>0.82</v>
      </c>
      <c r="I33" s="493">
        <v>0.41</v>
      </c>
      <c r="J33" s="493">
        <v>40.950000000000003</v>
      </c>
    </row>
    <row r="34" spans="1:10" s="5" customFormat="1" ht="12.75" x14ac:dyDescent="0.2">
      <c r="A34" s="392" t="s">
        <v>225</v>
      </c>
      <c r="B34" s="392" t="s">
        <v>226</v>
      </c>
      <c r="C34" s="390" t="s">
        <v>181</v>
      </c>
      <c r="D34" s="392" t="s">
        <v>227</v>
      </c>
      <c r="E34" s="377">
        <v>6001</v>
      </c>
      <c r="F34" s="392" t="s">
        <v>229</v>
      </c>
      <c r="G34" s="377">
        <v>6108</v>
      </c>
      <c r="H34" s="493">
        <v>0.85</v>
      </c>
      <c r="I34" s="493">
        <v>0.43</v>
      </c>
      <c r="J34" s="493">
        <v>42.71</v>
      </c>
    </row>
    <row r="35" spans="1:10" s="5" customFormat="1" ht="12.75" x14ac:dyDescent="0.2">
      <c r="A35" s="392" t="s">
        <v>225</v>
      </c>
      <c r="B35" s="387" t="s">
        <v>226</v>
      </c>
      <c r="C35" s="390" t="s">
        <v>181</v>
      </c>
      <c r="D35" s="387" t="s">
        <v>230</v>
      </c>
      <c r="E35" s="377">
        <v>6115</v>
      </c>
      <c r="F35" s="387" t="s">
        <v>230</v>
      </c>
      <c r="G35" s="377">
        <v>6115</v>
      </c>
      <c r="H35" s="520" t="s">
        <v>510</v>
      </c>
      <c r="I35" s="520" t="s">
        <v>510</v>
      </c>
      <c r="J35" s="520" t="s">
        <v>510</v>
      </c>
    </row>
    <row r="36" spans="1:10" s="5" customFormat="1" ht="12.75" x14ac:dyDescent="0.2">
      <c r="A36" s="392" t="s">
        <v>225</v>
      </c>
      <c r="B36" s="387" t="s">
        <v>231</v>
      </c>
      <c r="C36" s="390" t="s">
        <v>181</v>
      </c>
      <c r="D36" s="387" t="s">
        <v>232</v>
      </c>
      <c r="E36" s="377">
        <v>6301</v>
      </c>
      <c r="F36" s="194" t="s">
        <v>232</v>
      </c>
      <c r="G36" s="377">
        <v>6301</v>
      </c>
      <c r="H36" s="520" t="s">
        <v>510</v>
      </c>
      <c r="I36" s="520" t="s">
        <v>510</v>
      </c>
      <c r="J36" s="520" t="s">
        <v>510</v>
      </c>
    </row>
    <row r="37" spans="1:10" s="5" customFormat="1" ht="12.75" x14ac:dyDescent="0.2">
      <c r="A37" s="392" t="s">
        <v>233</v>
      </c>
      <c r="B37" s="392" t="s">
        <v>234</v>
      </c>
      <c r="C37" s="390" t="s">
        <v>181</v>
      </c>
      <c r="D37" s="392" t="s">
        <v>235</v>
      </c>
      <c r="E37" s="377">
        <v>7001</v>
      </c>
      <c r="F37" s="392" t="s">
        <v>234</v>
      </c>
      <c r="G37" s="377">
        <v>7101</v>
      </c>
      <c r="H37" s="493">
        <v>0.8</v>
      </c>
      <c r="I37" s="493">
        <v>0.4</v>
      </c>
      <c r="J37" s="493">
        <v>40.17</v>
      </c>
    </row>
    <row r="38" spans="1:10" s="5" customFormat="1" ht="12.75" x14ac:dyDescent="0.2">
      <c r="A38" s="392" t="s">
        <v>233</v>
      </c>
      <c r="B38" s="387" t="s">
        <v>234</v>
      </c>
      <c r="C38" s="390" t="s">
        <v>181</v>
      </c>
      <c r="D38" s="387" t="s">
        <v>236</v>
      </c>
      <c r="E38" s="377">
        <v>7102</v>
      </c>
      <c r="F38" s="387" t="s">
        <v>236</v>
      </c>
      <c r="G38" s="377">
        <v>7102</v>
      </c>
      <c r="H38" s="520" t="s">
        <v>510</v>
      </c>
      <c r="I38" s="520" t="s">
        <v>510</v>
      </c>
      <c r="J38" s="520" t="s">
        <v>510</v>
      </c>
    </row>
    <row r="39" spans="1:10" s="5" customFormat="1" ht="12.75" x14ac:dyDescent="0.2">
      <c r="A39" s="392" t="s">
        <v>233</v>
      </c>
      <c r="B39" s="392" t="s">
        <v>234</v>
      </c>
      <c r="C39" s="390" t="s">
        <v>181</v>
      </c>
      <c r="D39" s="392" t="s">
        <v>235</v>
      </c>
      <c r="E39" s="377">
        <v>7001</v>
      </c>
      <c r="F39" s="392" t="s">
        <v>233</v>
      </c>
      <c r="G39" s="377">
        <v>7105</v>
      </c>
      <c r="H39" s="493">
        <v>1.06</v>
      </c>
      <c r="I39" s="493">
        <v>0.53</v>
      </c>
      <c r="J39" s="493">
        <v>53.21</v>
      </c>
    </row>
    <row r="40" spans="1:10" s="5" customFormat="1" ht="12.75" x14ac:dyDescent="0.2">
      <c r="A40" s="392" t="s">
        <v>233</v>
      </c>
      <c r="B40" s="392" t="s">
        <v>237</v>
      </c>
      <c r="C40" s="390" t="s">
        <v>181</v>
      </c>
      <c r="D40" s="392" t="s">
        <v>238</v>
      </c>
      <c r="E40" s="377">
        <v>7301</v>
      </c>
      <c r="F40" s="193" t="s">
        <v>237</v>
      </c>
      <c r="G40" s="377">
        <v>7301</v>
      </c>
      <c r="H40" s="520" t="s">
        <v>510</v>
      </c>
      <c r="I40" s="520" t="s">
        <v>510</v>
      </c>
      <c r="J40" s="520" t="s">
        <v>510</v>
      </c>
    </row>
    <row r="41" spans="1:10" s="5" customFormat="1" ht="12.75" x14ac:dyDescent="0.2">
      <c r="A41" s="392" t="s">
        <v>233</v>
      </c>
      <c r="B41" s="392" t="s">
        <v>237</v>
      </c>
      <c r="C41" s="390" t="s">
        <v>181</v>
      </c>
      <c r="D41" s="392" t="s">
        <v>238</v>
      </c>
      <c r="E41" s="377">
        <v>7301</v>
      </c>
      <c r="F41" s="193" t="s">
        <v>239</v>
      </c>
      <c r="G41" s="377">
        <v>7305</v>
      </c>
      <c r="H41" s="520" t="s">
        <v>510</v>
      </c>
      <c r="I41" s="520" t="s">
        <v>510</v>
      </c>
      <c r="J41" s="520" t="s">
        <v>510</v>
      </c>
    </row>
    <row r="42" spans="1:10" s="5" customFormat="1" ht="12.75" x14ac:dyDescent="0.2">
      <c r="A42" s="392" t="s">
        <v>233</v>
      </c>
      <c r="B42" s="392" t="s">
        <v>237</v>
      </c>
      <c r="C42" s="390" t="s">
        <v>181</v>
      </c>
      <c r="D42" s="392" t="s">
        <v>238</v>
      </c>
      <c r="E42" s="377">
        <v>7301</v>
      </c>
      <c r="F42" s="193" t="s">
        <v>240</v>
      </c>
      <c r="G42" s="377">
        <v>7306</v>
      </c>
      <c r="H42" s="520" t="s">
        <v>510</v>
      </c>
      <c r="I42" s="520" t="s">
        <v>510</v>
      </c>
      <c r="J42" s="520" t="s">
        <v>510</v>
      </c>
    </row>
    <row r="43" spans="1:10" s="5" customFormat="1" ht="12.75" x14ac:dyDescent="0.2">
      <c r="A43" s="392" t="s">
        <v>233</v>
      </c>
      <c r="B43" s="387" t="s">
        <v>241</v>
      </c>
      <c r="C43" s="390" t="s">
        <v>181</v>
      </c>
      <c r="D43" s="387" t="s">
        <v>241</v>
      </c>
      <c r="E43" s="377">
        <v>7401</v>
      </c>
      <c r="F43" s="194" t="s">
        <v>241</v>
      </c>
      <c r="G43" s="377">
        <v>7401</v>
      </c>
      <c r="H43" s="520" t="s">
        <v>510</v>
      </c>
      <c r="I43" s="520" t="s">
        <v>510</v>
      </c>
      <c r="J43" s="520" t="s">
        <v>510</v>
      </c>
    </row>
    <row r="44" spans="1:10" s="5" customFormat="1" ht="12.75" x14ac:dyDescent="0.2">
      <c r="A44" s="392" t="s">
        <v>242</v>
      </c>
      <c r="B44" s="392" t="s">
        <v>243</v>
      </c>
      <c r="C44" s="390" t="s">
        <v>244</v>
      </c>
      <c r="D44" s="392" t="s">
        <v>244</v>
      </c>
      <c r="E44" s="377">
        <v>8001</v>
      </c>
      <c r="F44" s="392" t="s">
        <v>243</v>
      </c>
      <c r="G44" s="377">
        <v>8101</v>
      </c>
      <c r="H44" s="493">
        <v>0.9</v>
      </c>
      <c r="I44" s="493">
        <v>0.45</v>
      </c>
      <c r="J44" s="493">
        <v>45.22</v>
      </c>
    </row>
    <row r="45" spans="1:10" s="5" customFormat="1" ht="12.75" x14ac:dyDescent="0.2">
      <c r="A45" s="392" t="s">
        <v>242</v>
      </c>
      <c r="B45" s="392" t="s">
        <v>243</v>
      </c>
      <c r="C45" s="390" t="s">
        <v>244</v>
      </c>
      <c r="D45" s="392" t="s">
        <v>244</v>
      </c>
      <c r="E45" s="377">
        <v>8001</v>
      </c>
      <c r="F45" s="392" t="s">
        <v>245</v>
      </c>
      <c r="G45" s="377">
        <v>8102</v>
      </c>
      <c r="H45" s="493">
        <v>0.7</v>
      </c>
      <c r="I45" s="493">
        <v>0.35</v>
      </c>
      <c r="J45" s="493">
        <v>35.119999999999997</v>
      </c>
    </row>
    <row r="46" spans="1:10" s="5" customFormat="1" ht="12.75" x14ac:dyDescent="0.2">
      <c r="A46" s="392" t="s">
        <v>242</v>
      </c>
      <c r="B46" s="392" t="s">
        <v>243</v>
      </c>
      <c r="C46" s="390" t="s">
        <v>244</v>
      </c>
      <c r="D46" s="392" t="s">
        <v>244</v>
      </c>
      <c r="E46" s="377">
        <v>8001</v>
      </c>
      <c r="F46" s="392" t="s">
        <v>246</v>
      </c>
      <c r="G46" s="377">
        <v>8103</v>
      </c>
      <c r="H46" s="493">
        <v>1.01</v>
      </c>
      <c r="I46" s="493">
        <v>0.51</v>
      </c>
      <c r="J46" s="493">
        <v>50.57</v>
      </c>
    </row>
    <row r="47" spans="1:10" s="5" customFormat="1" ht="12.75" x14ac:dyDescent="0.2">
      <c r="A47" s="392" t="s">
        <v>242</v>
      </c>
      <c r="B47" s="392" t="s">
        <v>243</v>
      </c>
      <c r="C47" s="390" t="s">
        <v>244</v>
      </c>
      <c r="D47" s="392" t="s">
        <v>244</v>
      </c>
      <c r="E47" s="377">
        <v>8001</v>
      </c>
      <c r="F47" s="392" t="s">
        <v>247</v>
      </c>
      <c r="G47" s="377">
        <v>8105</v>
      </c>
      <c r="H47" s="520" t="s">
        <v>510</v>
      </c>
      <c r="I47" s="520" t="s">
        <v>510</v>
      </c>
      <c r="J47" s="520" t="s">
        <v>510</v>
      </c>
    </row>
    <row r="48" spans="1:10" s="5" customFormat="1" ht="12.75" x14ac:dyDescent="0.2">
      <c r="A48" s="392" t="s">
        <v>242</v>
      </c>
      <c r="B48" s="392" t="s">
        <v>243</v>
      </c>
      <c r="C48" s="390" t="s">
        <v>244</v>
      </c>
      <c r="D48" s="392" t="s">
        <v>244</v>
      </c>
      <c r="E48" s="377">
        <v>8001</v>
      </c>
      <c r="F48" s="392" t="s">
        <v>248</v>
      </c>
      <c r="G48" s="377">
        <v>8106</v>
      </c>
      <c r="H48" s="520" t="s">
        <v>510</v>
      </c>
      <c r="I48" s="520" t="s">
        <v>510</v>
      </c>
      <c r="J48" s="520" t="s">
        <v>510</v>
      </c>
    </row>
    <row r="49" spans="1:10" s="5" customFormat="1" ht="12.75" x14ac:dyDescent="0.2">
      <c r="A49" s="392" t="s">
        <v>242</v>
      </c>
      <c r="B49" s="392" t="s">
        <v>243</v>
      </c>
      <c r="C49" s="390" t="s">
        <v>244</v>
      </c>
      <c r="D49" s="392" t="s">
        <v>244</v>
      </c>
      <c r="E49" s="377">
        <v>8001</v>
      </c>
      <c r="F49" s="392" t="s">
        <v>249</v>
      </c>
      <c r="G49" s="377">
        <v>8107</v>
      </c>
      <c r="H49" s="493">
        <v>0.4</v>
      </c>
      <c r="I49" s="493">
        <v>0.2</v>
      </c>
      <c r="J49" s="493">
        <v>20.12</v>
      </c>
    </row>
    <row r="50" spans="1:10" s="5" customFormat="1" ht="12.75" x14ac:dyDescent="0.2">
      <c r="A50" s="392" t="s">
        <v>242</v>
      </c>
      <c r="B50" s="392" t="s">
        <v>243</v>
      </c>
      <c r="C50" s="390" t="s">
        <v>244</v>
      </c>
      <c r="D50" s="392" t="s">
        <v>244</v>
      </c>
      <c r="E50" s="377">
        <v>8001</v>
      </c>
      <c r="F50" s="392" t="s">
        <v>250</v>
      </c>
      <c r="G50" s="377">
        <v>8108</v>
      </c>
      <c r="H50" s="493">
        <v>0.98</v>
      </c>
      <c r="I50" s="493">
        <v>0.49</v>
      </c>
      <c r="J50" s="493">
        <v>48.93</v>
      </c>
    </row>
    <row r="51" spans="1:10" s="5" customFormat="1" ht="12.75" x14ac:dyDescent="0.2">
      <c r="A51" s="392" t="s">
        <v>242</v>
      </c>
      <c r="B51" s="392" t="s">
        <v>243</v>
      </c>
      <c r="C51" s="390" t="s">
        <v>244</v>
      </c>
      <c r="D51" s="392" t="s">
        <v>244</v>
      </c>
      <c r="E51" s="377">
        <v>8001</v>
      </c>
      <c r="F51" s="392" t="s">
        <v>251</v>
      </c>
      <c r="G51" s="377">
        <v>8109</v>
      </c>
      <c r="H51" s="520" t="s">
        <v>510</v>
      </c>
      <c r="I51" s="520" t="s">
        <v>510</v>
      </c>
      <c r="J51" s="520" t="s">
        <v>510</v>
      </c>
    </row>
    <row r="52" spans="1:10" s="5" customFormat="1" ht="12.75" x14ac:dyDescent="0.2">
      <c r="A52" s="392" t="s">
        <v>242</v>
      </c>
      <c r="B52" s="392" t="s">
        <v>243</v>
      </c>
      <c r="C52" s="390" t="s">
        <v>244</v>
      </c>
      <c r="D52" s="392" t="s">
        <v>244</v>
      </c>
      <c r="E52" s="377">
        <v>8001</v>
      </c>
      <c r="F52" s="392" t="s">
        <v>252</v>
      </c>
      <c r="G52" s="377">
        <v>8110</v>
      </c>
      <c r="H52" s="493">
        <v>0.94</v>
      </c>
      <c r="I52" s="493">
        <v>0.47</v>
      </c>
      <c r="J52" s="493">
        <v>47</v>
      </c>
    </row>
    <row r="53" spans="1:10" s="5" customFormat="1" ht="12.75" x14ac:dyDescent="0.2">
      <c r="A53" s="392" t="s">
        <v>242</v>
      </c>
      <c r="B53" s="392" t="s">
        <v>243</v>
      </c>
      <c r="C53" s="390" t="s">
        <v>244</v>
      </c>
      <c r="D53" s="392" t="s">
        <v>244</v>
      </c>
      <c r="E53" s="377">
        <v>8001</v>
      </c>
      <c r="F53" s="392" t="s">
        <v>253</v>
      </c>
      <c r="G53" s="377">
        <v>8111</v>
      </c>
      <c r="H53" s="520" t="s">
        <v>510</v>
      </c>
      <c r="I53" s="520" t="s">
        <v>510</v>
      </c>
      <c r="J53" s="520" t="s">
        <v>510</v>
      </c>
    </row>
    <row r="54" spans="1:10" s="5" customFormat="1" ht="12.75" x14ac:dyDescent="0.2">
      <c r="A54" s="392" t="s">
        <v>242</v>
      </c>
      <c r="B54" s="392" t="s">
        <v>243</v>
      </c>
      <c r="C54" s="390" t="s">
        <v>244</v>
      </c>
      <c r="D54" s="392" t="s">
        <v>244</v>
      </c>
      <c r="E54" s="377">
        <v>8001</v>
      </c>
      <c r="F54" s="392" t="s">
        <v>254</v>
      </c>
      <c r="G54" s="377">
        <v>8112</v>
      </c>
      <c r="H54" s="493">
        <v>0.63</v>
      </c>
      <c r="I54" s="493">
        <v>0.32</v>
      </c>
      <c r="J54" s="493">
        <v>31.63</v>
      </c>
    </row>
    <row r="55" spans="1:10" s="5" customFormat="1" ht="12.75" x14ac:dyDescent="0.2">
      <c r="A55" s="392" t="s">
        <v>242</v>
      </c>
      <c r="B55" s="392" t="s">
        <v>242</v>
      </c>
      <c r="C55" s="390" t="s">
        <v>181</v>
      </c>
      <c r="D55" s="392" t="s">
        <v>255</v>
      </c>
      <c r="E55" s="377">
        <v>8301</v>
      </c>
      <c r="F55" s="392" t="s">
        <v>256</v>
      </c>
      <c r="G55" s="377">
        <v>8301</v>
      </c>
      <c r="H55" s="520" t="s">
        <v>510</v>
      </c>
      <c r="I55" s="520" t="s">
        <v>510</v>
      </c>
      <c r="J55" s="520" t="s">
        <v>510</v>
      </c>
    </row>
    <row r="56" spans="1:10" s="5" customFormat="1" ht="12.75" x14ac:dyDescent="0.2">
      <c r="A56" s="392" t="s">
        <v>242</v>
      </c>
      <c r="B56" s="392" t="s">
        <v>242</v>
      </c>
      <c r="C56" s="390" t="s">
        <v>181</v>
      </c>
      <c r="D56" s="392" t="s">
        <v>255</v>
      </c>
      <c r="E56" s="377">
        <v>8301</v>
      </c>
      <c r="F56" s="193" t="s">
        <v>257</v>
      </c>
      <c r="G56" s="377">
        <v>8306</v>
      </c>
      <c r="H56" s="520" t="s">
        <v>510</v>
      </c>
      <c r="I56" s="520" t="s">
        <v>510</v>
      </c>
      <c r="J56" s="520" t="s">
        <v>510</v>
      </c>
    </row>
    <row r="57" spans="1:10" s="5" customFormat="1" ht="12.75" x14ac:dyDescent="0.2">
      <c r="A57" s="392" t="s">
        <v>258</v>
      </c>
      <c r="B57" s="392" t="s">
        <v>259</v>
      </c>
      <c r="C57" s="390" t="s">
        <v>181</v>
      </c>
      <c r="D57" s="392" t="s">
        <v>260</v>
      </c>
      <c r="E57" s="377">
        <v>9001</v>
      </c>
      <c r="F57" s="392" t="s">
        <v>261</v>
      </c>
      <c r="G57" s="377">
        <v>9101</v>
      </c>
      <c r="H57" s="520" t="s">
        <v>510</v>
      </c>
      <c r="I57" s="520" t="s">
        <v>510</v>
      </c>
      <c r="J57" s="520" t="s">
        <v>510</v>
      </c>
    </row>
    <row r="58" spans="1:10" s="5" customFormat="1" ht="12.75" x14ac:dyDescent="0.2">
      <c r="A58" s="392" t="s">
        <v>258</v>
      </c>
      <c r="B58" s="392" t="s">
        <v>259</v>
      </c>
      <c r="C58" s="390" t="s">
        <v>181</v>
      </c>
      <c r="D58" s="392" t="s">
        <v>260</v>
      </c>
      <c r="E58" s="377">
        <v>9001</v>
      </c>
      <c r="F58" s="392" t="s">
        <v>262</v>
      </c>
      <c r="G58" s="377">
        <v>9112</v>
      </c>
      <c r="H58" s="493">
        <v>0.28000000000000003</v>
      </c>
      <c r="I58" s="493">
        <v>0.14000000000000001</v>
      </c>
      <c r="J58" s="493">
        <v>13.9</v>
      </c>
    </row>
    <row r="59" spans="1:10" s="5" customFormat="1" ht="12.75" x14ac:dyDescent="0.2">
      <c r="A59" s="392" t="s">
        <v>258</v>
      </c>
      <c r="B59" s="387" t="s">
        <v>259</v>
      </c>
      <c r="C59" s="390" t="s">
        <v>181</v>
      </c>
      <c r="D59" s="387" t="s">
        <v>263</v>
      </c>
      <c r="E59" s="377">
        <v>9120</v>
      </c>
      <c r="F59" s="387" t="s">
        <v>263</v>
      </c>
      <c r="G59" s="377">
        <v>9120</v>
      </c>
      <c r="H59" s="520" t="s">
        <v>510</v>
      </c>
      <c r="I59" s="520" t="s">
        <v>510</v>
      </c>
      <c r="J59" s="520" t="s">
        <v>510</v>
      </c>
    </row>
    <row r="60" spans="1:10" s="5" customFormat="1" ht="12.75" x14ac:dyDescent="0.2">
      <c r="A60" s="392" t="s">
        <v>258</v>
      </c>
      <c r="B60" s="387" t="s">
        <v>264</v>
      </c>
      <c r="C60" s="390" t="s">
        <v>181</v>
      </c>
      <c r="D60" s="387" t="s">
        <v>265</v>
      </c>
      <c r="E60" s="377">
        <v>9201</v>
      </c>
      <c r="F60" s="387" t="s">
        <v>265</v>
      </c>
      <c r="G60" s="377">
        <v>9201</v>
      </c>
      <c r="H60" s="520" t="s">
        <v>510</v>
      </c>
      <c r="I60" s="520" t="s">
        <v>510</v>
      </c>
      <c r="J60" s="520" t="s">
        <v>510</v>
      </c>
    </row>
    <row r="61" spans="1:10" s="5" customFormat="1" ht="12.75" x14ac:dyDescent="0.2">
      <c r="A61" s="392" t="s">
        <v>266</v>
      </c>
      <c r="B61" s="392" t="s">
        <v>267</v>
      </c>
      <c r="C61" s="390" t="s">
        <v>181</v>
      </c>
      <c r="D61" s="392" t="s">
        <v>268</v>
      </c>
      <c r="E61" s="377">
        <v>10001</v>
      </c>
      <c r="F61" s="392" t="s">
        <v>269</v>
      </c>
      <c r="G61" s="377">
        <v>10101</v>
      </c>
      <c r="H61" s="493">
        <v>0.98</v>
      </c>
      <c r="I61" s="493">
        <v>0.49</v>
      </c>
      <c r="J61" s="493">
        <v>48.75</v>
      </c>
    </row>
    <row r="62" spans="1:10" s="5" customFormat="1" ht="12.75" x14ac:dyDescent="0.2">
      <c r="A62" s="392" t="s">
        <v>266</v>
      </c>
      <c r="B62" s="392" t="s">
        <v>267</v>
      </c>
      <c r="C62" s="390" t="s">
        <v>181</v>
      </c>
      <c r="D62" s="392" t="s">
        <v>268</v>
      </c>
      <c r="E62" s="377">
        <v>10001</v>
      </c>
      <c r="F62" s="392" t="s">
        <v>270</v>
      </c>
      <c r="G62" s="377">
        <v>10109</v>
      </c>
      <c r="H62" s="520" t="s">
        <v>510</v>
      </c>
      <c r="I62" s="520" t="s">
        <v>510</v>
      </c>
      <c r="J62" s="520" t="s">
        <v>510</v>
      </c>
    </row>
    <row r="63" spans="1:10" s="5" customFormat="1" ht="12.75" x14ac:dyDescent="0.2">
      <c r="A63" s="392" t="s">
        <v>266</v>
      </c>
      <c r="B63" s="387" t="s">
        <v>271</v>
      </c>
      <c r="C63" s="390" t="s">
        <v>181</v>
      </c>
      <c r="D63" s="387" t="s">
        <v>272</v>
      </c>
      <c r="E63" s="377">
        <v>10201</v>
      </c>
      <c r="F63" s="387" t="s">
        <v>272</v>
      </c>
      <c r="G63" s="377">
        <v>10201</v>
      </c>
      <c r="H63" s="520" t="s">
        <v>510</v>
      </c>
      <c r="I63" s="520" t="s">
        <v>510</v>
      </c>
      <c r="J63" s="520" t="s">
        <v>510</v>
      </c>
    </row>
    <row r="64" spans="1:10" s="5" customFormat="1" ht="12.75" x14ac:dyDescent="0.2">
      <c r="A64" s="392" t="s">
        <v>266</v>
      </c>
      <c r="B64" s="392" t="s">
        <v>273</v>
      </c>
      <c r="C64" s="390" t="s">
        <v>181</v>
      </c>
      <c r="D64" s="392" t="s">
        <v>273</v>
      </c>
      <c r="E64" s="377">
        <v>10301</v>
      </c>
      <c r="F64" s="392" t="s">
        <v>273</v>
      </c>
      <c r="G64" s="377">
        <v>10301</v>
      </c>
      <c r="H64" s="520" t="s">
        <v>510</v>
      </c>
      <c r="I64" s="520" t="s">
        <v>510</v>
      </c>
      <c r="J64" s="520" t="s">
        <v>510</v>
      </c>
    </row>
    <row r="65" spans="1:10" s="5" customFormat="1" ht="12.75" x14ac:dyDescent="0.2">
      <c r="A65" s="392" t="s">
        <v>274</v>
      </c>
      <c r="B65" s="387" t="s">
        <v>275</v>
      </c>
      <c r="C65" s="390" t="s">
        <v>181</v>
      </c>
      <c r="D65" s="387" t="s">
        <v>275</v>
      </c>
      <c r="E65" s="377">
        <v>11101</v>
      </c>
      <c r="F65" s="387" t="s">
        <v>275</v>
      </c>
      <c r="G65" s="377">
        <v>11101</v>
      </c>
      <c r="H65" s="493">
        <v>0.57999999999999996</v>
      </c>
      <c r="I65" s="493">
        <v>0.28999999999999998</v>
      </c>
      <c r="J65" s="493">
        <v>28.77</v>
      </c>
    </row>
    <row r="66" spans="1:10" s="5" customFormat="1" ht="12.75" x14ac:dyDescent="0.2">
      <c r="A66" s="392" t="s">
        <v>276</v>
      </c>
      <c r="B66" s="392" t="s">
        <v>276</v>
      </c>
      <c r="C66" s="390" t="s">
        <v>181</v>
      </c>
      <c r="D66" s="392" t="s">
        <v>277</v>
      </c>
      <c r="E66" s="377">
        <v>12101</v>
      </c>
      <c r="F66" s="193" t="s">
        <v>277</v>
      </c>
      <c r="G66" s="377">
        <v>12101</v>
      </c>
      <c r="H66" s="493">
        <v>0.62</v>
      </c>
      <c r="I66" s="493">
        <v>0.31</v>
      </c>
      <c r="J66" s="493">
        <v>31.04</v>
      </c>
    </row>
    <row r="67" spans="1:10" s="5" customFormat="1" ht="12.75" x14ac:dyDescent="0.2">
      <c r="A67" s="392" t="s">
        <v>278</v>
      </c>
      <c r="B67" s="392" t="s">
        <v>279</v>
      </c>
      <c r="C67" s="390" t="s">
        <v>280</v>
      </c>
      <c r="D67" s="392" t="s">
        <v>280</v>
      </c>
      <c r="E67" s="377">
        <v>13001</v>
      </c>
      <c r="F67" s="392" t="s">
        <v>279</v>
      </c>
      <c r="G67" s="377">
        <v>13101</v>
      </c>
      <c r="H67" s="493">
        <v>0.85</v>
      </c>
      <c r="I67" s="493">
        <v>0.42</v>
      </c>
      <c r="J67" s="493">
        <v>42.42</v>
      </c>
    </row>
    <row r="68" spans="1:10" s="5" customFormat="1" ht="12.75" x14ac:dyDescent="0.2">
      <c r="A68" s="392" t="s">
        <v>278</v>
      </c>
      <c r="B68" s="392" t="s">
        <v>279</v>
      </c>
      <c r="C68" s="390" t="s">
        <v>280</v>
      </c>
      <c r="D68" s="392" t="s">
        <v>280</v>
      </c>
      <c r="E68" s="377">
        <v>13001</v>
      </c>
      <c r="F68" s="392" t="s">
        <v>281</v>
      </c>
      <c r="G68" s="377">
        <v>13102</v>
      </c>
      <c r="H68" s="493">
        <v>0.6</v>
      </c>
      <c r="I68" s="493">
        <v>0.3</v>
      </c>
      <c r="J68" s="493">
        <v>29.9</v>
      </c>
    </row>
    <row r="69" spans="1:10" s="5" customFormat="1" ht="12.75" x14ac:dyDescent="0.2">
      <c r="A69" s="392" t="s">
        <v>278</v>
      </c>
      <c r="B69" s="392" t="s">
        <v>279</v>
      </c>
      <c r="C69" s="390" t="s">
        <v>280</v>
      </c>
      <c r="D69" s="392" t="s">
        <v>280</v>
      </c>
      <c r="E69" s="377">
        <v>13001</v>
      </c>
      <c r="F69" s="392" t="s">
        <v>282</v>
      </c>
      <c r="G69" s="377">
        <v>13103</v>
      </c>
      <c r="H69" s="493">
        <v>0.49</v>
      </c>
      <c r="I69" s="493">
        <v>0.25</v>
      </c>
      <c r="J69" s="493">
        <v>24.61</v>
      </c>
    </row>
    <row r="70" spans="1:10" s="5" customFormat="1" ht="12.75" x14ac:dyDescent="0.2">
      <c r="A70" s="392" t="s">
        <v>278</v>
      </c>
      <c r="B70" s="392" t="s">
        <v>279</v>
      </c>
      <c r="C70" s="390" t="s">
        <v>280</v>
      </c>
      <c r="D70" s="392" t="s">
        <v>280</v>
      </c>
      <c r="E70" s="377">
        <v>13001</v>
      </c>
      <c r="F70" s="392" t="s">
        <v>283</v>
      </c>
      <c r="G70" s="377">
        <v>13104</v>
      </c>
      <c r="H70" s="493">
        <v>0.38</v>
      </c>
      <c r="I70" s="493">
        <v>0.19</v>
      </c>
      <c r="J70" s="493">
        <v>18.760000000000002</v>
      </c>
    </row>
    <row r="71" spans="1:10" s="5" customFormat="1" ht="12.75" x14ac:dyDescent="0.2">
      <c r="A71" s="392" t="s">
        <v>278</v>
      </c>
      <c r="B71" s="392" t="s">
        <v>279</v>
      </c>
      <c r="C71" s="390" t="s">
        <v>280</v>
      </c>
      <c r="D71" s="392" t="s">
        <v>280</v>
      </c>
      <c r="E71" s="377">
        <v>13001</v>
      </c>
      <c r="F71" s="392" t="s">
        <v>284</v>
      </c>
      <c r="G71" s="377">
        <v>13105</v>
      </c>
      <c r="H71" s="493">
        <v>0.67</v>
      </c>
      <c r="I71" s="493">
        <v>0.34</v>
      </c>
      <c r="J71" s="493">
        <v>33.67</v>
      </c>
    </row>
    <row r="72" spans="1:10" s="5" customFormat="1" ht="12.75" x14ac:dyDescent="0.2">
      <c r="A72" s="392" t="s">
        <v>278</v>
      </c>
      <c r="B72" s="392" t="s">
        <v>279</v>
      </c>
      <c r="C72" s="390" t="s">
        <v>280</v>
      </c>
      <c r="D72" s="392" t="s">
        <v>280</v>
      </c>
      <c r="E72" s="377">
        <v>13001</v>
      </c>
      <c r="F72" s="392" t="s">
        <v>285</v>
      </c>
      <c r="G72" s="377">
        <v>13106</v>
      </c>
      <c r="H72" s="493">
        <v>0.78</v>
      </c>
      <c r="I72" s="493">
        <v>0.39</v>
      </c>
      <c r="J72" s="493">
        <v>39.22</v>
      </c>
    </row>
    <row r="73" spans="1:10" s="5" customFormat="1" ht="12.75" x14ac:dyDescent="0.2">
      <c r="A73" s="392" t="s">
        <v>278</v>
      </c>
      <c r="B73" s="392" t="s">
        <v>279</v>
      </c>
      <c r="C73" s="390" t="s">
        <v>280</v>
      </c>
      <c r="D73" s="392" t="s">
        <v>280</v>
      </c>
      <c r="E73" s="377">
        <v>13001</v>
      </c>
      <c r="F73" s="392" t="s">
        <v>286</v>
      </c>
      <c r="G73" s="377">
        <v>13107</v>
      </c>
      <c r="H73" s="493">
        <v>1.32</v>
      </c>
      <c r="I73" s="493">
        <v>0.66</v>
      </c>
      <c r="J73" s="493">
        <v>65.959999999999994</v>
      </c>
    </row>
    <row r="74" spans="1:10" s="5" customFormat="1" ht="12.75" x14ac:dyDescent="0.2">
      <c r="A74" s="392" t="s">
        <v>278</v>
      </c>
      <c r="B74" s="392" t="s">
        <v>279</v>
      </c>
      <c r="C74" s="390" t="s">
        <v>280</v>
      </c>
      <c r="D74" s="392" t="s">
        <v>280</v>
      </c>
      <c r="E74" s="377">
        <v>13001</v>
      </c>
      <c r="F74" s="392" t="s">
        <v>287</v>
      </c>
      <c r="G74" s="377">
        <v>13108</v>
      </c>
      <c r="H74" s="493">
        <v>0.46</v>
      </c>
      <c r="I74" s="493">
        <v>0.23</v>
      </c>
      <c r="J74" s="493">
        <v>23.05</v>
      </c>
    </row>
    <row r="75" spans="1:10" s="5" customFormat="1" ht="12.75" x14ac:dyDescent="0.2">
      <c r="A75" s="392" t="s">
        <v>278</v>
      </c>
      <c r="B75" s="392" t="s">
        <v>279</v>
      </c>
      <c r="C75" s="390" t="s">
        <v>280</v>
      </c>
      <c r="D75" s="392" t="s">
        <v>280</v>
      </c>
      <c r="E75" s="377">
        <v>13001</v>
      </c>
      <c r="F75" s="392" t="s">
        <v>288</v>
      </c>
      <c r="G75" s="377">
        <v>13109</v>
      </c>
      <c r="H75" s="493">
        <v>0.34</v>
      </c>
      <c r="I75" s="493">
        <v>0.17</v>
      </c>
      <c r="J75" s="493">
        <v>16.989999999999998</v>
      </c>
    </row>
    <row r="76" spans="1:10" s="5" customFormat="1" ht="12.75" x14ac:dyDescent="0.2">
      <c r="A76" s="392" t="s">
        <v>278</v>
      </c>
      <c r="B76" s="392" t="s">
        <v>279</v>
      </c>
      <c r="C76" s="390" t="s">
        <v>280</v>
      </c>
      <c r="D76" s="392" t="s">
        <v>280</v>
      </c>
      <c r="E76" s="377">
        <v>13001</v>
      </c>
      <c r="F76" s="392" t="s">
        <v>289</v>
      </c>
      <c r="G76" s="377">
        <v>13110</v>
      </c>
      <c r="H76" s="493">
        <v>0.72</v>
      </c>
      <c r="I76" s="493">
        <v>0.36</v>
      </c>
      <c r="J76" s="493">
        <v>35.770000000000003</v>
      </c>
    </row>
    <row r="77" spans="1:10" s="5" customFormat="1" ht="12.75" x14ac:dyDescent="0.2">
      <c r="A77" s="392" t="s">
        <v>278</v>
      </c>
      <c r="B77" s="392" t="s">
        <v>279</v>
      </c>
      <c r="C77" s="390" t="s">
        <v>280</v>
      </c>
      <c r="D77" s="392" t="s">
        <v>280</v>
      </c>
      <c r="E77" s="377">
        <v>13001</v>
      </c>
      <c r="F77" s="392" t="s">
        <v>290</v>
      </c>
      <c r="G77" s="377">
        <v>13111</v>
      </c>
      <c r="H77" s="493">
        <v>0.39</v>
      </c>
      <c r="I77" s="493">
        <v>0.2</v>
      </c>
      <c r="J77" s="493">
        <v>19.62</v>
      </c>
    </row>
    <row r="78" spans="1:10" s="5" customFormat="1" ht="12.75" x14ac:dyDescent="0.2">
      <c r="A78" s="392" t="s">
        <v>278</v>
      </c>
      <c r="B78" s="392" t="s">
        <v>279</v>
      </c>
      <c r="C78" s="390" t="s">
        <v>280</v>
      </c>
      <c r="D78" s="392" t="s">
        <v>280</v>
      </c>
      <c r="E78" s="377">
        <v>13001</v>
      </c>
      <c r="F78" s="392" t="s">
        <v>291</v>
      </c>
      <c r="G78" s="377">
        <v>13112</v>
      </c>
      <c r="H78" s="493">
        <v>0.57999999999999996</v>
      </c>
      <c r="I78" s="493">
        <v>0.28999999999999998</v>
      </c>
      <c r="J78" s="493">
        <v>28.78</v>
      </c>
    </row>
    <row r="79" spans="1:10" s="5" customFormat="1" ht="12.75" x14ac:dyDescent="0.2">
      <c r="A79" s="392" t="s">
        <v>278</v>
      </c>
      <c r="B79" s="392" t="s">
        <v>279</v>
      </c>
      <c r="C79" s="390" t="s">
        <v>280</v>
      </c>
      <c r="D79" s="392" t="s">
        <v>280</v>
      </c>
      <c r="E79" s="377">
        <v>13001</v>
      </c>
      <c r="F79" s="392" t="s">
        <v>292</v>
      </c>
      <c r="G79" s="377">
        <v>13113</v>
      </c>
      <c r="H79" s="493">
        <v>0.86</v>
      </c>
      <c r="I79" s="493">
        <v>0.43</v>
      </c>
      <c r="J79" s="493">
        <v>43.2</v>
      </c>
    </row>
    <row r="80" spans="1:10" s="5" customFormat="1" ht="12.75" x14ac:dyDescent="0.2">
      <c r="A80" s="392" t="s">
        <v>278</v>
      </c>
      <c r="B80" s="392" t="s">
        <v>279</v>
      </c>
      <c r="C80" s="390" t="s">
        <v>280</v>
      </c>
      <c r="D80" s="392" t="s">
        <v>280</v>
      </c>
      <c r="E80" s="377">
        <v>13001</v>
      </c>
      <c r="F80" s="392" t="s">
        <v>293</v>
      </c>
      <c r="G80" s="377">
        <v>13114</v>
      </c>
      <c r="H80" s="493">
        <v>0.83</v>
      </c>
      <c r="I80" s="493">
        <v>0.42</v>
      </c>
      <c r="J80" s="493">
        <v>41.67</v>
      </c>
    </row>
    <row r="81" spans="1:10" s="5" customFormat="1" ht="12.75" x14ac:dyDescent="0.2">
      <c r="A81" s="392" t="s">
        <v>278</v>
      </c>
      <c r="B81" s="392" t="s">
        <v>279</v>
      </c>
      <c r="C81" s="390" t="s">
        <v>280</v>
      </c>
      <c r="D81" s="392" t="s">
        <v>280</v>
      </c>
      <c r="E81" s="377">
        <v>13001</v>
      </c>
      <c r="F81" s="392" t="s">
        <v>294</v>
      </c>
      <c r="G81" s="377">
        <v>13115</v>
      </c>
      <c r="H81" s="493">
        <v>1.29</v>
      </c>
      <c r="I81" s="493">
        <v>0.64</v>
      </c>
      <c r="J81" s="493">
        <v>64.27</v>
      </c>
    </row>
    <row r="82" spans="1:10" s="5" customFormat="1" ht="12.75" x14ac:dyDescent="0.2">
      <c r="A82" s="392" t="s">
        <v>278</v>
      </c>
      <c r="B82" s="392" t="s">
        <v>279</v>
      </c>
      <c r="C82" s="390" t="s">
        <v>280</v>
      </c>
      <c r="D82" s="392" t="s">
        <v>280</v>
      </c>
      <c r="E82" s="377">
        <v>13001</v>
      </c>
      <c r="F82" s="392" t="s">
        <v>295</v>
      </c>
      <c r="G82" s="377">
        <v>13116</v>
      </c>
      <c r="H82" s="493">
        <v>0.26</v>
      </c>
      <c r="I82" s="493">
        <v>0.13</v>
      </c>
      <c r="J82" s="493">
        <v>13.07</v>
      </c>
    </row>
    <row r="83" spans="1:10" s="5" customFormat="1" ht="12.75" x14ac:dyDescent="0.2">
      <c r="A83" s="392" t="s">
        <v>278</v>
      </c>
      <c r="B83" s="392" t="s">
        <v>279</v>
      </c>
      <c r="C83" s="390" t="s">
        <v>280</v>
      </c>
      <c r="D83" s="392" t="s">
        <v>280</v>
      </c>
      <c r="E83" s="377">
        <v>13001</v>
      </c>
      <c r="F83" s="392" t="s">
        <v>296</v>
      </c>
      <c r="G83" s="377">
        <v>13117</v>
      </c>
      <c r="H83" s="493">
        <v>0.45</v>
      </c>
      <c r="I83" s="493">
        <v>0.22</v>
      </c>
      <c r="J83" s="493">
        <v>22.28</v>
      </c>
    </row>
    <row r="84" spans="1:10" s="5" customFormat="1" ht="12.75" x14ac:dyDescent="0.2">
      <c r="A84" s="392" t="s">
        <v>278</v>
      </c>
      <c r="B84" s="392" t="s">
        <v>279</v>
      </c>
      <c r="C84" s="390" t="s">
        <v>280</v>
      </c>
      <c r="D84" s="392" t="s">
        <v>280</v>
      </c>
      <c r="E84" s="377">
        <v>13001</v>
      </c>
      <c r="F84" s="392" t="s">
        <v>297</v>
      </c>
      <c r="G84" s="377">
        <v>13118</v>
      </c>
      <c r="H84" s="493">
        <v>0.61</v>
      </c>
      <c r="I84" s="493">
        <v>0.3</v>
      </c>
      <c r="J84" s="493">
        <v>30.48</v>
      </c>
    </row>
    <row r="85" spans="1:10" s="5" customFormat="1" ht="12.75" x14ac:dyDescent="0.2">
      <c r="A85" s="392" t="s">
        <v>278</v>
      </c>
      <c r="B85" s="392" t="s">
        <v>279</v>
      </c>
      <c r="C85" s="390" t="s">
        <v>280</v>
      </c>
      <c r="D85" s="392" t="s">
        <v>280</v>
      </c>
      <c r="E85" s="377">
        <v>13001</v>
      </c>
      <c r="F85" s="392" t="s">
        <v>298</v>
      </c>
      <c r="G85" s="377">
        <v>13119</v>
      </c>
      <c r="H85" s="493">
        <v>0.43</v>
      </c>
      <c r="I85" s="493">
        <v>0.22</v>
      </c>
      <c r="J85" s="493">
        <v>21.75</v>
      </c>
    </row>
    <row r="86" spans="1:10" s="5" customFormat="1" ht="12.75" x14ac:dyDescent="0.2">
      <c r="A86" s="392" t="s">
        <v>278</v>
      </c>
      <c r="B86" s="392" t="s">
        <v>279</v>
      </c>
      <c r="C86" s="390" t="s">
        <v>280</v>
      </c>
      <c r="D86" s="392" t="s">
        <v>280</v>
      </c>
      <c r="E86" s="377">
        <v>13001</v>
      </c>
      <c r="F86" s="392" t="s">
        <v>299</v>
      </c>
      <c r="G86" s="377">
        <v>13120</v>
      </c>
      <c r="H86" s="493">
        <v>0.8</v>
      </c>
      <c r="I86" s="493">
        <v>0.4</v>
      </c>
      <c r="J86" s="493">
        <v>40.03</v>
      </c>
    </row>
    <row r="87" spans="1:10" s="5" customFormat="1" ht="12.75" x14ac:dyDescent="0.2">
      <c r="A87" s="392" t="s">
        <v>278</v>
      </c>
      <c r="B87" s="392" t="s">
        <v>279</v>
      </c>
      <c r="C87" s="390" t="s">
        <v>280</v>
      </c>
      <c r="D87" s="392" t="s">
        <v>280</v>
      </c>
      <c r="E87" s="377">
        <v>13001</v>
      </c>
      <c r="F87" s="392" t="s">
        <v>300</v>
      </c>
      <c r="G87" s="377">
        <v>13121</v>
      </c>
      <c r="H87" s="493">
        <v>0.46</v>
      </c>
      <c r="I87" s="493">
        <v>0.23</v>
      </c>
      <c r="J87" s="493">
        <v>23.18</v>
      </c>
    </row>
    <row r="88" spans="1:10" s="5" customFormat="1" ht="12.75" x14ac:dyDescent="0.2">
      <c r="A88" s="392" t="s">
        <v>278</v>
      </c>
      <c r="B88" s="392" t="s">
        <v>279</v>
      </c>
      <c r="C88" s="390" t="s">
        <v>280</v>
      </c>
      <c r="D88" s="392" t="s">
        <v>280</v>
      </c>
      <c r="E88" s="377">
        <v>13001</v>
      </c>
      <c r="F88" s="392" t="s">
        <v>301</v>
      </c>
      <c r="G88" s="377">
        <v>13122</v>
      </c>
      <c r="H88" s="493">
        <v>0.7</v>
      </c>
      <c r="I88" s="493">
        <v>0.35</v>
      </c>
      <c r="J88" s="493">
        <v>35.200000000000003</v>
      </c>
    </row>
    <row r="89" spans="1:10" s="5" customFormat="1" ht="12.75" x14ac:dyDescent="0.2">
      <c r="A89" s="392" t="s">
        <v>278</v>
      </c>
      <c r="B89" s="392" t="s">
        <v>279</v>
      </c>
      <c r="C89" s="390" t="s">
        <v>280</v>
      </c>
      <c r="D89" s="392" t="s">
        <v>280</v>
      </c>
      <c r="E89" s="377">
        <v>13001</v>
      </c>
      <c r="F89" s="392" t="s">
        <v>302</v>
      </c>
      <c r="G89" s="377">
        <v>13123</v>
      </c>
      <c r="H89" s="493">
        <v>0.49</v>
      </c>
      <c r="I89" s="493">
        <v>0.24</v>
      </c>
      <c r="J89" s="493">
        <v>24.31</v>
      </c>
    </row>
    <row r="90" spans="1:10" s="5" customFormat="1" ht="12.75" x14ac:dyDescent="0.2">
      <c r="A90" s="392" t="s">
        <v>278</v>
      </c>
      <c r="B90" s="392" t="s">
        <v>279</v>
      </c>
      <c r="C90" s="390" t="s">
        <v>280</v>
      </c>
      <c r="D90" s="392" t="s">
        <v>280</v>
      </c>
      <c r="E90" s="377">
        <v>13001</v>
      </c>
      <c r="F90" s="392" t="s">
        <v>303</v>
      </c>
      <c r="G90" s="377">
        <v>13124</v>
      </c>
      <c r="H90" s="493">
        <v>0.72</v>
      </c>
      <c r="I90" s="493">
        <v>0.36</v>
      </c>
      <c r="J90" s="493">
        <v>35.950000000000003</v>
      </c>
    </row>
    <row r="91" spans="1:10" s="5" customFormat="1" ht="12.75" x14ac:dyDescent="0.2">
      <c r="A91" s="392" t="s">
        <v>278</v>
      </c>
      <c r="B91" s="392" t="s">
        <v>279</v>
      </c>
      <c r="C91" s="390" t="s">
        <v>280</v>
      </c>
      <c r="D91" s="392" t="s">
        <v>280</v>
      </c>
      <c r="E91" s="377">
        <v>13001</v>
      </c>
      <c r="F91" s="392" t="s">
        <v>304</v>
      </c>
      <c r="G91" s="377">
        <v>13125</v>
      </c>
      <c r="H91" s="493">
        <v>0.74</v>
      </c>
      <c r="I91" s="493">
        <v>0.37</v>
      </c>
      <c r="J91" s="493">
        <v>36.99</v>
      </c>
    </row>
    <row r="92" spans="1:10" s="5" customFormat="1" ht="12.75" x14ac:dyDescent="0.2">
      <c r="A92" s="392" t="s">
        <v>278</v>
      </c>
      <c r="B92" s="392" t="s">
        <v>279</v>
      </c>
      <c r="C92" s="390" t="s">
        <v>280</v>
      </c>
      <c r="D92" s="392" t="s">
        <v>280</v>
      </c>
      <c r="E92" s="377">
        <v>13001</v>
      </c>
      <c r="F92" s="392" t="s">
        <v>305</v>
      </c>
      <c r="G92" s="377">
        <v>13126</v>
      </c>
      <c r="H92" s="493">
        <v>0.49</v>
      </c>
      <c r="I92" s="493">
        <v>0.24</v>
      </c>
      <c r="J92" s="493">
        <v>24.37</v>
      </c>
    </row>
    <row r="93" spans="1:10" s="5" customFormat="1" ht="12.75" x14ac:dyDescent="0.2">
      <c r="A93" s="392" t="s">
        <v>278</v>
      </c>
      <c r="B93" s="392" t="s">
        <v>279</v>
      </c>
      <c r="C93" s="390" t="s">
        <v>280</v>
      </c>
      <c r="D93" s="392" t="s">
        <v>280</v>
      </c>
      <c r="E93" s="377">
        <v>13001</v>
      </c>
      <c r="F93" s="392" t="s">
        <v>306</v>
      </c>
      <c r="G93" s="377">
        <v>13127</v>
      </c>
      <c r="H93" s="493">
        <v>0.6</v>
      </c>
      <c r="I93" s="493">
        <v>0.3</v>
      </c>
      <c r="J93" s="493">
        <v>29.9</v>
      </c>
    </row>
    <row r="94" spans="1:10" s="5" customFormat="1" ht="12.75" x14ac:dyDescent="0.2">
      <c r="A94" s="392" t="s">
        <v>278</v>
      </c>
      <c r="B94" s="392" t="s">
        <v>279</v>
      </c>
      <c r="C94" s="390" t="s">
        <v>280</v>
      </c>
      <c r="D94" s="392" t="s">
        <v>280</v>
      </c>
      <c r="E94" s="377">
        <v>13001</v>
      </c>
      <c r="F94" s="392" t="s">
        <v>307</v>
      </c>
      <c r="G94" s="377">
        <v>13128</v>
      </c>
      <c r="H94" s="493">
        <v>0.5</v>
      </c>
      <c r="I94" s="493">
        <v>0.25</v>
      </c>
      <c r="J94" s="493">
        <v>25.22</v>
      </c>
    </row>
    <row r="95" spans="1:10" s="5" customFormat="1" ht="12.75" x14ac:dyDescent="0.2">
      <c r="A95" s="392" t="s">
        <v>278</v>
      </c>
      <c r="B95" s="392" t="s">
        <v>279</v>
      </c>
      <c r="C95" s="390" t="s">
        <v>280</v>
      </c>
      <c r="D95" s="392" t="s">
        <v>280</v>
      </c>
      <c r="E95" s="377">
        <v>13001</v>
      </c>
      <c r="F95" s="392" t="s">
        <v>308</v>
      </c>
      <c r="G95" s="377">
        <v>13129</v>
      </c>
      <c r="H95" s="493">
        <v>0.67</v>
      </c>
      <c r="I95" s="493">
        <v>0.34</v>
      </c>
      <c r="J95" s="493">
        <v>33.51</v>
      </c>
    </row>
    <row r="96" spans="1:10" s="5" customFormat="1" ht="12.75" x14ac:dyDescent="0.2">
      <c r="A96" s="392" t="s">
        <v>278</v>
      </c>
      <c r="B96" s="392" t="s">
        <v>279</v>
      </c>
      <c r="C96" s="390" t="s">
        <v>280</v>
      </c>
      <c r="D96" s="392" t="s">
        <v>280</v>
      </c>
      <c r="E96" s="377">
        <v>13001</v>
      </c>
      <c r="F96" s="392" t="s">
        <v>309</v>
      </c>
      <c r="G96" s="377">
        <v>13130</v>
      </c>
      <c r="H96" s="493">
        <v>0.67</v>
      </c>
      <c r="I96" s="493">
        <v>0.34</v>
      </c>
      <c r="J96" s="493">
        <v>33.61</v>
      </c>
    </row>
    <row r="97" spans="1:10" s="5" customFormat="1" ht="12.75" x14ac:dyDescent="0.2">
      <c r="A97" s="392" t="s">
        <v>278</v>
      </c>
      <c r="B97" s="392" t="s">
        <v>279</v>
      </c>
      <c r="C97" s="390" t="s">
        <v>280</v>
      </c>
      <c r="D97" s="392" t="s">
        <v>280</v>
      </c>
      <c r="E97" s="377">
        <v>13001</v>
      </c>
      <c r="F97" s="392" t="s">
        <v>310</v>
      </c>
      <c r="G97" s="377">
        <v>13131</v>
      </c>
      <c r="H97" s="493">
        <v>0.66</v>
      </c>
      <c r="I97" s="493">
        <v>0.33</v>
      </c>
      <c r="J97" s="493">
        <v>32.79</v>
      </c>
    </row>
    <row r="98" spans="1:10" s="5" customFormat="1" ht="12.75" x14ac:dyDescent="0.2">
      <c r="A98" s="392" t="s">
        <v>278</v>
      </c>
      <c r="B98" s="392" t="s">
        <v>279</v>
      </c>
      <c r="C98" s="390" t="s">
        <v>280</v>
      </c>
      <c r="D98" s="392" t="s">
        <v>280</v>
      </c>
      <c r="E98" s="377">
        <v>13001</v>
      </c>
      <c r="F98" s="392" t="s">
        <v>311</v>
      </c>
      <c r="G98" s="377">
        <v>13132</v>
      </c>
      <c r="H98" s="493">
        <v>0.47</v>
      </c>
      <c r="I98" s="493">
        <v>0.23</v>
      </c>
      <c r="J98" s="493">
        <v>23.32</v>
      </c>
    </row>
    <row r="99" spans="1:10" s="5" customFormat="1" ht="12.75" x14ac:dyDescent="0.2">
      <c r="A99" s="392" t="s">
        <v>278</v>
      </c>
      <c r="B99" s="392" t="s">
        <v>312</v>
      </c>
      <c r="C99" s="390" t="s">
        <v>280</v>
      </c>
      <c r="D99" s="392" t="s">
        <v>280</v>
      </c>
      <c r="E99" s="377">
        <v>13001</v>
      </c>
      <c r="F99" s="392" t="s">
        <v>313</v>
      </c>
      <c r="G99" s="377">
        <v>13201</v>
      </c>
      <c r="H99" s="493">
        <v>0.71</v>
      </c>
      <c r="I99" s="493">
        <v>0.36</v>
      </c>
      <c r="J99" s="493">
        <v>35.590000000000003</v>
      </c>
    </row>
    <row r="100" spans="1:10" s="5" customFormat="1" ht="12.75" x14ac:dyDescent="0.2">
      <c r="A100" s="392" t="s">
        <v>278</v>
      </c>
      <c r="B100" s="392" t="s">
        <v>312</v>
      </c>
      <c r="C100" s="390" t="s">
        <v>280</v>
      </c>
      <c r="D100" s="392" t="s">
        <v>280</v>
      </c>
      <c r="E100" s="377">
        <v>13001</v>
      </c>
      <c r="F100" s="392" t="s">
        <v>314</v>
      </c>
      <c r="G100" s="377">
        <v>13202</v>
      </c>
      <c r="H100" s="493">
        <v>0.22</v>
      </c>
      <c r="I100" s="493">
        <v>0.11</v>
      </c>
      <c r="J100" s="493">
        <v>11.1</v>
      </c>
    </row>
    <row r="101" spans="1:10" s="5" customFormat="1" ht="12.75" x14ac:dyDescent="0.2">
      <c r="A101" s="392" t="s">
        <v>278</v>
      </c>
      <c r="B101" s="392" t="s">
        <v>312</v>
      </c>
      <c r="C101" s="390" t="s">
        <v>280</v>
      </c>
      <c r="D101" s="392" t="s">
        <v>280</v>
      </c>
      <c r="E101" s="377">
        <v>13001</v>
      </c>
      <c r="F101" s="392" t="s">
        <v>315</v>
      </c>
      <c r="G101" s="377">
        <v>13203</v>
      </c>
      <c r="H101" s="493">
        <v>0.72</v>
      </c>
      <c r="I101" s="493">
        <v>0.36</v>
      </c>
      <c r="J101" s="493">
        <v>35.83</v>
      </c>
    </row>
    <row r="102" spans="1:10" s="5" customFormat="1" ht="12.75" x14ac:dyDescent="0.2">
      <c r="A102" s="392" t="s">
        <v>278</v>
      </c>
      <c r="B102" s="392" t="s">
        <v>316</v>
      </c>
      <c r="C102" s="390" t="s">
        <v>280</v>
      </c>
      <c r="D102" s="392" t="s">
        <v>280</v>
      </c>
      <c r="E102" s="377">
        <v>13001</v>
      </c>
      <c r="F102" s="392" t="s">
        <v>317</v>
      </c>
      <c r="G102" s="377">
        <v>13301</v>
      </c>
      <c r="H102" s="493">
        <v>0.93</v>
      </c>
      <c r="I102" s="493">
        <v>0.46</v>
      </c>
      <c r="J102" s="493">
        <v>46.48</v>
      </c>
    </row>
    <row r="103" spans="1:10" s="5" customFormat="1" ht="12.75" x14ac:dyDescent="0.2">
      <c r="A103" s="392" t="s">
        <v>278</v>
      </c>
      <c r="B103" s="392" t="s">
        <v>316</v>
      </c>
      <c r="C103" s="390" t="s">
        <v>280</v>
      </c>
      <c r="D103" s="392" t="s">
        <v>280</v>
      </c>
      <c r="E103" s="377">
        <v>13001</v>
      </c>
      <c r="F103" s="392" t="s">
        <v>318</v>
      </c>
      <c r="G103" s="377">
        <v>13302</v>
      </c>
      <c r="H103" s="493">
        <v>1.03</v>
      </c>
      <c r="I103" s="493">
        <v>0.52</v>
      </c>
      <c r="J103" s="493">
        <v>51.55</v>
      </c>
    </row>
    <row r="104" spans="1:10" s="5" customFormat="1" ht="12.75" x14ac:dyDescent="0.2">
      <c r="A104" s="392" t="s">
        <v>278</v>
      </c>
      <c r="B104" s="392" t="s">
        <v>316</v>
      </c>
      <c r="C104" s="390" t="s">
        <v>280</v>
      </c>
      <c r="D104" s="392" t="s">
        <v>280</v>
      </c>
      <c r="E104" s="377">
        <v>13001</v>
      </c>
      <c r="F104" s="392" t="s">
        <v>319</v>
      </c>
      <c r="G104" s="377">
        <v>13303</v>
      </c>
      <c r="H104" s="520" t="s">
        <v>510</v>
      </c>
      <c r="I104" s="520" t="s">
        <v>510</v>
      </c>
      <c r="J104" s="520" t="s">
        <v>510</v>
      </c>
    </row>
    <row r="105" spans="1:10" s="5" customFormat="1" ht="12.75" x14ac:dyDescent="0.2">
      <c r="A105" s="392" t="s">
        <v>278</v>
      </c>
      <c r="B105" s="392" t="s">
        <v>320</v>
      </c>
      <c r="C105" s="390" t="s">
        <v>280</v>
      </c>
      <c r="D105" s="392" t="s">
        <v>280</v>
      </c>
      <c r="E105" s="377">
        <v>13001</v>
      </c>
      <c r="F105" s="392" t="s">
        <v>321</v>
      </c>
      <c r="G105" s="377">
        <v>13401</v>
      </c>
      <c r="H105" s="493">
        <v>0.68</v>
      </c>
      <c r="I105" s="493">
        <v>0.34</v>
      </c>
      <c r="J105" s="493">
        <v>33.85</v>
      </c>
    </row>
    <row r="106" spans="1:10" s="5" customFormat="1" ht="12.75" x14ac:dyDescent="0.2">
      <c r="A106" s="392" t="s">
        <v>278</v>
      </c>
      <c r="B106" s="392" t="s">
        <v>320</v>
      </c>
      <c r="C106" s="390" t="s">
        <v>280</v>
      </c>
      <c r="D106" s="392" t="s">
        <v>280</v>
      </c>
      <c r="E106" s="377">
        <v>13001</v>
      </c>
      <c r="F106" s="392" t="s">
        <v>322</v>
      </c>
      <c r="G106" s="377">
        <v>13402</v>
      </c>
      <c r="H106" s="520" t="s">
        <v>510</v>
      </c>
      <c r="I106" s="520" t="s">
        <v>510</v>
      </c>
      <c r="J106" s="520" t="s">
        <v>510</v>
      </c>
    </row>
    <row r="107" spans="1:10" s="5" customFormat="1" ht="12.75" x14ac:dyDescent="0.2">
      <c r="A107" s="392" t="s">
        <v>278</v>
      </c>
      <c r="B107" s="392" t="s">
        <v>320</v>
      </c>
      <c r="C107" s="390" t="s">
        <v>280</v>
      </c>
      <c r="D107" s="392" t="s">
        <v>280</v>
      </c>
      <c r="E107" s="377">
        <v>13001</v>
      </c>
      <c r="F107" s="392" t="s">
        <v>323</v>
      </c>
      <c r="G107" s="377">
        <v>13403</v>
      </c>
      <c r="H107" s="520" t="s">
        <v>510</v>
      </c>
      <c r="I107" s="520" t="s">
        <v>510</v>
      </c>
      <c r="J107" s="520" t="s">
        <v>510</v>
      </c>
    </row>
    <row r="108" spans="1:10" s="5" customFormat="1" ht="12.75" x14ac:dyDescent="0.2">
      <c r="A108" s="392" t="s">
        <v>278</v>
      </c>
      <c r="B108" s="392" t="s">
        <v>320</v>
      </c>
      <c r="C108" s="390" t="s">
        <v>280</v>
      </c>
      <c r="D108" s="392" t="s">
        <v>280</v>
      </c>
      <c r="E108" s="377">
        <v>13001</v>
      </c>
      <c r="F108" s="392" t="s">
        <v>324</v>
      </c>
      <c r="G108" s="377">
        <v>13404</v>
      </c>
      <c r="H108" s="520" t="s">
        <v>510</v>
      </c>
      <c r="I108" s="520" t="s">
        <v>510</v>
      </c>
      <c r="J108" s="520" t="s">
        <v>510</v>
      </c>
    </row>
    <row r="109" spans="1:10" s="5" customFormat="1" ht="12.75" x14ac:dyDescent="0.2">
      <c r="A109" s="392" t="s">
        <v>278</v>
      </c>
      <c r="B109" s="392" t="s">
        <v>325</v>
      </c>
      <c r="C109" s="390" t="s">
        <v>181</v>
      </c>
      <c r="D109" s="392" t="s">
        <v>325</v>
      </c>
      <c r="E109" s="377">
        <v>13501</v>
      </c>
      <c r="F109" s="193" t="s">
        <v>325</v>
      </c>
      <c r="G109" s="377">
        <v>13501</v>
      </c>
      <c r="H109" s="520" t="s">
        <v>510</v>
      </c>
      <c r="I109" s="520" t="s">
        <v>510</v>
      </c>
      <c r="J109" s="520" t="s">
        <v>510</v>
      </c>
    </row>
    <row r="110" spans="1:10" s="5" customFormat="1" ht="12.75" x14ac:dyDescent="0.2">
      <c r="A110" s="392" t="s">
        <v>278</v>
      </c>
      <c r="B110" s="392" t="s">
        <v>326</v>
      </c>
      <c r="C110" s="390" t="s">
        <v>280</v>
      </c>
      <c r="D110" s="392" t="s">
        <v>280</v>
      </c>
      <c r="E110" s="377">
        <v>13001</v>
      </c>
      <c r="F110" s="392" t="s">
        <v>326</v>
      </c>
      <c r="G110" s="377">
        <v>13601</v>
      </c>
      <c r="H110" s="520" t="s">
        <v>510</v>
      </c>
      <c r="I110" s="520" t="s">
        <v>510</v>
      </c>
      <c r="J110" s="520" t="s">
        <v>510</v>
      </c>
    </row>
    <row r="111" spans="1:10" s="5" customFormat="1" ht="12.75" x14ac:dyDescent="0.2">
      <c r="A111" s="392" t="s">
        <v>278</v>
      </c>
      <c r="B111" s="392" t="s">
        <v>326</v>
      </c>
      <c r="C111" s="390" t="s">
        <v>280</v>
      </c>
      <c r="D111" s="392" t="s">
        <v>280</v>
      </c>
      <c r="E111" s="377">
        <v>13001</v>
      </c>
      <c r="F111" s="392" t="s">
        <v>327</v>
      </c>
      <c r="G111" s="377">
        <v>13602</v>
      </c>
      <c r="H111" s="520" t="s">
        <v>510</v>
      </c>
      <c r="I111" s="520" t="s">
        <v>510</v>
      </c>
      <c r="J111" s="520" t="s">
        <v>510</v>
      </c>
    </row>
    <row r="112" spans="1:10" s="5" customFormat="1" ht="12.75" x14ac:dyDescent="0.2">
      <c r="A112" s="392" t="s">
        <v>278</v>
      </c>
      <c r="B112" s="392" t="s">
        <v>326</v>
      </c>
      <c r="C112" s="390" t="s">
        <v>280</v>
      </c>
      <c r="D112" s="392" t="s">
        <v>280</v>
      </c>
      <c r="E112" s="377">
        <v>13001</v>
      </c>
      <c r="F112" s="392" t="s">
        <v>328</v>
      </c>
      <c r="G112" s="377">
        <v>13603</v>
      </c>
      <c r="H112" s="520" t="s">
        <v>510</v>
      </c>
      <c r="I112" s="520" t="s">
        <v>510</v>
      </c>
      <c r="J112" s="520" t="s">
        <v>510</v>
      </c>
    </row>
    <row r="113" spans="1:10" s="5" customFormat="1" ht="12.75" x14ac:dyDescent="0.2">
      <c r="A113" s="392" t="s">
        <v>278</v>
      </c>
      <c r="B113" s="392" t="s">
        <v>326</v>
      </c>
      <c r="C113" s="390" t="s">
        <v>280</v>
      </c>
      <c r="D113" s="392" t="s">
        <v>280</v>
      </c>
      <c r="E113" s="377">
        <v>13001</v>
      </c>
      <c r="F113" s="392" t="s">
        <v>329</v>
      </c>
      <c r="G113" s="377">
        <v>13604</v>
      </c>
      <c r="H113" s="493">
        <v>0.44</v>
      </c>
      <c r="I113" s="493">
        <v>0.22</v>
      </c>
      <c r="J113" s="493">
        <v>22.13</v>
      </c>
    </row>
    <row r="114" spans="1:10" s="5" customFormat="1" ht="12.75" x14ac:dyDescent="0.2">
      <c r="A114" s="392" t="s">
        <v>278</v>
      </c>
      <c r="B114" s="392" t="s">
        <v>326</v>
      </c>
      <c r="C114" s="390" t="s">
        <v>280</v>
      </c>
      <c r="D114" s="392" t="s">
        <v>280</v>
      </c>
      <c r="E114" s="377">
        <v>13001</v>
      </c>
      <c r="F114" s="392" t="s">
        <v>330</v>
      </c>
      <c r="G114" s="377">
        <v>13605</v>
      </c>
      <c r="H114" s="493">
        <v>0.4</v>
      </c>
      <c r="I114" s="493">
        <v>0.2</v>
      </c>
      <c r="J114" s="493">
        <v>19.75</v>
      </c>
    </row>
    <row r="115" spans="1:10" s="5" customFormat="1" ht="12.75" x14ac:dyDescent="0.2">
      <c r="A115" s="392" t="s">
        <v>331</v>
      </c>
      <c r="B115" s="392" t="s">
        <v>332</v>
      </c>
      <c r="C115" s="390" t="s">
        <v>181</v>
      </c>
      <c r="D115" s="392" t="s">
        <v>332</v>
      </c>
      <c r="E115" s="377">
        <v>14101</v>
      </c>
      <c r="F115" s="392" t="s">
        <v>332</v>
      </c>
      <c r="G115" s="377">
        <v>14101</v>
      </c>
      <c r="H115" s="493">
        <v>0.61</v>
      </c>
      <c r="I115" s="493">
        <v>0.31</v>
      </c>
      <c r="J115" s="493">
        <v>30.55</v>
      </c>
    </row>
    <row r="116" spans="1:10" s="5" customFormat="1" ht="12.75" x14ac:dyDescent="0.2">
      <c r="A116" s="392" t="s">
        <v>333</v>
      </c>
      <c r="B116" s="392" t="s">
        <v>334</v>
      </c>
      <c r="C116" s="390" t="s">
        <v>181</v>
      </c>
      <c r="D116" s="392" t="s">
        <v>334</v>
      </c>
      <c r="E116" s="377">
        <v>15101</v>
      </c>
      <c r="F116" s="392" t="s">
        <v>334</v>
      </c>
      <c r="G116" s="377">
        <v>15101</v>
      </c>
      <c r="H116" s="493">
        <v>0.94</v>
      </c>
      <c r="I116" s="493">
        <v>0.47</v>
      </c>
      <c r="J116" s="493">
        <v>46.8</v>
      </c>
    </row>
    <row r="117" spans="1:10" s="5" customFormat="1" ht="12.75" x14ac:dyDescent="0.2">
      <c r="A117" s="392" t="s">
        <v>335</v>
      </c>
      <c r="B117" s="349" t="s">
        <v>336</v>
      </c>
      <c r="C117" s="390" t="s">
        <v>181</v>
      </c>
      <c r="D117" s="392" t="s">
        <v>337</v>
      </c>
      <c r="E117" s="377">
        <v>16101</v>
      </c>
      <c r="F117" s="392" t="s">
        <v>338</v>
      </c>
      <c r="G117" s="377">
        <v>16101</v>
      </c>
      <c r="H117" s="493">
        <v>0.67</v>
      </c>
      <c r="I117" s="493">
        <v>0.34</v>
      </c>
      <c r="J117" s="493">
        <v>33.65</v>
      </c>
    </row>
    <row r="118" spans="1:10" s="5" customFormat="1" ht="12.75" x14ac:dyDescent="0.2">
      <c r="A118" s="392" t="s">
        <v>335</v>
      </c>
      <c r="B118" s="349" t="s">
        <v>336</v>
      </c>
      <c r="C118" s="390" t="s">
        <v>181</v>
      </c>
      <c r="D118" s="392" t="s">
        <v>337</v>
      </c>
      <c r="E118" s="377">
        <v>16101</v>
      </c>
      <c r="F118" s="392" t="s">
        <v>339</v>
      </c>
      <c r="G118" s="377">
        <v>16103</v>
      </c>
      <c r="H118" s="493">
        <v>0.68</v>
      </c>
      <c r="I118" s="493">
        <v>0.34</v>
      </c>
      <c r="J118" s="493">
        <v>33.94</v>
      </c>
    </row>
    <row r="119" spans="1:10" s="5" customFormat="1" ht="12.75" x14ac:dyDescent="0.2">
      <c r="A119" s="392" t="s">
        <v>335</v>
      </c>
      <c r="B119" s="349" t="s">
        <v>340</v>
      </c>
      <c r="C119" s="390" t="s">
        <v>181</v>
      </c>
      <c r="D119" s="387" t="s">
        <v>341</v>
      </c>
      <c r="E119" s="377">
        <v>16301</v>
      </c>
      <c r="F119" s="387" t="s">
        <v>341</v>
      </c>
      <c r="G119" s="377">
        <v>16301</v>
      </c>
      <c r="H119" s="493">
        <v>0.8</v>
      </c>
      <c r="I119" s="493">
        <v>0.4</v>
      </c>
      <c r="J119" s="493">
        <v>40.18</v>
      </c>
    </row>
  </sheetData>
  <mergeCells count="1">
    <mergeCell ref="B1:J1"/>
  </mergeCells>
  <hyperlinks>
    <hyperlink ref="K1" location="INDICE!A1" display="INDICE" xr:uid="{00000000-0004-0000-6400-000000000000}"/>
    <hyperlink ref="K2" location="Matriz_Estadisticas!A1" display="ESTADÍSTICAS" xr:uid="{00000000-0004-0000-6400-000001000000}"/>
  </hyperlinks>
  <pageMargins left="0.7" right="0.7" top="0.75" bottom="0.75" header="0.3" footer="0.3"/>
  <pageSetup orientation="portrait" horizontalDpi="4294967293" verticalDpi="4294967293" r:id="rId1"/>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500-000000000000}">
  <dimension ref="A1:E37"/>
  <sheetViews>
    <sheetView topLeftCell="A13" workbookViewId="0">
      <selection activeCell="B28" sqref="B28"/>
    </sheetView>
  </sheetViews>
  <sheetFormatPr baseColWidth="10" defaultColWidth="11.42578125" defaultRowHeight="15" x14ac:dyDescent="0.25"/>
  <cols>
    <col min="1" max="1" width="44.42578125" style="657" bestFit="1" customWidth="1"/>
    <col min="2" max="2" width="100.7109375" style="34" customWidth="1"/>
    <col min="3" max="3" width="7" style="34" bestFit="1" customWidth="1"/>
    <col min="4" max="16384" width="11.42578125" style="34"/>
  </cols>
  <sheetData>
    <row r="1" spans="1:3" x14ac:dyDescent="0.25">
      <c r="A1" s="679" t="s">
        <v>401</v>
      </c>
      <c r="B1" s="679" t="s">
        <v>402</v>
      </c>
      <c r="C1" s="57" t="s">
        <v>144</v>
      </c>
    </row>
    <row r="2" spans="1:3" s="27" customFormat="1" ht="15" customHeight="1" x14ac:dyDescent="0.2">
      <c r="A2" s="415" t="s">
        <v>8</v>
      </c>
      <c r="B2" s="435" t="s">
        <v>93</v>
      </c>
    </row>
    <row r="3" spans="1:3" s="27" customFormat="1" ht="15" customHeight="1" x14ac:dyDescent="0.2">
      <c r="A3" s="415" t="s">
        <v>6</v>
      </c>
      <c r="B3" s="435" t="s">
        <v>79</v>
      </c>
    </row>
    <row r="4" spans="1:3" s="27" customFormat="1" ht="15" customHeight="1" x14ac:dyDescent="0.2">
      <c r="A4" s="415" t="s">
        <v>370</v>
      </c>
      <c r="B4" s="435" t="s">
        <v>92</v>
      </c>
    </row>
    <row r="5" spans="1:3" s="27" customFormat="1" ht="15" customHeight="1" x14ac:dyDescent="0.2">
      <c r="A5" s="415" t="s">
        <v>11</v>
      </c>
      <c r="B5" s="435" t="s">
        <v>1381</v>
      </c>
    </row>
    <row r="6" spans="1:3" s="27" customFormat="1" ht="15" customHeight="1" x14ac:dyDescent="0.2">
      <c r="A6" s="415" t="s">
        <v>145</v>
      </c>
      <c r="B6" s="435" t="s">
        <v>404</v>
      </c>
    </row>
    <row r="7" spans="1:3" s="27" customFormat="1" ht="15" customHeight="1" x14ac:dyDescent="0.2">
      <c r="A7" s="415" t="s">
        <v>9</v>
      </c>
      <c r="B7" s="414" t="s">
        <v>405</v>
      </c>
    </row>
    <row r="8" spans="1:3" s="27" customFormat="1" ht="15" customHeight="1" x14ac:dyDescent="0.2">
      <c r="A8" s="415" t="s">
        <v>371</v>
      </c>
      <c r="B8" s="414">
        <v>2015</v>
      </c>
    </row>
    <row r="9" spans="1:3" s="27" customFormat="1" ht="15" customHeight="1" x14ac:dyDescent="0.2">
      <c r="A9" s="415" t="s">
        <v>372</v>
      </c>
      <c r="B9" s="435" t="s">
        <v>453</v>
      </c>
    </row>
    <row r="10" spans="1:3" s="27" customFormat="1" ht="114.75" x14ac:dyDescent="0.2">
      <c r="A10" s="209" t="s">
        <v>373</v>
      </c>
      <c r="B10" s="296" t="s">
        <v>1382</v>
      </c>
    </row>
    <row r="11" spans="1:3" s="27" customFormat="1" ht="15" customHeight="1" x14ac:dyDescent="0.2">
      <c r="A11" s="415" t="s">
        <v>374</v>
      </c>
      <c r="B11" s="435" t="s">
        <v>1383</v>
      </c>
    </row>
    <row r="12" spans="1:3" s="27" customFormat="1" ht="15" customHeight="1" x14ac:dyDescent="0.2">
      <c r="A12" s="415" t="s">
        <v>375</v>
      </c>
      <c r="B12" s="414" t="s">
        <v>527</v>
      </c>
    </row>
    <row r="13" spans="1:3" s="27" customFormat="1" ht="15" customHeight="1" x14ac:dyDescent="0.2">
      <c r="A13" s="415" t="s">
        <v>376</v>
      </c>
      <c r="B13" s="414" t="s">
        <v>527</v>
      </c>
    </row>
    <row r="14" spans="1:3" s="27" customFormat="1" ht="15" customHeight="1" x14ac:dyDescent="0.2">
      <c r="A14" s="415" t="s">
        <v>146</v>
      </c>
      <c r="B14" s="435" t="s">
        <v>458</v>
      </c>
    </row>
    <row r="15" spans="1:3" s="27" customFormat="1" ht="15" customHeight="1" x14ac:dyDescent="0.2">
      <c r="A15" s="415" t="s">
        <v>377</v>
      </c>
      <c r="B15" s="264">
        <v>43097</v>
      </c>
    </row>
    <row r="16" spans="1:3" s="27" customFormat="1" ht="15" customHeight="1" x14ac:dyDescent="0.2">
      <c r="A16" s="415" t="s">
        <v>378</v>
      </c>
      <c r="B16" s="264">
        <v>43706</v>
      </c>
    </row>
    <row r="17" spans="1:5" s="27" customFormat="1" ht="15" customHeight="1" x14ac:dyDescent="0.2">
      <c r="A17" s="415" t="s">
        <v>379</v>
      </c>
      <c r="B17" s="435" t="s">
        <v>476</v>
      </c>
      <c r="E17" s="640"/>
    </row>
    <row r="18" spans="1:5" s="27" customFormat="1" ht="15" customHeight="1" x14ac:dyDescent="0.2">
      <c r="A18" s="415" t="s">
        <v>380</v>
      </c>
      <c r="B18" s="435" t="s">
        <v>1384</v>
      </c>
    </row>
    <row r="19" spans="1:5" s="27" customFormat="1" ht="15" customHeight="1" x14ac:dyDescent="0.2">
      <c r="A19" s="415" t="s">
        <v>381</v>
      </c>
      <c r="B19" s="435" t="s">
        <v>461</v>
      </c>
    </row>
    <row r="20" spans="1:5" s="27" customFormat="1" ht="15" customHeight="1" x14ac:dyDescent="0.2">
      <c r="A20" s="415" t="s">
        <v>382</v>
      </c>
      <c r="B20" s="435" t="s">
        <v>462</v>
      </c>
    </row>
    <row r="21" spans="1:5" s="27" customFormat="1" ht="15" customHeight="1" x14ac:dyDescent="0.2">
      <c r="A21" s="415" t="s">
        <v>385</v>
      </c>
      <c r="B21" s="435" t="s">
        <v>1658</v>
      </c>
    </row>
    <row r="22" spans="1:5" s="27" customFormat="1" ht="15" customHeight="1" x14ac:dyDescent="0.2">
      <c r="A22" s="432" t="s">
        <v>386</v>
      </c>
      <c r="B22" s="414" t="s">
        <v>1385</v>
      </c>
    </row>
    <row r="23" spans="1:5" s="27" customFormat="1" ht="15" customHeight="1" x14ac:dyDescent="0.2">
      <c r="A23" s="432" t="s">
        <v>418</v>
      </c>
      <c r="B23" s="414" t="s">
        <v>533</v>
      </c>
    </row>
    <row r="24" spans="1:5" s="27" customFormat="1" ht="15" customHeight="1" x14ac:dyDescent="0.2">
      <c r="A24" s="432" t="s">
        <v>387</v>
      </c>
      <c r="B24" s="414">
        <v>2015</v>
      </c>
    </row>
    <row r="25" spans="1:5" s="27" customFormat="1" ht="15" customHeight="1" x14ac:dyDescent="0.2">
      <c r="A25" s="432" t="s">
        <v>388</v>
      </c>
      <c r="B25" s="414" t="s">
        <v>453</v>
      </c>
    </row>
    <row r="26" spans="1:5" s="27" customFormat="1" ht="15" customHeight="1" x14ac:dyDescent="0.2">
      <c r="A26" s="432" t="s">
        <v>389</v>
      </c>
      <c r="B26" s="414"/>
    </row>
    <row r="27" spans="1:5" s="27" customFormat="1" ht="15" customHeight="1" x14ac:dyDescent="0.2">
      <c r="A27" s="432" t="s">
        <v>390</v>
      </c>
      <c r="B27" s="414"/>
    </row>
    <row r="28" spans="1:5" s="27" customFormat="1" ht="15" customHeight="1" x14ac:dyDescent="0.2">
      <c r="A28" s="432" t="s">
        <v>422</v>
      </c>
      <c r="B28" s="473"/>
    </row>
    <row r="29" spans="1:5" s="27" customFormat="1" ht="15" customHeight="1" x14ac:dyDescent="0.2">
      <c r="A29" s="432" t="s">
        <v>391</v>
      </c>
      <c r="B29" s="414"/>
    </row>
    <row r="30" spans="1:5" s="27" customFormat="1" ht="15" customHeight="1" x14ac:dyDescent="0.2">
      <c r="A30" s="432" t="s">
        <v>392</v>
      </c>
      <c r="B30" s="414"/>
    </row>
    <row r="31" spans="1:5" s="27" customFormat="1" ht="15" customHeight="1" x14ac:dyDescent="0.2">
      <c r="A31" s="432" t="s">
        <v>393</v>
      </c>
      <c r="B31" s="210"/>
    </row>
    <row r="32" spans="1:5" s="27" customFormat="1" ht="15" customHeight="1" x14ac:dyDescent="0.2">
      <c r="A32" s="432" t="s">
        <v>394</v>
      </c>
      <c r="B32" s="210"/>
    </row>
    <row r="33" spans="1:2" s="27" customFormat="1" ht="15" customHeight="1" x14ac:dyDescent="0.2">
      <c r="A33" s="432" t="s">
        <v>423</v>
      </c>
      <c r="B33" s="410"/>
    </row>
    <row r="34" spans="1:2" s="27" customFormat="1" ht="15" customHeight="1" x14ac:dyDescent="0.2">
      <c r="A34" s="432" t="s">
        <v>395</v>
      </c>
      <c r="B34" s="410"/>
    </row>
    <row r="35" spans="1:2" s="27" customFormat="1" ht="15" customHeight="1" x14ac:dyDescent="0.2">
      <c r="A35" s="432" t="s">
        <v>396</v>
      </c>
      <c r="B35" s="410"/>
    </row>
    <row r="36" spans="1:2" s="27" customFormat="1" ht="25.5" x14ac:dyDescent="0.2">
      <c r="A36" s="432" t="s">
        <v>383</v>
      </c>
      <c r="B36" s="297" t="s">
        <v>1386</v>
      </c>
    </row>
    <row r="37" spans="1:2" s="27" customFormat="1" ht="15" customHeight="1" x14ac:dyDescent="0.2">
      <c r="A37" s="432" t="s">
        <v>384</v>
      </c>
      <c r="B37" s="410" t="s">
        <v>94</v>
      </c>
    </row>
  </sheetData>
  <hyperlinks>
    <hyperlink ref="C1" location="INDICE!A1" display="INDICE" xr:uid="{00000000-0004-0000-6500-000000000000}"/>
  </hyperlinks>
  <pageMargins left="0.7" right="0.7" top="0.75" bottom="0.75" header="0.3" footer="0.3"/>
  <pageSetup orientation="portrait" horizontalDpi="4294967293" verticalDpi="4294967293" r:id="rId1"/>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600-000000000000}">
  <dimension ref="A1:J347"/>
  <sheetViews>
    <sheetView workbookViewId="0"/>
  </sheetViews>
  <sheetFormatPr baseColWidth="10" defaultColWidth="11.42578125" defaultRowHeight="15" x14ac:dyDescent="0.25"/>
  <cols>
    <col min="1" max="1" width="17.28515625" customWidth="1"/>
    <col min="2" max="2" width="22.140625" style="402" bestFit="1" customWidth="1"/>
    <col min="3" max="3" width="16.140625" style="402" bestFit="1" customWidth="1"/>
    <col min="4" max="4" width="38.5703125" bestFit="1" customWidth="1"/>
    <col min="5" max="5" width="11.5703125" bestFit="1" customWidth="1"/>
    <col min="6" max="6" width="19" bestFit="1" customWidth="1"/>
    <col min="7" max="7" width="6" bestFit="1" customWidth="1"/>
    <col min="8" max="8" width="25.140625" bestFit="1" customWidth="1"/>
    <col min="9" max="9" width="51.85546875" bestFit="1" customWidth="1"/>
    <col min="10" max="10" width="13.140625" bestFit="1" customWidth="1"/>
  </cols>
  <sheetData>
    <row r="1" spans="1:10" s="137" customFormat="1" x14ac:dyDescent="0.25">
      <c r="A1" s="124" t="s">
        <v>93</v>
      </c>
      <c r="B1" s="730" t="s">
        <v>1381</v>
      </c>
      <c r="C1" s="730"/>
      <c r="D1" s="730"/>
      <c r="E1" s="730"/>
      <c r="F1" s="730"/>
      <c r="G1" s="730"/>
      <c r="H1" s="730"/>
      <c r="I1" s="730"/>
      <c r="J1" s="138" t="s">
        <v>144</v>
      </c>
    </row>
    <row r="2" spans="1:10" ht="30" x14ac:dyDescent="0.25">
      <c r="A2" s="649" t="s">
        <v>174</v>
      </c>
      <c r="B2" s="649" t="s">
        <v>175</v>
      </c>
      <c r="C2" s="649" t="s">
        <v>176</v>
      </c>
      <c r="D2" s="649" t="s">
        <v>177</v>
      </c>
      <c r="E2" s="649" t="s">
        <v>178</v>
      </c>
      <c r="F2" s="649" t="s">
        <v>14</v>
      </c>
      <c r="G2" s="649" t="s">
        <v>470</v>
      </c>
      <c r="H2" s="649" t="s">
        <v>1387</v>
      </c>
      <c r="I2" s="649" t="s">
        <v>1388</v>
      </c>
      <c r="J2" s="6" t="s">
        <v>432</v>
      </c>
    </row>
    <row r="3" spans="1:10" s="5" customFormat="1" ht="12.75" x14ac:dyDescent="0.2">
      <c r="A3" s="392" t="s">
        <v>179</v>
      </c>
      <c r="B3" s="392" t="s">
        <v>180</v>
      </c>
      <c r="C3" s="390" t="s">
        <v>181</v>
      </c>
      <c r="D3" s="392" t="s">
        <v>182</v>
      </c>
      <c r="E3" s="377">
        <v>1001</v>
      </c>
      <c r="F3" s="392" t="s">
        <v>180</v>
      </c>
      <c r="G3" s="377">
        <v>1101</v>
      </c>
      <c r="H3" s="648" t="s">
        <v>1389</v>
      </c>
      <c r="I3" s="647">
        <v>5.33</v>
      </c>
    </row>
    <row r="4" spans="1:10" s="5" customFormat="1" ht="12.75" x14ac:dyDescent="0.2">
      <c r="A4" s="392" t="s">
        <v>179</v>
      </c>
      <c r="B4" s="392" t="s">
        <v>180</v>
      </c>
      <c r="C4" s="390" t="s">
        <v>181</v>
      </c>
      <c r="D4" s="392" t="s">
        <v>182</v>
      </c>
      <c r="E4" s="377">
        <v>1001</v>
      </c>
      <c r="F4" s="392" t="s">
        <v>183</v>
      </c>
      <c r="G4" s="377">
        <v>1107</v>
      </c>
      <c r="H4" s="648" t="s">
        <v>1389</v>
      </c>
      <c r="I4" s="647">
        <v>8.51</v>
      </c>
    </row>
    <row r="5" spans="1:10" s="5" customFormat="1" ht="12.75" x14ac:dyDescent="0.2">
      <c r="A5" s="392" t="s">
        <v>184</v>
      </c>
      <c r="B5" s="392" t="s">
        <v>184</v>
      </c>
      <c r="C5" s="390" t="s">
        <v>181</v>
      </c>
      <c r="D5" s="392" t="s">
        <v>184</v>
      </c>
      <c r="E5" s="377">
        <v>2101</v>
      </c>
      <c r="F5" s="392" t="s">
        <v>184</v>
      </c>
      <c r="G5" s="377">
        <v>2101</v>
      </c>
      <c r="H5" s="648" t="s">
        <v>1389</v>
      </c>
      <c r="I5" s="647">
        <v>5.12</v>
      </c>
    </row>
    <row r="6" spans="1:10" s="5" customFormat="1" ht="12.75" x14ac:dyDescent="0.2">
      <c r="A6" s="392" t="s">
        <v>184</v>
      </c>
      <c r="B6" s="392" t="s">
        <v>185</v>
      </c>
      <c r="C6" s="390" t="s">
        <v>181</v>
      </c>
      <c r="D6" s="392" t="s">
        <v>186</v>
      </c>
      <c r="E6" s="377">
        <v>2201</v>
      </c>
      <c r="F6" s="392" t="s">
        <v>186</v>
      </c>
      <c r="G6" s="377">
        <v>2201</v>
      </c>
      <c r="H6" s="648" t="s">
        <v>1389</v>
      </c>
      <c r="I6" s="647">
        <v>4.97</v>
      </c>
    </row>
    <row r="7" spans="1:10" s="5" customFormat="1" ht="12.75" x14ac:dyDescent="0.2">
      <c r="A7" s="392" t="s">
        <v>187</v>
      </c>
      <c r="B7" s="392" t="s">
        <v>188</v>
      </c>
      <c r="C7" s="390" t="s">
        <v>181</v>
      </c>
      <c r="D7" s="392" t="s">
        <v>189</v>
      </c>
      <c r="E7" s="377">
        <v>3001</v>
      </c>
      <c r="F7" s="392" t="s">
        <v>188</v>
      </c>
      <c r="G7" s="377">
        <v>3101</v>
      </c>
      <c r="H7" s="648" t="s">
        <v>1389</v>
      </c>
      <c r="I7" s="647">
        <v>4.62</v>
      </c>
    </row>
    <row r="8" spans="1:10" s="5" customFormat="1" ht="12.75" x14ac:dyDescent="0.2">
      <c r="A8" s="392" t="s">
        <v>187</v>
      </c>
      <c r="B8" s="392" t="s">
        <v>188</v>
      </c>
      <c r="C8" s="390" t="s">
        <v>181</v>
      </c>
      <c r="D8" s="392" t="s">
        <v>189</v>
      </c>
      <c r="E8" s="377">
        <v>3001</v>
      </c>
      <c r="F8" s="392" t="s">
        <v>190</v>
      </c>
      <c r="G8" s="377">
        <v>3103</v>
      </c>
      <c r="H8" s="648" t="s">
        <v>1390</v>
      </c>
      <c r="I8" s="647">
        <v>11.98</v>
      </c>
    </row>
    <row r="9" spans="1:10" s="5" customFormat="1" ht="12.75" x14ac:dyDescent="0.2">
      <c r="A9" s="392" t="s">
        <v>187</v>
      </c>
      <c r="B9" s="387" t="s">
        <v>191</v>
      </c>
      <c r="C9" s="390" t="s">
        <v>181</v>
      </c>
      <c r="D9" s="387" t="s">
        <v>192</v>
      </c>
      <c r="E9" s="377">
        <v>3301</v>
      </c>
      <c r="F9" s="387" t="s">
        <v>192</v>
      </c>
      <c r="G9" s="377">
        <v>3301</v>
      </c>
      <c r="H9" s="648" t="s">
        <v>1389</v>
      </c>
      <c r="I9" s="647">
        <v>10.19</v>
      </c>
    </row>
    <row r="10" spans="1:10" s="5" customFormat="1" ht="12.75" x14ac:dyDescent="0.2">
      <c r="A10" s="392" t="s">
        <v>193</v>
      </c>
      <c r="B10" s="392" t="s">
        <v>194</v>
      </c>
      <c r="C10" s="390" t="s">
        <v>181</v>
      </c>
      <c r="D10" s="392" t="s">
        <v>195</v>
      </c>
      <c r="E10" s="377">
        <v>4001</v>
      </c>
      <c r="F10" s="392" t="s">
        <v>196</v>
      </c>
      <c r="G10" s="377">
        <v>4101</v>
      </c>
      <c r="H10" s="648" t="s">
        <v>1389</v>
      </c>
      <c r="I10" s="647">
        <v>8.76</v>
      </c>
    </row>
    <row r="11" spans="1:10" s="5" customFormat="1" ht="12.75" x14ac:dyDescent="0.2">
      <c r="A11" s="392" t="s">
        <v>193</v>
      </c>
      <c r="B11" s="392" t="s">
        <v>194</v>
      </c>
      <c r="C11" s="390" t="s">
        <v>181</v>
      </c>
      <c r="D11" s="392" t="s">
        <v>195</v>
      </c>
      <c r="E11" s="377">
        <v>4001</v>
      </c>
      <c r="F11" s="392" t="s">
        <v>193</v>
      </c>
      <c r="G11" s="377">
        <v>4102</v>
      </c>
      <c r="H11" s="648" t="s">
        <v>1389</v>
      </c>
      <c r="I11" s="647">
        <v>9.7200000000000006</v>
      </c>
    </row>
    <row r="12" spans="1:10" s="5" customFormat="1" ht="12.75" x14ac:dyDescent="0.2">
      <c r="A12" s="392" t="s">
        <v>193</v>
      </c>
      <c r="B12" s="392" t="s">
        <v>197</v>
      </c>
      <c r="C12" s="390" t="s">
        <v>181</v>
      </c>
      <c r="D12" s="392" t="s">
        <v>198</v>
      </c>
      <c r="E12" s="377">
        <v>4301</v>
      </c>
      <c r="F12" s="193" t="s">
        <v>198</v>
      </c>
      <c r="G12" s="377">
        <v>4301</v>
      </c>
      <c r="H12" s="648" t="s">
        <v>1389</v>
      </c>
      <c r="I12" s="647">
        <v>21.16</v>
      </c>
    </row>
    <row r="13" spans="1:10" s="5" customFormat="1" ht="12.75" x14ac:dyDescent="0.2">
      <c r="A13" s="392" t="s">
        <v>199</v>
      </c>
      <c r="B13" s="392" t="s">
        <v>199</v>
      </c>
      <c r="C13" s="390" t="s">
        <v>200</v>
      </c>
      <c r="D13" s="392" t="s">
        <v>200</v>
      </c>
      <c r="E13" s="377">
        <v>5001</v>
      </c>
      <c r="F13" s="392" t="s">
        <v>199</v>
      </c>
      <c r="G13" s="377">
        <v>5101</v>
      </c>
      <c r="H13" s="648" t="s">
        <v>1389</v>
      </c>
      <c r="I13" s="647">
        <v>15.42</v>
      </c>
    </row>
    <row r="14" spans="1:10" s="5" customFormat="1" ht="12.75" x14ac:dyDescent="0.2">
      <c r="A14" s="392" t="s">
        <v>199</v>
      </c>
      <c r="B14" s="392" t="s">
        <v>199</v>
      </c>
      <c r="C14" s="390" t="s">
        <v>200</v>
      </c>
      <c r="D14" s="392" t="s">
        <v>200</v>
      </c>
      <c r="E14" s="377">
        <v>5001</v>
      </c>
      <c r="F14" s="392" t="s">
        <v>201</v>
      </c>
      <c r="G14" s="377">
        <v>5102</v>
      </c>
      <c r="H14" s="648" t="s">
        <v>1390</v>
      </c>
      <c r="I14" s="647">
        <v>10.14</v>
      </c>
    </row>
    <row r="15" spans="1:10" s="5" customFormat="1" ht="12.75" x14ac:dyDescent="0.2">
      <c r="A15" s="392" t="s">
        <v>199</v>
      </c>
      <c r="B15" s="392" t="s">
        <v>199</v>
      </c>
      <c r="C15" s="390" t="s">
        <v>200</v>
      </c>
      <c r="D15" s="392" t="s">
        <v>200</v>
      </c>
      <c r="E15" s="377">
        <v>5001</v>
      </c>
      <c r="F15" s="392" t="s">
        <v>202</v>
      </c>
      <c r="G15" s="377">
        <v>5103</v>
      </c>
      <c r="H15" s="648" t="s">
        <v>1389</v>
      </c>
      <c r="I15" s="647">
        <v>5.4</v>
      </c>
    </row>
    <row r="16" spans="1:10" s="5" customFormat="1" ht="12.75" x14ac:dyDescent="0.2">
      <c r="A16" s="392" t="s">
        <v>199</v>
      </c>
      <c r="B16" s="392" t="s">
        <v>199</v>
      </c>
      <c r="C16" s="390" t="s">
        <v>200</v>
      </c>
      <c r="D16" s="392" t="s">
        <v>200</v>
      </c>
      <c r="E16" s="377">
        <v>5001</v>
      </c>
      <c r="F16" s="392" t="s">
        <v>203</v>
      </c>
      <c r="G16" s="377">
        <v>5105</v>
      </c>
      <c r="H16" s="648" t="s">
        <v>1390</v>
      </c>
      <c r="I16" s="647">
        <v>15</v>
      </c>
    </row>
    <row r="17" spans="1:9" s="5" customFormat="1" ht="12.75" x14ac:dyDescent="0.2">
      <c r="A17" s="392" t="s">
        <v>199</v>
      </c>
      <c r="B17" s="392" t="s">
        <v>199</v>
      </c>
      <c r="C17" s="390" t="s">
        <v>200</v>
      </c>
      <c r="D17" s="392" t="s">
        <v>200</v>
      </c>
      <c r="E17" s="377">
        <v>5001</v>
      </c>
      <c r="F17" s="392" t="s">
        <v>204</v>
      </c>
      <c r="G17" s="377">
        <v>5107</v>
      </c>
      <c r="H17" s="648" t="s">
        <v>1390</v>
      </c>
      <c r="I17" s="647">
        <v>15.84</v>
      </c>
    </row>
    <row r="18" spans="1:9" s="5" customFormat="1" ht="12.75" x14ac:dyDescent="0.2">
      <c r="A18" s="392" t="s">
        <v>199</v>
      </c>
      <c r="B18" s="392" t="s">
        <v>199</v>
      </c>
      <c r="C18" s="390" t="s">
        <v>200</v>
      </c>
      <c r="D18" s="392" t="s">
        <v>200</v>
      </c>
      <c r="E18" s="377">
        <v>5001</v>
      </c>
      <c r="F18" s="392" t="s">
        <v>205</v>
      </c>
      <c r="G18" s="377">
        <v>5109</v>
      </c>
      <c r="H18" s="648" t="s">
        <v>1389</v>
      </c>
      <c r="I18" s="647">
        <v>9.81</v>
      </c>
    </row>
    <row r="19" spans="1:9" s="5" customFormat="1" ht="12.75" x14ac:dyDescent="0.2">
      <c r="A19" s="392" t="s">
        <v>199</v>
      </c>
      <c r="B19" s="387" t="s">
        <v>206</v>
      </c>
      <c r="C19" s="390" t="s">
        <v>181</v>
      </c>
      <c r="D19" s="387" t="s">
        <v>207</v>
      </c>
      <c r="E19" s="377">
        <v>5301</v>
      </c>
      <c r="F19" s="194" t="s">
        <v>206</v>
      </c>
      <c r="G19" s="377">
        <v>5301</v>
      </c>
      <c r="H19" s="648" t="s">
        <v>1389</v>
      </c>
      <c r="I19" s="647">
        <v>5.31</v>
      </c>
    </row>
    <row r="20" spans="1:9" s="5" customFormat="1" ht="12.75" x14ac:dyDescent="0.2">
      <c r="A20" s="392" t="s">
        <v>199</v>
      </c>
      <c r="B20" s="387" t="s">
        <v>206</v>
      </c>
      <c r="C20" s="390" t="s">
        <v>181</v>
      </c>
      <c r="D20" s="387" t="s">
        <v>207</v>
      </c>
      <c r="E20" s="377">
        <v>5301</v>
      </c>
      <c r="F20" s="194" t="s">
        <v>208</v>
      </c>
      <c r="G20" s="377">
        <v>5304</v>
      </c>
      <c r="H20" s="648" t="s">
        <v>1390</v>
      </c>
      <c r="I20" s="647">
        <v>14.53</v>
      </c>
    </row>
    <row r="21" spans="1:9" s="5" customFormat="1" ht="12.75" x14ac:dyDescent="0.2">
      <c r="A21" s="392" t="s">
        <v>199</v>
      </c>
      <c r="B21" s="387" t="s">
        <v>209</v>
      </c>
      <c r="C21" s="390" t="s">
        <v>181</v>
      </c>
      <c r="D21" s="387" t="s">
        <v>210</v>
      </c>
      <c r="E21" s="377">
        <v>5501</v>
      </c>
      <c r="F21" s="194" t="s">
        <v>209</v>
      </c>
      <c r="G21" s="377">
        <v>5501</v>
      </c>
      <c r="H21" s="648" t="s">
        <v>1389</v>
      </c>
      <c r="I21" s="647">
        <v>10.55</v>
      </c>
    </row>
    <row r="22" spans="1:9" s="5" customFormat="1" ht="12.75" x14ac:dyDescent="0.2">
      <c r="A22" s="392" t="s">
        <v>199</v>
      </c>
      <c r="B22" s="387" t="s">
        <v>209</v>
      </c>
      <c r="C22" s="390" t="s">
        <v>181</v>
      </c>
      <c r="D22" s="387" t="s">
        <v>210</v>
      </c>
      <c r="E22" s="377">
        <v>5501</v>
      </c>
      <c r="F22" s="194" t="s">
        <v>211</v>
      </c>
      <c r="G22" s="377">
        <v>5502</v>
      </c>
      <c r="H22" s="648" t="s">
        <v>1389</v>
      </c>
      <c r="I22" s="647">
        <v>19.809999999999999</v>
      </c>
    </row>
    <row r="23" spans="1:9" s="5" customFormat="1" ht="12.75" x14ac:dyDescent="0.2">
      <c r="A23" s="392" t="s">
        <v>199</v>
      </c>
      <c r="B23" s="387" t="s">
        <v>209</v>
      </c>
      <c r="C23" s="390" t="s">
        <v>181</v>
      </c>
      <c r="D23" s="387" t="s">
        <v>210</v>
      </c>
      <c r="E23" s="377">
        <v>5501</v>
      </c>
      <c r="F23" s="194" t="s">
        <v>212</v>
      </c>
      <c r="G23" s="377">
        <v>5503</v>
      </c>
      <c r="H23" s="648" t="s">
        <v>1390</v>
      </c>
      <c r="I23" s="647">
        <v>8.8699999999999992</v>
      </c>
    </row>
    <row r="24" spans="1:9" s="5" customFormat="1" ht="12.75" x14ac:dyDescent="0.2">
      <c r="A24" s="392" t="s">
        <v>199</v>
      </c>
      <c r="B24" s="387" t="s">
        <v>209</v>
      </c>
      <c r="C24" s="390" t="s">
        <v>181</v>
      </c>
      <c r="D24" s="387" t="s">
        <v>210</v>
      </c>
      <c r="E24" s="377">
        <v>5501</v>
      </c>
      <c r="F24" s="194" t="s">
        <v>213</v>
      </c>
      <c r="G24" s="377">
        <v>5504</v>
      </c>
      <c r="H24" s="648" t="s">
        <v>1390</v>
      </c>
      <c r="I24" s="647">
        <v>5.99</v>
      </c>
    </row>
    <row r="25" spans="1:9" s="5" customFormat="1" ht="12.75" x14ac:dyDescent="0.2">
      <c r="A25" s="392" t="s">
        <v>199</v>
      </c>
      <c r="B25" s="392" t="s">
        <v>214</v>
      </c>
      <c r="C25" s="390" t="s">
        <v>181</v>
      </c>
      <c r="D25" s="392" t="s">
        <v>215</v>
      </c>
      <c r="E25" s="377">
        <v>5601</v>
      </c>
      <c r="F25" s="193" t="s">
        <v>214</v>
      </c>
      <c r="G25" s="377">
        <v>5601</v>
      </c>
      <c r="H25" s="648" t="s">
        <v>1389</v>
      </c>
      <c r="I25" s="647">
        <v>7.71</v>
      </c>
    </row>
    <row r="26" spans="1:9" s="5" customFormat="1" ht="12.75" x14ac:dyDescent="0.2">
      <c r="A26" s="392" t="s">
        <v>199</v>
      </c>
      <c r="B26" s="392" t="s">
        <v>214</v>
      </c>
      <c r="C26" s="390" t="s">
        <v>181</v>
      </c>
      <c r="D26" s="392" t="s">
        <v>215</v>
      </c>
      <c r="E26" s="377">
        <v>5601</v>
      </c>
      <c r="F26" s="193" t="s">
        <v>216</v>
      </c>
      <c r="G26" s="377">
        <v>5603</v>
      </c>
      <c r="H26" s="648" t="s">
        <v>1390</v>
      </c>
      <c r="I26" s="647">
        <v>13.26</v>
      </c>
    </row>
    <row r="27" spans="1:9" s="5" customFormat="1" ht="12.75" x14ac:dyDescent="0.2">
      <c r="A27" s="392" t="s">
        <v>199</v>
      </c>
      <c r="B27" s="392" t="s">
        <v>214</v>
      </c>
      <c r="C27" s="390" t="s">
        <v>181</v>
      </c>
      <c r="D27" s="392" t="s">
        <v>215</v>
      </c>
      <c r="E27" s="377">
        <v>5601</v>
      </c>
      <c r="F27" s="193" t="s">
        <v>217</v>
      </c>
      <c r="G27" s="377">
        <v>5606</v>
      </c>
      <c r="H27" s="648" t="s">
        <v>1390</v>
      </c>
      <c r="I27" s="647">
        <v>5.41</v>
      </c>
    </row>
    <row r="28" spans="1:9" s="5" customFormat="1" ht="12.75" x14ac:dyDescent="0.2">
      <c r="A28" s="392" t="s">
        <v>199</v>
      </c>
      <c r="B28" s="387" t="s">
        <v>218</v>
      </c>
      <c r="C28" s="390" t="s">
        <v>181</v>
      </c>
      <c r="D28" s="387" t="s">
        <v>219</v>
      </c>
      <c r="E28" s="377">
        <v>5701</v>
      </c>
      <c r="F28" s="194" t="s">
        <v>219</v>
      </c>
      <c r="G28" s="377">
        <v>5701</v>
      </c>
      <c r="H28" s="648" t="s">
        <v>1389</v>
      </c>
      <c r="I28" s="647">
        <v>14.22</v>
      </c>
    </row>
    <row r="29" spans="1:9" s="5" customFormat="1" ht="12.75" x14ac:dyDescent="0.2">
      <c r="A29" s="392" t="s">
        <v>199</v>
      </c>
      <c r="B29" s="392" t="s">
        <v>220</v>
      </c>
      <c r="C29" s="390" t="s">
        <v>200</v>
      </c>
      <c r="D29" s="392" t="s">
        <v>200</v>
      </c>
      <c r="E29" s="377">
        <v>5001</v>
      </c>
      <c r="F29" s="392" t="s">
        <v>221</v>
      </c>
      <c r="G29" s="377">
        <v>5801</v>
      </c>
      <c r="H29" s="648" t="s">
        <v>1389</v>
      </c>
      <c r="I29" s="647">
        <v>7.97</v>
      </c>
    </row>
    <row r="30" spans="1:9" s="5" customFormat="1" ht="12.75" x14ac:dyDescent="0.2">
      <c r="A30" s="392" t="s">
        <v>199</v>
      </c>
      <c r="B30" s="392" t="s">
        <v>220</v>
      </c>
      <c r="C30" s="390" t="s">
        <v>200</v>
      </c>
      <c r="D30" s="392" t="s">
        <v>200</v>
      </c>
      <c r="E30" s="377">
        <v>5001</v>
      </c>
      <c r="F30" s="392" t="s">
        <v>222</v>
      </c>
      <c r="G30" s="377">
        <v>5802</v>
      </c>
      <c r="H30" s="648" t="s">
        <v>1389</v>
      </c>
      <c r="I30" s="647">
        <v>10.91</v>
      </c>
    </row>
    <row r="31" spans="1:9" s="5" customFormat="1" ht="12.75" x14ac:dyDescent="0.2">
      <c r="A31" s="392" t="s">
        <v>199</v>
      </c>
      <c r="B31" s="392" t="s">
        <v>220</v>
      </c>
      <c r="C31" s="390" t="s">
        <v>200</v>
      </c>
      <c r="D31" s="392" t="s">
        <v>200</v>
      </c>
      <c r="E31" s="377">
        <v>5001</v>
      </c>
      <c r="F31" s="392" t="s">
        <v>223</v>
      </c>
      <c r="G31" s="377">
        <v>5803</v>
      </c>
      <c r="H31" s="648" t="s">
        <v>1390</v>
      </c>
      <c r="I31" s="647">
        <v>18.86</v>
      </c>
    </row>
    <row r="32" spans="1:9" s="5" customFormat="1" ht="12.75" x14ac:dyDescent="0.2">
      <c r="A32" s="392" t="s">
        <v>199</v>
      </c>
      <c r="B32" s="392" t="s">
        <v>220</v>
      </c>
      <c r="C32" s="390" t="s">
        <v>200</v>
      </c>
      <c r="D32" s="392" t="s">
        <v>200</v>
      </c>
      <c r="E32" s="377">
        <v>5001</v>
      </c>
      <c r="F32" s="392" t="s">
        <v>224</v>
      </c>
      <c r="G32" s="377">
        <v>5804</v>
      </c>
      <c r="H32" s="648" t="s">
        <v>1389</v>
      </c>
      <c r="I32" s="647">
        <v>10.82</v>
      </c>
    </row>
    <row r="33" spans="1:9" s="5" customFormat="1" ht="12.75" x14ac:dyDescent="0.2">
      <c r="A33" s="392" t="s">
        <v>225</v>
      </c>
      <c r="B33" s="392" t="s">
        <v>226</v>
      </c>
      <c r="C33" s="390" t="s">
        <v>181</v>
      </c>
      <c r="D33" s="392" t="s">
        <v>227</v>
      </c>
      <c r="E33" s="377">
        <v>6001</v>
      </c>
      <c r="F33" s="392" t="s">
        <v>228</v>
      </c>
      <c r="G33" s="377">
        <v>6101</v>
      </c>
      <c r="H33" s="648" t="s">
        <v>1389</v>
      </c>
      <c r="I33" s="647">
        <v>13.16</v>
      </c>
    </row>
    <row r="34" spans="1:9" s="5" customFormat="1" ht="12.75" x14ac:dyDescent="0.2">
      <c r="A34" s="392" t="s">
        <v>225</v>
      </c>
      <c r="B34" s="392" t="s">
        <v>226</v>
      </c>
      <c r="C34" s="390" t="s">
        <v>181</v>
      </c>
      <c r="D34" s="392" t="s">
        <v>227</v>
      </c>
      <c r="E34" s="377">
        <v>6001</v>
      </c>
      <c r="F34" s="392" t="s">
        <v>229</v>
      </c>
      <c r="G34" s="377">
        <v>6108</v>
      </c>
      <c r="H34" s="648" t="s">
        <v>1389</v>
      </c>
      <c r="I34" s="647">
        <v>5.81</v>
      </c>
    </row>
    <row r="35" spans="1:9" s="5" customFormat="1" ht="12.75" x14ac:dyDescent="0.2">
      <c r="A35" s="392" t="s">
        <v>225</v>
      </c>
      <c r="B35" s="387" t="s">
        <v>226</v>
      </c>
      <c r="C35" s="390" t="s">
        <v>181</v>
      </c>
      <c r="D35" s="387" t="s">
        <v>230</v>
      </c>
      <c r="E35" s="377">
        <v>6115</v>
      </c>
      <c r="F35" s="387" t="s">
        <v>230</v>
      </c>
      <c r="G35" s="377">
        <v>6115</v>
      </c>
      <c r="H35" s="648" t="s">
        <v>1389</v>
      </c>
      <c r="I35" s="647">
        <v>15.68</v>
      </c>
    </row>
    <row r="36" spans="1:9" s="5" customFormat="1" ht="12.75" x14ac:dyDescent="0.2">
      <c r="A36" s="392" t="s">
        <v>225</v>
      </c>
      <c r="B36" s="387" t="s">
        <v>231</v>
      </c>
      <c r="C36" s="390" t="s">
        <v>181</v>
      </c>
      <c r="D36" s="387" t="s">
        <v>232</v>
      </c>
      <c r="E36" s="377">
        <v>6301</v>
      </c>
      <c r="F36" s="194" t="s">
        <v>232</v>
      </c>
      <c r="G36" s="377">
        <v>6301</v>
      </c>
      <c r="H36" s="648" t="s">
        <v>1389</v>
      </c>
      <c r="I36" s="647">
        <v>10.68</v>
      </c>
    </row>
    <row r="37" spans="1:9" s="5" customFormat="1" ht="12.75" x14ac:dyDescent="0.2">
      <c r="A37" s="392" t="s">
        <v>233</v>
      </c>
      <c r="B37" s="392" t="s">
        <v>234</v>
      </c>
      <c r="C37" s="390" t="s">
        <v>181</v>
      </c>
      <c r="D37" s="392" t="s">
        <v>235</v>
      </c>
      <c r="E37" s="377">
        <v>7001</v>
      </c>
      <c r="F37" s="392" t="s">
        <v>234</v>
      </c>
      <c r="G37" s="377">
        <v>7101</v>
      </c>
      <c r="H37" s="648" t="s">
        <v>1389</v>
      </c>
      <c r="I37" s="647">
        <v>13.99</v>
      </c>
    </row>
    <row r="38" spans="1:9" s="5" customFormat="1" ht="12.75" x14ac:dyDescent="0.2">
      <c r="A38" s="392" t="s">
        <v>233</v>
      </c>
      <c r="B38" s="387" t="s">
        <v>234</v>
      </c>
      <c r="C38" s="390" t="s">
        <v>181</v>
      </c>
      <c r="D38" s="387" t="s">
        <v>236</v>
      </c>
      <c r="E38" s="377">
        <v>7102</v>
      </c>
      <c r="F38" s="387" t="s">
        <v>236</v>
      </c>
      <c r="G38" s="377">
        <v>7102</v>
      </c>
      <c r="H38" s="648" t="s">
        <v>1389</v>
      </c>
      <c r="I38" s="647">
        <v>23.86</v>
      </c>
    </row>
    <row r="39" spans="1:9" s="5" customFormat="1" ht="12.75" x14ac:dyDescent="0.2">
      <c r="A39" s="392" t="s">
        <v>233</v>
      </c>
      <c r="B39" s="392" t="s">
        <v>234</v>
      </c>
      <c r="C39" s="390" t="s">
        <v>181</v>
      </c>
      <c r="D39" s="392" t="s">
        <v>235</v>
      </c>
      <c r="E39" s="377">
        <v>7001</v>
      </c>
      <c r="F39" s="392" t="s">
        <v>233</v>
      </c>
      <c r="G39" s="377">
        <v>7105</v>
      </c>
      <c r="H39" s="648" t="s">
        <v>1390</v>
      </c>
      <c r="I39" s="647">
        <v>17.62</v>
      </c>
    </row>
    <row r="40" spans="1:9" s="5" customFormat="1" ht="12.75" x14ac:dyDescent="0.2">
      <c r="A40" s="392" t="s">
        <v>233</v>
      </c>
      <c r="B40" s="392" t="s">
        <v>237</v>
      </c>
      <c r="C40" s="390" t="s">
        <v>181</v>
      </c>
      <c r="D40" s="392" t="s">
        <v>238</v>
      </c>
      <c r="E40" s="377">
        <v>7301</v>
      </c>
      <c r="F40" s="193" t="s">
        <v>237</v>
      </c>
      <c r="G40" s="377">
        <v>7301</v>
      </c>
      <c r="H40" s="648" t="s">
        <v>1389</v>
      </c>
      <c r="I40" s="647">
        <v>15.42</v>
      </c>
    </row>
    <row r="41" spans="1:9" s="5" customFormat="1" ht="12.75" x14ac:dyDescent="0.2">
      <c r="A41" s="392" t="s">
        <v>233</v>
      </c>
      <c r="B41" s="392" t="s">
        <v>237</v>
      </c>
      <c r="C41" s="390" t="s">
        <v>181</v>
      </c>
      <c r="D41" s="392" t="s">
        <v>238</v>
      </c>
      <c r="E41" s="377">
        <v>7301</v>
      </c>
      <c r="F41" s="193" t="s">
        <v>239</v>
      </c>
      <c r="G41" s="377">
        <v>7305</v>
      </c>
      <c r="H41" s="648" t="s">
        <v>1390</v>
      </c>
      <c r="I41" s="647">
        <v>18.149999999999999</v>
      </c>
    </row>
    <row r="42" spans="1:9" s="5" customFormat="1" ht="12.75" x14ac:dyDescent="0.2">
      <c r="A42" s="392" t="s">
        <v>233</v>
      </c>
      <c r="B42" s="392" t="s">
        <v>237</v>
      </c>
      <c r="C42" s="390" t="s">
        <v>181</v>
      </c>
      <c r="D42" s="392" t="s">
        <v>238</v>
      </c>
      <c r="E42" s="377">
        <v>7301</v>
      </c>
      <c r="F42" s="193" t="s">
        <v>240</v>
      </c>
      <c r="G42" s="377">
        <v>7306</v>
      </c>
      <c r="H42" s="648" t="s">
        <v>1390</v>
      </c>
      <c r="I42" s="647">
        <v>16.53</v>
      </c>
    </row>
    <row r="43" spans="1:9" s="5" customFormat="1" ht="12.75" x14ac:dyDescent="0.2">
      <c r="A43" s="392" t="s">
        <v>233</v>
      </c>
      <c r="B43" s="387" t="s">
        <v>241</v>
      </c>
      <c r="C43" s="390" t="s">
        <v>181</v>
      </c>
      <c r="D43" s="387" t="s">
        <v>241</v>
      </c>
      <c r="E43" s="377">
        <v>7401</v>
      </c>
      <c r="F43" s="194" t="s">
        <v>241</v>
      </c>
      <c r="G43" s="377">
        <v>7401</v>
      </c>
      <c r="H43" s="648" t="s">
        <v>1389</v>
      </c>
      <c r="I43" s="647">
        <v>14.93</v>
      </c>
    </row>
    <row r="44" spans="1:9" s="5" customFormat="1" ht="12.75" x14ac:dyDescent="0.2">
      <c r="A44" s="392" t="s">
        <v>242</v>
      </c>
      <c r="B44" s="392" t="s">
        <v>243</v>
      </c>
      <c r="C44" s="390" t="s">
        <v>244</v>
      </c>
      <c r="D44" s="392" t="s">
        <v>244</v>
      </c>
      <c r="E44" s="377">
        <v>8001</v>
      </c>
      <c r="F44" s="392" t="s">
        <v>243</v>
      </c>
      <c r="G44" s="377">
        <v>8101</v>
      </c>
      <c r="H44" s="648" t="s">
        <v>1389</v>
      </c>
      <c r="I44" s="647">
        <v>11.6</v>
      </c>
    </row>
    <row r="45" spans="1:9" s="5" customFormat="1" ht="12.75" x14ac:dyDescent="0.2">
      <c r="A45" s="392" t="s">
        <v>242</v>
      </c>
      <c r="B45" s="392" t="s">
        <v>243</v>
      </c>
      <c r="C45" s="390" t="s">
        <v>244</v>
      </c>
      <c r="D45" s="392" t="s">
        <v>244</v>
      </c>
      <c r="E45" s="377">
        <v>8001</v>
      </c>
      <c r="F45" s="392" t="s">
        <v>245</v>
      </c>
      <c r="G45" s="377">
        <v>8102</v>
      </c>
      <c r="H45" s="648" t="s">
        <v>1389</v>
      </c>
      <c r="I45" s="647">
        <v>14.54</v>
      </c>
    </row>
    <row r="46" spans="1:9" s="5" customFormat="1" ht="12.75" x14ac:dyDescent="0.2">
      <c r="A46" s="392" t="s">
        <v>242</v>
      </c>
      <c r="B46" s="392" t="s">
        <v>243</v>
      </c>
      <c r="C46" s="390" t="s">
        <v>244</v>
      </c>
      <c r="D46" s="392" t="s">
        <v>244</v>
      </c>
      <c r="E46" s="377">
        <v>8001</v>
      </c>
      <c r="F46" s="392" t="s">
        <v>246</v>
      </c>
      <c r="G46" s="377">
        <v>8103</v>
      </c>
      <c r="H46" s="648" t="s">
        <v>1389</v>
      </c>
      <c r="I46" s="647">
        <v>13.89</v>
      </c>
    </row>
    <row r="47" spans="1:9" s="5" customFormat="1" ht="12.75" x14ac:dyDescent="0.2">
      <c r="A47" s="392" t="s">
        <v>242</v>
      </c>
      <c r="B47" s="392" t="s">
        <v>243</v>
      </c>
      <c r="C47" s="390" t="s">
        <v>244</v>
      </c>
      <c r="D47" s="392" t="s">
        <v>244</v>
      </c>
      <c r="E47" s="377">
        <v>8001</v>
      </c>
      <c r="F47" s="392" t="s">
        <v>247</v>
      </c>
      <c r="G47" s="377">
        <v>8105</v>
      </c>
      <c r="H47" s="648" t="s">
        <v>1390</v>
      </c>
      <c r="I47" s="647">
        <v>17.27</v>
      </c>
    </row>
    <row r="48" spans="1:9" s="5" customFormat="1" ht="12.75" x14ac:dyDescent="0.2">
      <c r="A48" s="392" t="s">
        <v>242</v>
      </c>
      <c r="B48" s="392" t="s">
        <v>243</v>
      </c>
      <c r="C48" s="390" t="s">
        <v>244</v>
      </c>
      <c r="D48" s="392" t="s">
        <v>244</v>
      </c>
      <c r="E48" s="377">
        <v>8001</v>
      </c>
      <c r="F48" s="392" t="s">
        <v>248</v>
      </c>
      <c r="G48" s="377">
        <v>8106</v>
      </c>
      <c r="H48" s="648" t="s">
        <v>1389</v>
      </c>
      <c r="I48" s="647">
        <v>20.05</v>
      </c>
    </row>
    <row r="49" spans="1:9" s="5" customFormat="1" ht="12.75" x14ac:dyDescent="0.2">
      <c r="A49" s="392" t="s">
        <v>242</v>
      </c>
      <c r="B49" s="392" t="s">
        <v>243</v>
      </c>
      <c r="C49" s="390" t="s">
        <v>244</v>
      </c>
      <c r="D49" s="392" t="s">
        <v>244</v>
      </c>
      <c r="E49" s="377">
        <v>8001</v>
      </c>
      <c r="F49" s="392" t="s">
        <v>249</v>
      </c>
      <c r="G49" s="377">
        <v>8107</v>
      </c>
      <c r="H49" s="648" t="s">
        <v>1389</v>
      </c>
      <c r="I49" s="647">
        <v>17.309999999999999</v>
      </c>
    </row>
    <row r="50" spans="1:9" s="5" customFormat="1" ht="12.75" x14ac:dyDescent="0.2">
      <c r="A50" s="392" t="s">
        <v>242</v>
      </c>
      <c r="B50" s="392" t="s">
        <v>243</v>
      </c>
      <c r="C50" s="390" t="s">
        <v>244</v>
      </c>
      <c r="D50" s="392" t="s">
        <v>244</v>
      </c>
      <c r="E50" s="377">
        <v>8001</v>
      </c>
      <c r="F50" s="392" t="s">
        <v>250</v>
      </c>
      <c r="G50" s="377">
        <v>8108</v>
      </c>
      <c r="H50" s="648" t="s">
        <v>1389</v>
      </c>
      <c r="I50" s="647">
        <v>14.54</v>
      </c>
    </row>
    <row r="51" spans="1:9" s="5" customFormat="1" ht="12.75" x14ac:dyDescent="0.2">
      <c r="A51" s="392" t="s">
        <v>242</v>
      </c>
      <c r="B51" s="392" t="s">
        <v>243</v>
      </c>
      <c r="C51" s="390" t="s">
        <v>244</v>
      </c>
      <c r="D51" s="392" t="s">
        <v>244</v>
      </c>
      <c r="E51" s="377">
        <v>8001</v>
      </c>
      <c r="F51" s="392" t="s">
        <v>251</v>
      </c>
      <c r="G51" s="377">
        <v>8109</v>
      </c>
      <c r="H51" s="648" t="s">
        <v>1390</v>
      </c>
      <c r="I51" s="647">
        <v>24.06</v>
      </c>
    </row>
    <row r="52" spans="1:9" s="5" customFormat="1" ht="12.75" x14ac:dyDescent="0.2">
      <c r="A52" s="392" t="s">
        <v>242</v>
      </c>
      <c r="B52" s="392" t="s">
        <v>243</v>
      </c>
      <c r="C52" s="390" t="s">
        <v>244</v>
      </c>
      <c r="D52" s="392" t="s">
        <v>244</v>
      </c>
      <c r="E52" s="377">
        <v>8001</v>
      </c>
      <c r="F52" s="392" t="s">
        <v>252</v>
      </c>
      <c r="G52" s="377">
        <v>8110</v>
      </c>
      <c r="H52" s="648" t="s">
        <v>1389</v>
      </c>
      <c r="I52" s="647">
        <v>12.9</v>
      </c>
    </row>
    <row r="53" spans="1:9" s="5" customFormat="1" ht="12.75" x14ac:dyDescent="0.2">
      <c r="A53" s="392" t="s">
        <v>242</v>
      </c>
      <c r="B53" s="392" t="s">
        <v>243</v>
      </c>
      <c r="C53" s="390" t="s">
        <v>244</v>
      </c>
      <c r="D53" s="392" t="s">
        <v>244</v>
      </c>
      <c r="E53" s="377">
        <v>8001</v>
      </c>
      <c r="F53" s="392" t="s">
        <v>253</v>
      </c>
      <c r="G53" s="377">
        <v>8111</v>
      </c>
      <c r="H53" s="648" t="s">
        <v>1389</v>
      </c>
      <c r="I53" s="647">
        <v>11.87</v>
      </c>
    </row>
    <row r="54" spans="1:9" s="5" customFormat="1" ht="12.75" x14ac:dyDescent="0.2">
      <c r="A54" s="392" t="s">
        <v>242</v>
      </c>
      <c r="B54" s="392" t="s">
        <v>243</v>
      </c>
      <c r="C54" s="390" t="s">
        <v>244</v>
      </c>
      <c r="D54" s="392" t="s">
        <v>244</v>
      </c>
      <c r="E54" s="377">
        <v>8001</v>
      </c>
      <c r="F54" s="392" t="s">
        <v>254</v>
      </c>
      <c r="G54" s="377">
        <v>8112</v>
      </c>
      <c r="H54" s="648" t="s">
        <v>1389</v>
      </c>
      <c r="I54" s="647">
        <v>10.19</v>
      </c>
    </row>
    <row r="55" spans="1:9" s="5" customFormat="1" ht="12.75" x14ac:dyDescent="0.2">
      <c r="A55" s="392" t="s">
        <v>242</v>
      </c>
      <c r="B55" s="392" t="s">
        <v>242</v>
      </c>
      <c r="C55" s="390" t="s">
        <v>181</v>
      </c>
      <c r="D55" s="392" t="s">
        <v>255</v>
      </c>
      <c r="E55" s="377">
        <v>8301</v>
      </c>
      <c r="F55" s="392" t="s">
        <v>256</v>
      </c>
      <c r="G55" s="377">
        <v>8301</v>
      </c>
      <c r="H55" s="648" t="s">
        <v>1389</v>
      </c>
      <c r="I55" s="647">
        <v>19.579999999999998</v>
      </c>
    </row>
    <row r="56" spans="1:9" s="5" customFormat="1" ht="12.75" x14ac:dyDescent="0.2">
      <c r="A56" s="392" t="s">
        <v>242</v>
      </c>
      <c r="B56" s="392" t="s">
        <v>242</v>
      </c>
      <c r="C56" s="390" t="s">
        <v>181</v>
      </c>
      <c r="D56" s="392" t="s">
        <v>255</v>
      </c>
      <c r="E56" s="377">
        <v>8301</v>
      </c>
      <c r="F56" s="193" t="s">
        <v>257</v>
      </c>
      <c r="G56" s="377">
        <v>8306</v>
      </c>
      <c r="H56" s="648" t="s">
        <v>1389</v>
      </c>
      <c r="I56" s="647">
        <v>18.5</v>
      </c>
    </row>
    <row r="57" spans="1:9" s="5" customFormat="1" ht="12.75" x14ac:dyDescent="0.2">
      <c r="A57" s="392" t="s">
        <v>258</v>
      </c>
      <c r="B57" s="392" t="s">
        <v>259</v>
      </c>
      <c r="C57" s="390" t="s">
        <v>181</v>
      </c>
      <c r="D57" s="392" t="s">
        <v>260</v>
      </c>
      <c r="E57" s="377">
        <v>9001</v>
      </c>
      <c r="F57" s="392" t="s">
        <v>261</v>
      </c>
      <c r="G57" s="377">
        <v>9101</v>
      </c>
      <c r="H57" s="648" t="s">
        <v>1389</v>
      </c>
      <c r="I57" s="647">
        <v>14.44</v>
      </c>
    </row>
    <row r="58" spans="1:9" s="5" customFormat="1" ht="12.75" x14ac:dyDescent="0.2">
      <c r="A58" s="392" t="s">
        <v>258</v>
      </c>
      <c r="B58" s="392" t="s">
        <v>259</v>
      </c>
      <c r="C58" s="390" t="s">
        <v>181</v>
      </c>
      <c r="D58" s="392" t="s">
        <v>260</v>
      </c>
      <c r="E58" s="377">
        <v>9001</v>
      </c>
      <c r="F58" s="392" t="s">
        <v>262</v>
      </c>
      <c r="G58" s="377">
        <v>9112</v>
      </c>
      <c r="H58" s="648" t="s">
        <v>1389</v>
      </c>
      <c r="I58" s="647">
        <v>25.08</v>
      </c>
    </row>
    <row r="59" spans="1:9" s="5" customFormat="1" ht="12.75" x14ac:dyDescent="0.2">
      <c r="A59" s="392" t="s">
        <v>258</v>
      </c>
      <c r="B59" s="387" t="s">
        <v>259</v>
      </c>
      <c r="C59" s="390" t="s">
        <v>181</v>
      </c>
      <c r="D59" s="387" t="s">
        <v>263</v>
      </c>
      <c r="E59" s="377">
        <v>9120</v>
      </c>
      <c r="F59" s="387" t="s">
        <v>263</v>
      </c>
      <c r="G59" s="377">
        <v>9120</v>
      </c>
      <c r="H59" s="648" t="s">
        <v>1389</v>
      </c>
      <c r="I59" s="647">
        <v>16.38</v>
      </c>
    </row>
    <row r="60" spans="1:9" s="5" customFormat="1" ht="12.75" x14ac:dyDescent="0.2">
      <c r="A60" s="392" t="s">
        <v>258</v>
      </c>
      <c r="B60" s="387" t="s">
        <v>264</v>
      </c>
      <c r="C60" s="390" t="s">
        <v>181</v>
      </c>
      <c r="D60" s="387" t="s">
        <v>265</v>
      </c>
      <c r="E60" s="377">
        <v>9201</v>
      </c>
      <c r="F60" s="387" t="s">
        <v>265</v>
      </c>
      <c r="G60" s="377">
        <v>9201</v>
      </c>
      <c r="H60" s="648" t="s">
        <v>1389</v>
      </c>
      <c r="I60" s="647">
        <v>22.22</v>
      </c>
    </row>
    <row r="61" spans="1:9" s="5" customFormat="1" ht="12.75" x14ac:dyDescent="0.2">
      <c r="A61" s="392" t="s">
        <v>266</v>
      </c>
      <c r="B61" s="392" t="s">
        <v>267</v>
      </c>
      <c r="C61" s="390" t="s">
        <v>181</v>
      </c>
      <c r="D61" s="392" t="s">
        <v>268</v>
      </c>
      <c r="E61" s="377">
        <v>10001</v>
      </c>
      <c r="F61" s="392" t="s">
        <v>269</v>
      </c>
      <c r="G61" s="377">
        <v>10101</v>
      </c>
      <c r="H61" s="648" t="s">
        <v>1389</v>
      </c>
      <c r="I61" s="647">
        <v>11.98</v>
      </c>
    </row>
    <row r="62" spans="1:9" s="5" customFormat="1" ht="12.75" x14ac:dyDescent="0.2">
      <c r="A62" s="392" t="s">
        <v>266</v>
      </c>
      <c r="B62" s="392" t="s">
        <v>267</v>
      </c>
      <c r="C62" s="390" t="s">
        <v>181</v>
      </c>
      <c r="D62" s="392" t="s">
        <v>268</v>
      </c>
      <c r="E62" s="377">
        <v>10001</v>
      </c>
      <c r="F62" s="392" t="s">
        <v>270</v>
      </c>
      <c r="G62" s="377">
        <v>10109</v>
      </c>
      <c r="H62" s="648" t="s">
        <v>1390</v>
      </c>
      <c r="I62" s="647">
        <v>14.32</v>
      </c>
    </row>
    <row r="63" spans="1:9" s="5" customFormat="1" ht="12.75" x14ac:dyDescent="0.2">
      <c r="A63" s="392" t="s">
        <v>266</v>
      </c>
      <c r="B63" s="387" t="s">
        <v>271</v>
      </c>
      <c r="C63" s="390" t="s">
        <v>181</v>
      </c>
      <c r="D63" s="387" t="s">
        <v>272</v>
      </c>
      <c r="E63" s="377">
        <v>10201</v>
      </c>
      <c r="F63" s="387" t="s">
        <v>272</v>
      </c>
      <c r="G63" s="377">
        <v>10201</v>
      </c>
      <c r="H63" s="648" t="s">
        <v>1389</v>
      </c>
      <c r="I63" s="647">
        <v>13.92</v>
      </c>
    </row>
    <row r="64" spans="1:9" s="5" customFormat="1" ht="12.75" x14ac:dyDescent="0.2">
      <c r="A64" s="392" t="s">
        <v>266</v>
      </c>
      <c r="B64" s="392" t="s">
        <v>273</v>
      </c>
      <c r="C64" s="390" t="s">
        <v>181</v>
      </c>
      <c r="D64" s="392" t="s">
        <v>273</v>
      </c>
      <c r="E64" s="377">
        <v>10301</v>
      </c>
      <c r="F64" s="392" t="s">
        <v>273</v>
      </c>
      <c r="G64" s="377">
        <v>10301</v>
      </c>
      <c r="H64" s="648" t="s">
        <v>1389</v>
      </c>
      <c r="I64" s="647">
        <v>15.8</v>
      </c>
    </row>
    <row r="65" spans="1:9" s="5" customFormat="1" ht="12.75" x14ac:dyDescent="0.2">
      <c r="A65" s="392" t="s">
        <v>274</v>
      </c>
      <c r="B65" s="387" t="s">
        <v>275</v>
      </c>
      <c r="C65" s="390" t="s">
        <v>181</v>
      </c>
      <c r="D65" s="387" t="s">
        <v>275</v>
      </c>
      <c r="E65" s="377">
        <v>11101</v>
      </c>
      <c r="F65" s="387" t="s">
        <v>275</v>
      </c>
      <c r="G65" s="377">
        <v>11101</v>
      </c>
      <c r="H65" s="648" t="s">
        <v>1389</v>
      </c>
      <c r="I65" s="647">
        <v>6.55</v>
      </c>
    </row>
    <row r="66" spans="1:9" s="5" customFormat="1" ht="12.75" x14ac:dyDescent="0.2">
      <c r="A66" s="392" t="s">
        <v>276</v>
      </c>
      <c r="B66" s="392" t="s">
        <v>276</v>
      </c>
      <c r="C66" s="390" t="s">
        <v>181</v>
      </c>
      <c r="D66" s="392" t="s">
        <v>277</v>
      </c>
      <c r="E66" s="377">
        <v>12101</v>
      </c>
      <c r="F66" s="193" t="s">
        <v>277</v>
      </c>
      <c r="G66" s="377">
        <v>12101</v>
      </c>
      <c r="H66" s="648" t="s">
        <v>1389</v>
      </c>
      <c r="I66" s="647">
        <v>4.42</v>
      </c>
    </row>
    <row r="67" spans="1:9" s="5" customFormat="1" ht="12.75" x14ac:dyDescent="0.2">
      <c r="A67" s="392" t="s">
        <v>278</v>
      </c>
      <c r="B67" s="392" t="s">
        <v>279</v>
      </c>
      <c r="C67" s="390" t="s">
        <v>280</v>
      </c>
      <c r="D67" s="392" t="s">
        <v>280</v>
      </c>
      <c r="E67" s="377">
        <v>13001</v>
      </c>
      <c r="F67" s="392" t="s">
        <v>279</v>
      </c>
      <c r="G67" s="377">
        <v>13101</v>
      </c>
      <c r="H67" s="648" t="s">
        <v>1389</v>
      </c>
      <c r="I67" s="647">
        <v>5.93</v>
      </c>
    </row>
    <row r="68" spans="1:9" s="5" customFormat="1" ht="12.75" x14ac:dyDescent="0.2">
      <c r="A68" s="392" t="s">
        <v>278</v>
      </c>
      <c r="B68" s="392" t="s">
        <v>279</v>
      </c>
      <c r="C68" s="390" t="s">
        <v>280</v>
      </c>
      <c r="D68" s="392" t="s">
        <v>280</v>
      </c>
      <c r="E68" s="377">
        <v>13001</v>
      </c>
      <c r="F68" s="392" t="s">
        <v>281</v>
      </c>
      <c r="G68" s="377">
        <v>13102</v>
      </c>
      <c r="H68" s="648" t="s">
        <v>1390</v>
      </c>
      <c r="I68" s="647">
        <v>8.11</v>
      </c>
    </row>
    <row r="69" spans="1:9" s="5" customFormat="1" ht="12.75" x14ac:dyDescent="0.2">
      <c r="A69" s="392" t="s">
        <v>278</v>
      </c>
      <c r="B69" s="392" t="s">
        <v>279</v>
      </c>
      <c r="C69" s="390" t="s">
        <v>280</v>
      </c>
      <c r="D69" s="392" t="s">
        <v>280</v>
      </c>
      <c r="E69" s="377">
        <v>13001</v>
      </c>
      <c r="F69" s="392" t="s">
        <v>282</v>
      </c>
      <c r="G69" s="377">
        <v>13103</v>
      </c>
      <c r="H69" s="648" t="s">
        <v>1389</v>
      </c>
      <c r="I69" s="647">
        <v>12.07</v>
      </c>
    </row>
    <row r="70" spans="1:9" s="5" customFormat="1" ht="12.75" x14ac:dyDescent="0.2">
      <c r="A70" s="392" t="s">
        <v>278</v>
      </c>
      <c r="B70" s="392" t="s">
        <v>279</v>
      </c>
      <c r="C70" s="390" t="s">
        <v>280</v>
      </c>
      <c r="D70" s="392" t="s">
        <v>280</v>
      </c>
      <c r="E70" s="377">
        <v>13001</v>
      </c>
      <c r="F70" s="392" t="s">
        <v>283</v>
      </c>
      <c r="G70" s="377">
        <v>13104</v>
      </c>
      <c r="H70" s="648" t="s">
        <v>1389</v>
      </c>
      <c r="I70" s="647">
        <v>10.17</v>
      </c>
    </row>
    <row r="71" spans="1:9" s="5" customFormat="1" ht="12.75" x14ac:dyDescent="0.2">
      <c r="A71" s="392" t="s">
        <v>278</v>
      </c>
      <c r="B71" s="392" t="s">
        <v>279</v>
      </c>
      <c r="C71" s="390" t="s">
        <v>280</v>
      </c>
      <c r="D71" s="392" t="s">
        <v>280</v>
      </c>
      <c r="E71" s="377">
        <v>13001</v>
      </c>
      <c r="F71" s="392" t="s">
        <v>284</v>
      </c>
      <c r="G71" s="377">
        <v>13105</v>
      </c>
      <c r="H71" s="648" t="s">
        <v>1389</v>
      </c>
      <c r="I71" s="647">
        <v>14.54</v>
      </c>
    </row>
    <row r="72" spans="1:9" s="5" customFormat="1" ht="12.75" x14ac:dyDescent="0.2">
      <c r="A72" s="392" t="s">
        <v>278</v>
      </c>
      <c r="B72" s="392" t="s">
        <v>279</v>
      </c>
      <c r="C72" s="390" t="s">
        <v>280</v>
      </c>
      <c r="D72" s="392" t="s">
        <v>280</v>
      </c>
      <c r="E72" s="377">
        <v>13001</v>
      </c>
      <c r="F72" s="392" t="s">
        <v>285</v>
      </c>
      <c r="G72" s="377">
        <v>13106</v>
      </c>
      <c r="H72" s="648" t="s">
        <v>1389</v>
      </c>
      <c r="I72" s="647">
        <v>6.16</v>
      </c>
    </row>
    <row r="73" spans="1:9" s="5" customFormat="1" ht="12.75" x14ac:dyDescent="0.2">
      <c r="A73" s="392" t="s">
        <v>278</v>
      </c>
      <c r="B73" s="392" t="s">
        <v>279</v>
      </c>
      <c r="C73" s="390" t="s">
        <v>280</v>
      </c>
      <c r="D73" s="392" t="s">
        <v>280</v>
      </c>
      <c r="E73" s="377">
        <v>13001</v>
      </c>
      <c r="F73" s="392" t="s">
        <v>286</v>
      </c>
      <c r="G73" s="377">
        <v>13107</v>
      </c>
      <c r="H73" s="648" t="s">
        <v>1390</v>
      </c>
      <c r="I73" s="647">
        <v>6.11</v>
      </c>
    </row>
    <row r="74" spans="1:9" s="5" customFormat="1" ht="12.75" x14ac:dyDescent="0.2">
      <c r="A74" s="392" t="s">
        <v>278</v>
      </c>
      <c r="B74" s="392" t="s">
        <v>279</v>
      </c>
      <c r="C74" s="390" t="s">
        <v>280</v>
      </c>
      <c r="D74" s="392" t="s">
        <v>280</v>
      </c>
      <c r="E74" s="377">
        <v>13001</v>
      </c>
      <c r="F74" s="392" t="s">
        <v>287</v>
      </c>
      <c r="G74" s="377">
        <v>13108</v>
      </c>
      <c r="H74" s="648" t="s">
        <v>1390</v>
      </c>
      <c r="I74" s="647">
        <v>9.85</v>
      </c>
    </row>
    <row r="75" spans="1:9" s="5" customFormat="1" ht="12.75" x14ac:dyDescent="0.2">
      <c r="A75" s="392" t="s">
        <v>278</v>
      </c>
      <c r="B75" s="392" t="s">
        <v>279</v>
      </c>
      <c r="C75" s="390" t="s">
        <v>280</v>
      </c>
      <c r="D75" s="392" t="s">
        <v>280</v>
      </c>
      <c r="E75" s="377">
        <v>13001</v>
      </c>
      <c r="F75" s="392" t="s">
        <v>288</v>
      </c>
      <c r="G75" s="377">
        <v>13109</v>
      </c>
      <c r="H75" s="648" t="s">
        <v>1390</v>
      </c>
      <c r="I75" s="647">
        <v>3.63</v>
      </c>
    </row>
    <row r="76" spans="1:9" s="5" customFormat="1" ht="12.75" x14ac:dyDescent="0.2">
      <c r="A76" s="392" t="s">
        <v>278</v>
      </c>
      <c r="B76" s="392" t="s">
        <v>279</v>
      </c>
      <c r="C76" s="390" t="s">
        <v>280</v>
      </c>
      <c r="D76" s="392" t="s">
        <v>280</v>
      </c>
      <c r="E76" s="377">
        <v>13001</v>
      </c>
      <c r="F76" s="392" t="s">
        <v>289</v>
      </c>
      <c r="G76" s="377">
        <v>13110</v>
      </c>
      <c r="H76" s="648" t="s">
        <v>1389</v>
      </c>
      <c r="I76" s="647">
        <v>3.11</v>
      </c>
    </row>
    <row r="77" spans="1:9" s="5" customFormat="1" ht="12.75" x14ac:dyDescent="0.2">
      <c r="A77" s="392" t="s">
        <v>278</v>
      </c>
      <c r="B77" s="392" t="s">
        <v>279</v>
      </c>
      <c r="C77" s="390" t="s">
        <v>280</v>
      </c>
      <c r="D77" s="392" t="s">
        <v>280</v>
      </c>
      <c r="E77" s="377">
        <v>13001</v>
      </c>
      <c r="F77" s="392" t="s">
        <v>290</v>
      </c>
      <c r="G77" s="377">
        <v>13111</v>
      </c>
      <c r="H77" s="648" t="s">
        <v>1389</v>
      </c>
      <c r="I77" s="647">
        <v>7.22</v>
      </c>
    </row>
    <row r="78" spans="1:9" s="5" customFormat="1" ht="12.75" x14ac:dyDescent="0.2">
      <c r="A78" s="392" t="s">
        <v>278</v>
      </c>
      <c r="B78" s="392" t="s">
        <v>279</v>
      </c>
      <c r="C78" s="390" t="s">
        <v>280</v>
      </c>
      <c r="D78" s="392" t="s">
        <v>280</v>
      </c>
      <c r="E78" s="377">
        <v>13001</v>
      </c>
      <c r="F78" s="392" t="s">
        <v>291</v>
      </c>
      <c r="G78" s="377">
        <v>13112</v>
      </c>
      <c r="H78" s="648" t="s">
        <v>1389</v>
      </c>
      <c r="I78" s="647">
        <v>13.86</v>
      </c>
    </row>
    <row r="79" spans="1:9" s="5" customFormat="1" ht="12.75" x14ac:dyDescent="0.2">
      <c r="A79" s="392" t="s">
        <v>278</v>
      </c>
      <c r="B79" s="392" t="s">
        <v>279</v>
      </c>
      <c r="C79" s="390" t="s">
        <v>280</v>
      </c>
      <c r="D79" s="392" t="s">
        <v>280</v>
      </c>
      <c r="E79" s="377">
        <v>13001</v>
      </c>
      <c r="F79" s="392" t="s">
        <v>292</v>
      </c>
      <c r="G79" s="377">
        <v>13113</v>
      </c>
      <c r="H79" s="648" t="s">
        <v>1390</v>
      </c>
      <c r="I79" s="647">
        <v>2.34</v>
      </c>
    </row>
    <row r="80" spans="1:9" s="5" customFormat="1" ht="12.75" x14ac:dyDescent="0.2">
      <c r="A80" s="392" t="s">
        <v>278</v>
      </c>
      <c r="B80" s="392" t="s">
        <v>279</v>
      </c>
      <c r="C80" s="390" t="s">
        <v>280</v>
      </c>
      <c r="D80" s="392" t="s">
        <v>280</v>
      </c>
      <c r="E80" s="377">
        <v>13001</v>
      </c>
      <c r="F80" s="392" t="s">
        <v>293</v>
      </c>
      <c r="G80" s="377">
        <v>13114</v>
      </c>
      <c r="H80" s="648" t="s">
        <v>1389</v>
      </c>
      <c r="I80" s="647">
        <v>0.56000000000000005</v>
      </c>
    </row>
    <row r="81" spans="1:9" s="5" customFormat="1" ht="12.75" x14ac:dyDescent="0.2">
      <c r="A81" s="392" t="s">
        <v>278</v>
      </c>
      <c r="B81" s="392" t="s">
        <v>279</v>
      </c>
      <c r="C81" s="390" t="s">
        <v>280</v>
      </c>
      <c r="D81" s="392" t="s">
        <v>280</v>
      </c>
      <c r="E81" s="377">
        <v>13001</v>
      </c>
      <c r="F81" s="392" t="s">
        <v>294</v>
      </c>
      <c r="G81" s="377">
        <v>13115</v>
      </c>
      <c r="H81" s="648" t="s">
        <v>1390</v>
      </c>
      <c r="I81" s="647">
        <v>2.46</v>
      </c>
    </row>
    <row r="82" spans="1:9" s="5" customFormat="1" ht="12.75" x14ac:dyDescent="0.2">
      <c r="A82" s="392" t="s">
        <v>278</v>
      </c>
      <c r="B82" s="392" t="s">
        <v>279</v>
      </c>
      <c r="C82" s="390" t="s">
        <v>280</v>
      </c>
      <c r="D82" s="392" t="s">
        <v>280</v>
      </c>
      <c r="E82" s="377">
        <v>13001</v>
      </c>
      <c r="F82" s="392" t="s">
        <v>295</v>
      </c>
      <c r="G82" s="377">
        <v>13116</v>
      </c>
      <c r="H82" s="648" t="s">
        <v>1390</v>
      </c>
      <c r="I82" s="647">
        <v>9.5</v>
      </c>
    </row>
    <row r="83" spans="1:9" s="5" customFormat="1" ht="12.75" x14ac:dyDescent="0.2">
      <c r="A83" s="392" t="s">
        <v>278</v>
      </c>
      <c r="B83" s="392" t="s">
        <v>279</v>
      </c>
      <c r="C83" s="390" t="s">
        <v>280</v>
      </c>
      <c r="D83" s="392" t="s">
        <v>280</v>
      </c>
      <c r="E83" s="377">
        <v>13001</v>
      </c>
      <c r="F83" s="392" t="s">
        <v>296</v>
      </c>
      <c r="G83" s="377">
        <v>13117</v>
      </c>
      <c r="H83" s="648" t="s">
        <v>1390</v>
      </c>
      <c r="I83" s="647">
        <v>5.67</v>
      </c>
    </row>
    <row r="84" spans="1:9" s="5" customFormat="1" ht="12.75" x14ac:dyDescent="0.2">
      <c r="A84" s="392" t="s">
        <v>278</v>
      </c>
      <c r="B84" s="392" t="s">
        <v>279</v>
      </c>
      <c r="C84" s="390" t="s">
        <v>280</v>
      </c>
      <c r="D84" s="392" t="s">
        <v>280</v>
      </c>
      <c r="E84" s="377">
        <v>13001</v>
      </c>
      <c r="F84" s="392" t="s">
        <v>297</v>
      </c>
      <c r="G84" s="377">
        <v>13118</v>
      </c>
      <c r="H84" s="648" t="s">
        <v>1389</v>
      </c>
      <c r="I84" s="647">
        <v>5.32</v>
      </c>
    </row>
    <row r="85" spans="1:9" s="5" customFormat="1" ht="12.75" x14ac:dyDescent="0.2">
      <c r="A85" s="392" t="s">
        <v>278</v>
      </c>
      <c r="B85" s="392" t="s">
        <v>279</v>
      </c>
      <c r="C85" s="390" t="s">
        <v>280</v>
      </c>
      <c r="D85" s="392" t="s">
        <v>280</v>
      </c>
      <c r="E85" s="377">
        <v>13001</v>
      </c>
      <c r="F85" s="392" t="s">
        <v>298</v>
      </c>
      <c r="G85" s="377">
        <v>13119</v>
      </c>
      <c r="H85" s="648" t="s">
        <v>1389</v>
      </c>
      <c r="I85" s="647">
        <v>5.24</v>
      </c>
    </row>
    <row r="86" spans="1:9" s="5" customFormat="1" ht="12.75" x14ac:dyDescent="0.2">
      <c r="A86" s="392" t="s">
        <v>278</v>
      </c>
      <c r="B86" s="392" t="s">
        <v>279</v>
      </c>
      <c r="C86" s="390" t="s">
        <v>280</v>
      </c>
      <c r="D86" s="392" t="s">
        <v>280</v>
      </c>
      <c r="E86" s="377">
        <v>13001</v>
      </c>
      <c r="F86" s="392" t="s">
        <v>299</v>
      </c>
      <c r="G86" s="377">
        <v>13120</v>
      </c>
      <c r="H86" s="648" t="s">
        <v>1389</v>
      </c>
      <c r="I86" s="647">
        <v>2.41</v>
      </c>
    </row>
    <row r="87" spans="1:9" s="5" customFormat="1" ht="12.75" x14ac:dyDescent="0.2">
      <c r="A87" s="392" t="s">
        <v>278</v>
      </c>
      <c r="B87" s="392" t="s">
        <v>279</v>
      </c>
      <c r="C87" s="390" t="s">
        <v>280</v>
      </c>
      <c r="D87" s="392" t="s">
        <v>280</v>
      </c>
      <c r="E87" s="377">
        <v>13001</v>
      </c>
      <c r="F87" s="392" t="s">
        <v>300</v>
      </c>
      <c r="G87" s="377">
        <v>13121</v>
      </c>
      <c r="H87" s="648" t="s">
        <v>1389</v>
      </c>
      <c r="I87" s="647">
        <v>11.02</v>
      </c>
    </row>
    <row r="88" spans="1:9" s="5" customFormat="1" ht="12.75" x14ac:dyDescent="0.2">
      <c r="A88" s="392" t="s">
        <v>278</v>
      </c>
      <c r="B88" s="392" t="s">
        <v>279</v>
      </c>
      <c r="C88" s="390" t="s">
        <v>280</v>
      </c>
      <c r="D88" s="392" t="s">
        <v>280</v>
      </c>
      <c r="E88" s="377">
        <v>13001</v>
      </c>
      <c r="F88" s="392" t="s">
        <v>301</v>
      </c>
      <c r="G88" s="377">
        <v>13122</v>
      </c>
      <c r="H88" s="648" t="s">
        <v>1389</v>
      </c>
      <c r="I88" s="647">
        <v>4.75</v>
      </c>
    </row>
    <row r="89" spans="1:9" s="5" customFormat="1" ht="12.75" x14ac:dyDescent="0.2">
      <c r="A89" s="392" t="s">
        <v>278</v>
      </c>
      <c r="B89" s="392" t="s">
        <v>279</v>
      </c>
      <c r="C89" s="390" t="s">
        <v>280</v>
      </c>
      <c r="D89" s="392" t="s">
        <v>280</v>
      </c>
      <c r="E89" s="377">
        <v>13001</v>
      </c>
      <c r="F89" s="392" t="s">
        <v>302</v>
      </c>
      <c r="G89" s="377">
        <v>13123</v>
      </c>
      <c r="H89" s="648" t="s">
        <v>1389</v>
      </c>
      <c r="I89" s="647">
        <v>0.74</v>
      </c>
    </row>
    <row r="90" spans="1:9" s="5" customFormat="1" ht="12.75" x14ac:dyDescent="0.2">
      <c r="A90" s="392" t="s">
        <v>278</v>
      </c>
      <c r="B90" s="392" t="s">
        <v>279</v>
      </c>
      <c r="C90" s="390" t="s">
        <v>280</v>
      </c>
      <c r="D90" s="392" t="s">
        <v>280</v>
      </c>
      <c r="E90" s="377">
        <v>13001</v>
      </c>
      <c r="F90" s="392" t="s">
        <v>303</v>
      </c>
      <c r="G90" s="377">
        <v>13124</v>
      </c>
      <c r="H90" s="648" t="s">
        <v>1389</v>
      </c>
      <c r="I90" s="647">
        <v>7.77</v>
      </c>
    </row>
    <row r="91" spans="1:9" s="5" customFormat="1" ht="12.75" x14ac:dyDescent="0.2">
      <c r="A91" s="392" t="s">
        <v>278</v>
      </c>
      <c r="B91" s="392" t="s">
        <v>279</v>
      </c>
      <c r="C91" s="390" t="s">
        <v>280</v>
      </c>
      <c r="D91" s="392" t="s">
        <v>280</v>
      </c>
      <c r="E91" s="377">
        <v>13001</v>
      </c>
      <c r="F91" s="392" t="s">
        <v>304</v>
      </c>
      <c r="G91" s="377">
        <v>13125</v>
      </c>
      <c r="H91" s="648" t="s">
        <v>1389</v>
      </c>
      <c r="I91" s="647">
        <v>7.82</v>
      </c>
    </row>
    <row r="92" spans="1:9" s="5" customFormat="1" ht="12.75" x14ac:dyDescent="0.2">
      <c r="A92" s="392" t="s">
        <v>278</v>
      </c>
      <c r="B92" s="392" t="s">
        <v>279</v>
      </c>
      <c r="C92" s="390" t="s">
        <v>280</v>
      </c>
      <c r="D92" s="392" t="s">
        <v>280</v>
      </c>
      <c r="E92" s="377">
        <v>13001</v>
      </c>
      <c r="F92" s="392" t="s">
        <v>305</v>
      </c>
      <c r="G92" s="377">
        <v>13126</v>
      </c>
      <c r="H92" s="648" t="s">
        <v>1389</v>
      </c>
      <c r="I92" s="647">
        <v>5.94</v>
      </c>
    </row>
    <row r="93" spans="1:9" s="5" customFormat="1" ht="12.75" x14ac:dyDescent="0.2">
      <c r="A93" s="392" t="s">
        <v>278</v>
      </c>
      <c r="B93" s="392" t="s">
        <v>279</v>
      </c>
      <c r="C93" s="390" t="s">
        <v>280</v>
      </c>
      <c r="D93" s="392" t="s">
        <v>280</v>
      </c>
      <c r="E93" s="377">
        <v>13001</v>
      </c>
      <c r="F93" s="392" t="s">
        <v>306</v>
      </c>
      <c r="G93" s="377">
        <v>13127</v>
      </c>
      <c r="H93" s="648" t="s">
        <v>1389</v>
      </c>
      <c r="I93" s="647">
        <v>13.86</v>
      </c>
    </row>
    <row r="94" spans="1:9" s="5" customFormat="1" ht="12.75" x14ac:dyDescent="0.2">
      <c r="A94" s="392" t="s">
        <v>278</v>
      </c>
      <c r="B94" s="392" t="s">
        <v>279</v>
      </c>
      <c r="C94" s="390" t="s">
        <v>280</v>
      </c>
      <c r="D94" s="392" t="s">
        <v>280</v>
      </c>
      <c r="E94" s="377">
        <v>13001</v>
      </c>
      <c r="F94" s="392" t="s">
        <v>307</v>
      </c>
      <c r="G94" s="377">
        <v>13128</v>
      </c>
      <c r="H94" s="648" t="s">
        <v>1389</v>
      </c>
      <c r="I94" s="647">
        <v>8.5399999999999991</v>
      </c>
    </row>
    <row r="95" spans="1:9" s="5" customFormat="1" ht="12.75" x14ac:dyDescent="0.2">
      <c r="A95" s="392" t="s">
        <v>278</v>
      </c>
      <c r="B95" s="392" t="s">
        <v>279</v>
      </c>
      <c r="C95" s="390" t="s">
        <v>280</v>
      </c>
      <c r="D95" s="392" t="s">
        <v>280</v>
      </c>
      <c r="E95" s="377">
        <v>13001</v>
      </c>
      <c r="F95" s="392" t="s">
        <v>308</v>
      </c>
      <c r="G95" s="377">
        <v>13129</v>
      </c>
      <c r="H95" s="648" t="s">
        <v>1390</v>
      </c>
      <c r="I95" s="647">
        <v>6.6</v>
      </c>
    </row>
    <row r="96" spans="1:9" s="5" customFormat="1" ht="12.75" x14ac:dyDescent="0.2">
      <c r="A96" s="392" t="s">
        <v>278</v>
      </c>
      <c r="B96" s="392" t="s">
        <v>279</v>
      </c>
      <c r="C96" s="390" t="s">
        <v>280</v>
      </c>
      <c r="D96" s="392" t="s">
        <v>280</v>
      </c>
      <c r="E96" s="377">
        <v>13001</v>
      </c>
      <c r="F96" s="392" t="s">
        <v>309</v>
      </c>
      <c r="G96" s="377">
        <v>13130</v>
      </c>
      <c r="H96" s="648" t="s">
        <v>1389</v>
      </c>
      <c r="I96" s="647">
        <v>3.46</v>
      </c>
    </row>
    <row r="97" spans="1:9" s="5" customFormat="1" ht="12.75" x14ac:dyDescent="0.2">
      <c r="A97" s="392" t="s">
        <v>278</v>
      </c>
      <c r="B97" s="392" t="s">
        <v>279</v>
      </c>
      <c r="C97" s="390" t="s">
        <v>280</v>
      </c>
      <c r="D97" s="392" t="s">
        <v>280</v>
      </c>
      <c r="E97" s="377">
        <v>13001</v>
      </c>
      <c r="F97" s="392" t="s">
        <v>310</v>
      </c>
      <c r="G97" s="377">
        <v>13131</v>
      </c>
      <c r="H97" s="648" t="s">
        <v>1390</v>
      </c>
      <c r="I97" s="647">
        <v>9.41</v>
      </c>
    </row>
    <row r="98" spans="1:9" s="5" customFormat="1" ht="12.75" x14ac:dyDescent="0.2">
      <c r="A98" s="392" t="s">
        <v>278</v>
      </c>
      <c r="B98" s="392" t="s">
        <v>279</v>
      </c>
      <c r="C98" s="390" t="s">
        <v>280</v>
      </c>
      <c r="D98" s="392" t="s">
        <v>280</v>
      </c>
      <c r="E98" s="377">
        <v>13001</v>
      </c>
      <c r="F98" s="392" t="s">
        <v>311</v>
      </c>
      <c r="G98" s="377">
        <v>13132</v>
      </c>
      <c r="H98" s="648" t="s">
        <v>1390</v>
      </c>
      <c r="I98" s="647">
        <v>0.03</v>
      </c>
    </row>
    <row r="99" spans="1:9" s="5" customFormat="1" ht="12.75" x14ac:dyDescent="0.2">
      <c r="A99" s="392" t="s">
        <v>278</v>
      </c>
      <c r="B99" s="392" t="s">
        <v>312</v>
      </c>
      <c r="C99" s="390" t="s">
        <v>280</v>
      </c>
      <c r="D99" s="392" t="s">
        <v>280</v>
      </c>
      <c r="E99" s="377">
        <v>13001</v>
      </c>
      <c r="F99" s="392" t="s">
        <v>313</v>
      </c>
      <c r="G99" s="377">
        <v>13201</v>
      </c>
      <c r="H99" s="648" t="s">
        <v>1389</v>
      </c>
      <c r="I99" s="647">
        <v>8.02</v>
      </c>
    </row>
    <row r="100" spans="1:9" s="5" customFormat="1" ht="12.75" x14ac:dyDescent="0.2">
      <c r="A100" s="392" t="s">
        <v>278</v>
      </c>
      <c r="B100" s="392" t="s">
        <v>312</v>
      </c>
      <c r="C100" s="390" t="s">
        <v>280</v>
      </c>
      <c r="D100" s="392" t="s">
        <v>280</v>
      </c>
      <c r="E100" s="377">
        <v>13001</v>
      </c>
      <c r="F100" s="392" t="s">
        <v>314</v>
      </c>
      <c r="G100" s="377">
        <v>13202</v>
      </c>
      <c r="H100" s="648" t="s">
        <v>1390</v>
      </c>
      <c r="I100" s="647">
        <v>3.63</v>
      </c>
    </row>
    <row r="101" spans="1:9" s="5" customFormat="1" ht="12.75" x14ac:dyDescent="0.2">
      <c r="A101" s="392" t="s">
        <v>278</v>
      </c>
      <c r="B101" s="392" t="s">
        <v>312</v>
      </c>
      <c r="C101" s="390" t="s">
        <v>280</v>
      </c>
      <c r="D101" s="392" t="s">
        <v>280</v>
      </c>
      <c r="E101" s="377">
        <v>13001</v>
      </c>
      <c r="F101" s="392" t="s">
        <v>315</v>
      </c>
      <c r="G101" s="377">
        <v>13203</v>
      </c>
      <c r="H101" s="648" t="s">
        <v>1390</v>
      </c>
      <c r="I101" s="647">
        <v>5.68</v>
      </c>
    </row>
    <row r="102" spans="1:9" s="5" customFormat="1" ht="12.75" x14ac:dyDescent="0.2">
      <c r="A102" s="392" t="s">
        <v>278</v>
      </c>
      <c r="B102" s="392" t="s">
        <v>316</v>
      </c>
      <c r="C102" s="390" t="s">
        <v>280</v>
      </c>
      <c r="D102" s="392" t="s">
        <v>280</v>
      </c>
      <c r="E102" s="377">
        <v>13001</v>
      </c>
      <c r="F102" s="392" t="s">
        <v>317</v>
      </c>
      <c r="G102" s="377">
        <v>13301</v>
      </c>
      <c r="H102" s="648" t="s">
        <v>1389</v>
      </c>
      <c r="I102" s="647">
        <v>12.56</v>
      </c>
    </row>
    <row r="103" spans="1:9" s="5" customFormat="1" ht="12.75" x14ac:dyDescent="0.2">
      <c r="A103" s="392" t="s">
        <v>278</v>
      </c>
      <c r="B103" s="392" t="s">
        <v>316</v>
      </c>
      <c r="C103" s="390" t="s">
        <v>280</v>
      </c>
      <c r="D103" s="392" t="s">
        <v>280</v>
      </c>
      <c r="E103" s="377">
        <v>13001</v>
      </c>
      <c r="F103" s="392" t="s">
        <v>318</v>
      </c>
      <c r="G103" s="377">
        <v>13302</v>
      </c>
      <c r="H103" s="648" t="s">
        <v>1390</v>
      </c>
      <c r="I103" s="647">
        <v>9.81</v>
      </c>
    </row>
    <row r="104" spans="1:9" s="5" customFormat="1" ht="12.75" x14ac:dyDescent="0.2">
      <c r="A104" s="392" t="s">
        <v>278</v>
      </c>
      <c r="B104" s="392" t="s">
        <v>316</v>
      </c>
      <c r="C104" s="390" t="s">
        <v>280</v>
      </c>
      <c r="D104" s="392" t="s">
        <v>280</v>
      </c>
      <c r="E104" s="377">
        <v>13001</v>
      </c>
      <c r="F104" s="392" t="s">
        <v>319</v>
      </c>
      <c r="G104" s="377">
        <v>13303</v>
      </c>
      <c r="H104" s="648" t="s">
        <v>1390</v>
      </c>
      <c r="I104" s="647">
        <v>7.89</v>
      </c>
    </row>
    <row r="105" spans="1:9" s="5" customFormat="1" ht="12.75" x14ac:dyDescent="0.2">
      <c r="A105" s="392" t="s">
        <v>278</v>
      </c>
      <c r="B105" s="392" t="s">
        <v>320</v>
      </c>
      <c r="C105" s="390" t="s">
        <v>280</v>
      </c>
      <c r="D105" s="392" t="s">
        <v>280</v>
      </c>
      <c r="E105" s="377">
        <v>13001</v>
      </c>
      <c r="F105" s="392" t="s">
        <v>321</v>
      </c>
      <c r="G105" s="377">
        <v>13401</v>
      </c>
      <c r="H105" s="648" t="s">
        <v>1389</v>
      </c>
      <c r="I105" s="647">
        <v>9.19</v>
      </c>
    </row>
    <row r="106" spans="1:9" s="5" customFormat="1" ht="12.75" x14ac:dyDescent="0.2">
      <c r="A106" s="392" t="s">
        <v>278</v>
      </c>
      <c r="B106" s="392" t="s">
        <v>320</v>
      </c>
      <c r="C106" s="390" t="s">
        <v>280</v>
      </c>
      <c r="D106" s="392" t="s">
        <v>280</v>
      </c>
      <c r="E106" s="377">
        <v>13001</v>
      </c>
      <c r="F106" s="392" t="s">
        <v>322</v>
      </c>
      <c r="G106" s="377">
        <v>13402</v>
      </c>
      <c r="H106" s="648" t="s">
        <v>1390</v>
      </c>
      <c r="I106" s="647">
        <v>10.27</v>
      </c>
    </row>
    <row r="107" spans="1:9" s="5" customFormat="1" ht="12.75" x14ac:dyDescent="0.2">
      <c r="A107" s="392" t="s">
        <v>278</v>
      </c>
      <c r="B107" s="392" t="s">
        <v>320</v>
      </c>
      <c r="C107" s="390" t="s">
        <v>280</v>
      </c>
      <c r="D107" s="392" t="s">
        <v>280</v>
      </c>
      <c r="E107" s="377">
        <v>13001</v>
      </c>
      <c r="F107" s="392" t="s">
        <v>323</v>
      </c>
      <c r="G107" s="377">
        <v>13403</v>
      </c>
      <c r="H107" s="648" t="s">
        <v>1390</v>
      </c>
      <c r="I107" s="647">
        <v>2.76</v>
      </c>
    </row>
    <row r="108" spans="1:9" s="5" customFormat="1" ht="12.75" x14ac:dyDescent="0.2">
      <c r="A108" s="392" t="s">
        <v>278</v>
      </c>
      <c r="B108" s="392" t="s">
        <v>320</v>
      </c>
      <c r="C108" s="390" t="s">
        <v>280</v>
      </c>
      <c r="D108" s="392" t="s">
        <v>280</v>
      </c>
      <c r="E108" s="377">
        <v>13001</v>
      </c>
      <c r="F108" s="392" t="s">
        <v>324</v>
      </c>
      <c r="G108" s="377">
        <v>13404</v>
      </c>
      <c r="H108" s="648" t="s">
        <v>1390</v>
      </c>
      <c r="I108" s="647">
        <v>8.08</v>
      </c>
    </row>
    <row r="109" spans="1:9" s="5" customFormat="1" ht="12.75" x14ac:dyDescent="0.2">
      <c r="A109" s="392" t="s">
        <v>278</v>
      </c>
      <c r="B109" s="392" t="s">
        <v>325</v>
      </c>
      <c r="C109" s="390" t="s">
        <v>181</v>
      </c>
      <c r="D109" s="392" t="s">
        <v>325</v>
      </c>
      <c r="E109" s="377">
        <v>13501</v>
      </c>
      <c r="F109" s="193" t="s">
        <v>325</v>
      </c>
      <c r="G109" s="377">
        <v>13501</v>
      </c>
      <c r="H109" s="648" t="s">
        <v>1389</v>
      </c>
      <c r="I109" s="647">
        <v>14.01</v>
      </c>
    </row>
    <row r="110" spans="1:9" s="5" customFormat="1" ht="12.75" x14ac:dyDescent="0.2">
      <c r="A110" s="392" t="s">
        <v>278</v>
      </c>
      <c r="B110" s="392" t="s">
        <v>326</v>
      </c>
      <c r="C110" s="390" t="s">
        <v>280</v>
      </c>
      <c r="D110" s="392" t="s">
        <v>280</v>
      </c>
      <c r="E110" s="377">
        <v>13001</v>
      </c>
      <c r="F110" s="392" t="s">
        <v>326</v>
      </c>
      <c r="G110" s="377">
        <v>13601</v>
      </c>
      <c r="H110" s="648" t="s">
        <v>1389</v>
      </c>
      <c r="I110" s="647">
        <v>11.95</v>
      </c>
    </row>
    <row r="111" spans="1:9" s="5" customFormat="1" ht="12.75" x14ac:dyDescent="0.2">
      <c r="A111" s="392" t="s">
        <v>278</v>
      </c>
      <c r="B111" s="392" t="s">
        <v>326</v>
      </c>
      <c r="C111" s="390" t="s">
        <v>280</v>
      </c>
      <c r="D111" s="392" t="s">
        <v>280</v>
      </c>
      <c r="E111" s="377">
        <v>13001</v>
      </c>
      <c r="F111" s="392" t="s">
        <v>327</v>
      </c>
      <c r="G111" s="377">
        <v>13602</v>
      </c>
      <c r="H111" s="648" t="s">
        <v>1390</v>
      </c>
      <c r="I111" s="647">
        <v>6.09</v>
      </c>
    </row>
    <row r="112" spans="1:9" s="5" customFormat="1" ht="12.75" x14ac:dyDescent="0.2">
      <c r="A112" s="392" t="s">
        <v>278</v>
      </c>
      <c r="B112" s="392" t="s">
        <v>326</v>
      </c>
      <c r="C112" s="390" t="s">
        <v>280</v>
      </c>
      <c r="D112" s="392" t="s">
        <v>280</v>
      </c>
      <c r="E112" s="377">
        <v>13001</v>
      </c>
      <c r="F112" s="392" t="s">
        <v>328</v>
      </c>
      <c r="G112" s="377">
        <v>13603</v>
      </c>
      <c r="H112" s="648" t="s">
        <v>1390</v>
      </c>
      <c r="I112" s="647">
        <v>10.32</v>
      </c>
    </row>
    <row r="113" spans="1:10" s="5" customFormat="1" ht="12.75" x14ac:dyDescent="0.2">
      <c r="A113" s="392" t="s">
        <v>278</v>
      </c>
      <c r="B113" s="392" t="s">
        <v>326</v>
      </c>
      <c r="C113" s="390" t="s">
        <v>280</v>
      </c>
      <c r="D113" s="392" t="s">
        <v>280</v>
      </c>
      <c r="E113" s="377">
        <v>13001</v>
      </c>
      <c r="F113" s="392" t="s">
        <v>329</v>
      </c>
      <c r="G113" s="377">
        <v>13604</v>
      </c>
      <c r="H113" s="648" t="s">
        <v>1390</v>
      </c>
      <c r="I113" s="647">
        <v>10.27</v>
      </c>
    </row>
    <row r="114" spans="1:10" s="5" customFormat="1" ht="12.75" x14ac:dyDescent="0.2">
      <c r="A114" s="392" t="s">
        <v>278</v>
      </c>
      <c r="B114" s="392" t="s">
        <v>326</v>
      </c>
      <c r="C114" s="390" t="s">
        <v>280</v>
      </c>
      <c r="D114" s="392" t="s">
        <v>280</v>
      </c>
      <c r="E114" s="377">
        <v>13001</v>
      </c>
      <c r="F114" s="392" t="s">
        <v>330</v>
      </c>
      <c r="G114" s="377">
        <v>13605</v>
      </c>
      <c r="H114" s="648" t="s">
        <v>1390</v>
      </c>
      <c r="I114" s="647">
        <v>7.92</v>
      </c>
    </row>
    <row r="115" spans="1:10" s="5" customFormat="1" ht="12.75" x14ac:dyDescent="0.2">
      <c r="A115" s="392" t="s">
        <v>331</v>
      </c>
      <c r="B115" s="392" t="s">
        <v>332</v>
      </c>
      <c r="C115" s="390" t="s">
        <v>181</v>
      </c>
      <c r="D115" s="392" t="s">
        <v>332</v>
      </c>
      <c r="E115" s="377">
        <v>14101</v>
      </c>
      <c r="F115" s="392" t="s">
        <v>332</v>
      </c>
      <c r="G115" s="377">
        <v>14101</v>
      </c>
      <c r="H115" s="648" t="s">
        <v>1389</v>
      </c>
      <c r="I115" s="647">
        <v>9.93</v>
      </c>
    </row>
    <row r="116" spans="1:10" s="5" customFormat="1" ht="12.75" x14ac:dyDescent="0.2">
      <c r="A116" s="392" t="s">
        <v>333</v>
      </c>
      <c r="B116" s="392" t="s">
        <v>334</v>
      </c>
      <c r="C116" s="390" t="s">
        <v>181</v>
      </c>
      <c r="D116" s="392" t="s">
        <v>334</v>
      </c>
      <c r="E116" s="377">
        <v>15101</v>
      </c>
      <c r="F116" s="392" t="s">
        <v>334</v>
      </c>
      <c r="G116" s="377">
        <v>15101</v>
      </c>
      <c r="H116" s="648" t="s">
        <v>1389</v>
      </c>
      <c r="I116" s="647">
        <v>8.86</v>
      </c>
    </row>
    <row r="117" spans="1:10" s="5" customFormat="1" ht="12.75" x14ac:dyDescent="0.2">
      <c r="A117" s="392" t="s">
        <v>335</v>
      </c>
      <c r="B117" s="403" t="s">
        <v>336</v>
      </c>
      <c r="C117" s="390" t="s">
        <v>181</v>
      </c>
      <c r="D117" s="392" t="s">
        <v>337</v>
      </c>
      <c r="E117" s="377">
        <v>16101</v>
      </c>
      <c r="F117" s="392" t="s">
        <v>338</v>
      </c>
      <c r="G117" s="377">
        <v>16101</v>
      </c>
      <c r="H117" s="648" t="s">
        <v>1389</v>
      </c>
      <c r="I117" s="647">
        <v>16.260000000000002</v>
      </c>
    </row>
    <row r="118" spans="1:10" s="5" customFormat="1" ht="12.75" x14ac:dyDescent="0.2">
      <c r="A118" s="392" t="s">
        <v>335</v>
      </c>
      <c r="B118" s="403" t="s">
        <v>336</v>
      </c>
      <c r="C118" s="390" t="s">
        <v>181</v>
      </c>
      <c r="D118" s="392" t="s">
        <v>337</v>
      </c>
      <c r="E118" s="377">
        <v>16101</v>
      </c>
      <c r="F118" s="392" t="s">
        <v>339</v>
      </c>
      <c r="G118" s="377">
        <v>16103</v>
      </c>
      <c r="H118" s="648" t="s">
        <v>1389</v>
      </c>
      <c r="I118" s="647">
        <v>9.92</v>
      </c>
    </row>
    <row r="119" spans="1:10" s="5" customFormat="1" ht="12.75" x14ac:dyDescent="0.2">
      <c r="A119" s="392" t="s">
        <v>335</v>
      </c>
      <c r="B119" s="403" t="s">
        <v>340</v>
      </c>
      <c r="C119" s="390" t="s">
        <v>181</v>
      </c>
      <c r="D119" s="387" t="s">
        <v>341</v>
      </c>
      <c r="E119" s="377">
        <v>16301</v>
      </c>
      <c r="F119" s="387" t="s">
        <v>341</v>
      </c>
      <c r="G119" s="377">
        <v>16301</v>
      </c>
      <c r="H119" s="648" t="s">
        <v>1390</v>
      </c>
      <c r="I119" s="647">
        <v>27.18</v>
      </c>
    </row>
    <row r="120" spans="1:10" x14ac:dyDescent="0.25">
      <c r="J120" s="5"/>
    </row>
    <row r="121" spans="1:10" x14ac:dyDescent="0.25">
      <c r="J121" s="5"/>
    </row>
    <row r="122" spans="1:10" x14ac:dyDescent="0.25">
      <c r="J122" s="5"/>
    </row>
    <row r="123" spans="1:10" x14ac:dyDescent="0.25">
      <c r="J123" s="5"/>
    </row>
    <row r="124" spans="1:10" x14ac:dyDescent="0.25">
      <c r="J124" s="5"/>
    </row>
    <row r="125" spans="1:10" x14ac:dyDescent="0.25">
      <c r="J125" s="5"/>
    </row>
    <row r="126" spans="1:10" x14ac:dyDescent="0.25">
      <c r="J126" s="5"/>
    </row>
    <row r="127" spans="1:10" x14ac:dyDescent="0.25">
      <c r="J127" s="5"/>
    </row>
    <row r="128" spans="1:10" x14ac:dyDescent="0.25">
      <c r="J128" s="5"/>
    </row>
    <row r="129" spans="10:10" x14ac:dyDescent="0.25">
      <c r="J129" s="5"/>
    </row>
    <row r="130" spans="10:10" x14ac:dyDescent="0.25">
      <c r="J130" s="5"/>
    </row>
    <row r="131" spans="10:10" x14ac:dyDescent="0.25">
      <c r="J131" s="5"/>
    </row>
    <row r="132" spans="10:10" x14ac:dyDescent="0.25">
      <c r="J132" s="5"/>
    </row>
    <row r="133" spans="10:10" x14ac:dyDescent="0.25">
      <c r="J133" s="5"/>
    </row>
    <row r="134" spans="10:10" x14ac:dyDescent="0.25">
      <c r="J134" s="5"/>
    </row>
    <row r="135" spans="10:10" x14ac:dyDescent="0.25">
      <c r="J135" s="5"/>
    </row>
    <row r="136" spans="10:10" x14ac:dyDescent="0.25">
      <c r="J136" s="5"/>
    </row>
    <row r="137" spans="10:10" x14ac:dyDescent="0.25">
      <c r="J137" s="5"/>
    </row>
    <row r="138" spans="10:10" x14ac:dyDescent="0.25">
      <c r="J138" s="5"/>
    </row>
    <row r="139" spans="10:10" x14ac:dyDescent="0.25">
      <c r="J139" s="5"/>
    </row>
    <row r="140" spans="10:10" x14ac:dyDescent="0.25">
      <c r="J140" s="5"/>
    </row>
    <row r="141" spans="10:10" x14ac:dyDescent="0.25">
      <c r="J141" s="5"/>
    </row>
    <row r="142" spans="10:10" x14ac:dyDescent="0.25">
      <c r="J142" s="5"/>
    </row>
    <row r="143" spans="10:10" x14ac:dyDescent="0.25">
      <c r="J143" s="5"/>
    </row>
    <row r="144" spans="10:10" x14ac:dyDescent="0.25">
      <c r="J144" s="5"/>
    </row>
    <row r="145" spans="10:10" x14ac:dyDescent="0.25">
      <c r="J145" s="5"/>
    </row>
    <row r="146" spans="10:10" x14ac:dyDescent="0.25">
      <c r="J146" s="5"/>
    </row>
    <row r="147" spans="10:10" x14ac:dyDescent="0.25">
      <c r="J147" s="5"/>
    </row>
    <row r="148" spans="10:10" x14ac:dyDescent="0.25">
      <c r="J148" s="5"/>
    </row>
    <row r="149" spans="10:10" x14ac:dyDescent="0.25">
      <c r="J149" s="5"/>
    </row>
    <row r="150" spans="10:10" x14ac:dyDescent="0.25">
      <c r="J150" s="5"/>
    </row>
    <row r="151" spans="10:10" x14ac:dyDescent="0.25">
      <c r="J151" s="5"/>
    </row>
    <row r="152" spans="10:10" x14ac:dyDescent="0.25">
      <c r="J152" s="5"/>
    </row>
    <row r="153" spans="10:10" x14ac:dyDescent="0.25">
      <c r="J153" s="5"/>
    </row>
    <row r="154" spans="10:10" x14ac:dyDescent="0.25">
      <c r="J154" s="5"/>
    </row>
    <row r="155" spans="10:10" x14ac:dyDescent="0.25">
      <c r="J155" s="5"/>
    </row>
    <row r="156" spans="10:10" x14ac:dyDescent="0.25">
      <c r="J156" s="5"/>
    </row>
    <row r="157" spans="10:10" x14ac:dyDescent="0.25">
      <c r="J157" s="5"/>
    </row>
    <row r="158" spans="10:10" x14ac:dyDescent="0.25">
      <c r="J158" s="5"/>
    </row>
    <row r="159" spans="10:10" x14ac:dyDescent="0.25">
      <c r="J159" s="5"/>
    </row>
    <row r="160" spans="10:10" x14ac:dyDescent="0.25">
      <c r="J160" s="5"/>
    </row>
    <row r="161" spans="10:10" x14ac:dyDescent="0.25">
      <c r="J161" s="5"/>
    </row>
    <row r="162" spans="10:10" x14ac:dyDescent="0.25">
      <c r="J162" s="5"/>
    </row>
    <row r="163" spans="10:10" x14ac:dyDescent="0.25">
      <c r="J163" s="5"/>
    </row>
    <row r="164" spans="10:10" x14ac:dyDescent="0.25">
      <c r="J164" s="5"/>
    </row>
    <row r="165" spans="10:10" x14ac:dyDescent="0.25">
      <c r="J165" s="5"/>
    </row>
    <row r="166" spans="10:10" x14ac:dyDescent="0.25">
      <c r="J166" s="5"/>
    </row>
    <row r="167" spans="10:10" x14ac:dyDescent="0.25">
      <c r="J167" s="5"/>
    </row>
    <row r="168" spans="10:10" x14ac:dyDescent="0.25">
      <c r="J168" s="5"/>
    </row>
    <row r="169" spans="10:10" x14ac:dyDescent="0.25">
      <c r="J169" s="5"/>
    </row>
    <row r="170" spans="10:10" x14ac:dyDescent="0.25">
      <c r="J170" s="5"/>
    </row>
    <row r="171" spans="10:10" x14ac:dyDescent="0.25">
      <c r="J171" s="5"/>
    </row>
    <row r="172" spans="10:10" x14ac:dyDescent="0.25">
      <c r="J172" s="5"/>
    </row>
    <row r="173" spans="10:10" x14ac:dyDescent="0.25">
      <c r="J173" s="5"/>
    </row>
    <row r="174" spans="10:10" x14ac:dyDescent="0.25">
      <c r="J174" s="5"/>
    </row>
    <row r="175" spans="10:10" x14ac:dyDescent="0.25">
      <c r="J175" s="5"/>
    </row>
    <row r="176" spans="10:10" x14ac:dyDescent="0.25">
      <c r="J176" s="5"/>
    </row>
    <row r="177" spans="10:10" x14ac:dyDescent="0.25">
      <c r="J177" s="5"/>
    </row>
    <row r="178" spans="10:10" x14ac:dyDescent="0.25">
      <c r="J178" s="5"/>
    </row>
    <row r="179" spans="10:10" x14ac:dyDescent="0.25">
      <c r="J179" s="5"/>
    </row>
    <row r="180" spans="10:10" x14ac:dyDescent="0.25">
      <c r="J180" s="5"/>
    </row>
    <row r="181" spans="10:10" x14ac:dyDescent="0.25">
      <c r="J181" s="5"/>
    </row>
    <row r="182" spans="10:10" x14ac:dyDescent="0.25">
      <c r="J182" s="5"/>
    </row>
    <row r="183" spans="10:10" x14ac:dyDescent="0.25">
      <c r="J183" s="5"/>
    </row>
    <row r="184" spans="10:10" x14ac:dyDescent="0.25">
      <c r="J184" s="5"/>
    </row>
    <row r="185" spans="10:10" x14ac:dyDescent="0.25">
      <c r="J185" s="5"/>
    </row>
    <row r="186" spans="10:10" x14ac:dyDescent="0.25">
      <c r="J186" s="5"/>
    </row>
    <row r="187" spans="10:10" x14ac:dyDescent="0.25">
      <c r="J187" s="5"/>
    </row>
    <row r="188" spans="10:10" x14ac:dyDescent="0.25">
      <c r="J188" s="5"/>
    </row>
    <row r="189" spans="10:10" x14ac:dyDescent="0.25">
      <c r="J189" s="5"/>
    </row>
    <row r="190" spans="10:10" x14ac:dyDescent="0.25">
      <c r="J190" s="5"/>
    </row>
    <row r="191" spans="10:10" x14ac:dyDescent="0.25">
      <c r="J191" s="5"/>
    </row>
    <row r="192" spans="10:10" x14ac:dyDescent="0.25">
      <c r="J192" s="5"/>
    </row>
    <row r="193" spans="10:10" x14ac:dyDescent="0.25">
      <c r="J193" s="5"/>
    </row>
    <row r="194" spans="10:10" x14ac:dyDescent="0.25">
      <c r="J194" s="5"/>
    </row>
    <row r="195" spans="10:10" x14ac:dyDescent="0.25">
      <c r="J195" s="5"/>
    </row>
    <row r="196" spans="10:10" x14ac:dyDescent="0.25">
      <c r="J196" s="5"/>
    </row>
    <row r="197" spans="10:10" x14ac:dyDescent="0.25">
      <c r="J197" s="5"/>
    </row>
    <row r="198" spans="10:10" x14ac:dyDescent="0.25">
      <c r="J198" s="5"/>
    </row>
    <row r="199" spans="10:10" x14ac:dyDescent="0.25">
      <c r="J199" s="5"/>
    </row>
    <row r="200" spans="10:10" x14ac:dyDescent="0.25">
      <c r="J200" s="5"/>
    </row>
    <row r="201" spans="10:10" x14ac:dyDescent="0.25">
      <c r="J201" s="5"/>
    </row>
    <row r="202" spans="10:10" x14ac:dyDescent="0.25">
      <c r="J202" s="5"/>
    </row>
    <row r="203" spans="10:10" x14ac:dyDescent="0.25">
      <c r="J203" s="5"/>
    </row>
    <row r="204" spans="10:10" x14ac:dyDescent="0.25">
      <c r="J204" s="5"/>
    </row>
    <row r="205" spans="10:10" x14ac:dyDescent="0.25">
      <c r="J205" s="5"/>
    </row>
    <row r="206" spans="10:10" x14ac:dyDescent="0.25">
      <c r="J206" s="5"/>
    </row>
    <row r="207" spans="10:10" x14ac:dyDescent="0.25">
      <c r="J207" s="5"/>
    </row>
    <row r="208" spans="10:10" x14ac:dyDescent="0.25">
      <c r="J208" s="5"/>
    </row>
    <row r="209" spans="10:10" x14ac:dyDescent="0.25">
      <c r="J209" s="5"/>
    </row>
    <row r="210" spans="10:10" x14ac:dyDescent="0.25">
      <c r="J210" s="5"/>
    </row>
    <row r="211" spans="10:10" x14ac:dyDescent="0.25">
      <c r="J211" s="5"/>
    </row>
    <row r="212" spans="10:10" x14ac:dyDescent="0.25">
      <c r="J212" s="5"/>
    </row>
    <row r="213" spans="10:10" x14ac:dyDescent="0.25">
      <c r="J213" s="5"/>
    </row>
    <row r="214" spans="10:10" x14ac:dyDescent="0.25">
      <c r="J214" s="5"/>
    </row>
    <row r="215" spans="10:10" x14ac:dyDescent="0.25">
      <c r="J215" s="5"/>
    </row>
    <row r="216" spans="10:10" x14ac:dyDescent="0.25">
      <c r="J216" s="5"/>
    </row>
    <row r="217" spans="10:10" x14ac:dyDescent="0.25">
      <c r="J217" s="5"/>
    </row>
    <row r="218" spans="10:10" x14ac:dyDescent="0.25">
      <c r="J218" s="5"/>
    </row>
    <row r="219" spans="10:10" x14ac:dyDescent="0.25">
      <c r="J219" s="5"/>
    </row>
    <row r="220" spans="10:10" x14ac:dyDescent="0.25">
      <c r="J220" s="5"/>
    </row>
    <row r="221" spans="10:10" x14ac:dyDescent="0.25">
      <c r="J221" s="5"/>
    </row>
    <row r="222" spans="10:10" x14ac:dyDescent="0.25">
      <c r="J222" s="5"/>
    </row>
    <row r="223" spans="10:10" x14ac:dyDescent="0.25">
      <c r="J223" s="5"/>
    </row>
    <row r="224" spans="10:10" x14ac:dyDescent="0.25">
      <c r="J224" s="5"/>
    </row>
    <row r="225" spans="10:10" x14ac:dyDescent="0.25">
      <c r="J225" s="5"/>
    </row>
    <row r="226" spans="10:10" x14ac:dyDescent="0.25">
      <c r="J226" s="5"/>
    </row>
    <row r="227" spans="10:10" x14ac:dyDescent="0.25">
      <c r="J227" s="5"/>
    </row>
    <row r="228" spans="10:10" x14ac:dyDescent="0.25">
      <c r="J228" s="5"/>
    </row>
    <row r="229" spans="10:10" x14ac:dyDescent="0.25">
      <c r="J229" s="5"/>
    </row>
    <row r="230" spans="10:10" x14ac:dyDescent="0.25">
      <c r="J230" s="5"/>
    </row>
    <row r="231" spans="10:10" x14ac:dyDescent="0.25">
      <c r="J231" s="5"/>
    </row>
    <row r="232" spans="10:10" x14ac:dyDescent="0.25">
      <c r="J232" s="5"/>
    </row>
    <row r="233" spans="10:10" x14ac:dyDescent="0.25">
      <c r="J233" s="5"/>
    </row>
    <row r="234" spans="10:10" x14ac:dyDescent="0.25">
      <c r="J234" s="5"/>
    </row>
    <row r="235" spans="10:10" x14ac:dyDescent="0.25">
      <c r="J235" s="5"/>
    </row>
    <row r="236" spans="10:10" x14ac:dyDescent="0.25">
      <c r="J236" s="5"/>
    </row>
    <row r="237" spans="10:10" x14ac:dyDescent="0.25">
      <c r="J237" s="5"/>
    </row>
    <row r="238" spans="10:10" x14ac:dyDescent="0.25">
      <c r="J238" s="5"/>
    </row>
    <row r="239" spans="10:10" x14ac:dyDescent="0.25">
      <c r="J239" s="5"/>
    </row>
    <row r="240" spans="10:10" x14ac:dyDescent="0.25">
      <c r="J240" s="5"/>
    </row>
    <row r="241" spans="10:10" x14ac:dyDescent="0.25">
      <c r="J241" s="5"/>
    </row>
    <row r="242" spans="10:10" x14ac:dyDescent="0.25">
      <c r="J242" s="5"/>
    </row>
    <row r="243" spans="10:10" x14ac:dyDescent="0.25">
      <c r="J243" s="5"/>
    </row>
    <row r="244" spans="10:10" x14ac:dyDescent="0.25">
      <c r="J244" s="5"/>
    </row>
    <row r="245" spans="10:10" x14ac:dyDescent="0.25">
      <c r="J245" s="5"/>
    </row>
    <row r="246" spans="10:10" x14ac:dyDescent="0.25">
      <c r="J246" s="5"/>
    </row>
    <row r="247" spans="10:10" x14ac:dyDescent="0.25">
      <c r="J247" s="5"/>
    </row>
    <row r="248" spans="10:10" x14ac:dyDescent="0.25">
      <c r="J248" s="5"/>
    </row>
    <row r="249" spans="10:10" x14ac:dyDescent="0.25">
      <c r="J249" s="5"/>
    </row>
    <row r="250" spans="10:10" x14ac:dyDescent="0.25">
      <c r="J250" s="5"/>
    </row>
    <row r="251" spans="10:10" x14ac:dyDescent="0.25">
      <c r="J251" s="5"/>
    </row>
    <row r="252" spans="10:10" x14ac:dyDescent="0.25">
      <c r="J252" s="5"/>
    </row>
    <row r="253" spans="10:10" x14ac:dyDescent="0.25">
      <c r="J253" s="5"/>
    </row>
    <row r="254" spans="10:10" x14ac:dyDescent="0.25">
      <c r="J254" s="5"/>
    </row>
    <row r="255" spans="10:10" x14ac:dyDescent="0.25">
      <c r="J255" s="5"/>
    </row>
    <row r="256" spans="10:10" x14ac:dyDescent="0.25">
      <c r="J256" s="5"/>
    </row>
    <row r="257" spans="10:10" x14ac:dyDescent="0.25">
      <c r="J257" s="5"/>
    </row>
    <row r="258" spans="10:10" x14ac:dyDescent="0.25">
      <c r="J258" s="5"/>
    </row>
    <row r="259" spans="10:10" x14ac:dyDescent="0.25">
      <c r="J259" s="5"/>
    </row>
    <row r="260" spans="10:10" x14ac:dyDescent="0.25">
      <c r="J260" s="5"/>
    </row>
    <row r="261" spans="10:10" x14ac:dyDescent="0.25">
      <c r="J261" s="5"/>
    </row>
    <row r="262" spans="10:10" x14ac:dyDescent="0.25">
      <c r="J262" s="5"/>
    </row>
    <row r="263" spans="10:10" x14ac:dyDescent="0.25">
      <c r="J263" s="5"/>
    </row>
    <row r="264" spans="10:10" x14ac:dyDescent="0.25">
      <c r="J264" s="5"/>
    </row>
    <row r="265" spans="10:10" x14ac:dyDescent="0.25">
      <c r="J265" s="5"/>
    </row>
    <row r="266" spans="10:10" x14ac:dyDescent="0.25">
      <c r="J266" s="5"/>
    </row>
    <row r="267" spans="10:10" x14ac:dyDescent="0.25">
      <c r="J267" s="5"/>
    </row>
    <row r="268" spans="10:10" x14ac:dyDescent="0.25">
      <c r="J268" s="5"/>
    </row>
    <row r="269" spans="10:10" x14ac:dyDescent="0.25">
      <c r="J269" s="5"/>
    </row>
    <row r="270" spans="10:10" x14ac:dyDescent="0.25">
      <c r="J270" s="5"/>
    </row>
    <row r="271" spans="10:10" x14ac:dyDescent="0.25">
      <c r="J271" s="5"/>
    </row>
    <row r="272" spans="10:10" x14ac:dyDescent="0.25">
      <c r="J272" s="5"/>
    </row>
    <row r="273" spans="10:10" x14ac:dyDescent="0.25">
      <c r="J273" s="5"/>
    </row>
    <row r="274" spans="10:10" x14ac:dyDescent="0.25">
      <c r="J274" s="5"/>
    </row>
    <row r="275" spans="10:10" x14ac:dyDescent="0.25">
      <c r="J275" s="5"/>
    </row>
    <row r="276" spans="10:10" x14ac:dyDescent="0.25">
      <c r="J276" s="5"/>
    </row>
    <row r="277" spans="10:10" x14ac:dyDescent="0.25">
      <c r="J277" s="5"/>
    </row>
    <row r="278" spans="10:10" x14ac:dyDescent="0.25">
      <c r="J278" s="5"/>
    </row>
    <row r="279" spans="10:10" x14ac:dyDescent="0.25">
      <c r="J279" s="5"/>
    </row>
    <row r="280" spans="10:10" x14ac:dyDescent="0.25">
      <c r="J280" s="5"/>
    </row>
    <row r="281" spans="10:10" x14ac:dyDescent="0.25">
      <c r="J281" s="5"/>
    </row>
    <row r="282" spans="10:10" x14ac:dyDescent="0.25">
      <c r="J282" s="5"/>
    </row>
    <row r="283" spans="10:10" x14ac:dyDescent="0.25">
      <c r="J283" s="5"/>
    </row>
    <row r="284" spans="10:10" x14ac:dyDescent="0.25">
      <c r="J284" s="5"/>
    </row>
    <row r="285" spans="10:10" x14ac:dyDescent="0.25">
      <c r="J285" s="5"/>
    </row>
    <row r="286" spans="10:10" x14ac:dyDescent="0.25">
      <c r="J286" s="5"/>
    </row>
    <row r="287" spans="10:10" x14ac:dyDescent="0.25">
      <c r="J287" s="5"/>
    </row>
    <row r="288" spans="10:10" x14ac:dyDescent="0.25">
      <c r="J288" s="5"/>
    </row>
    <row r="289" spans="10:10" x14ac:dyDescent="0.25">
      <c r="J289" s="5"/>
    </row>
    <row r="290" spans="10:10" x14ac:dyDescent="0.25">
      <c r="J290" s="5"/>
    </row>
    <row r="291" spans="10:10" x14ac:dyDescent="0.25">
      <c r="J291" s="5"/>
    </row>
    <row r="292" spans="10:10" x14ac:dyDescent="0.25">
      <c r="J292" s="5"/>
    </row>
    <row r="293" spans="10:10" x14ac:dyDescent="0.25">
      <c r="J293" s="5"/>
    </row>
    <row r="294" spans="10:10" x14ac:dyDescent="0.25">
      <c r="J294" s="5"/>
    </row>
    <row r="295" spans="10:10" x14ac:dyDescent="0.25">
      <c r="J295" s="5"/>
    </row>
    <row r="296" spans="10:10" x14ac:dyDescent="0.25">
      <c r="J296" s="5"/>
    </row>
    <row r="297" spans="10:10" x14ac:dyDescent="0.25">
      <c r="J297" s="5"/>
    </row>
    <row r="298" spans="10:10" x14ac:dyDescent="0.25">
      <c r="J298" s="5"/>
    </row>
    <row r="299" spans="10:10" x14ac:dyDescent="0.25">
      <c r="J299" s="5"/>
    </row>
    <row r="300" spans="10:10" x14ac:dyDescent="0.25">
      <c r="J300" s="5"/>
    </row>
    <row r="301" spans="10:10" x14ac:dyDescent="0.25">
      <c r="J301" s="5"/>
    </row>
    <row r="302" spans="10:10" x14ac:dyDescent="0.25">
      <c r="J302" s="5"/>
    </row>
    <row r="303" spans="10:10" x14ac:dyDescent="0.25">
      <c r="J303" s="5"/>
    </row>
    <row r="304" spans="10:10" x14ac:dyDescent="0.25">
      <c r="J304" s="5"/>
    </row>
    <row r="305" spans="10:10" x14ac:dyDescent="0.25">
      <c r="J305" s="5"/>
    </row>
    <row r="306" spans="10:10" x14ac:dyDescent="0.25">
      <c r="J306" s="5"/>
    </row>
    <row r="307" spans="10:10" x14ac:dyDescent="0.25">
      <c r="J307" s="5"/>
    </row>
    <row r="308" spans="10:10" x14ac:dyDescent="0.25">
      <c r="J308" s="5"/>
    </row>
    <row r="309" spans="10:10" x14ac:dyDescent="0.25">
      <c r="J309" s="5"/>
    </row>
    <row r="310" spans="10:10" x14ac:dyDescent="0.25">
      <c r="J310" s="5"/>
    </row>
    <row r="311" spans="10:10" x14ac:dyDescent="0.25">
      <c r="J311" s="5"/>
    </row>
    <row r="312" spans="10:10" x14ac:dyDescent="0.25">
      <c r="J312" s="5"/>
    </row>
    <row r="313" spans="10:10" x14ac:dyDescent="0.25">
      <c r="J313" s="5"/>
    </row>
    <row r="314" spans="10:10" x14ac:dyDescent="0.25">
      <c r="J314" s="5"/>
    </row>
    <row r="315" spans="10:10" x14ac:dyDescent="0.25">
      <c r="J315" s="5"/>
    </row>
    <row r="316" spans="10:10" x14ac:dyDescent="0.25">
      <c r="J316" s="5"/>
    </row>
    <row r="317" spans="10:10" x14ac:dyDescent="0.25">
      <c r="J317" s="5"/>
    </row>
    <row r="318" spans="10:10" x14ac:dyDescent="0.25">
      <c r="J318" s="5"/>
    </row>
    <row r="319" spans="10:10" x14ac:dyDescent="0.25">
      <c r="J319" s="5"/>
    </row>
    <row r="320" spans="10:10" x14ac:dyDescent="0.25">
      <c r="J320" s="5"/>
    </row>
    <row r="321" spans="10:10" x14ac:dyDescent="0.25">
      <c r="J321" s="5"/>
    </row>
    <row r="322" spans="10:10" x14ac:dyDescent="0.25">
      <c r="J322" s="5"/>
    </row>
    <row r="323" spans="10:10" x14ac:dyDescent="0.25">
      <c r="J323" s="5"/>
    </row>
    <row r="324" spans="10:10" x14ac:dyDescent="0.25">
      <c r="J324" s="5"/>
    </row>
    <row r="325" spans="10:10" x14ac:dyDescent="0.25">
      <c r="J325" s="5"/>
    </row>
    <row r="326" spans="10:10" x14ac:dyDescent="0.25">
      <c r="J326" s="5"/>
    </row>
    <row r="327" spans="10:10" x14ac:dyDescent="0.25">
      <c r="J327" s="5"/>
    </row>
    <row r="328" spans="10:10" x14ac:dyDescent="0.25">
      <c r="J328" s="5"/>
    </row>
    <row r="329" spans="10:10" x14ac:dyDescent="0.25">
      <c r="J329" s="5"/>
    </row>
    <row r="330" spans="10:10" x14ac:dyDescent="0.25">
      <c r="J330" s="5"/>
    </row>
    <row r="331" spans="10:10" x14ac:dyDescent="0.25">
      <c r="J331" s="5"/>
    </row>
    <row r="332" spans="10:10" x14ac:dyDescent="0.25">
      <c r="J332" s="5"/>
    </row>
    <row r="333" spans="10:10" x14ac:dyDescent="0.25">
      <c r="J333" s="5"/>
    </row>
    <row r="334" spans="10:10" x14ac:dyDescent="0.25">
      <c r="J334" s="5"/>
    </row>
    <row r="335" spans="10:10" x14ac:dyDescent="0.25">
      <c r="J335" s="5"/>
    </row>
    <row r="336" spans="10:10" x14ac:dyDescent="0.25">
      <c r="J336" s="5"/>
    </row>
    <row r="337" spans="10:10" x14ac:dyDescent="0.25">
      <c r="J337" s="5"/>
    </row>
    <row r="338" spans="10:10" x14ac:dyDescent="0.25">
      <c r="J338" s="5"/>
    </row>
    <row r="339" spans="10:10" x14ac:dyDescent="0.25">
      <c r="J339" s="5"/>
    </row>
    <row r="340" spans="10:10" x14ac:dyDescent="0.25">
      <c r="J340" s="5"/>
    </row>
    <row r="341" spans="10:10" x14ac:dyDescent="0.25">
      <c r="J341" s="5"/>
    </row>
    <row r="342" spans="10:10" x14ac:dyDescent="0.25">
      <c r="J342" s="5"/>
    </row>
    <row r="343" spans="10:10" x14ac:dyDescent="0.25">
      <c r="J343" s="5"/>
    </row>
    <row r="344" spans="10:10" x14ac:dyDescent="0.25">
      <c r="J344" s="5"/>
    </row>
    <row r="345" spans="10:10" x14ac:dyDescent="0.25">
      <c r="J345" s="5"/>
    </row>
    <row r="346" spans="10:10" x14ac:dyDescent="0.25">
      <c r="J346" s="5"/>
    </row>
    <row r="347" spans="10:10" x14ac:dyDescent="0.25">
      <c r="J347" s="5"/>
    </row>
  </sheetData>
  <mergeCells count="1">
    <mergeCell ref="B1:I1"/>
  </mergeCells>
  <hyperlinks>
    <hyperlink ref="J1" location="INDICE!A1" display="INDICE" xr:uid="{00000000-0004-0000-6600-000000000000}"/>
    <hyperlink ref="J2" location="Matriz_Estadisticas!A1" display="ESTADÍSTICAS" xr:uid="{00000000-0004-0000-6600-000001000000}"/>
  </hyperlinks>
  <pageMargins left="0.7" right="0.7" top="0.75" bottom="0.75" header="0.3" footer="0.3"/>
  <pageSetup orientation="portrait" r:id="rId1"/>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700-000000000000}">
  <dimension ref="A1:E37"/>
  <sheetViews>
    <sheetView workbookViewId="0">
      <selection activeCell="C1" sqref="C1"/>
    </sheetView>
  </sheetViews>
  <sheetFormatPr baseColWidth="10" defaultColWidth="11.42578125" defaultRowHeight="15" x14ac:dyDescent="0.25"/>
  <cols>
    <col min="1" max="1" width="44.42578125" style="657" bestFit="1" customWidth="1"/>
    <col min="2" max="2" width="100.7109375" style="34" customWidth="1"/>
    <col min="3" max="3" width="7" style="34" bestFit="1" customWidth="1"/>
    <col min="4" max="16384" width="11.42578125" style="34"/>
  </cols>
  <sheetData>
    <row r="1" spans="1:3" x14ac:dyDescent="0.25">
      <c r="A1" s="679" t="s">
        <v>401</v>
      </c>
      <c r="B1" s="679" t="s">
        <v>402</v>
      </c>
      <c r="C1" s="57" t="s">
        <v>144</v>
      </c>
    </row>
    <row r="2" spans="1:3" s="27" customFormat="1" ht="15" customHeight="1" x14ac:dyDescent="0.2">
      <c r="A2" s="432" t="s">
        <v>8</v>
      </c>
      <c r="B2" s="435" t="s">
        <v>94</v>
      </c>
    </row>
    <row r="3" spans="1:3" s="27" customFormat="1" ht="15" customHeight="1" x14ac:dyDescent="0.2">
      <c r="A3" s="415" t="s">
        <v>6</v>
      </c>
      <c r="B3" s="435" t="s">
        <v>79</v>
      </c>
    </row>
    <row r="4" spans="1:3" s="27" customFormat="1" ht="15" customHeight="1" x14ac:dyDescent="0.2">
      <c r="A4" s="415" t="s">
        <v>370</v>
      </c>
      <c r="B4" s="435" t="s">
        <v>92</v>
      </c>
    </row>
    <row r="5" spans="1:3" s="27" customFormat="1" ht="15" customHeight="1" x14ac:dyDescent="0.2">
      <c r="A5" s="415" t="s">
        <v>11</v>
      </c>
      <c r="B5" s="435" t="s">
        <v>1391</v>
      </c>
    </row>
    <row r="6" spans="1:3" s="27" customFormat="1" ht="15" customHeight="1" x14ac:dyDescent="0.2">
      <c r="A6" s="415" t="s">
        <v>145</v>
      </c>
      <c r="B6" s="435" t="s">
        <v>404</v>
      </c>
    </row>
    <row r="7" spans="1:3" s="27" customFormat="1" ht="15" customHeight="1" x14ac:dyDescent="0.2">
      <c r="A7" s="415" t="s">
        <v>9</v>
      </c>
      <c r="B7" s="414" t="s">
        <v>405</v>
      </c>
    </row>
    <row r="8" spans="1:3" s="27" customFormat="1" ht="15" customHeight="1" x14ac:dyDescent="0.2">
      <c r="A8" s="415" t="s">
        <v>371</v>
      </c>
      <c r="B8" s="414">
        <v>2015</v>
      </c>
    </row>
    <row r="9" spans="1:3" s="27" customFormat="1" ht="15" customHeight="1" x14ac:dyDescent="0.2">
      <c r="A9" s="415" t="s">
        <v>372</v>
      </c>
      <c r="B9" s="435" t="s">
        <v>453</v>
      </c>
    </row>
    <row r="10" spans="1:3" s="27" customFormat="1" ht="114.75" x14ac:dyDescent="0.2">
      <c r="A10" s="209" t="s">
        <v>373</v>
      </c>
      <c r="B10" s="296" t="s">
        <v>1392</v>
      </c>
    </row>
    <row r="11" spans="1:3" s="27" customFormat="1" ht="15" customHeight="1" x14ac:dyDescent="0.2">
      <c r="A11" s="415" t="s">
        <v>374</v>
      </c>
      <c r="B11" s="435" t="s">
        <v>455</v>
      </c>
    </row>
    <row r="12" spans="1:3" s="27" customFormat="1" ht="15" customHeight="1" x14ac:dyDescent="0.2">
      <c r="A12" s="415" t="s">
        <v>375</v>
      </c>
      <c r="B12" s="414" t="s">
        <v>1273</v>
      </c>
    </row>
    <row r="13" spans="1:3" s="27" customFormat="1" ht="15" customHeight="1" x14ac:dyDescent="0.2">
      <c r="A13" s="415" t="s">
        <v>376</v>
      </c>
      <c r="B13" s="414" t="s">
        <v>1273</v>
      </c>
    </row>
    <row r="14" spans="1:3" s="27" customFormat="1" ht="15" customHeight="1" x14ac:dyDescent="0.2">
      <c r="A14" s="415" t="s">
        <v>146</v>
      </c>
      <c r="B14" s="435" t="s">
        <v>458</v>
      </c>
    </row>
    <row r="15" spans="1:3" s="27" customFormat="1" ht="15" customHeight="1" x14ac:dyDescent="0.2">
      <c r="A15" s="415" t="s">
        <v>377</v>
      </c>
      <c r="B15" s="264">
        <v>43097</v>
      </c>
    </row>
    <row r="16" spans="1:3" s="27" customFormat="1" ht="15" customHeight="1" x14ac:dyDescent="0.2">
      <c r="A16" s="415" t="s">
        <v>378</v>
      </c>
      <c r="B16" s="264">
        <v>43706</v>
      </c>
    </row>
    <row r="17" spans="1:5" s="27" customFormat="1" ht="15" customHeight="1" x14ac:dyDescent="0.2">
      <c r="A17" s="415" t="s">
        <v>379</v>
      </c>
      <c r="B17" s="435" t="s">
        <v>476</v>
      </c>
      <c r="E17" s="640"/>
    </row>
    <row r="18" spans="1:5" s="27" customFormat="1" ht="15" customHeight="1" x14ac:dyDescent="0.2">
      <c r="A18" s="415" t="s">
        <v>380</v>
      </c>
      <c r="B18" s="435" t="s">
        <v>1384</v>
      </c>
    </row>
    <row r="19" spans="1:5" s="27" customFormat="1" ht="15" customHeight="1" x14ac:dyDescent="0.2">
      <c r="A19" s="415" t="s">
        <v>381</v>
      </c>
      <c r="B19" s="435" t="s">
        <v>461</v>
      </c>
    </row>
    <row r="20" spans="1:5" s="27" customFormat="1" ht="15" customHeight="1" x14ac:dyDescent="0.2">
      <c r="A20" s="415" t="s">
        <v>382</v>
      </c>
      <c r="B20" s="435" t="s">
        <v>462</v>
      </c>
    </row>
    <row r="21" spans="1:5" s="27" customFormat="1" ht="15" customHeight="1" x14ac:dyDescent="0.2">
      <c r="A21" s="415" t="s">
        <v>385</v>
      </c>
      <c r="B21" s="435" t="s">
        <v>1657</v>
      </c>
    </row>
    <row r="22" spans="1:5" s="27" customFormat="1" ht="15" customHeight="1" x14ac:dyDescent="0.2">
      <c r="A22" s="415" t="s">
        <v>386</v>
      </c>
      <c r="B22" s="414" t="s">
        <v>1385</v>
      </c>
    </row>
    <row r="23" spans="1:5" s="27" customFormat="1" ht="15" customHeight="1" x14ac:dyDescent="0.2">
      <c r="A23" s="415" t="s">
        <v>418</v>
      </c>
      <c r="B23" s="414" t="s">
        <v>533</v>
      </c>
    </row>
    <row r="24" spans="1:5" s="27" customFormat="1" ht="15" customHeight="1" x14ac:dyDescent="0.2">
      <c r="A24" s="415" t="s">
        <v>387</v>
      </c>
      <c r="B24" s="414">
        <v>2015</v>
      </c>
    </row>
    <row r="25" spans="1:5" s="27" customFormat="1" ht="15" customHeight="1" x14ac:dyDescent="0.2">
      <c r="A25" s="415" t="s">
        <v>388</v>
      </c>
      <c r="B25" s="414" t="s">
        <v>453</v>
      </c>
    </row>
    <row r="26" spans="1:5" s="27" customFormat="1" ht="15" customHeight="1" x14ac:dyDescent="0.2">
      <c r="A26" s="415" t="s">
        <v>389</v>
      </c>
      <c r="B26" s="414"/>
    </row>
    <row r="27" spans="1:5" s="27" customFormat="1" ht="15" customHeight="1" x14ac:dyDescent="0.2">
      <c r="A27" s="415" t="s">
        <v>390</v>
      </c>
      <c r="B27" s="414"/>
    </row>
    <row r="28" spans="1:5" s="27" customFormat="1" ht="15" customHeight="1" x14ac:dyDescent="0.2">
      <c r="A28" s="415" t="s">
        <v>422</v>
      </c>
      <c r="B28" s="610"/>
    </row>
    <row r="29" spans="1:5" s="27" customFormat="1" ht="15" customHeight="1" x14ac:dyDescent="0.2">
      <c r="A29" s="415" t="s">
        <v>391</v>
      </c>
      <c r="B29" s="414"/>
    </row>
    <row r="30" spans="1:5" s="27" customFormat="1" ht="15" customHeight="1" x14ac:dyDescent="0.2">
      <c r="A30" s="415" t="s">
        <v>392</v>
      </c>
      <c r="B30" s="414"/>
    </row>
    <row r="31" spans="1:5" s="27" customFormat="1" ht="15" customHeight="1" x14ac:dyDescent="0.2">
      <c r="A31" s="432" t="s">
        <v>393</v>
      </c>
      <c r="B31" s="210"/>
    </row>
    <row r="32" spans="1:5" s="27" customFormat="1" ht="15" customHeight="1" x14ac:dyDescent="0.2">
      <c r="A32" s="432" t="s">
        <v>394</v>
      </c>
      <c r="B32" s="210"/>
    </row>
    <row r="33" spans="1:2" s="27" customFormat="1" ht="15" customHeight="1" x14ac:dyDescent="0.2">
      <c r="A33" s="432" t="s">
        <v>423</v>
      </c>
      <c r="B33" s="210"/>
    </row>
    <row r="34" spans="1:2" s="27" customFormat="1" ht="15" customHeight="1" x14ac:dyDescent="0.2">
      <c r="A34" s="432" t="s">
        <v>395</v>
      </c>
      <c r="B34" s="210"/>
    </row>
    <row r="35" spans="1:2" s="27" customFormat="1" ht="15" customHeight="1" x14ac:dyDescent="0.2">
      <c r="A35" s="432" t="s">
        <v>396</v>
      </c>
      <c r="B35" s="210"/>
    </row>
    <row r="36" spans="1:2" s="27" customFormat="1" ht="25.5" x14ac:dyDescent="0.2">
      <c r="A36" s="432" t="s">
        <v>383</v>
      </c>
      <c r="B36" s="374" t="s">
        <v>1386</v>
      </c>
    </row>
    <row r="37" spans="1:2" s="27" customFormat="1" ht="15" customHeight="1" x14ac:dyDescent="0.2">
      <c r="A37" s="432" t="s">
        <v>384</v>
      </c>
      <c r="B37" s="210" t="s">
        <v>93</v>
      </c>
    </row>
  </sheetData>
  <hyperlinks>
    <hyperlink ref="C1" location="INDICE!A1" display="INDICE" xr:uid="{00000000-0004-0000-6700-000000000000}"/>
  </hyperlinks>
  <pageMargins left="0.7" right="0.7" top="0.75" bottom="0.75" header="0.3" footer="0.3"/>
  <pageSetup orientation="portrait" horizontalDpi="4294967293" verticalDpi="4294967293" r:id="rId1"/>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800-000000000000}">
  <dimension ref="A1:L347"/>
  <sheetViews>
    <sheetView workbookViewId="0"/>
  </sheetViews>
  <sheetFormatPr baseColWidth="10" defaultColWidth="11.42578125" defaultRowHeight="15" x14ac:dyDescent="0.25"/>
  <cols>
    <col min="1" max="1" width="22.42578125" customWidth="1"/>
    <col min="2" max="2" width="22.140625" style="402" bestFit="1" customWidth="1"/>
    <col min="3" max="3" width="16.140625" style="402" bestFit="1" customWidth="1"/>
    <col min="4" max="4" width="38.5703125" bestFit="1" customWidth="1"/>
    <col min="5" max="5" width="11.5703125" bestFit="1" customWidth="1"/>
    <col min="6" max="6" width="19" bestFit="1" customWidth="1"/>
    <col min="7" max="7" width="6" bestFit="1" customWidth="1"/>
    <col min="8" max="8" width="25.140625" bestFit="1" customWidth="1"/>
    <col min="9" max="9" width="52.7109375" customWidth="1"/>
    <col min="10" max="10" width="13.140625" bestFit="1" customWidth="1"/>
    <col min="11" max="12" width="13.140625" style="409" customWidth="1"/>
  </cols>
  <sheetData>
    <row r="1" spans="1:12" x14ac:dyDescent="0.25">
      <c r="A1" s="124" t="s">
        <v>94</v>
      </c>
      <c r="B1" s="730" t="s">
        <v>1391</v>
      </c>
      <c r="C1" s="730"/>
      <c r="D1" s="730"/>
      <c r="E1" s="730"/>
      <c r="F1" s="730"/>
      <c r="G1" s="730"/>
      <c r="H1" s="730"/>
      <c r="I1" s="730"/>
      <c r="J1" s="6" t="s">
        <v>144</v>
      </c>
      <c r="K1" s="6"/>
      <c r="L1" s="6"/>
    </row>
    <row r="2" spans="1:12" ht="30" x14ac:dyDescent="0.25">
      <c r="A2" s="649" t="s">
        <v>174</v>
      </c>
      <c r="B2" s="649" t="s">
        <v>175</v>
      </c>
      <c r="C2" s="649" t="s">
        <v>176</v>
      </c>
      <c r="D2" s="649" t="s">
        <v>177</v>
      </c>
      <c r="E2" s="649" t="s">
        <v>178</v>
      </c>
      <c r="F2" s="649" t="s">
        <v>14</v>
      </c>
      <c r="G2" s="649" t="s">
        <v>470</v>
      </c>
      <c r="H2" s="649" t="s">
        <v>1387</v>
      </c>
      <c r="I2" s="649" t="s">
        <v>1394</v>
      </c>
      <c r="J2" s="6" t="s">
        <v>432</v>
      </c>
      <c r="K2" s="6"/>
      <c r="L2" s="6"/>
    </row>
    <row r="3" spans="1:12" s="5" customFormat="1" ht="12.75" x14ac:dyDescent="0.2">
      <c r="A3" s="392" t="s">
        <v>179</v>
      </c>
      <c r="B3" s="392" t="s">
        <v>180</v>
      </c>
      <c r="C3" s="390" t="s">
        <v>181</v>
      </c>
      <c r="D3" s="392" t="s">
        <v>182</v>
      </c>
      <c r="E3" s="377">
        <v>1001</v>
      </c>
      <c r="F3" s="392" t="s">
        <v>180</v>
      </c>
      <c r="G3" s="377">
        <v>1101</v>
      </c>
      <c r="H3" s="648" t="s">
        <v>1389</v>
      </c>
      <c r="I3" s="647">
        <v>17.260000000000002</v>
      </c>
    </row>
    <row r="4" spans="1:12" s="5" customFormat="1" ht="12.75" x14ac:dyDescent="0.2">
      <c r="A4" s="392" t="s">
        <v>179</v>
      </c>
      <c r="B4" s="392" t="s">
        <v>180</v>
      </c>
      <c r="C4" s="390" t="s">
        <v>181</v>
      </c>
      <c r="D4" s="392" t="s">
        <v>182</v>
      </c>
      <c r="E4" s="377">
        <v>1001</v>
      </c>
      <c r="F4" s="392" t="s">
        <v>183</v>
      </c>
      <c r="G4" s="377">
        <v>1107</v>
      </c>
      <c r="H4" s="648" t="s">
        <v>1389</v>
      </c>
      <c r="I4" s="647">
        <v>23.18</v>
      </c>
    </row>
    <row r="5" spans="1:12" s="5" customFormat="1" ht="12.75" x14ac:dyDescent="0.2">
      <c r="A5" s="392" t="s">
        <v>184</v>
      </c>
      <c r="B5" s="392" t="s">
        <v>184</v>
      </c>
      <c r="C5" s="390" t="s">
        <v>181</v>
      </c>
      <c r="D5" s="392" t="s">
        <v>184</v>
      </c>
      <c r="E5" s="377">
        <v>2101</v>
      </c>
      <c r="F5" s="392" t="s">
        <v>184</v>
      </c>
      <c r="G5" s="377">
        <v>2101</v>
      </c>
      <c r="H5" s="648" t="s">
        <v>1389</v>
      </c>
      <c r="I5" s="647">
        <v>13.95</v>
      </c>
    </row>
    <row r="6" spans="1:12" s="5" customFormat="1" ht="12.75" x14ac:dyDescent="0.2">
      <c r="A6" s="392" t="s">
        <v>184</v>
      </c>
      <c r="B6" s="392" t="s">
        <v>185</v>
      </c>
      <c r="C6" s="390" t="s">
        <v>181</v>
      </c>
      <c r="D6" s="392" t="s">
        <v>186</v>
      </c>
      <c r="E6" s="377">
        <v>2201</v>
      </c>
      <c r="F6" s="392" t="s">
        <v>186</v>
      </c>
      <c r="G6" s="377">
        <v>2201</v>
      </c>
      <c r="H6" s="648" t="s">
        <v>1389</v>
      </c>
      <c r="I6" s="647">
        <v>21.86</v>
      </c>
    </row>
    <row r="7" spans="1:12" s="5" customFormat="1" ht="12.75" x14ac:dyDescent="0.2">
      <c r="A7" s="392" t="s">
        <v>187</v>
      </c>
      <c r="B7" s="392" t="s">
        <v>188</v>
      </c>
      <c r="C7" s="390" t="s">
        <v>181</v>
      </c>
      <c r="D7" s="392" t="s">
        <v>189</v>
      </c>
      <c r="E7" s="377">
        <v>3001</v>
      </c>
      <c r="F7" s="392" t="s">
        <v>188</v>
      </c>
      <c r="G7" s="377">
        <v>3101</v>
      </c>
      <c r="H7" s="648" t="s">
        <v>1389</v>
      </c>
      <c r="I7" s="647">
        <v>27.82</v>
      </c>
    </row>
    <row r="8" spans="1:12" s="5" customFormat="1" ht="12.75" x14ac:dyDescent="0.2">
      <c r="A8" s="392" t="s">
        <v>187</v>
      </c>
      <c r="B8" s="392" t="s">
        <v>188</v>
      </c>
      <c r="C8" s="390" t="s">
        <v>181</v>
      </c>
      <c r="D8" s="392" t="s">
        <v>189</v>
      </c>
      <c r="E8" s="377">
        <v>3001</v>
      </c>
      <c r="F8" s="392" t="s">
        <v>190</v>
      </c>
      <c r="G8" s="377">
        <v>3103</v>
      </c>
      <c r="H8" s="648" t="s">
        <v>1390</v>
      </c>
      <c r="I8" s="647">
        <v>34.979999999999997</v>
      </c>
    </row>
    <row r="9" spans="1:12" s="5" customFormat="1" ht="12.75" x14ac:dyDescent="0.2">
      <c r="A9" s="392" t="s">
        <v>187</v>
      </c>
      <c r="B9" s="387" t="s">
        <v>191</v>
      </c>
      <c r="C9" s="390" t="s">
        <v>181</v>
      </c>
      <c r="D9" s="387" t="s">
        <v>192</v>
      </c>
      <c r="E9" s="377">
        <v>3301</v>
      </c>
      <c r="F9" s="387" t="s">
        <v>192</v>
      </c>
      <c r="G9" s="377">
        <v>3301</v>
      </c>
      <c r="H9" s="648" t="s">
        <v>1389</v>
      </c>
      <c r="I9" s="647">
        <v>18.989999999999998</v>
      </c>
    </row>
    <row r="10" spans="1:12" s="5" customFormat="1" ht="12.75" x14ac:dyDescent="0.2">
      <c r="A10" s="392" t="s">
        <v>193</v>
      </c>
      <c r="B10" s="392" t="s">
        <v>194</v>
      </c>
      <c r="C10" s="390" t="s">
        <v>181</v>
      </c>
      <c r="D10" s="392" t="s">
        <v>195</v>
      </c>
      <c r="E10" s="377">
        <v>4001</v>
      </c>
      <c r="F10" s="392" t="s">
        <v>196</v>
      </c>
      <c r="G10" s="377">
        <v>4101</v>
      </c>
      <c r="H10" s="648" t="s">
        <v>1389</v>
      </c>
      <c r="I10" s="647">
        <v>23.18</v>
      </c>
    </row>
    <row r="11" spans="1:12" s="5" customFormat="1" ht="12.75" x14ac:dyDescent="0.2">
      <c r="A11" s="392" t="s">
        <v>193</v>
      </c>
      <c r="B11" s="392" t="s">
        <v>194</v>
      </c>
      <c r="C11" s="390" t="s">
        <v>181</v>
      </c>
      <c r="D11" s="392" t="s">
        <v>195</v>
      </c>
      <c r="E11" s="377">
        <v>4001</v>
      </c>
      <c r="F11" s="392" t="s">
        <v>193</v>
      </c>
      <c r="G11" s="377">
        <v>4102</v>
      </c>
      <c r="H11" s="648" t="s">
        <v>1389</v>
      </c>
      <c r="I11" s="647">
        <v>23.38</v>
      </c>
    </row>
    <row r="12" spans="1:12" s="5" customFormat="1" ht="12.75" x14ac:dyDescent="0.2">
      <c r="A12" s="392" t="s">
        <v>193</v>
      </c>
      <c r="B12" s="392" t="s">
        <v>197</v>
      </c>
      <c r="C12" s="390" t="s">
        <v>181</v>
      </c>
      <c r="D12" s="392" t="s">
        <v>198</v>
      </c>
      <c r="E12" s="377">
        <v>4301</v>
      </c>
      <c r="F12" s="193" t="s">
        <v>198</v>
      </c>
      <c r="G12" s="377">
        <v>4301</v>
      </c>
      <c r="H12" s="648" t="s">
        <v>1389</v>
      </c>
      <c r="I12" s="647">
        <v>23.45</v>
      </c>
    </row>
    <row r="13" spans="1:12" s="5" customFormat="1" ht="12.75" x14ac:dyDescent="0.2">
      <c r="A13" s="392" t="s">
        <v>199</v>
      </c>
      <c r="B13" s="392" t="s">
        <v>199</v>
      </c>
      <c r="C13" s="390" t="s">
        <v>200</v>
      </c>
      <c r="D13" s="392" t="s">
        <v>200</v>
      </c>
      <c r="E13" s="377">
        <v>5001</v>
      </c>
      <c r="F13" s="392" t="s">
        <v>199</v>
      </c>
      <c r="G13" s="377">
        <v>5101</v>
      </c>
      <c r="H13" s="648" t="s">
        <v>1389</v>
      </c>
      <c r="I13" s="647">
        <v>17.05</v>
      </c>
    </row>
    <row r="14" spans="1:12" s="5" customFormat="1" ht="12.75" x14ac:dyDescent="0.2">
      <c r="A14" s="392" t="s">
        <v>199</v>
      </c>
      <c r="B14" s="392" t="s">
        <v>199</v>
      </c>
      <c r="C14" s="390" t="s">
        <v>200</v>
      </c>
      <c r="D14" s="392" t="s">
        <v>200</v>
      </c>
      <c r="E14" s="377">
        <v>5001</v>
      </c>
      <c r="F14" s="392" t="s">
        <v>201</v>
      </c>
      <c r="G14" s="377">
        <v>5102</v>
      </c>
      <c r="H14" s="648" t="s">
        <v>1390</v>
      </c>
      <c r="I14" s="647">
        <v>28.79</v>
      </c>
    </row>
    <row r="15" spans="1:12" s="5" customFormat="1" ht="12.75" x14ac:dyDescent="0.2">
      <c r="A15" s="392" t="s">
        <v>199</v>
      </c>
      <c r="B15" s="392" t="s">
        <v>199</v>
      </c>
      <c r="C15" s="390" t="s">
        <v>200</v>
      </c>
      <c r="D15" s="392" t="s">
        <v>200</v>
      </c>
      <c r="E15" s="377">
        <v>5001</v>
      </c>
      <c r="F15" s="392" t="s">
        <v>202</v>
      </c>
      <c r="G15" s="377">
        <v>5103</v>
      </c>
      <c r="H15" s="648" t="s">
        <v>1389</v>
      </c>
      <c r="I15" s="647">
        <v>15.46</v>
      </c>
    </row>
    <row r="16" spans="1:12" s="5" customFormat="1" ht="12.75" x14ac:dyDescent="0.2">
      <c r="A16" s="392" t="s">
        <v>199</v>
      </c>
      <c r="B16" s="392" t="s">
        <v>199</v>
      </c>
      <c r="C16" s="390" t="s">
        <v>200</v>
      </c>
      <c r="D16" s="392" t="s">
        <v>200</v>
      </c>
      <c r="E16" s="377">
        <v>5001</v>
      </c>
      <c r="F16" s="392" t="s">
        <v>203</v>
      </c>
      <c r="G16" s="377">
        <v>5105</v>
      </c>
      <c r="H16" s="648" t="s">
        <v>1390</v>
      </c>
      <c r="I16" s="647">
        <v>23.45</v>
      </c>
    </row>
    <row r="17" spans="1:9" s="5" customFormat="1" ht="12.75" x14ac:dyDescent="0.2">
      <c r="A17" s="392" t="s">
        <v>199</v>
      </c>
      <c r="B17" s="392" t="s">
        <v>199</v>
      </c>
      <c r="C17" s="390" t="s">
        <v>200</v>
      </c>
      <c r="D17" s="392" t="s">
        <v>200</v>
      </c>
      <c r="E17" s="377">
        <v>5001</v>
      </c>
      <c r="F17" s="392" t="s">
        <v>204</v>
      </c>
      <c r="G17" s="377">
        <v>5107</v>
      </c>
      <c r="H17" s="648" t="s">
        <v>1390</v>
      </c>
      <c r="I17" s="647">
        <v>26.74</v>
      </c>
    </row>
    <row r="18" spans="1:9" s="5" customFormat="1" ht="12.75" x14ac:dyDescent="0.2">
      <c r="A18" s="392" t="s">
        <v>199</v>
      </c>
      <c r="B18" s="392" t="s">
        <v>199</v>
      </c>
      <c r="C18" s="390" t="s">
        <v>200</v>
      </c>
      <c r="D18" s="392" t="s">
        <v>200</v>
      </c>
      <c r="E18" s="377">
        <v>5001</v>
      </c>
      <c r="F18" s="392" t="s">
        <v>205</v>
      </c>
      <c r="G18" s="377">
        <v>5109</v>
      </c>
      <c r="H18" s="648" t="s">
        <v>1389</v>
      </c>
      <c r="I18" s="647">
        <v>16.010000000000002</v>
      </c>
    </row>
    <row r="19" spans="1:9" s="5" customFormat="1" ht="12.75" x14ac:dyDescent="0.2">
      <c r="A19" s="392" t="s">
        <v>199</v>
      </c>
      <c r="B19" s="387" t="s">
        <v>206</v>
      </c>
      <c r="C19" s="390" t="s">
        <v>181</v>
      </c>
      <c r="D19" s="387" t="s">
        <v>207</v>
      </c>
      <c r="E19" s="377">
        <v>5301</v>
      </c>
      <c r="F19" s="194" t="s">
        <v>206</v>
      </c>
      <c r="G19" s="377">
        <v>5301</v>
      </c>
      <c r="H19" s="648" t="s">
        <v>1389</v>
      </c>
      <c r="I19" s="647">
        <v>8.98</v>
      </c>
    </row>
    <row r="20" spans="1:9" s="5" customFormat="1" ht="12.75" x14ac:dyDescent="0.2">
      <c r="A20" s="392" t="s">
        <v>199</v>
      </c>
      <c r="B20" s="387" t="s">
        <v>206</v>
      </c>
      <c r="C20" s="390" t="s">
        <v>181</v>
      </c>
      <c r="D20" s="387" t="s">
        <v>207</v>
      </c>
      <c r="E20" s="377">
        <v>5301</v>
      </c>
      <c r="F20" s="194" t="s">
        <v>208</v>
      </c>
      <c r="G20" s="377">
        <v>5304</v>
      </c>
      <c r="H20" s="648" t="s">
        <v>1390</v>
      </c>
      <c r="I20" s="647">
        <v>19.61</v>
      </c>
    </row>
    <row r="21" spans="1:9" s="5" customFormat="1" ht="12.75" x14ac:dyDescent="0.2">
      <c r="A21" s="392" t="s">
        <v>199</v>
      </c>
      <c r="B21" s="387" t="s">
        <v>209</v>
      </c>
      <c r="C21" s="390" t="s">
        <v>181</v>
      </c>
      <c r="D21" s="387" t="s">
        <v>210</v>
      </c>
      <c r="E21" s="377">
        <v>5501</v>
      </c>
      <c r="F21" s="194" t="s">
        <v>209</v>
      </c>
      <c r="G21" s="377">
        <v>5501</v>
      </c>
      <c r="H21" s="648" t="s">
        <v>1389</v>
      </c>
      <c r="I21" s="647">
        <v>12.17</v>
      </c>
    </row>
    <row r="22" spans="1:9" s="5" customFormat="1" ht="12.75" x14ac:dyDescent="0.2">
      <c r="A22" s="392" t="s">
        <v>199</v>
      </c>
      <c r="B22" s="387" t="s">
        <v>209</v>
      </c>
      <c r="C22" s="390" t="s">
        <v>181</v>
      </c>
      <c r="D22" s="387" t="s">
        <v>210</v>
      </c>
      <c r="E22" s="377">
        <v>5501</v>
      </c>
      <c r="F22" s="194" t="s">
        <v>211</v>
      </c>
      <c r="G22" s="377">
        <v>5502</v>
      </c>
      <c r="H22" s="648" t="s">
        <v>1389</v>
      </c>
      <c r="I22" s="647">
        <v>30.96</v>
      </c>
    </row>
    <row r="23" spans="1:9" s="5" customFormat="1" ht="12.75" x14ac:dyDescent="0.2">
      <c r="A23" s="392" t="s">
        <v>199</v>
      </c>
      <c r="B23" s="387" t="s">
        <v>209</v>
      </c>
      <c r="C23" s="390" t="s">
        <v>181</v>
      </c>
      <c r="D23" s="387" t="s">
        <v>210</v>
      </c>
      <c r="E23" s="377">
        <v>5501</v>
      </c>
      <c r="F23" s="194" t="s">
        <v>212</v>
      </c>
      <c r="G23" s="377">
        <v>5503</v>
      </c>
      <c r="H23" s="648" t="s">
        <v>1390</v>
      </c>
      <c r="I23" s="647">
        <v>18.22</v>
      </c>
    </row>
    <row r="24" spans="1:9" s="5" customFormat="1" ht="12.75" x14ac:dyDescent="0.2">
      <c r="A24" s="392" t="s">
        <v>199</v>
      </c>
      <c r="B24" s="387" t="s">
        <v>209</v>
      </c>
      <c r="C24" s="390" t="s">
        <v>181</v>
      </c>
      <c r="D24" s="387" t="s">
        <v>210</v>
      </c>
      <c r="E24" s="377">
        <v>5501</v>
      </c>
      <c r="F24" s="194" t="s">
        <v>213</v>
      </c>
      <c r="G24" s="377">
        <v>5504</v>
      </c>
      <c r="H24" s="648" t="s">
        <v>1390</v>
      </c>
      <c r="I24" s="647">
        <v>15.64</v>
      </c>
    </row>
    <row r="25" spans="1:9" s="5" customFormat="1" ht="12.75" x14ac:dyDescent="0.2">
      <c r="A25" s="392" t="s">
        <v>199</v>
      </c>
      <c r="B25" s="392" t="s">
        <v>214</v>
      </c>
      <c r="C25" s="390" t="s">
        <v>181</v>
      </c>
      <c r="D25" s="392" t="s">
        <v>215</v>
      </c>
      <c r="E25" s="377">
        <v>5601</v>
      </c>
      <c r="F25" s="193" t="s">
        <v>214</v>
      </c>
      <c r="G25" s="377">
        <v>5601</v>
      </c>
      <c r="H25" s="648" t="s">
        <v>1389</v>
      </c>
      <c r="I25" s="647">
        <v>17.93</v>
      </c>
    </row>
    <row r="26" spans="1:9" s="5" customFormat="1" ht="12.75" x14ac:dyDescent="0.2">
      <c r="A26" s="392" t="s">
        <v>199</v>
      </c>
      <c r="B26" s="392" t="s">
        <v>214</v>
      </c>
      <c r="C26" s="390" t="s">
        <v>181</v>
      </c>
      <c r="D26" s="392" t="s">
        <v>215</v>
      </c>
      <c r="E26" s="377">
        <v>5601</v>
      </c>
      <c r="F26" s="193" t="s">
        <v>216</v>
      </c>
      <c r="G26" s="377">
        <v>5603</v>
      </c>
      <c r="H26" s="648" t="s">
        <v>1390</v>
      </c>
      <c r="I26" s="647">
        <v>20.78</v>
      </c>
    </row>
    <row r="27" spans="1:9" s="5" customFormat="1" ht="12.75" x14ac:dyDescent="0.2">
      <c r="A27" s="392" t="s">
        <v>199</v>
      </c>
      <c r="B27" s="392" t="s">
        <v>214</v>
      </c>
      <c r="C27" s="390" t="s">
        <v>181</v>
      </c>
      <c r="D27" s="392" t="s">
        <v>215</v>
      </c>
      <c r="E27" s="377">
        <v>5601</v>
      </c>
      <c r="F27" s="193" t="s">
        <v>217</v>
      </c>
      <c r="G27" s="377">
        <v>5606</v>
      </c>
      <c r="H27" s="648" t="s">
        <v>1390</v>
      </c>
      <c r="I27" s="647">
        <v>20.69</v>
      </c>
    </row>
    <row r="28" spans="1:9" s="5" customFormat="1" ht="12.75" x14ac:dyDescent="0.2">
      <c r="A28" s="392" t="s">
        <v>199</v>
      </c>
      <c r="B28" s="387" t="s">
        <v>218</v>
      </c>
      <c r="C28" s="390" t="s">
        <v>181</v>
      </c>
      <c r="D28" s="387" t="s">
        <v>219</v>
      </c>
      <c r="E28" s="377">
        <v>5701</v>
      </c>
      <c r="F28" s="194" t="s">
        <v>219</v>
      </c>
      <c r="G28" s="377">
        <v>5701</v>
      </c>
      <c r="H28" s="648" t="s">
        <v>1389</v>
      </c>
      <c r="I28" s="647">
        <v>19.09</v>
      </c>
    </row>
    <row r="29" spans="1:9" s="5" customFormat="1" ht="12.75" x14ac:dyDescent="0.2">
      <c r="A29" s="392" t="s">
        <v>199</v>
      </c>
      <c r="B29" s="392" t="s">
        <v>220</v>
      </c>
      <c r="C29" s="390" t="s">
        <v>200</v>
      </c>
      <c r="D29" s="392" t="s">
        <v>200</v>
      </c>
      <c r="E29" s="377">
        <v>5001</v>
      </c>
      <c r="F29" s="392" t="s">
        <v>221</v>
      </c>
      <c r="G29" s="377">
        <v>5801</v>
      </c>
      <c r="H29" s="648" t="s">
        <v>1389</v>
      </c>
      <c r="I29" s="647">
        <v>13.64</v>
      </c>
    </row>
    <row r="30" spans="1:9" s="5" customFormat="1" ht="12.75" x14ac:dyDescent="0.2">
      <c r="A30" s="392" t="s">
        <v>199</v>
      </c>
      <c r="B30" s="392" t="s">
        <v>220</v>
      </c>
      <c r="C30" s="390" t="s">
        <v>200</v>
      </c>
      <c r="D30" s="392" t="s">
        <v>200</v>
      </c>
      <c r="E30" s="377">
        <v>5001</v>
      </c>
      <c r="F30" s="392" t="s">
        <v>222</v>
      </c>
      <c r="G30" s="377">
        <v>5802</v>
      </c>
      <c r="H30" s="648" t="s">
        <v>1389</v>
      </c>
      <c r="I30" s="647">
        <v>23.44</v>
      </c>
    </row>
    <row r="31" spans="1:9" s="5" customFormat="1" ht="12.75" x14ac:dyDescent="0.2">
      <c r="A31" s="392" t="s">
        <v>199</v>
      </c>
      <c r="B31" s="392" t="s">
        <v>220</v>
      </c>
      <c r="C31" s="390" t="s">
        <v>200</v>
      </c>
      <c r="D31" s="392" t="s">
        <v>200</v>
      </c>
      <c r="E31" s="377">
        <v>5001</v>
      </c>
      <c r="F31" s="392" t="s">
        <v>223</v>
      </c>
      <c r="G31" s="377">
        <v>5803</v>
      </c>
      <c r="H31" s="648" t="s">
        <v>1390</v>
      </c>
      <c r="I31" s="647">
        <v>26.09</v>
      </c>
    </row>
    <row r="32" spans="1:9" s="5" customFormat="1" ht="12.75" x14ac:dyDescent="0.2">
      <c r="A32" s="392" t="s">
        <v>199</v>
      </c>
      <c r="B32" s="392" t="s">
        <v>220</v>
      </c>
      <c r="C32" s="390" t="s">
        <v>200</v>
      </c>
      <c r="D32" s="392" t="s">
        <v>200</v>
      </c>
      <c r="E32" s="377">
        <v>5001</v>
      </c>
      <c r="F32" s="392" t="s">
        <v>224</v>
      </c>
      <c r="G32" s="377">
        <v>5804</v>
      </c>
      <c r="H32" s="648" t="s">
        <v>1389</v>
      </c>
      <c r="I32" s="647">
        <v>18.809999999999999</v>
      </c>
    </row>
    <row r="33" spans="1:9" s="5" customFormat="1" ht="12.75" x14ac:dyDescent="0.2">
      <c r="A33" s="392" t="s">
        <v>225</v>
      </c>
      <c r="B33" s="392" t="s">
        <v>226</v>
      </c>
      <c r="C33" s="390" t="s">
        <v>181</v>
      </c>
      <c r="D33" s="392" t="s">
        <v>227</v>
      </c>
      <c r="E33" s="377">
        <v>6001</v>
      </c>
      <c r="F33" s="392" t="s">
        <v>228</v>
      </c>
      <c r="G33" s="377">
        <v>6101</v>
      </c>
      <c r="H33" s="648" t="s">
        <v>1389</v>
      </c>
      <c r="I33" s="647">
        <v>22.47</v>
      </c>
    </row>
    <row r="34" spans="1:9" s="5" customFormat="1" ht="12.75" x14ac:dyDescent="0.2">
      <c r="A34" s="392" t="s">
        <v>225</v>
      </c>
      <c r="B34" s="392" t="s">
        <v>226</v>
      </c>
      <c r="C34" s="390" t="s">
        <v>181</v>
      </c>
      <c r="D34" s="392" t="s">
        <v>227</v>
      </c>
      <c r="E34" s="377">
        <v>6001</v>
      </c>
      <c r="F34" s="392" t="s">
        <v>229</v>
      </c>
      <c r="G34" s="377">
        <v>6108</v>
      </c>
      <c r="H34" s="648" t="s">
        <v>1389</v>
      </c>
      <c r="I34" s="647">
        <v>18.21</v>
      </c>
    </row>
    <row r="35" spans="1:9" s="5" customFormat="1" ht="12.75" x14ac:dyDescent="0.2">
      <c r="A35" s="392" t="s">
        <v>225</v>
      </c>
      <c r="B35" s="387" t="s">
        <v>226</v>
      </c>
      <c r="C35" s="390" t="s">
        <v>181</v>
      </c>
      <c r="D35" s="387" t="s">
        <v>230</v>
      </c>
      <c r="E35" s="377">
        <v>6115</v>
      </c>
      <c r="F35" s="387" t="s">
        <v>230</v>
      </c>
      <c r="G35" s="377">
        <v>6115</v>
      </c>
      <c r="H35" s="648" t="s">
        <v>1389</v>
      </c>
      <c r="I35" s="647">
        <v>28.18</v>
      </c>
    </row>
    <row r="36" spans="1:9" s="5" customFormat="1" ht="12.75" x14ac:dyDescent="0.2">
      <c r="A36" s="392" t="s">
        <v>225</v>
      </c>
      <c r="B36" s="387" t="s">
        <v>231</v>
      </c>
      <c r="C36" s="390" t="s">
        <v>181</v>
      </c>
      <c r="D36" s="387" t="s">
        <v>232</v>
      </c>
      <c r="E36" s="377">
        <v>6301</v>
      </c>
      <c r="F36" s="194" t="s">
        <v>232</v>
      </c>
      <c r="G36" s="377">
        <v>6301</v>
      </c>
      <c r="H36" s="648" t="s">
        <v>1389</v>
      </c>
      <c r="I36" s="647">
        <v>17.45</v>
      </c>
    </row>
    <row r="37" spans="1:9" s="5" customFormat="1" ht="12.75" x14ac:dyDescent="0.2">
      <c r="A37" s="392" t="s">
        <v>233</v>
      </c>
      <c r="B37" s="392" t="s">
        <v>234</v>
      </c>
      <c r="C37" s="390" t="s">
        <v>181</v>
      </c>
      <c r="D37" s="392" t="s">
        <v>235</v>
      </c>
      <c r="E37" s="377">
        <v>7001</v>
      </c>
      <c r="F37" s="392" t="s">
        <v>234</v>
      </c>
      <c r="G37" s="377">
        <v>7101</v>
      </c>
      <c r="H37" s="648" t="s">
        <v>1389</v>
      </c>
      <c r="I37" s="647">
        <v>16.690000000000001</v>
      </c>
    </row>
    <row r="38" spans="1:9" s="5" customFormat="1" ht="12.75" x14ac:dyDescent="0.2">
      <c r="A38" s="392" t="s">
        <v>233</v>
      </c>
      <c r="B38" s="387" t="s">
        <v>234</v>
      </c>
      <c r="C38" s="390" t="s">
        <v>181</v>
      </c>
      <c r="D38" s="387" t="s">
        <v>236</v>
      </c>
      <c r="E38" s="377">
        <v>7102</v>
      </c>
      <c r="F38" s="387" t="s">
        <v>236</v>
      </c>
      <c r="G38" s="377">
        <v>7102</v>
      </c>
      <c r="H38" s="648" t="s">
        <v>1389</v>
      </c>
      <c r="I38" s="647">
        <v>22.01</v>
      </c>
    </row>
    <row r="39" spans="1:9" s="5" customFormat="1" ht="12.75" x14ac:dyDescent="0.2">
      <c r="A39" s="392" t="s">
        <v>233</v>
      </c>
      <c r="B39" s="392" t="s">
        <v>234</v>
      </c>
      <c r="C39" s="390" t="s">
        <v>181</v>
      </c>
      <c r="D39" s="392" t="s">
        <v>235</v>
      </c>
      <c r="E39" s="377">
        <v>7001</v>
      </c>
      <c r="F39" s="392" t="s">
        <v>233</v>
      </c>
      <c r="G39" s="377">
        <v>7105</v>
      </c>
      <c r="H39" s="648" t="s">
        <v>1390</v>
      </c>
      <c r="I39" s="647">
        <v>33.159999999999997</v>
      </c>
    </row>
    <row r="40" spans="1:9" s="5" customFormat="1" ht="12.75" x14ac:dyDescent="0.2">
      <c r="A40" s="392" t="s">
        <v>233</v>
      </c>
      <c r="B40" s="392" t="s">
        <v>237</v>
      </c>
      <c r="C40" s="390" t="s">
        <v>181</v>
      </c>
      <c r="D40" s="392" t="s">
        <v>238</v>
      </c>
      <c r="E40" s="377">
        <v>7301</v>
      </c>
      <c r="F40" s="193" t="s">
        <v>237</v>
      </c>
      <c r="G40" s="377">
        <v>7301</v>
      </c>
      <c r="H40" s="648" t="s">
        <v>1389</v>
      </c>
      <c r="I40" s="647">
        <v>15.41</v>
      </c>
    </row>
    <row r="41" spans="1:9" s="5" customFormat="1" ht="12.75" x14ac:dyDescent="0.2">
      <c r="A41" s="392" t="s">
        <v>233</v>
      </c>
      <c r="B41" s="392" t="s">
        <v>237</v>
      </c>
      <c r="C41" s="390" t="s">
        <v>181</v>
      </c>
      <c r="D41" s="392" t="s">
        <v>238</v>
      </c>
      <c r="E41" s="377">
        <v>7301</v>
      </c>
      <c r="F41" s="193" t="s">
        <v>239</v>
      </c>
      <c r="G41" s="377">
        <v>7305</v>
      </c>
      <c r="H41" s="648" t="s">
        <v>1390</v>
      </c>
      <c r="I41" s="647">
        <v>19.579999999999998</v>
      </c>
    </row>
    <row r="42" spans="1:9" s="5" customFormat="1" ht="12.75" x14ac:dyDescent="0.2">
      <c r="A42" s="392" t="s">
        <v>233</v>
      </c>
      <c r="B42" s="392" t="s">
        <v>237</v>
      </c>
      <c r="C42" s="390" t="s">
        <v>181</v>
      </c>
      <c r="D42" s="392" t="s">
        <v>238</v>
      </c>
      <c r="E42" s="377">
        <v>7301</v>
      </c>
      <c r="F42" s="193" t="s">
        <v>240</v>
      </c>
      <c r="G42" s="377">
        <v>7306</v>
      </c>
      <c r="H42" s="648" t="s">
        <v>1390</v>
      </c>
      <c r="I42" s="647">
        <v>21.08</v>
      </c>
    </row>
    <row r="43" spans="1:9" s="5" customFormat="1" ht="12.75" x14ac:dyDescent="0.2">
      <c r="A43" s="392" t="s">
        <v>233</v>
      </c>
      <c r="B43" s="387" t="s">
        <v>241</v>
      </c>
      <c r="C43" s="390" t="s">
        <v>181</v>
      </c>
      <c r="D43" s="387" t="s">
        <v>241</v>
      </c>
      <c r="E43" s="377">
        <v>7401</v>
      </c>
      <c r="F43" s="194" t="s">
        <v>241</v>
      </c>
      <c r="G43" s="377">
        <v>7401</v>
      </c>
      <c r="H43" s="648" t="s">
        <v>1389</v>
      </c>
      <c r="I43" s="647">
        <v>22.79</v>
      </c>
    </row>
    <row r="44" spans="1:9" s="5" customFormat="1" ht="12.75" x14ac:dyDescent="0.2">
      <c r="A44" s="392" t="s">
        <v>242</v>
      </c>
      <c r="B44" s="392" t="s">
        <v>243</v>
      </c>
      <c r="C44" s="390" t="s">
        <v>244</v>
      </c>
      <c r="D44" s="392" t="s">
        <v>244</v>
      </c>
      <c r="E44" s="377">
        <v>8001</v>
      </c>
      <c r="F44" s="392" t="s">
        <v>243</v>
      </c>
      <c r="G44" s="377">
        <v>8101</v>
      </c>
      <c r="H44" s="648" t="s">
        <v>1389</v>
      </c>
      <c r="I44" s="647">
        <v>13.45</v>
      </c>
    </row>
    <row r="45" spans="1:9" s="5" customFormat="1" ht="12.75" x14ac:dyDescent="0.2">
      <c r="A45" s="392" t="s">
        <v>242</v>
      </c>
      <c r="B45" s="392" t="s">
        <v>243</v>
      </c>
      <c r="C45" s="390" t="s">
        <v>244</v>
      </c>
      <c r="D45" s="392" t="s">
        <v>244</v>
      </c>
      <c r="E45" s="377">
        <v>8001</v>
      </c>
      <c r="F45" s="392" t="s">
        <v>245</v>
      </c>
      <c r="G45" s="377">
        <v>8102</v>
      </c>
      <c r="H45" s="648" t="s">
        <v>1389</v>
      </c>
      <c r="I45" s="647">
        <v>15.79</v>
      </c>
    </row>
    <row r="46" spans="1:9" s="5" customFormat="1" ht="12.75" x14ac:dyDescent="0.2">
      <c r="A46" s="392" t="s">
        <v>242</v>
      </c>
      <c r="B46" s="392" t="s">
        <v>243</v>
      </c>
      <c r="C46" s="390" t="s">
        <v>244</v>
      </c>
      <c r="D46" s="392" t="s">
        <v>244</v>
      </c>
      <c r="E46" s="377">
        <v>8001</v>
      </c>
      <c r="F46" s="392" t="s">
        <v>246</v>
      </c>
      <c r="G46" s="377">
        <v>8103</v>
      </c>
      <c r="H46" s="648" t="s">
        <v>1389</v>
      </c>
      <c r="I46" s="647">
        <v>15.27</v>
      </c>
    </row>
    <row r="47" spans="1:9" s="5" customFormat="1" ht="12.75" x14ac:dyDescent="0.2">
      <c r="A47" s="392" t="s">
        <v>242</v>
      </c>
      <c r="B47" s="392" t="s">
        <v>243</v>
      </c>
      <c r="C47" s="390" t="s">
        <v>244</v>
      </c>
      <c r="D47" s="392" t="s">
        <v>244</v>
      </c>
      <c r="E47" s="377">
        <v>8001</v>
      </c>
      <c r="F47" s="392" t="s">
        <v>247</v>
      </c>
      <c r="G47" s="377">
        <v>8105</v>
      </c>
      <c r="H47" s="648" t="s">
        <v>1390</v>
      </c>
      <c r="I47" s="647">
        <v>26.24</v>
      </c>
    </row>
    <row r="48" spans="1:9" s="5" customFormat="1" ht="12.75" x14ac:dyDescent="0.2">
      <c r="A48" s="392" t="s">
        <v>242</v>
      </c>
      <c r="B48" s="392" t="s">
        <v>243</v>
      </c>
      <c r="C48" s="390" t="s">
        <v>244</v>
      </c>
      <c r="D48" s="392" t="s">
        <v>244</v>
      </c>
      <c r="E48" s="377">
        <v>8001</v>
      </c>
      <c r="F48" s="392" t="s">
        <v>248</v>
      </c>
      <c r="G48" s="377">
        <v>8106</v>
      </c>
      <c r="H48" s="648" t="s">
        <v>1389</v>
      </c>
      <c r="I48" s="647">
        <v>23.15</v>
      </c>
    </row>
    <row r="49" spans="1:9" s="5" customFormat="1" ht="12.75" x14ac:dyDescent="0.2">
      <c r="A49" s="392" t="s">
        <v>242</v>
      </c>
      <c r="B49" s="392" t="s">
        <v>243</v>
      </c>
      <c r="C49" s="390" t="s">
        <v>244</v>
      </c>
      <c r="D49" s="392" t="s">
        <v>244</v>
      </c>
      <c r="E49" s="377">
        <v>8001</v>
      </c>
      <c r="F49" s="392" t="s">
        <v>249</v>
      </c>
      <c r="G49" s="377">
        <v>8107</v>
      </c>
      <c r="H49" s="648" t="s">
        <v>1389</v>
      </c>
      <c r="I49" s="647">
        <v>18.97</v>
      </c>
    </row>
    <row r="50" spans="1:9" s="5" customFormat="1" ht="12.75" x14ac:dyDescent="0.2">
      <c r="A50" s="392" t="s">
        <v>242</v>
      </c>
      <c r="B50" s="392" t="s">
        <v>243</v>
      </c>
      <c r="C50" s="390" t="s">
        <v>244</v>
      </c>
      <c r="D50" s="392" t="s">
        <v>244</v>
      </c>
      <c r="E50" s="377">
        <v>8001</v>
      </c>
      <c r="F50" s="392" t="s">
        <v>250</v>
      </c>
      <c r="G50" s="377">
        <v>8108</v>
      </c>
      <c r="H50" s="648" t="s">
        <v>1389</v>
      </c>
      <c r="I50" s="647">
        <v>17.88</v>
      </c>
    </row>
    <row r="51" spans="1:9" s="5" customFormat="1" ht="12.75" x14ac:dyDescent="0.2">
      <c r="A51" s="392" t="s">
        <v>242</v>
      </c>
      <c r="B51" s="392" t="s">
        <v>243</v>
      </c>
      <c r="C51" s="390" t="s">
        <v>244</v>
      </c>
      <c r="D51" s="392" t="s">
        <v>244</v>
      </c>
      <c r="E51" s="377">
        <v>8001</v>
      </c>
      <c r="F51" s="392" t="s">
        <v>251</v>
      </c>
      <c r="G51" s="377">
        <v>8109</v>
      </c>
      <c r="H51" s="648" t="s">
        <v>1390</v>
      </c>
      <c r="I51" s="647">
        <v>30.78</v>
      </c>
    </row>
    <row r="52" spans="1:9" s="5" customFormat="1" ht="12.75" x14ac:dyDescent="0.2">
      <c r="A52" s="392" t="s">
        <v>242</v>
      </c>
      <c r="B52" s="392" t="s">
        <v>243</v>
      </c>
      <c r="C52" s="390" t="s">
        <v>244</v>
      </c>
      <c r="D52" s="392" t="s">
        <v>244</v>
      </c>
      <c r="E52" s="377">
        <v>8001</v>
      </c>
      <c r="F52" s="392" t="s">
        <v>252</v>
      </c>
      <c r="G52" s="377">
        <v>8110</v>
      </c>
      <c r="H52" s="648" t="s">
        <v>1389</v>
      </c>
      <c r="I52" s="647">
        <v>11.44</v>
      </c>
    </row>
    <row r="53" spans="1:9" s="5" customFormat="1" ht="12.75" x14ac:dyDescent="0.2">
      <c r="A53" s="392" t="s">
        <v>242</v>
      </c>
      <c r="B53" s="392" t="s">
        <v>243</v>
      </c>
      <c r="C53" s="390" t="s">
        <v>244</v>
      </c>
      <c r="D53" s="392" t="s">
        <v>244</v>
      </c>
      <c r="E53" s="377">
        <v>8001</v>
      </c>
      <c r="F53" s="392" t="s">
        <v>253</v>
      </c>
      <c r="G53" s="377">
        <v>8111</v>
      </c>
      <c r="H53" s="648" t="s">
        <v>1389</v>
      </c>
      <c r="I53" s="647">
        <v>19.920000000000002</v>
      </c>
    </row>
    <row r="54" spans="1:9" s="5" customFormat="1" ht="12.75" x14ac:dyDescent="0.2">
      <c r="A54" s="392" t="s">
        <v>242</v>
      </c>
      <c r="B54" s="392" t="s">
        <v>243</v>
      </c>
      <c r="C54" s="390" t="s">
        <v>244</v>
      </c>
      <c r="D54" s="392" t="s">
        <v>244</v>
      </c>
      <c r="E54" s="377">
        <v>8001</v>
      </c>
      <c r="F54" s="392" t="s">
        <v>254</v>
      </c>
      <c r="G54" s="377">
        <v>8112</v>
      </c>
      <c r="H54" s="648" t="s">
        <v>1389</v>
      </c>
      <c r="I54" s="647">
        <v>17.14</v>
      </c>
    </row>
    <row r="55" spans="1:9" s="5" customFormat="1" ht="12.75" x14ac:dyDescent="0.2">
      <c r="A55" s="392" t="s">
        <v>242</v>
      </c>
      <c r="B55" s="392" t="s">
        <v>242</v>
      </c>
      <c r="C55" s="390" t="s">
        <v>181</v>
      </c>
      <c r="D55" s="392" t="s">
        <v>255</v>
      </c>
      <c r="E55" s="377">
        <v>8301</v>
      </c>
      <c r="F55" s="392" t="s">
        <v>256</v>
      </c>
      <c r="G55" s="377">
        <v>8301</v>
      </c>
      <c r="H55" s="648" t="s">
        <v>1389</v>
      </c>
      <c r="I55" s="647">
        <v>19.37</v>
      </c>
    </row>
    <row r="56" spans="1:9" s="5" customFormat="1" ht="12.75" x14ac:dyDescent="0.2">
      <c r="A56" s="392" t="s">
        <v>242</v>
      </c>
      <c r="B56" s="392" t="s">
        <v>242</v>
      </c>
      <c r="C56" s="390" t="s">
        <v>181</v>
      </c>
      <c r="D56" s="392" t="s">
        <v>255</v>
      </c>
      <c r="E56" s="377">
        <v>8301</v>
      </c>
      <c r="F56" s="193" t="s">
        <v>257</v>
      </c>
      <c r="G56" s="377">
        <v>8306</v>
      </c>
      <c r="H56" s="648" t="s">
        <v>1389</v>
      </c>
      <c r="I56" s="647">
        <v>21.7</v>
      </c>
    </row>
    <row r="57" spans="1:9" s="5" customFormat="1" ht="12.75" x14ac:dyDescent="0.2">
      <c r="A57" s="392" t="s">
        <v>258</v>
      </c>
      <c r="B57" s="392" t="s">
        <v>259</v>
      </c>
      <c r="C57" s="390" t="s">
        <v>181</v>
      </c>
      <c r="D57" s="392" t="s">
        <v>260</v>
      </c>
      <c r="E57" s="377">
        <v>9001</v>
      </c>
      <c r="F57" s="392" t="s">
        <v>261</v>
      </c>
      <c r="G57" s="377">
        <v>9101</v>
      </c>
      <c r="H57" s="648" t="s">
        <v>1389</v>
      </c>
      <c r="I57" s="647">
        <v>18.97</v>
      </c>
    </row>
    <row r="58" spans="1:9" s="5" customFormat="1" ht="12.75" x14ac:dyDescent="0.2">
      <c r="A58" s="392" t="s">
        <v>258</v>
      </c>
      <c r="B58" s="392" t="s">
        <v>259</v>
      </c>
      <c r="C58" s="390" t="s">
        <v>181</v>
      </c>
      <c r="D58" s="392" t="s">
        <v>260</v>
      </c>
      <c r="E58" s="377">
        <v>9001</v>
      </c>
      <c r="F58" s="392" t="s">
        <v>262</v>
      </c>
      <c r="G58" s="377">
        <v>9112</v>
      </c>
      <c r="H58" s="648" t="s">
        <v>1389</v>
      </c>
      <c r="I58" s="647">
        <v>44.71</v>
      </c>
    </row>
    <row r="59" spans="1:9" s="5" customFormat="1" ht="12.75" x14ac:dyDescent="0.2">
      <c r="A59" s="392" t="s">
        <v>258</v>
      </c>
      <c r="B59" s="387" t="s">
        <v>259</v>
      </c>
      <c r="C59" s="390" t="s">
        <v>181</v>
      </c>
      <c r="D59" s="387" t="s">
        <v>263</v>
      </c>
      <c r="E59" s="377">
        <v>9120</v>
      </c>
      <c r="F59" s="387" t="s">
        <v>263</v>
      </c>
      <c r="G59" s="377">
        <v>9120</v>
      </c>
      <c r="H59" s="648" t="s">
        <v>1389</v>
      </c>
      <c r="I59" s="647">
        <v>22.97</v>
      </c>
    </row>
    <row r="60" spans="1:9" s="5" customFormat="1" ht="12.75" x14ac:dyDescent="0.2">
      <c r="A60" s="392" t="s">
        <v>258</v>
      </c>
      <c r="B60" s="387" t="s">
        <v>264</v>
      </c>
      <c r="C60" s="390" t="s">
        <v>181</v>
      </c>
      <c r="D60" s="387" t="s">
        <v>265</v>
      </c>
      <c r="E60" s="377">
        <v>9201</v>
      </c>
      <c r="F60" s="387" t="s">
        <v>265</v>
      </c>
      <c r="G60" s="377">
        <v>9201</v>
      </c>
      <c r="H60" s="648" t="s">
        <v>1389</v>
      </c>
      <c r="I60" s="647">
        <v>16.82</v>
      </c>
    </row>
    <row r="61" spans="1:9" s="5" customFormat="1" ht="12.75" x14ac:dyDescent="0.2">
      <c r="A61" s="392" t="s">
        <v>266</v>
      </c>
      <c r="B61" s="392" t="s">
        <v>267</v>
      </c>
      <c r="C61" s="390" t="s">
        <v>181</v>
      </c>
      <c r="D61" s="392" t="s">
        <v>268</v>
      </c>
      <c r="E61" s="377">
        <v>10001</v>
      </c>
      <c r="F61" s="392" t="s">
        <v>269</v>
      </c>
      <c r="G61" s="377">
        <v>10101</v>
      </c>
      <c r="H61" s="648" t="s">
        <v>1389</v>
      </c>
      <c r="I61" s="647">
        <v>17.84</v>
      </c>
    </row>
    <row r="62" spans="1:9" s="5" customFormat="1" ht="12.75" x14ac:dyDescent="0.2">
      <c r="A62" s="392" t="s">
        <v>266</v>
      </c>
      <c r="B62" s="392" t="s">
        <v>267</v>
      </c>
      <c r="C62" s="390" t="s">
        <v>181</v>
      </c>
      <c r="D62" s="392" t="s">
        <v>268</v>
      </c>
      <c r="E62" s="377">
        <v>10001</v>
      </c>
      <c r="F62" s="392" t="s">
        <v>270</v>
      </c>
      <c r="G62" s="377">
        <v>10109</v>
      </c>
      <c r="H62" s="648" t="s">
        <v>1390</v>
      </c>
      <c r="I62" s="647">
        <v>15.14</v>
      </c>
    </row>
    <row r="63" spans="1:9" s="5" customFormat="1" ht="12.75" x14ac:dyDescent="0.2">
      <c r="A63" s="392" t="s">
        <v>266</v>
      </c>
      <c r="B63" s="387" t="s">
        <v>271</v>
      </c>
      <c r="C63" s="390" t="s">
        <v>181</v>
      </c>
      <c r="D63" s="387" t="s">
        <v>272</v>
      </c>
      <c r="E63" s="377">
        <v>10201</v>
      </c>
      <c r="F63" s="387" t="s">
        <v>272</v>
      </c>
      <c r="G63" s="377">
        <v>10201</v>
      </c>
      <c r="H63" s="648" t="s">
        <v>1389</v>
      </c>
      <c r="I63" s="647">
        <v>21.33</v>
      </c>
    </row>
    <row r="64" spans="1:9" s="5" customFormat="1" ht="12.75" x14ac:dyDescent="0.2">
      <c r="A64" s="392" t="s">
        <v>266</v>
      </c>
      <c r="B64" s="392" t="s">
        <v>273</v>
      </c>
      <c r="C64" s="390" t="s">
        <v>181</v>
      </c>
      <c r="D64" s="392" t="s">
        <v>273</v>
      </c>
      <c r="E64" s="377">
        <v>10301</v>
      </c>
      <c r="F64" s="392" t="s">
        <v>273</v>
      </c>
      <c r="G64" s="377">
        <v>10301</v>
      </c>
      <c r="H64" s="648" t="s">
        <v>1389</v>
      </c>
      <c r="I64" s="647">
        <v>20.27</v>
      </c>
    </row>
    <row r="65" spans="1:9" s="5" customFormat="1" ht="12.75" x14ac:dyDescent="0.2">
      <c r="A65" s="392" t="s">
        <v>274</v>
      </c>
      <c r="B65" s="387" t="s">
        <v>275</v>
      </c>
      <c r="C65" s="390" t="s">
        <v>181</v>
      </c>
      <c r="D65" s="387" t="s">
        <v>275</v>
      </c>
      <c r="E65" s="377">
        <v>11101</v>
      </c>
      <c r="F65" s="387" t="s">
        <v>275</v>
      </c>
      <c r="G65" s="377">
        <v>11101</v>
      </c>
      <c r="H65" s="648" t="s">
        <v>1389</v>
      </c>
      <c r="I65" s="647">
        <v>13.47</v>
      </c>
    </row>
    <row r="66" spans="1:9" s="5" customFormat="1" ht="12.75" x14ac:dyDescent="0.2">
      <c r="A66" s="392" t="s">
        <v>276</v>
      </c>
      <c r="B66" s="392" t="s">
        <v>276</v>
      </c>
      <c r="C66" s="390" t="s">
        <v>181</v>
      </c>
      <c r="D66" s="392" t="s">
        <v>277</v>
      </c>
      <c r="E66" s="377">
        <v>12101</v>
      </c>
      <c r="F66" s="193" t="s">
        <v>277</v>
      </c>
      <c r="G66" s="377">
        <v>12101</v>
      </c>
      <c r="H66" s="648" t="s">
        <v>1389</v>
      </c>
      <c r="I66" s="647">
        <v>7.62</v>
      </c>
    </row>
    <row r="67" spans="1:9" s="5" customFormat="1" ht="12.75" x14ac:dyDescent="0.2">
      <c r="A67" s="392" t="s">
        <v>278</v>
      </c>
      <c r="B67" s="392" t="s">
        <v>279</v>
      </c>
      <c r="C67" s="390" t="s">
        <v>280</v>
      </c>
      <c r="D67" s="392" t="s">
        <v>280</v>
      </c>
      <c r="E67" s="377">
        <v>13001</v>
      </c>
      <c r="F67" s="392" t="s">
        <v>279</v>
      </c>
      <c r="G67" s="377">
        <v>13101</v>
      </c>
      <c r="H67" s="648" t="s">
        <v>1389</v>
      </c>
      <c r="I67" s="647">
        <v>11.64</v>
      </c>
    </row>
    <row r="68" spans="1:9" s="5" customFormat="1" ht="12.75" x14ac:dyDescent="0.2">
      <c r="A68" s="392" t="s">
        <v>278</v>
      </c>
      <c r="B68" s="392" t="s">
        <v>279</v>
      </c>
      <c r="C68" s="390" t="s">
        <v>280</v>
      </c>
      <c r="D68" s="392" t="s">
        <v>280</v>
      </c>
      <c r="E68" s="377">
        <v>13001</v>
      </c>
      <c r="F68" s="392" t="s">
        <v>281</v>
      </c>
      <c r="G68" s="377">
        <v>13102</v>
      </c>
      <c r="H68" s="648" t="s">
        <v>1390</v>
      </c>
      <c r="I68" s="647">
        <v>19.66</v>
      </c>
    </row>
    <row r="69" spans="1:9" s="5" customFormat="1" ht="12.75" x14ac:dyDescent="0.2">
      <c r="A69" s="392" t="s">
        <v>278</v>
      </c>
      <c r="B69" s="392" t="s">
        <v>279</v>
      </c>
      <c r="C69" s="390" t="s">
        <v>280</v>
      </c>
      <c r="D69" s="392" t="s">
        <v>280</v>
      </c>
      <c r="E69" s="377">
        <v>13001</v>
      </c>
      <c r="F69" s="392" t="s">
        <v>282</v>
      </c>
      <c r="G69" s="377">
        <v>13103</v>
      </c>
      <c r="H69" s="648" t="s">
        <v>1389</v>
      </c>
      <c r="I69" s="647">
        <v>35.56</v>
      </c>
    </row>
    <row r="70" spans="1:9" s="5" customFormat="1" ht="12.75" x14ac:dyDescent="0.2">
      <c r="A70" s="392" t="s">
        <v>278</v>
      </c>
      <c r="B70" s="392" t="s">
        <v>279</v>
      </c>
      <c r="C70" s="390" t="s">
        <v>280</v>
      </c>
      <c r="D70" s="392" t="s">
        <v>280</v>
      </c>
      <c r="E70" s="377">
        <v>13001</v>
      </c>
      <c r="F70" s="392" t="s">
        <v>283</v>
      </c>
      <c r="G70" s="377">
        <v>13104</v>
      </c>
      <c r="H70" s="648" t="s">
        <v>1389</v>
      </c>
      <c r="I70" s="647">
        <v>21.62</v>
      </c>
    </row>
    <row r="71" spans="1:9" s="5" customFormat="1" ht="12.75" x14ac:dyDescent="0.2">
      <c r="A71" s="392" t="s">
        <v>278</v>
      </c>
      <c r="B71" s="392" t="s">
        <v>279</v>
      </c>
      <c r="C71" s="390" t="s">
        <v>280</v>
      </c>
      <c r="D71" s="392" t="s">
        <v>280</v>
      </c>
      <c r="E71" s="377">
        <v>13001</v>
      </c>
      <c r="F71" s="392" t="s">
        <v>284</v>
      </c>
      <c r="G71" s="377">
        <v>13105</v>
      </c>
      <c r="H71" s="648" t="s">
        <v>1389</v>
      </c>
      <c r="I71" s="647">
        <v>27.04</v>
      </c>
    </row>
    <row r="72" spans="1:9" s="5" customFormat="1" ht="12.75" x14ac:dyDescent="0.2">
      <c r="A72" s="392" t="s">
        <v>278</v>
      </c>
      <c r="B72" s="392" t="s">
        <v>279</v>
      </c>
      <c r="C72" s="390" t="s">
        <v>280</v>
      </c>
      <c r="D72" s="392" t="s">
        <v>280</v>
      </c>
      <c r="E72" s="377">
        <v>13001</v>
      </c>
      <c r="F72" s="392" t="s">
        <v>285</v>
      </c>
      <c r="G72" s="377">
        <v>13106</v>
      </c>
      <c r="H72" s="648" t="s">
        <v>1389</v>
      </c>
      <c r="I72" s="647">
        <v>14.49</v>
      </c>
    </row>
    <row r="73" spans="1:9" s="5" customFormat="1" ht="12.75" x14ac:dyDescent="0.2">
      <c r="A73" s="392" t="s">
        <v>278</v>
      </c>
      <c r="B73" s="392" t="s">
        <v>279</v>
      </c>
      <c r="C73" s="390" t="s">
        <v>280</v>
      </c>
      <c r="D73" s="392" t="s">
        <v>280</v>
      </c>
      <c r="E73" s="377">
        <v>13001</v>
      </c>
      <c r="F73" s="392" t="s">
        <v>286</v>
      </c>
      <c r="G73" s="377">
        <v>13107</v>
      </c>
      <c r="H73" s="648" t="s">
        <v>1390</v>
      </c>
      <c r="I73" s="647">
        <v>23.83</v>
      </c>
    </row>
    <row r="74" spans="1:9" s="5" customFormat="1" ht="12.75" x14ac:dyDescent="0.2">
      <c r="A74" s="392" t="s">
        <v>278</v>
      </c>
      <c r="B74" s="392" t="s">
        <v>279</v>
      </c>
      <c r="C74" s="390" t="s">
        <v>280</v>
      </c>
      <c r="D74" s="392" t="s">
        <v>280</v>
      </c>
      <c r="E74" s="377">
        <v>13001</v>
      </c>
      <c r="F74" s="392" t="s">
        <v>287</v>
      </c>
      <c r="G74" s="377">
        <v>13108</v>
      </c>
      <c r="H74" s="648" t="s">
        <v>1390</v>
      </c>
      <c r="I74" s="647">
        <v>21.34</v>
      </c>
    </row>
    <row r="75" spans="1:9" s="5" customFormat="1" ht="12.75" x14ac:dyDescent="0.2">
      <c r="A75" s="392" t="s">
        <v>278</v>
      </c>
      <c r="B75" s="392" t="s">
        <v>279</v>
      </c>
      <c r="C75" s="390" t="s">
        <v>280</v>
      </c>
      <c r="D75" s="392" t="s">
        <v>280</v>
      </c>
      <c r="E75" s="377">
        <v>13001</v>
      </c>
      <c r="F75" s="392" t="s">
        <v>288</v>
      </c>
      <c r="G75" s="377">
        <v>13109</v>
      </c>
      <c r="H75" s="648" t="s">
        <v>1390</v>
      </c>
      <c r="I75" s="647">
        <v>20.05</v>
      </c>
    </row>
    <row r="76" spans="1:9" s="5" customFormat="1" ht="12.75" x14ac:dyDescent="0.2">
      <c r="A76" s="392" t="s">
        <v>278</v>
      </c>
      <c r="B76" s="392" t="s">
        <v>279</v>
      </c>
      <c r="C76" s="390" t="s">
        <v>280</v>
      </c>
      <c r="D76" s="392" t="s">
        <v>280</v>
      </c>
      <c r="E76" s="377">
        <v>13001</v>
      </c>
      <c r="F76" s="392" t="s">
        <v>289</v>
      </c>
      <c r="G76" s="377">
        <v>13110</v>
      </c>
      <c r="H76" s="648" t="s">
        <v>1389</v>
      </c>
      <c r="I76" s="647">
        <v>17.010000000000002</v>
      </c>
    </row>
    <row r="77" spans="1:9" s="5" customFormat="1" ht="12.75" x14ac:dyDescent="0.2">
      <c r="A77" s="392" t="s">
        <v>278</v>
      </c>
      <c r="B77" s="392" t="s">
        <v>279</v>
      </c>
      <c r="C77" s="390" t="s">
        <v>280</v>
      </c>
      <c r="D77" s="392" t="s">
        <v>280</v>
      </c>
      <c r="E77" s="377">
        <v>13001</v>
      </c>
      <c r="F77" s="392" t="s">
        <v>290</v>
      </c>
      <c r="G77" s="377">
        <v>13111</v>
      </c>
      <c r="H77" s="648" t="s">
        <v>1389</v>
      </c>
      <c r="I77" s="647">
        <v>24.55</v>
      </c>
    </row>
    <row r="78" spans="1:9" s="5" customFormat="1" ht="12.75" x14ac:dyDescent="0.2">
      <c r="A78" s="392" t="s">
        <v>278</v>
      </c>
      <c r="B78" s="392" t="s">
        <v>279</v>
      </c>
      <c r="C78" s="390" t="s">
        <v>280</v>
      </c>
      <c r="D78" s="392" t="s">
        <v>280</v>
      </c>
      <c r="E78" s="377">
        <v>13001</v>
      </c>
      <c r="F78" s="392" t="s">
        <v>291</v>
      </c>
      <c r="G78" s="377">
        <v>13112</v>
      </c>
      <c r="H78" s="648" t="s">
        <v>1389</v>
      </c>
      <c r="I78" s="647">
        <v>42.4</v>
      </c>
    </row>
    <row r="79" spans="1:9" s="5" customFormat="1" ht="12.75" x14ac:dyDescent="0.2">
      <c r="A79" s="392" t="s">
        <v>278</v>
      </c>
      <c r="B79" s="392" t="s">
        <v>279</v>
      </c>
      <c r="C79" s="390" t="s">
        <v>280</v>
      </c>
      <c r="D79" s="392" t="s">
        <v>280</v>
      </c>
      <c r="E79" s="377">
        <v>13001</v>
      </c>
      <c r="F79" s="392" t="s">
        <v>292</v>
      </c>
      <c r="G79" s="377">
        <v>13113</v>
      </c>
      <c r="H79" s="648" t="s">
        <v>1390</v>
      </c>
      <c r="I79" s="647">
        <v>9.83</v>
      </c>
    </row>
    <row r="80" spans="1:9" s="5" customFormat="1" ht="12.75" x14ac:dyDescent="0.2">
      <c r="A80" s="392" t="s">
        <v>278</v>
      </c>
      <c r="B80" s="392" t="s">
        <v>279</v>
      </c>
      <c r="C80" s="390" t="s">
        <v>280</v>
      </c>
      <c r="D80" s="392" t="s">
        <v>280</v>
      </c>
      <c r="E80" s="377">
        <v>13001</v>
      </c>
      <c r="F80" s="392" t="s">
        <v>293</v>
      </c>
      <c r="G80" s="377">
        <v>13114</v>
      </c>
      <c r="H80" s="648" t="s">
        <v>1389</v>
      </c>
      <c r="I80" s="647">
        <v>4.83</v>
      </c>
    </row>
    <row r="81" spans="1:9" s="5" customFormat="1" ht="12.75" x14ac:dyDescent="0.2">
      <c r="A81" s="392" t="s">
        <v>278</v>
      </c>
      <c r="B81" s="392" t="s">
        <v>279</v>
      </c>
      <c r="C81" s="390" t="s">
        <v>280</v>
      </c>
      <c r="D81" s="392" t="s">
        <v>280</v>
      </c>
      <c r="E81" s="377">
        <v>13001</v>
      </c>
      <c r="F81" s="392" t="s">
        <v>294</v>
      </c>
      <c r="G81" s="377">
        <v>13115</v>
      </c>
      <c r="H81" s="648" t="s">
        <v>1390</v>
      </c>
      <c r="I81" s="647">
        <v>17.28</v>
      </c>
    </row>
    <row r="82" spans="1:9" s="5" customFormat="1" ht="12.75" x14ac:dyDescent="0.2">
      <c r="A82" s="392" t="s">
        <v>278</v>
      </c>
      <c r="B82" s="392" t="s">
        <v>279</v>
      </c>
      <c r="C82" s="390" t="s">
        <v>280</v>
      </c>
      <c r="D82" s="392" t="s">
        <v>280</v>
      </c>
      <c r="E82" s="377">
        <v>13001</v>
      </c>
      <c r="F82" s="392" t="s">
        <v>295</v>
      </c>
      <c r="G82" s="377">
        <v>13116</v>
      </c>
      <c r="H82" s="648" t="s">
        <v>1390</v>
      </c>
      <c r="I82" s="647">
        <v>28.22</v>
      </c>
    </row>
    <row r="83" spans="1:9" s="5" customFormat="1" ht="12.75" x14ac:dyDescent="0.2">
      <c r="A83" s="392" t="s">
        <v>278</v>
      </c>
      <c r="B83" s="392" t="s">
        <v>279</v>
      </c>
      <c r="C83" s="390" t="s">
        <v>280</v>
      </c>
      <c r="D83" s="392" t="s">
        <v>280</v>
      </c>
      <c r="E83" s="377">
        <v>13001</v>
      </c>
      <c r="F83" s="392" t="s">
        <v>296</v>
      </c>
      <c r="G83" s="377">
        <v>13117</v>
      </c>
      <c r="H83" s="648" t="s">
        <v>1390</v>
      </c>
      <c r="I83" s="647">
        <v>20.329999999999998</v>
      </c>
    </row>
    <row r="84" spans="1:9" s="5" customFormat="1" ht="12.75" x14ac:dyDescent="0.2">
      <c r="A84" s="392" t="s">
        <v>278</v>
      </c>
      <c r="B84" s="392" t="s">
        <v>279</v>
      </c>
      <c r="C84" s="390" t="s">
        <v>280</v>
      </c>
      <c r="D84" s="392" t="s">
        <v>280</v>
      </c>
      <c r="E84" s="377">
        <v>13001</v>
      </c>
      <c r="F84" s="392" t="s">
        <v>297</v>
      </c>
      <c r="G84" s="377">
        <v>13118</v>
      </c>
      <c r="H84" s="648" t="s">
        <v>1389</v>
      </c>
      <c r="I84" s="647">
        <v>17.55</v>
      </c>
    </row>
    <row r="85" spans="1:9" s="5" customFormat="1" ht="12.75" x14ac:dyDescent="0.2">
      <c r="A85" s="392" t="s">
        <v>278</v>
      </c>
      <c r="B85" s="392" t="s">
        <v>279</v>
      </c>
      <c r="C85" s="390" t="s">
        <v>280</v>
      </c>
      <c r="D85" s="392" t="s">
        <v>280</v>
      </c>
      <c r="E85" s="377">
        <v>13001</v>
      </c>
      <c r="F85" s="392" t="s">
        <v>298</v>
      </c>
      <c r="G85" s="377">
        <v>13119</v>
      </c>
      <c r="H85" s="648" t="s">
        <v>1389</v>
      </c>
      <c r="I85" s="647">
        <v>12.5</v>
      </c>
    </row>
    <row r="86" spans="1:9" s="5" customFormat="1" ht="12.75" x14ac:dyDescent="0.2">
      <c r="A86" s="392" t="s">
        <v>278</v>
      </c>
      <c r="B86" s="392" t="s">
        <v>279</v>
      </c>
      <c r="C86" s="390" t="s">
        <v>280</v>
      </c>
      <c r="D86" s="392" t="s">
        <v>280</v>
      </c>
      <c r="E86" s="377">
        <v>13001</v>
      </c>
      <c r="F86" s="392" t="s">
        <v>299</v>
      </c>
      <c r="G86" s="377">
        <v>13120</v>
      </c>
      <c r="H86" s="648" t="s">
        <v>1389</v>
      </c>
      <c r="I86" s="647">
        <v>10.72</v>
      </c>
    </row>
    <row r="87" spans="1:9" s="5" customFormat="1" ht="12.75" x14ac:dyDescent="0.2">
      <c r="A87" s="392" t="s">
        <v>278</v>
      </c>
      <c r="B87" s="392" t="s">
        <v>279</v>
      </c>
      <c r="C87" s="390" t="s">
        <v>280</v>
      </c>
      <c r="D87" s="392" t="s">
        <v>280</v>
      </c>
      <c r="E87" s="377">
        <v>13001</v>
      </c>
      <c r="F87" s="392" t="s">
        <v>300</v>
      </c>
      <c r="G87" s="377">
        <v>13121</v>
      </c>
      <c r="H87" s="648" t="s">
        <v>1389</v>
      </c>
      <c r="I87" s="647">
        <v>30.98</v>
      </c>
    </row>
    <row r="88" spans="1:9" s="5" customFormat="1" ht="12.75" x14ac:dyDescent="0.2">
      <c r="A88" s="392" t="s">
        <v>278</v>
      </c>
      <c r="B88" s="392" t="s">
        <v>279</v>
      </c>
      <c r="C88" s="390" t="s">
        <v>280</v>
      </c>
      <c r="D88" s="392" t="s">
        <v>280</v>
      </c>
      <c r="E88" s="377">
        <v>13001</v>
      </c>
      <c r="F88" s="392" t="s">
        <v>301</v>
      </c>
      <c r="G88" s="377">
        <v>13122</v>
      </c>
      <c r="H88" s="648" t="s">
        <v>1389</v>
      </c>
      <c r="I88" s="647">
        <v>20.73</v>
      </c>
    </row>
    <row r="89" spans="1:9" s="5" customFormat="1" ht="12.75" x14ac:dyDescent="0.2">
      <c r="A89" s="392" t="s">
        <v>278</v>
      </c>
      <c r="B89" s="392" t="s">
        <v>279</v>
      </c>
      <c r="C89" s="390" t="s">
        <v>280</v>
      </c>
      <c r="D89" s="392" t="s">
        <v>280</v>
      </c>
      <c r="E89" s="377">
        <v>13001</v>
      </c>
      <c r="F89" s="392" t="s">
        <v>302</v>
      </c>
      <c r="G89" s="377">
        <v>13123</v>
      </c>
      <c r="H89" s="648" t="s">
        <v>1389</v>
      </c>
      <c r="I89" s="647">
        <v>4.62</v>
      </c>
    </row>
    <row r="90" spans="1:9" s="5" customFormat="1" ht="12.75" x14ac:dyDescent="0.2">
      <c r="A90" s="392" t="s">
        <v>278</v>
      </c>
      <c r="B90" s="392" t="s">
        <v>279</v>
      </c>
      <c r="C90" s="390" t="s">
        <v>280</v>
      </c>
      <c r="D90" s="392" t="s">
        <v>280</v>
      </c>
      <c r="E90" s="377">
        <v>13001</v>
      </c>
      <c r="F90" s="392" t="s">
        <v>303</v>
      </c>
      <c r="G90" s="377">
        <v>13124</v>
      </c>
      <c r="H90" s="648" t="s">
        <v>1389</v>
      </c>
      <c r="I90" s="647">
        <v>20.52</v>
      </c>
    </row>
    <row r="91" spans="1:9" s="5" customFormat="1" ht="12.75" x14ac:dyDescent="0.2">
      <c r="A91" s="392" t="s">
        <v>278</v>
      </c>
      <c r="B91" s="392" t="s">
        <v>279</v>
      </c>
      <c r="C91" s="390" t="s">
        <v>280</v>
      </c>
      <c r="D91" s="392" t="s">
        <v>280</v>
      </c>
      <c r="E91" s="377">
        <v>13001</v>
      </c>
      <c r="F91" s="392" t="s">
        <v>304</v>
      </c>
      <c r="G91" s="377">
        <v>13125</v>
      </c>
      <c r="H91" s="648" t="s">
        <v>1389</v>
      </c>
      <c r="I91" s="647">
        <v>18.54</v>
      </c>
    </row>
    <row r="92" spans="1:9" s="5" customFormat="1" ht="12.75" x14ac:dyDescent="0.2">
      <c r="A92" s="392" t="s">
        <v>278</v>
      </c>
      <c r="B92" s="392" t="s">
        <v>279</v>
      </c>
      <c r="C92" s="390" t="s">
        <v>280</v>
      </c>
      <c r="D92" s="392" t="s">
        <v>280</v>
      </c>
      <c r="E92" s="377">
        <v>13001</v>
      </c>
      <c r="F92" s="392" t="s">
        <v>305</v>
      </c>
      <c r="G92" s="377">
        <v>13126</v>
      </c>
      <c r="H92" s="648" t="s">
        <v>1389</v>
      </c>
      <c r="I92" s="647">
        <v>13.46</v>
      </c>
    </row>
    <row r="93" spans="1:9" s="5" customFormat="1" ht="12.75" x14ac:dyDescent="0.2">
      <c r="A93" s="392" t="s">
        <v>278</v>
      </c>
      <c r="B93" s="392" t="s">
        <v>279</v>
      </c>
      <c r="C93" s="390" t="s">
        <v>280</v>
      </c>
      <c r="D93" s="392" t="s">
        <v>280</v>
      </c>
      <c r="E93" s="377">
        <v>13001</v>
      </c>
      <c r="F93" s="392" t="s">
        <v>306</v>
      </c>
      <c r="G93" s="377">
        <v>13127</v>
      </c>
      <c r="H93" s="648" t="s">
        <v>1389</v>
      </c>
      <c r="I93" s="647">
        <v>26.2</v>
      </c>
    </row>
    <row r="94" spans="1:9" s="5" customFormat="1" ht="12.75" x14ac:dyDescent="0.2">
      <c r="A94" s="392" t="s">
        <v>278</v>
      </c>
      <c r="B94" s="392" t="s">
        <v>279</v>
      </c>
      <c r="C94" s="390" t="s">
        <v>280</v>
      </c>
      <c r="D94" s="392" t="s">
        <v>280</v>
      </c>
      <c r="E94" s="377">
        <v>13001</v>
      </c>
      <c r="F94" s="392" t="s">
        <v>307</v>
      </c>
      <c r="G94" s="377">
        <v>13128</v>
      </c>
      <c r="H94" s="648" t="s">
        <v>1389</v>
      </c>
      <c r="I94" s="647">
        <v>26.25</v>
      </c>
    </row>
    <row r="95" spans="1:9" s="5" customFormat="1" ht="12.75" x14ac:dyDescent="0.2">
      <c r="A95" s="392" t="s">
        <v>278</v>
      </c>
      <c r="B95" s="392" t="s">
        <v>279</v>
      </c>
      <c r="C95" s="390" t="s">
        <v>280</v>
      </c>
      <c r="D95" s="392" t="s">
        <v>280</v>
      </c>
      <c r="E95" s="377">
        <v>13001</v>
      </c>
      <c r="F95" s="392" t="s">
        <v>308</v>
      </c>
      <c r="G95" s="377">
        <v>13129</v>
      </c>
      <c r="H95" s="648" t="s">
        <v>1390</v>
      </c>
      <c r="I95" s="647">
        <v>23.7</v>
      </c>
    </row>
    <row r="96" spans="1:9" s="5" customFormat="1" ht="12.75" x14ac:dyDescent="0.2">
      <c r="A96" s="392" t="s">
        <v>278</v>
      </c>
      <c r="B96" s="392" t="s">
        <v>279</v>
      </c>
      <c r="C96" s="390" t="s">
        <v>280</v>
      </c>
      <c r="D96" s="392" t="s">
        <v>280</v>
      </c>
      <c r="E96" s="377">
        <v>13001</v>
      </c>
      <c r="F96" s="392" t="s">
        <v>309</v>
      </c>
      <c r="G96" s="377">
        <v>13130</v>
      </c>
      <c r="H96" s="648" t="s">
        <v>1389</v>
      </c>
      <c r="I96" s="647">
        <v>11.63</v>
      </c>
    </row>
    <row r="97" spans="1:9" s="5" customFormat="1" ht="12.75" x14ac:dyDescent="0.2">
      <c r="A97" s="392" t="s">
        <v>278</v>
      </c>
      <c r="B97" s="392" t="s">
        <v>279</v>
      </c>
      <c r="C97" s="390" t="s">
        <v>280</v>
      </c>
      <c r="D97" s="392" t="s">
        <v>280</v>
      </c>
      <c r="E97" s="377">
        <v>13001</v>
      </c>
      <c r="F97" s="392" t="s">
        <v>310</v>
      </c>
      <c r="G97" s="377">
        <v>13131</v>
      </c>
      <c r="H97" s="648" t="s">
        <v>1390</v>
      </c>
      <c r="I97" s="647">
        <v>29.49</v>
      </c>
    </row>
    <row r="98" spans="1:9" s="5" customFormat="1" ht="12.75" x14ac:dyDescent="0.2">
      <c r="A98" s="392" t="s">
        <v>278</v>
      </c>
      <c r="B98" s="392" t="s">
        <v>279</v>
      </c>
      <c r="C98" s="390" t="s">
        <v>280</v>
      </c>
      <c r="D98" s="392" t="s">
        <v>280</v>
      </c>
      <c r="E98" s="377">
        <v>13001</v>
      </c>
      <c r="F98" s="392" t="s">
        <v>311</v>
      </c>
      <c r="G98" s="377">
        <v>13132</v>
      </c>
      <c r="H98" s="648" t="s">
        <v>1390</v>
      </c>
      <c r="I98" s="647">
        <v>2.84</v>
      </c>
    </row>
    <row r="99" spans="1:9" s="5" customFormat="1" ht="12.75" x14ac:dyDescent="0.2">
      <c r="A99" s="392" t="s">
        <v>278</v>
      </c>
      <c r="B99" s="392" t="s">
        <v>312</v>
      </c>
      <c r="C99" s="390" t="s">
        <v>280</v>
      </c>
      <c r="D99" s="392" t="s">
        <v>280</v>
      </c>
      <c r="E99" s="377">
        <v>13001</v>
      </c>
      <c r="F99" s="392" t="s">
        <v>313</v>
      </c>
      <c r="G99" s="377">
        <v>13201</v>
      </c>
      <c r="H99" s="648" t="s">
        <v>1389</v>
      </c>
      <c r="I99" s="647">
        <v>27.11</v>
      </c>
    </row>
    <row r="100" spans="1:9" s="5" customFormat="1" ht="12.75" x14ac:dyDescent="0.2">
      <c r="A100" s="392" t="s">
        <v>278</v>
      </c>
      <c r="B100" s="392" t="s">
        <v>312</v>
      </c>
      <c r="C100" s="390" t="s">
        <v>280</v>
      </c>
      <c r="D100" s="392" t="s">
        <v>280</v>
      </c>
      <c r="E100" s="377">
        <v>13001</v>
      </c>
      <c r="F100" s="392" t="s">
        <v>314</v>
      </c>
      <c r="G100" s="377">
        <v>13202</v>
      </c>
      <c r="H100" s="648" t="s">
        <v>1390</v>
      </c>
      <c r="I100" s="647">
        <v>11.32</v>
      </c>
    </row>
    <row r="101" spans="1:9" s="5" customFormat="1" ht="12.75" x14ac:dyDescent="0.2">
      <c r="A101" s="392" t="s">
        <v>278</v>
      </c>
      <c r="B101" s="392" t="s">
        <v>312</v>
      </c>
      <c r="C101" s="390" t="s">
        <v>280</v>
      </c>
      <c r="D101" s="392" t="s">
        <v>280</v>
      </c>
      <c r="E101" s="377">
        <v>13001</v>
      </c>
      <c r="F101" s="392" t="s">
        <v>315</v>
      </c>
      <c r="G101" s="377">
        <v>13203</v>
      </c>
      <c r="H101" s="648" t="s">
        <v>1390</v>
      </c>
      <c r="I101" s="647">
        <v>21.2</v>
      </c>
    </row>
    <row r="102" spans="1:9" s="5" customFormat="1" ht="12.75" x14ac:dyDescent="0.2">
      <c r="A102" s="392" t="s">
        <v>278</v>
      </c>
      <c r="B102" s="392" t="s">
        <v>316</v>
      </c>
      <c r="C102" s="390" t="s">
        <v>280</v>
      </c>
      <c r="D102" s="392" t="s">
        <v>280</v>
      </c>
      <c r="E102" s="377">
        <v>13001</v>
      </c>
      <c r="F102" s="392" t="s">
        <v>317</v>
      </c>
      <c r="G102" s="377">
        <v>13301</v>
      </c>
      <c r="H102" s="648" t="s">
        <v>1389</v>
      </c>
      <c r="I102" s="647">
        <v>32.090000000000003</v>
      </c>
    </row>
    <row r="103" spans="1:9" s="5" customFormat="1" ht="12.75" x14ac:dyDescent="0.2">
      <c r="A103" s="392" t="s">
        <v>278</v>
      </c>
      <c r="B103" s="392" t="s">
        <v>316</v>
      </c>
      <c r="C103" s="390" t="s">
        <v>280</v>
      </c>
      <c r="D103" s="392" t="s">
        <v>280</v>
      </c>
      <c r="E103" s="377">
        <v>13001</v>
      </c>
      <c r="F103" s="392" t="s">
        <v>318</v>
      </c>
      <c r="G103" s="377">
        <v>13302</v>
      </c>
      <c r="H103" s="648" t="s">
        <v>1390</v>
      </c>
      <c r="I103" s="647">
        <v>26.75</v>
      </c>
    </row>
    <row r="104" spans="1:9" s="5" customFormat="1" ht="12.75" x14ac:dyDescent="0.2">
      <c r="A104" s="392" t="s">
        <v>278</v>
      </c>
      <c r="B104" s="392" t="s">
        <v>316</v>
      </c>
      <c r="C104" s="390" t="s">
        <v>280</v>
      </c>
      <c r="D104" s="392" t="s">
        <v>280</v>
      </c>
      <c r="E104" s="377">
        <v>13001</v>
      </c>
      <c r="F104" s="392" t="s">
        <v>319</v>
      </c>
      <c r="G104" s="377">
        <v>13303</v>
      </c>
      <c r="H104" s="648" t="s">
        <v>1390</v>
      </c>
      <c r="I104" s="647">
        <v>27.19</v>
      </c>
    </row>
    <row r="105" spans="1:9" s="5" customFormat="1" ht="12.75" x14ac:dyDescent="0.2">
      <c r="A105" s="392" t="s">
        <v>278</v>
      </c>
      <c r="B105" s="392" t="s">
        <v>320</v>
      </c>
      <c r="C105" s="390" t="s">
        <v>280</v>
      </c>
      <c r="D105" s="392" t="s">
        <v>280</v>
      </c>
      <c r="E105" s="377">
        <v>13001</v>
      </c>
      <c r="F105" s="392" t="s">
        <v>321</v>
      </c>
      <c r="G105" s="377">
        <v>13401</v>
      </c>
      <c r="H105" s="648" t="s">
        <v>1389</v>
      </c>
      <c r="I105" s="647">
        <v>21.99</v>
      </c>
    </row>
    <row r="106" spans="1:9" s="5" customFormat="1" ht="12.75" x14ac:dyDescent="0.2">
      <c r="A106" s="392" t="s">
        <v>278</v>
      </c>
      <c r="B106" s="392" t="s">
        <v>320</v>
      </c>
      <c r="C106" s="390" t="s">
        <v>280</v>
      </c>
      <c r="D106" s="392" t="s">
        <v>280</v>
      </c>
      <c r="E106" s="377">
        <v>13001</v>
      </c>
      <c r="F106" s="392" t="s">
        <v>322</v>
      </c>
      <c r="G106" s="377">
        <v>13402</v>
      </c>
      <c r="H106" s="648" t="s">
        <v>1390</v>
      </c>
      <c r="I106" s="647">
        <v>18.88</v>
      </c>
    </row>
    <row r="107" spans="1:9" s="5" customFormat="1" ht="12.75" x14ac:dyDescent="0.2">
      <c r="A107" s="392" t="s">
        <v>278</v>
      </c>
      <c r="B107" s="392" t="s">
        <v>320</v>
      </c>
      <c r="C107" s="390" t="s">
        <v>280</v>
      </c>
      <c r="D107" s="392" t="s">
        <v>280</v>
      </c>
      <c r="E107" s="377">
        <v>13001</v>
      </c>
      <c r="F107" s="392" t="s">
        <v>323</v>
      </c>
      <c r="G107" s="377">
        <v>13403</v>
      </c>
      <c r="H107" s="648" t="s">
        <v>1390</v>
      </c>
      <c r="I107" s="647">
        <v>29.41</v>
      </c>
    </row>
    <row r="108" spans="1:9" s="5" customFormat="1" ht="12.75" x14ac:dyDescent="0.2">
      <c r="A108" s="392" t="s">
        <v>278</v>
      </c>
      <c r="B108" s="392" t="s">
        <v>320</v>
      </c>
      <c r="C108" s="390" t="s">
        <v>280</v>
      </c>
      <c r="D108" s="392" t="s">
        <v>280</v>
      </c>
      <c r="E108" s="377">
        <v>13001</v>
      </c>
      <c r="F108" s="392" t="s">
        <v>324</v>
      </c>
      <c r="G108" s="377">
        <v>13404</v>
      </c>
      <c r="H108" s="648" t="s">
        <v>1390</v>
      </c>
      <c r="I108" s="647">
        <v>26.95</v>
      </c>
    </row>
    <row r="109" spans="1:9" s="5" customFormat="1" ht="12.75" x14ac:dyDescent="0.2">
      <c r="A109" s="392" t="s">
        <v>278</v>
      </c>
      <c r="B109" s="392" t="s">
        <v>325</v>
      </c>
      <c r="C109" s="390" t="s">
        <v>181</v>
      </c>
      <c r="D109" s="392" t="s">
        <v>325</v>
      </c>
      <c r="E109" s="377">
        <v>13501</v>
      </c>
      <c r="F109" s="193" t="s">
        <v>325</v>
      </c>
      <c r="G109" s="377">
        <v>13501</v>
      </c>
      <c r="H109" s="648" t="s">
        <v>1389</v>
      </c>
      <c r="I109" s="647">
        <v>20.77</v>
      </c>
    </row>
    <row r="110" spans="1:9" s="5" customFormat="1" ht="12.75" x14ac:dyDescent="0.2">
      <c r="A110" s="392" t="s">
        <v>278</v>
      </c>
      <c r="B110" s="392" t="s">
        <v>326</v>
      </c>
      <c r="C110" s="390" t="s">
        <v>280</v>
      </c>
      <c r="D110" s="392" t="s">
        <v>280</v>
      </c>
      <c r="E110" s="377">
        <v>13001</v>
      </c>
      <c r="F110" s="392" t="s">
        <v>326</v>
      </c>
      <c r="G110" s="377">
        <v>13601</v>
      </c>
      <c r="H110" s="648" t="s">
        <v>1389</v>
      </c>
      <c r="I110" s="647">
        <v>29.9</v>
      </c>
    </row>
    <row r="111" spans="1:9" s="5" customFormat="1" ht="12.75" x14ac:dyDescent="0.2">
      <c r="A111" s="392" t="s">
        <v>278</v>
      </c>
      <c r="B111" s="392" t="s">
        <v>326</v>
      </c>
      <c r="C111" s="390" t="s">
        <v>280</v>
      </c>
      <c r="D111" s="392" t="s">
        <v>280</v>
      </c>
      <c r="E111" s="377">
        <v>13001</v>
      </c>
      <c r="F111" s="392" t="s">
        <v>327</v>
      </c>
      <c r="G111" s="377">
        <v>13602</v>
      </c>
      <c r="H111" s="648" t="s">
        <v>1390</v>
      </c>
      <c r="I111" s="647">
        <v>27.02</v>
      </c>
    </row>
    <row r="112" spans="1:9" s="5" customFormat="1" ht="12.75" x14ac:dyDescent="0.2">
      <c r="A112" s="392" t="s">
        <v>278</v>
      </c>
      <c r="B112" s="392" t="s">
        <v>326</v>
      </c>
      <c r="C112" s="390" t="s">
        <v>280</v>
      </c>
      <c r="D112" s="392" t="s">
        <v>280</v>
      </c>
      <c r="E112" s="377">
        <v>13001</v>
      </c>
      <c r="F112" s="392" t="s">
        <v>328</v>
      </c>
      <c r="G112" s="377">
        <v>13603</v>
      </c>
      <c r="H112" s="648" t="s">
        <v>1390</v>
      </c>
      <c r="I112" s="647">
        <v>24.3</v>
      </c>
    </row>
    <row r="113" spans="1:12" s="5" customFormat="1" ht="12.75" x14ac:dyDescent="0.2">
      <c r="A113" s="392" t="s">
        <v>278</v>
      </c>
      <c r="B113" s="392" t="s">
        <v>326</v>
      </c>
      <c r="C113" s="390" t="s">
        <v>280</v>
      </c>
      <c r="D113" s="392" t="s">
        <v>280</v>
      </c>
      <c r="E113" s="377">
        <v>13001</v>
      </c>
      <c r="F113" s="392" t="s">
        <v>329</v>
      </c>
      <c r="G113" s="377">
        <v>13604</v>
      </c>
      <c r="H113" s="648" t="s">
        <v>1390</v>
      </c>
      <c r="I113" s="647">
        <v>21.13</v>
      </c>
    </row>
    <row r="114" spans="1:12" s="5" customFormat="1" ht="12.75" x14ac:dyDescent="0.2">
      <c r="A114" s="392" t="s">
        <v>278</v>
      </c>
      <c r="B114" s="392" t="s">
        <v>326</v>
      </c>
      <c r="C114" s="390" t="s">
        <v>280</v>
      </c>
      <c r="D114" s="392" t="s">
        <v>280</v>
      </c>
      <c r="E114" s="377">
        <v>13001</v>
      </c>
      <c r="F114" s="392" t="s">
        <v>330</v>
      </c>
      <c r="G114" s="377">
        <v>13605</v>
      </c>
      <c r="H114" s="648" t="s">
        <v>1390</v>
      </c>
      <c r="I114" s="647">
        <v>14.91</v>
      </c>
    </row>
    <row r="115" spans="1:12" s="5" customFormat="1" ht="12.75" x14ac:dyDescent="0.2">
      <c r="A115" s="392" t="s">
        <v>331</v>
      </c>
      <c r="B115" s="392" t="s">
        <v>332</v>
      </c>
      <c r="C115" s="390" t="s">
        <v>181</v>
      </c>
      <c r="D115" s="392" t="s">
        <v>332</v>
      </c>
      <c r="E115" s="377">
        <v>14101</v>
      </c>
      <c r="F115" s="392" t="s">
        <v>332</v>
      </c>
      <c r="G115" s="377">
        <v>14101</v>
      </c>
      <c r="H115" s="648" t="s">
        <v>1389</v>
      </c>
      <c r="I115" s="647">
        <v>15.53</v>
      </c>
    </row>
    <row r="116" spans="1:12" s="5" customFormat="1" ht="12.75" x14ac:dyDescent="0.2">
      <c r="A116" s="392" t="s">
        <v>333</v>
      </c>
      <c r="B116" s="392" t="s">
        <v>334</v>
      </c>
      <c r="C116" s="390" t="s">
        <v>181</v>
      </c>
      <c r="D116" s="392" t="s">
        <v>334</v>
      </c>
      <c r="E116" s="377">
        <v>15101</v>
      </c>
      <c r="F116" s="392" t="s">
        <v>334</v>
      </c>
      <c r="G116" s="377">
        <v>15101</v>
      </c>
      <c r="H116" s="648" t="s">
        <v>1389</v>
      </c>
      <c r="I116" s="647">
        <v>18.05</v>
      </c>
    </row>
    <row r="117" spans="1:12" s="5" customFormat="1" ht="12.75" x14ac:dyDescent="0.2">
      <c r="A117" s="392" t="s">
        <v>335</v>
      </c>
      <c r="B117" s="349" t="s">
        <v>336</v>
      </c>
      <c r="C117" s="390" t="s">
        <v>181</v>
      </c>
      <c r="D117" s="392" t="s">
        <v>337</v>
      </c>
      <c r="E117" s="377">
        <v>16101</v>
      </c>
      <c r="F117" s="392" t="s">
        <v>338</v>
      </c>
      <c r="G117" s="377">
        <v>16101</v>
      </c>
      <c r="H117" s="648" t="s">
        <v>1389</v>
      </c>
      <c r="I117" s="647">
        <v>18.079999999999998</v>
      </c>
    </row>
    <row r="118" spans="1:12" s="5" customFormat="1" ht="12.75" x14ac:dyDescent="0.2">
      <c r="A118" s="392" t="s">
        <v>335</v>
      </c>
      <c r="B118" s="349" t="s">
        <v>336</v>
      </c>
      <c r="C118" s="390" t="s">
        <v>181</v>
      </c>
      <c r="D118" s="392" t="s">
        <v>337</v>
      </c>
      <c r="E118" s="377">
        <v>16101</v>
      </c>
      <c r="F118" s="392" t="s">
        <v>339</v>
      </c>
      <c r="G118" s="377">
        <v>16103</v>
      </c>
      <c r="H118" s="648" t="s">
        <v>1389</v>
      </c>
      <c r="I118" s="647">
        <v>14.55</v>
      </c>
    </row>
    <row r="119" spans="1:12" s="5" customFormat="1" ht="12.75" x14ac:dyDescent="0.2">
      <c r="A119" s="392" t="s">
        <v>335</v>
      </c>
      <c r="B119" s="349" t="s">
        <v>340</v>
      </c>
      <c r="C119" s="390" t="s">
        <v>181</v>
      </c>
      <c r="D119" s="387" t="s">
        <v>341</v>
      </c>
      <c r="E119" s="377">
        <v>16301</v>
      </c>
      <c r="F119" s="387" t="s">
        <v>341</v>
      </c>
      <c r="G119" s="377">
        <v>16301</v>
      </c>
      <c r="H119" s="648" t="s">
        <v>1390</v>
      </c>
      <c r="I119" s="647">
        <v>26.51</v>
      </c>
    </row>
    <row r="120" spans="1:12" x14ac:dyDescent="0.25">
      <c r="K120" s="5"/>
      <c r="L120" s="5"/>
    </row>
    <row r="121" spans="1:12" x14ac:dyDescent="0.25">
      <c r="A121" s="20" t="s">
        <v>1395</v>
      </c>
      <c r="B121" s="20"/>
      <c r="C121" s="20"/>
      <c r="D121" s="409"/>
      <c r="E121" s="409"/>
      <c r="F121" s="409"/>
      <c r="G121" s="409"/>
      <c r="H121" s="409"/>
      <c r="I121" s="409"/>
      <c r="K121" s="5"/>
      <c r="L121" s="5"/>
    </row>
    <row r="122" spans="1:12" x14ac:dyDescent="0.25">
      <c r="K122" s="5"/>
      <c r="L122" s="5"/>
    </row>
    <row r="123" spans="1:12" x14ac:dyDescent="0.25">
      <c r="K123" s="5"/>
      <c r="L123" s="5"/>
    </row>
    <row r="124" spans="1:12" x14ac:dyDescent="0.25">
      <c r="K124" s="5"/>
      <c r="L124" s="5"/>
    </row>
    <row r="125" spans="1:12" x14ac:dyDescent="0.25">
      <c r="K125" s="5"/>
      <c r="L125" s="5"/>
    </row>
    <row r="126" spans="1:12" x14ac:dyDescent="0.25">
      <c r="K126" s="5"/>
      <c r="L126" s="5"/>
    </row>
    <row r="127" spans="1:12" x14ac:dyDescent="0.25">
      <c r="K127" s="5"/>
      <c r="L127" s="5"/>
    </row>
    <row r="128" spans="1:12" x14ac:dyDescent="0.25">
      <c r="K128" s="5"/>
      <c r="L128" s="5"/>
    </row>
    <row r="129" spans="11:12" x14ac:dyDescent="0.25">
      <c r="K129" s="5"/>
      <c r="L129" s="5"/>
    </row>
    <row r="130" spans="11:12" x14ac:dyDescent="0.25">
      <c r="K130" s="5"/>
      <c r="L130" s="5"/>
    </row>
    <row r="131" spans="11:12" x14ac:dyDescent="0.25">
      <c r="K131" s="5"/>
      <c r="L131" s="5"/>
    </row>
    <row r="132" spans="11:12" x14ac:dyDescent="0.25">
      <c r="K132" s="5"/>
      <c r="L132" s="5"/>
    </row>
    <row r="133" spans="11:12" x14ac:dyDescent="0.25">
      <c r="K133" s="5"/>
      <c r="L133" s="5"/>
    </row>
    <row r="134" spans="11:12" x14ac:dyDescent="0.25">
      <c r="K134" s="5"/>
      <c r="L134" s="5"/>
    </row>
    <row r="135" spans="11:12" x14ac:dyDescent="0.25">
      <c r="K135" s="5"/>
      <c r="L135" s="5"/>
    </row>
    <row r="136" spans="11:12" x14ac:dyDescent="0.25">
      <c r="K136" s="5"/>
      <c r="L136" s="5"/>
    </row>
    <row r="137" spans="11:12" x14ac:dyDescent="0.25">
      <c r="K137" s="5"/>
      <c r="L137" s="5"/>
    </row>
    <row r="138" spans="11:12" x14ac:dyDescent="0.25">
      <c r="K138" s="5"/>
      <c r="L138" s="5"/>
    </row>
    <row r="139" spans="11:12" x14ac:dyDescent="0.25">
      <c r="K139" s="5"/>
      <c r="L139" s="5"/>
    </row>
    <row r="140" spans="11:12" x14ac:dyDescent="0.25">
      <c r="K140" s="5"/>
      <c r="L140" s="5"/>
    </row>
    <row r="141" spans="11:12" x14ac:dyDescent="0.25">
      <c r="K141" s="5"/>
      <c r="L141" s="5"/>
    </row>
    <row r="142" spans="11:12" x14ac:dyDescent="0.25">
      <c r="K142" s="5"/>
      <c r="L142" s="5"/>
    </row>
    <row r="143" spans="11:12" x14ac:dyDescent="0.25">
      <c r="K143" s="5"/>
      <c r="L143" s="5"/>
    </row>
    <row r="144" spans="11:12" x14ac:dyDescent="0.25">
      <c r="K144" s="5"/>
      <c r="L144" s="5"/>
    </row>
    <row r="145" spans="11:12" x14ac:dyDescent="0.25">
      <c r="K145" s="5"/>
      <c r="L145" s="5"/>
    </row>
    <row r="146" spans="11:12" x14ac:dyDescent="0.25">
      <c r="K146" s="5"/>
      <c r="L146" s="5"/>
    </row>
    <row r="147" spans="11:12" x14ac:dyDescent="0.25">
      <c r="K147" s="5"/>
      <c r="L147" s="5"/>
    </row>
    <row r="148" spans="11:12" x14ac:dyDescent="0.25">
      <c r="K148" s="5"/>
      <c r="L148" s="5"/>
    </row>
    <row r="149" spans="11:12" x14ac:dyDescent="0.25">
      <c r="K149" s="5"/>
      <c r="L149" s="5"/>
    </row>
    <row r="150" spans="11:12" x14ac:dyDescent="0.25">
      <c r="K150" s="5"/>
      <c r="L150" s="5"/>
    </row>
    <row r="151" spans="11:12" x14ac:dyDescent="0.25">
      <c r="K151" s="5"/>
      <c r="L151" s="5"/>
    </row>
    <row r="152" spans="11:12" x14ac:dyDescent="0.25">
      <c r="K152" s="5"/>
      <c r="L152" s="5"/>
    </row>
    <row r="153" spans="11:12" x14ac:dyDescent="0.25">
      <c r="K153" s="5"/>
      <c r="L153" s="5"/>
    </row>
    <row r="154" spans="11:12" x14ac:dyDescent="0.25">
      <c r="K154" s="5"/>
      <c r="L154" s="5"/>
    </row>
    <row r="155" spans="11:12" x14ac:dyDescent="0.25">
      <c r="K155" s="5"/>
      <c r="L155" s="5"/>
    </row>
    <row r="156" spans="11:12" x14ac:dyDescent="0.25">
      <c r="K156" s="5"/>
      <c r="L156" s="5"/>
    </row>
    <row r="157" spans="11:12" x14ac:dyDescent="0.25">
      <c r="K157" s="5"/>
      <c r="L157" s="5"/>
    </row>
    <row r="158" spans="11:12" x14ac:dyDescent="0.25">
      <c r="K158" s="5"/>
      <c r="L158" s="5"/>
    </row>
    <row r="159" spans="11:12" x14ac:dyDescent="0.25">
      <c r="K159" s="5"/>
      <c r="L159" s="5"/>
    </row>
    <row r="160" spans="11:12" x14ac:dyDescent="0.25">
      <c r="K160" s="5"/>
      <c r="L160" s="5"/>
    </row>
    <row r="161" spans="11:12" x14ac:dyDescent="0.25">
      <c r="K161" s="5"/>
      <c r="L161" s="5"/>
    </row>
    <row r="162" spans="11:12" x14ac:dyDescent="0.25">
      <c r="K162" s="5"/>
      <c r="L162" s="5"/>
    </row>
    <row r="163" spans="11:12" x14ac:dyDescent="0.25">
      <c r="K163" s="5"/>
      <c r="L163" s="5"/>
    </row>
    <row r="164" spans="11:12" x14ac:dyDescent="0.25">
      <c r="K164" s="5"/>
      <c r="L164" s="5"/>
    </row>
    <row r="165" spans="11:12" x14ac:dyDescent="0.25">
      <c r="K165" s="5"/>
      <c r="L165" s="5"/>
    </row>
    <row r="166" spans="11:12" x14ac:dyDescent="0.25">
      <c r="K166" s="5"/>
      <c r="L166" s="5"/>
    </row>
    <row r="167" spans="11:12" x14ac:dyDescent="0.25">
      <c r="K167" s="5"/>
      <c r="L167" s="5"/>
    </row>
    <row r="168" spans="11:12" x14ac:dyDescent="0.25">
      <c r="K168" s="5"/>
      <c r="L168" s="5"/>
    </row>
    <row r="169" spans="11:12" x14ac:dyDescent="0.25">
      <c r="K169" s="5"/>
      <c r="L169" s="5"/>
    </row>
    <row r="170" spans="11:12" x14ac:dyDescent="0.25">
      <c r="K170" s="5"/>
      <c r="L170" s="5"/>
    </row>
    <row r="171" spans="11:12" x14ac:dyDescent="0.25">
      <c r="K171" s="5"/>
      <c r="L171" s="5"/>
    </row>
    <row r="172" spans="11:12" x14ac:dyDescent="0.25">
      <c r="K172" s="5"/>
      <c r="L172" s="5"/>
    </row>
    <row r="173" spans="11:12" x14ac:dyDescent="0.25">
      <c r="K173" s="5"/>
      <c r="L173" s="5"/>
    </row>
    <row r="174" spans="11:12" x14ac:dyDescent="0.25">
      <c r="K174" s="5"/>
      <c r="L174" s="5"/>
    </row>
    <row r="175" spans="11:12" x14ac:dyDescent="0.25">
      <c r="K175" s="5"/>
      <c r="L175" s="5"/>
    </row>
    <row r="176" spans="11:12" x14ac:dyDescent="0.25">
      <c r="K176" s="5"/>
      <c r="L176" s="5"/>
    </row>
    <row r="177" spans="11:12" x14ac:dyDescent="0.25">
      <c r="K177" s="5"/>
      <c r="L177" s="5"/>
    </row>
    <row r="178" spans="11:12" x14ac:dyDescent="0.25">
      <c r="K178" s="5"/>
      <c r="L178" s="5"/>
    </row>
    <row r="179" spans="11:12" x14ac:dyDescent="0.25">
      <c r="K179" s="5"/>
      <c r="L179" s="5"/>
    </row>
    <row r="180" spans="11:12" x14ac:dyDescent="0.25">
      <c r="K180" s="5"/>
      <c r="L180" s="5"/>
    </row>
    <row r="181" spans="11:12" x14ac:dyDescent="0.25">
      <c r="K181" s="5"/>
      <c r="L181" s="5"/>
    </row>
    <row r="182" spans="11:12" x14ac:dyDescent="0.25">
      <c r="K182" s="5"/>
      <c r="L182" s="5"/>
    </row>
    <row r="183" spans="11:12" x14ac:dyDescent="0.25">
      <c r="K183" s="5"/>
      <c r="L183" s="5"/>
    </row>
    <row r="184" spans="11:12" x14ac:dyDescent="0.25">
      <c r="K184" s="5"/>
      <c r="L184" s="5"/>
    </row>
    <row r="185" spans="11:12" x14ac:dyDescent="0.25">
      <c r="K185" s="5"/>
      <c r="L185" s="5"/>
    </row>
    <row r="186" spans="11:12" x14ac:dyDescent="0.25">
      <c r="K186" s="5"/>
      <c r="L186" s="5"/>
    </row>
    <row r="187" spans="11:12" x14ac:dyDescent="0.25">
      <c r="K187" s="5"/>
      <c r="L187" s="5"/>
    </row>
    <row r="188" spans="11:12" x14ac:dyDescent="0.25">
      <c r="K188" s="5"/>
      <c r="L188" s="5"/>
    </row>
    <row r="189" spans="11:12" x14ac:dyDescent="0.25">
      <c r="K189" s="5"/>
      <c r="L189" s="5"/>
    </row>
    <row r="190" spans="11:12" x14ac:dyDescent="0.25">
      <c r="K190" s="5"/>
      <c r="L190" s="5"/>
    </row>
    <row r="191" spans="11:12" x14ac:dyDescent="0.25">
      <c r="K191" s="5"/>
      <c r="L191" s="5"/>
    </row>
    <row r="192" spans="11:12" x14ac:dyDescent="0.25">
      <c r="K192" s="5"/>
      <c r="L192" s="5"/>
    </row>
    <row r="193" spans="11:12" x14ac:dyDescent="0.25">
      <c r="K193" s="5"/>
      <c r="L193" s="5"/>
    </row>
    <row r="194" spans="11:12" x14ac:dyDescent="0.25">
      <c r="K194" s="5"/>
      <c r="L194" s="5"/>
    </row>
    <row r="195" spans="11:12" x14ac:dyDescent="0.25">
      <c r="K195" s="5"/>
      <c r="L195" s="5"/>
    </row>
    <row r="196" spans="11:12" x14ac:dyDescent="0.25">
      <c r="K196" s="5"/>
      <c r="L196" s="5"/>
    </row>
    <row r="197" spans="11:12" x14ac:dyDescent="0.25">
      <c r="K197" s="5"/>
      <c r="L197" s="5"/>
    </row>
    <row r="198" spans="11:12" x14ac:dyDescent="0.25">
      <c r="K198" s="5"/>
      <c r="L198" s="5"/>
    </row>
    <row r="199" spans="11:12" x14ac:dyDescent="0.25">
      <c r="K199" s="5"/>
      <c r="L199" s="5"/>
    </row>
    <row r="200" spans="11:12" x14ac:dyDescent="0.25">
      <c r="K200" s="5"/>
      <c r="L200" s="5"/>
    </row>
    <row r="201" spans="11:12" x14ac:dyDescent="0.25">
      <c r="K201" s="5"/>
      <c r="L201" s="5"/>
    </row>
    <row r="202" spans="11:12" x14ac:dyDescent="0.25">
      <c r="K202" s="5"/>
      <c r="L202" s="5"/>
    </row>
    <row r="203" spans="11:12" x14ac:dyDescent="0.25">
      <c r="K203" s="5"/>
      <c r="L203" s="5"/>
    </row>
    <row r="204" spans="11:12" x14ac:dyDescent="0.25">
      <c r="K204" s="5"/>
      <c r="L204" s="5"/>
    </row>
    <row r="205" spans="11:12" x14ac:dyDescent="0.25">
      <c r="K205" s="5"/>
      <c r="L205" s="5"/>
    </row>
    <row r="206" spans="11:12" x14ac:dyDescent="0.25">
      <c r="K206" s="5"/>
      <c r="L206" s="5"/>
    </row>
    <row r="207" spans="11:12" x14ac:dyDescent="0.25">
      <c r="K207" s="5"/>
      <c r="L207" s="5"/>
    </row>
    <row r="208" spans="11:12" x14ac:dyDescent="0.25">
      <c r="K208" s="5"/>
      <c r="L208" s="5"/>
    </row>
    <row r="209" spans="11:12" x14ac:dyDescent="0.25">
      <c r="K209" s="5"/>
      <c r="L209" s="5"/>
    </row>
    <row r="210" spans="11:12" x14ac:dyDescent="0.25">
      <c r="K210" s="5"/>
      <c r="L210" s="5"/>
    </row>
    <row r="211" spans="11:12" x14ac:dyDescent="0.25">
      <c r="K211" s="5"/>
      <c r="L211" s="5"/>
    </row>
    <row r="212" spans="11:12" x14ac:dyDescent="0.25">
      <c r="K212" s="5"/>
      <c r="L212" s="5"/>
    </row>
    <row r="213" spans="11:12" x14ac:dyDescent="0.25">
      <c r="K213" s="5"/>
      <c r="L213" s="5"/>
    </row>
    <row r="214" spans="11:12" x14ac:dyDescent="0.25">
      <c r="K214" s="5"/>
      <c r="L214" s="5"/>
    </row>
    <row r="215" spans="11:12" x14ac:dyDescent="0.25">
      <c r="K215" s="5"/>
      <c r="L215" s="5"/>
    </row>
    <row r="216" spans="11:12" x14ac:dyDescent="0.25">
      <c r="K216" s="5"/>
      <c r="L216" s="5"/>
    </row>
    <row r="217" spans="11:12" x14ac:dyDescent="0.25">
      <c r="K217" s="5"/>
      <c r="L217" s="5"/>
    </row>
    <row r="218" spans="11:12" x14ac:dyDescent="0.25">
      <c r="K218" s="5"/>
      <c r="L218" s="5"/>
    </row>
    <row r="219" spans="11:12" x14ac:dyDescent="0.25">
      <c r="K219" s="5"/>
      <c r="L219" s="5"/>
    </row>
    <row r="220" spans="11:12" x14ac:dyDescent="0.25">
      <c r="K220" s="5"/>
      <c r="L220" s="5"/>
    </row>
    <row r="221" spans="11:12" x14ac:dyDescent="0.25">
      <c r="K221" s="5"/>
      <c r="L221" s="5"/>
    </row>
    <row r="222" spans="11:12" x14ac:dyDescent="0.25">
      <c r="K222" s="5"/>
      <c r="L222" s="5"/>
    </row>
    <row r="223" spans="11:12" x14ac:dyDescent="0.25">
      <c r="K223" s="5"/>
      <c r="L223" s="5"/>
    </row>
    <row r="224" spans="11:12" x14ac:dyDescent="0.25">
      <c r="K224" s="5"/>
      <c r="L224" s="5"/>
    </row>
    <row r="225" spans="11:12" x14ac:dyDescent="0.25">
      <c r="K225" s="5"/>
      <c r="L225" s="5"/>
    </row>
    <row r="226" spans="11:12" x14ac:dyDescent="0.25">
      <c r="K226" s="5"/>
      <c r="L226" s="5"/>
    </row>
    <row r="227" spans="11:12" x14ac:dyDescent="0.25">
      <c r="K227" s="5"/>
      <c r="L227" s="5"/>
    </row>
    <row r="228" spans="11:12" x14ac:dyDescent="0.25">
      <c r="K228" s="5"/>
      <c r="L228" s="5"/>
    </row>
    <row r="229" spans="11:12" x14ac:dyDescent="0.25">
      <c r="K229" s="5"/>
      <c r="L229" s="5"/>
    </row>
    <row r="230" spans="11:12" x14ac:dyDescent="0.25">
      <c r="K230" s="5"/>
      <c r="L230" s="5"/>
    </row>
    <row r="231" spans="11:12" x14ac:dyDescent="0.25">
      <c r="K231" s="5"/>
      <c r="L231" s="5"/>
    </row>
    <row r="232" spans="11:12" x14ac:dyDescent="0.25">
      <c r="K232" s="5"/>
      <c r="L232" s="5"/>
    </row>
    <row r="233" spans="11:12" x14ac:dyDescent="0.25">
      <c r="K233" s="5"/>
      <c r="L233" s="5"/>
    </row>
    <row r="234" spans="11:12" x14ac:dyDescent="0.25">
      <c r="K234" s="5"/>
      <c r="L234" s="5"/>
    </row>
    <row r="235" spans="11:12" x14ac:dyDescent="0.25">
      <c r="K235" s="5"/>
      <c r="L235" s="5"/>
    </row>
    <row r="236" spans="11:12" x14ac:dyDescent="0.25">
      <c r="K236" s="5"/>
      <c r="L236" s="5"/>
    </row>
    <row r="237" spans="11:12" x14ac:dyDescent="0.25">
      <c r="K237" s="5"/>
      <c r="L237" s="5"/>
    </row>
    <row r="238" spans="11:12" x14ac:dyDescent="0.25">
      <c r="K238" s="5"/>
      <c r="L238" s="5"/>
    </row>
    <row r="239" spans="11:12" x14ac:dyDescent="0.25">
      <c r="K239" s="5"/>
      <c r="L239" s="5"/>
    </row>
    <row r="240" spans="11:12" x14ac:dyDescent="0.25">
      <c r="K240" s="5"/>
      <c r="L240" s="5"/>
    </row>
    <row r="241" spans="11:12" x14ac:dyDescent="0.25">
      <c r="K241" s="5"/>
      <c r="L241" s="5"/>
    </row>
    <row r="242" spans="11:12" x14ac:dyDescent="0.25">
      <c r="K242" s="5"/>
      <c r="L242" s="5"/>
    </row>
    <row r="243" spans="11:12" x14ac:dyDescent="0.25">
      <c r="K243" s="5"/>
      <c r="L243" s="5"/>
    </row>
    <row r="244" spans="11:12" x14ac:dyDescent="0.25">
      <c r="K244" s="5"/>
      <c r="L244" s="5"/>
    </row>
    <row r="245" spans="11:12" x14ac:dyDescent="0.25">
      <c r="K245" s="5"/>
      <c r="L245" s="5"/>
    </row>
    <row r="246" spans="11:12" x14ac:dyDescent="0.25">
      <c r="K246" s="5"/>
      <c r="L246" s="5"/>
    </row>
    <row r="247" spans="11:12" x14ac:dyDescent="0.25">
      <c r="K247" s="5"/>
      <c r="L247" s="5"/>
    </row>
    <row r="248" spans="11:12" x14ac:dyDescent="0.25">
      <c r="K248" s="5"/>
      <c r="L248" s="5"/>
    </row>
    <row r="249" spans="11:12" x14ac:dyDescent="0.25">
      <c r="K249" s="5"/>
      <c r="L249" s="5"/>
    </row>
    <row r="250" spans="11:12" x14ac:dyDescent="0.25">
      <c r="K250" s="5"/>
      <c r="L250" s="5"/>
    </row>
    <row r="251" spans="11:12" x14ac:dyDescent="0.25">
      <c r="K251" s="5"/>
      <c r="L251" s="5"/>
    </row>
    <row r="252" spans="11:12" x14ac:dyDescent="0.25">
      <c r="K252" s="5"/>
      <c r="L252" s="5"/>
    </row>
    <row r="253" spans="11:12" x14ac:dyDescent="0.25">
      <c r="K253" s="5"/>
      <c r="L253" s="5"/>
    </row>
    <row r="254" spans="11:12" x14ac:dyDescent="0.25">
      <c r="K254" s="5"/>
      <c r="L254" s="5"/>
    </row>
    <row r="255" spans="11:12" x14ac:dyDescent="0.25">
      <c r="K255" s="5"/>
      <c r="L255" s="5"/>
    </row>
    <row r="256" spans="11:12" x14ac:dyDescent="0.25">
      <c r="K256" s="5"/>
      <c r="L256" s="5"/>
    </row>
    <row r="257" spans="11:12" x14ac:dyDescent="0.25">
      <c r="K257" s="5"/>
      <c r="L257" s="5"/>
    </row>
    <row r="258" spans="11:12" x14ac:dyDescent="0.25">
      <c r="K258" s="5"/>
      <c r="L258" s="5"/>
    </row>
    <row r="259" spans="11:12" x14ac:dyDescent="0.25">
      <c r="K259" s="5"/>
      <c r="L259" s="5"/>
    </row>
    <row r="260" spans="11:12" x14ac:dyDescent="0.25">
      <c r="K260" s="5"/>
      <c r="L260" s="5"/>
    </row>
    <row r="261" spans="11:12" x14ac:dyDescent="0.25">
      <c r="K261" s="5"/>
      <c r="L261" s="5"/>
    </row>
    <row r="262" spans="11:12" x14ac:dyDescent="0.25">
      <c r="K262" s="5"/>
      <c r="L262" s="5"/>
    </row>
    <row r="263" spans="11:12" x14ac:dyDescent="0.25">
      <c r="K263" s="5"/>
      <c r="L263" s="5"/>
    </row>
    <row r="264" spans="11:12" x14ac:dyDescent="0.25">
      <c r="K264" s="5"/>
      <c r="L264" s="5"/>
    </row>
    <row r="265" spans="11:12" x14ac:dyDescent="0.25">
      <c r="K265" s="5"/>
      <c r="L265" s="5"/>
    </row>
    <row r="266" spans="11:12" x14ac:dyDescent="0.25">
      <c r="K266" s="5"/>
      <c r="L266" s="5"/>
    </row>
    <row r="267" spans="11:12" x14ac:dyDescent="0.25">
      <c r="K267" s="5"/>
      <c r="L267" s="5"/>
    </row>
    <row r="268" spans="11:12" x14ac:dyDescent="0.25">
      <c r="K268" s="5"/>
      <c r="L268" s="5"/>
    </row>
    <row r="269" spans="11:12" x14ac:dyDescent="0.25">
      <c r="K269" s="5"/>
      <c r="L269" s="5"/>
    </row>
    <row r="270" spans="11:12" x14ac:dyDescent="0.25">
      <c r="K270" s="5"/>
      <c r="L270" s="5"/>
    </row>
    <row r="271" spans="11:12" x14ac:dyDescent="0.25">
      <c r="K271" s="5"/>
      <c r="L271" s="5"/>
    </row>
    <row r="272" spans="11:12" x14ac:dyDescent="0.25">
      <c r="K272" s="5"/>
      <c r="L272" s="5"/>
    </row>
    <row r="273" spans="11:12" x14ac:dyDescent="0.25">
      <c r="K273" s="5"/>
      <c r="L273" s="5"/>
    </row>
    <row r="274" spans="11:12" x14ac:dyDescent="0.25">
      <c r="K274" s="5"/>
      <c r="L274" s="5"/>
    </row>
    <row r="275" spans="11:12" x14ac:dyDescent="0.25">
      <c r="K275" s="5"/>
      <c r="L275" s="5"/>
    </row>
    <row r="276" spans="11:12" x14ac:dyDescent="0.25">
      <c r="K276" s="5"/>
      <c r="L276" s="5"/>
    </row>
    <row r="277" spans="11:12" x14ac:dyDescent="0.25">
      <c r="K277" s="5"/>
      <c r="L277" s="5"/>
    </row>
    <row r="278" spans="11:12" x14ac:dyDescent="0.25">
      <c r="K278" s="5"/>
      <c r="L278" s="5"/>
    </row>
    <row r="279" spans="11:12" x14ac:dyDescent="0.25">
      <c r="K279" s="5"/>
      <c r="L279" s="5"/>
    </row>
    <row r="280" spans="11:12" x14ac:dyDescent="0.25">
      <c r="K280" s="5"/>
      <c r="L280" s="5"/>
    </row>
    <row r="281" spans="11:12" x14ac:dyDescent="0.25">
      <c r="K281" s="5"/>
      <c r="L281" s="5"/>
    </row>
    <row r="282" spans="11:12" x14ac:dyDescent="0.25">
      <c r="K282" s="5"/>
      <c r="L282" s="5"/>
    </row>
    <row r="283" spans="11:12" x14ac:dyDescent="0.25">
      <c r="K283" s="5"/>
      <c r="L283" s="5"/>
    </row>
    <row r="284" spans="11:12" x14ac:dyDescent="0.25">
      <c r="K284" s="5"/>
      <c r="L284" s="5"/>
    </row>
    <row r="285" spans="11:12" x14ac:dyDescent="0.25">
      <c r="K285" s="5"/>
      <c r="L285" s="5"/>
    </row>
    <row r="286" spans="11:12" x14ac:dyDescent="0.25">
      <c r="K286" s="5"/>
      <c r="L286" s="5"/>
    </row>
    <row r="287" spans="11:12" x14ac:dyDescent="0.25">
      <c r="K287" s="5"/>
      <c r="L287" s="5"/>
    </row>
    <row r="288" spans="11:12" x14ac:dyDescent="0.25">
      <c r="K288" s="5"/>
      <c r="L288" s="5"/>
    </row>
    <row r="289" spans="11:12" x14ac:dyDescent="0.25">
      <c r="K289" s="5"/>
      <c r="L289" s="5"/>
    </row>
    <row r="290" spans="11:12" x14ac:dyDescent="0.25">
      <c r="K290" s="5"/>
      <c r="L290" s="5"/>
    </row>
    <row r="291" spans="11:12" x14ac:dyDescent="0.25">
      <c r="K291" s="5"/>
      <c r="L291" s="5"/>
    </row>
    <row r="292" spans="11:12" x14ac:dyDescent="0.25">
      <c r="K292" s="5"/>
      <c r="L292" s="5"/>
    </row>
    <row r="293" spans="11:12" x14ac:dyDescent="0.25">
      <c r="K293" s="5"/>
      <c r="L293" s="5"/>
    </row>
    <row r="294" spans="11:12" x14ac:dyDescent="0.25">
      <c r="K294" s="5"/>
      <c r="L294" s="5"/>
    </row>
    <row r="295" spans="11:12" x14ac:dyDescent="0.25">
      <c r="K295" s="5"/>
      <c r="L295" s="5"/>
    </row>
    <row r="296" spans="11:12" x14ac:dyDescent="0.25">
      <c r="K296" s="5"/>
      <c r="L296" s="5"/>
    </row>
    <row r="297" spans="11:12" x14ac:dyDescent="0.25">
      <c r="K297" s="5"/>
      <c r="L297" s="5"/>
    </row>
    <row r="298" spans="11:12" x14ac:dyDescent="0.25">
      <c r="K298" s="5"/>
      <c r="L298" s="5"/>
    </row>
    <row r="299" spans="11:12" x14ac:dyDescent="0.25">
      <c r="K299" s="5"/>
      <c r="L299" s="5"/>
    </row>
    <row r="300" spans="11:12" x14ac:dyDescent="0.25">
      <c r="K300" s="5"/>
      <c r="L300" s="5"/>
    </row>
    <row r="301" spans="11:12" x14ac:dyDescent="0.25">
      <c r="K301" s="5"/>
      <c r="L301" s="5"/>
    </row>
    <row r="302" spans="11:12" x14ac:dyDescent="0.25">
      <c r="K302" s="5"/>
      <c r="L302" s="5"/>
    </row>
    <row r="303" spans="11:12" x14ac:dyDescent="0.25">
      <c r="K303" s="5"/>
      <c r="L303" s="5"/>
    </row>
    <row r="304" spans="11:12" x14ac:dyDescent="0.25">
      <c r="K304" s="5"/>
      <c r="L304" s="5"/>
    </row>
    <row r="305" spans="11:12" x14ac:dyDescent="0.25">
      <c r="K305" s="5"/>
      <c r="L305" s="5"/>
    </row>
    <row r="306" spans="11:12" x14ac:dyDescent="0.25">
      <c r="K306" s="5"/>
      <c r="L306" s="5"/>
    </row>
    <row r="307" spans="11:12" x14ac:dyDescent="0.25">
      <c r="K307" s="5"/>
      <c r="L307" s="5"/>
    </row>
    <row r="308" spans="11:12" x14ac:dyDescent="0.25">
      <c r="K308" s="5"/>
      <c r="L308" s="5"/>
    </row>
    <row r="309" spans="11:12" x14ac:dyDescent="0.25">
      <c r="K309" s="5"/>
      <c r="L309" s="5"/>
    </row>
    <row r="310" spans="11:12" x14ac:dyDescent="0.25">
      <c r="K310" s="5"/>
      <c r="L310" s="5"/>
    </row>
    <row r="311" spans="11:12" x14ac:dyDescent="0.25">
      <c r="K311" s="5"/>
      <c r="L311" s="5"/>
    </row>
    <row r="312" spans="11:12" x14ac:dyDescent="0.25">
      <c r="K312" s="5"/>
      <c r="L312" s="5"/>
    </row>
    <row r="313" spans="11:12" x14ac:dyDescent="0.25">
      <c r="K313" s="5"/>
      <c r="L313" s="5"/>
    </row>
    <row r="314" spans="11:12" x14ac:dyDescent="0.25">
      <c r="K314" s="5"/>
      <c r="L314" s="5"/>
    </row>
    <row r="315" spans="11:12" x14ac:dyDescent="0.25">
      <c r="K315" s="5"/>
      <c r="L315" s="5"/>
    </row>
    <row r="316" spans="11:12" x14ac:dyDescent="0.25">
      <c r="K316" s="5"/>
      <c r="L316" s="5"/>
    </row>
    <row r="317" spans="11:12" x14ac:dyDescent="0.25">
      <c r="K317" s="5"/>
      <c r="L317" s="5"/>
    </row>
    <row r="318" spans="11:12" x14ac:dyDescent="0.25">
      <c r="K318" s="5"/>
      <c r="L318" s="5"/>
    </row>
    <row r="319" spans="11:12" x14ac:dyDescent="0.25">
      <c r="K319" s="5"/>
      <c r="L319" s="5"/>
    </row>
    <row r="320" spans="11:12" x14ac:dyDescent="0.25">
      <c r="K320" s="5"/>
      <c r="L320" s="5"/>
    </row>
    <row r="321" spans="11:12" x14ac:dyDescent="0.25">
      <c r="K321" s="5"/>
      <c r="L321" s="5"/>
    </row>
    <row r="322" spans="11:12" x14ac:dyDescent="0.25">
      <c r="K322" s="5"/>
      <c r="L322" s="5"/>
    </row>
    <row r="323" spans="11:12" x14ac:dyDescent="0.25">
      <c r="K323" s="5"/>
      <c r="L323" s="5"/>
    </row>
    <row r="324" spans="11:12" x14ac:dyDescent="0.25">
      <c r="K324" s="5"/>
      <c r="L324" s="5"/>
    </row>
    <row r="325" spans="11:12" x14ac:dyDescent="0.25">
      <c r="K325" s="5"/>
      <c r="L325" s="5"/>
    </row>
    <row r="326" spans="11:12" x14ac:dyDescent="0.25">
      <c r="K326" s="5"/>
      <c r="L326" s="5"/>
    </row>
    <row r="327" spans="11:12" x14ac:dyDescent="0.25">
      <c r="K327" s="5"/>
      <c r="L327" s="5"/>
    </row>
    <row r="328" spans="11:12" x14ac:dyDescent="0.25">
      <c r="K328" s="5"/>
      <c r="L328" s="5"/>
    </row>
    <row r="329" spans="11:12" x14ac:dyDescent="0.25">
      <c r="K329" s="5"/>
      <c r="L329" s="5"/>
    </row>
    <row r="330" spans="11:12" x14ac:dyDescent="0.25">
      <c r="K330" s="5"/>
      <c r="L330" s="5"/>
    </row>
    <row r="331" spans="11:12" x14ac:dyDescent="0.25">
      <c r="K331" s="5"/>
      <c r="L331" s="5"/>
    </row>
    <row r="332" spans="11:12" x14ac:dyDescent="0.25">
      <c r="K332" s="5"/>
      <c r="L332" s="5"/>
    </row>
    <row r="333" spans="11:12" x14ac:dyDescent="0.25">
      <c r="K333" s="5"/>
      <c r="L333" s="5"/>
    </row>
    <row r="334" spans="11:12" x14ac:dyDescent="0.25">
      <c r="K334" s="5"/>
      <c r="L334" s="5"/>
    </row>
    <row r="335" spans="11:12" x14ac:dyDescent="0.25">
      <c r="K335" s="5"/>
      <c r="L335" s="5"/>
    </row>
    <row r="336" spans="11:12" x14ac:dyDescent="0.25">
      <c r="K336" s="5"/>
      <c r="L336" s="5"/>
    </row>
    <row r="337" spans="11:12" x14ac:dyDescent="0.25">
      <c r="K337" s="5"/>
      <c r="L337" s="5"/>
    </row>
    <row r="338" spans="11:12" x14ac:dyDescent="0.25">
      <c r="K338" s="5"/>
      <c r="L338" s="5"/>
    </row>
    <row r="339" spans="11:12" x14ac:dyDescent="0.25">
      <c r="K339" s="5"/>
      <c r="L339" s="5"/>
    </row>
    <row r="340" spans="11:12" x14ac:dyDescent="0.25">
      <c r="K340" s="5"/>
      <c r="L340" s="5"/>
    </row>
    <row r="341" spans="11:12" x14ac:dyDescent="0.25">
      <c r="K341" s="5"/>
      <c r="L341" s="5"/>
    </row>
    <row r="342" spans="11:12" x14ac:dyDescent="0.25">
      <c r="K342" s="5"/>
      <c r="L342" s="5"/>
    </row>
    <row r="343" spans="11:12" x14ac:dyDescent="0.25">
      <c r="K343" s="5"/>
      <c r="L343" s="5"/>
    </row>
    <row r="344" spans="11:12" x14ac:dyDescent="0.25">
      <c r="K344" s="5"/>
      <c r="L344" s="5"/>
    </row>
    <row r="345" spans="11:12" x14ac:dyDescent="0.25">
      <c r="K345" s="5"/>
      <c r="L345" s="5"/>
    </row>
    <row r="346" spans="11:12" x14ac:dyDescent="0.25">
      <c r="K346" s="5"/>
      <c r="L346" s="5"/>
    </row>
    <row r="347" spans="11:12" x14ac:dyDescent="0.25">
      <c r="K347" s="5"/>
      <c r="L347" s="5"/>
    </row>
  </sheetData>
  <mergeCells count="1">
    <mergeCell ref="B1:I1"/>
  </mergeCells>
  <hyperlinks>
    <hyperlink ref="J1" location="INDICE!A1" display="INDICE" xr:uid="{00000000-0004-0000-6800-000000000000}"/>
    <hyperlink ref="J2" location="Matriz_Estadisticas!A1" display="ESTADÍSTICAS" xr:uid="{00000000-0004-0000-6800-000001000000}"/>
  </hyperlinks>
  <pageMargins left="0.7" right="0.7" top="0.75" bottom="0.75" header="0.3" footer="0.3"/>
  <pageSetup orientation="portrait" r:id="rId1"/>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900-000000000000}">
  <dimension ref="A1:C37"/>
  <sheetViews>
    <sheetView workbookViewId="0"/>
  </sheetViews>
  <sheetFormatPr baseColWidth="10" defaultColWidth="11.42578125" defaultRowHeight="15" x14ac:dyDescent="0.25"/>
  <cols>
    <col min="1" max="1" width="44.42578125" style="657" bestFit="1" customWidth="1"/>
    <col min="2" max="2" width="100.7109375" style="34" customWidth="1"/>
    <col min="3" max="3" width="7" style="34" bestFit="1" customWidth="1"/>
    <col min="4" max="16384" width="11.42578125" style="34"/>
  </cols>
  <sheetData>
    <row r="1" spans="1:3" x14ac:dyDescent="0.25">
      <c r="A1" s="679" t="s">
        <v>401</v>
      </c>
      <c r="B1" s="679" t="s">
        <v>402</v>
      </c>
      <c r="C1" s="57" t="s">
        <v>144</v>
      </c>
    </row>
    <row r="2" spans="1:3" s="27" customFormat="1" ht="15" customHeight="1" x14ac:dyDescent="0.2">
      <c r="A2" s="415" t="s">
        <v>8</v>
      </c>
      <c r="B2" s="435" t="s">
        <v>90</v>
      </c>
    </row>
    <row r="3" spans="1:3" s="27" customFormat="1" ht="15" customHeight="1" x14ac:dyDescent="0.2">
      <c r="A3" s="415" t="s">
        <v>6</v>
      </c>
      <c r="B3" s="435" t="s">
        <v>79</v>
      </c>
    </row>
    <row r="4" spans="1:3" s="27" customFormat="1" ht="15" customHeight="1" x14ac:dyDescent="0.2">
      <c r="A4" s="415" t="s">
        <v>370</v>
      </c>
      <c r="B4" s="414" t="s">
        <v>88</v>
      </c>
    </row>
    <row r="5" spans="1:3" s="27" customFormat="1" ht="15" customHeight="1" x14ac:dyDescent="0.2">
      <c r="A5" s="415" t="s">
        <v>11</v>
      </c>
      <c r="B5" s="280" t="s">
        <v>1396</v>
      </c>
    </row>
    <row r="6" spans="1:3" s="27" customFormat="1" ht="15" customHeight="1" x14ac:dyDescent="0.2">
      <c r="A6" s="415" t="s">
        <v>145</v>
      </c>
      <c r="B6" s="414" t="s">
        <v>404</v>
      </c>
    </row>
    <row r="7" spans="1:3" s="27" customFormat="1" ht="15" customHeight="1" x14ac:dyDescent="0.2">
      <c r="A7" s="415" t="s">
        <v>9</v>
      </c>
      <c r="B7" s="406" t="s">
        <v>405</v>
      </c>
    </row>
    <row r="8" spans="1:3" s="27" customFormat="1" ht="15" customHeight="1" x14ac:dyDescent="0.2">
      <c r="A8" s="415" t="s">
        <v>371</v>
      </c>
      <c r="B8" s="414">
        <v>2017</v>
      </c>
    </row>
    <row r="9" spans="1:3" s="27" customFormat="1" ht="15" customHeight="1" x14ac:dyDescent="0.2">
      <c r="A9" s="415" t="s">
        <v>372</v>
      </c>
      <c r="B9" s="414" t="s">
        <v>453</v>
      </c>
    </row>
    <row r="10" spans="1:3" s="27" customFormat="1" ht="76.5" x14ac:dyDescent="0.2">
      <c r="A10" s="209" t="s">
        <v>373</v>
      </c>
      <c r="B10" s="296" t="s">
        <v>1397</v>
      </c>
    </row>
    <row r="11" spans="1:3" s="27" customFormat="1" ht="15" customHeight="1" x14ac:dyDescent="0.2">
      <c r="A11" s="415" t="s">
        <v>374</v>
      </c>
      <c r="B11" s="414" t="s">
        <v>455</v>
      </c>
    </row>
    <row r="12" spans="1:3" s="27" customFormat="1" ht="15" customHeight="1" x14ac:dyDescent="0.2">
      <c r="A12" s="415" t="s">
        <v>375</v>
      </c>
      <c r="B12" s="435" t="s">
        <v>456</v>
      </c>
    </row>
    <row r="13" spans="1:3" s="27" customFormat="1" ht="15" customHeight="1" x14ac:dyDescent="0.2">
      <c r="A13" s="415" t="s">
        <v>376</v>
      </c>
      <c r="B13" s="435" t="s">
        <v>457</v>
      </c>
    </row>
    <row r="14" spans="1:3" s="27" customFormat="1" ht="15" customHeight="1" x14ac:dyDescent="0.2">
      <c r="A14" s="415" t="s">
        <v>146</v>
      </c>
      <c r="B14" s="414" t="s">
        <v>458</v>
      </c>
    </row>
    <row r="15" spans="1:3" s="27" customFormat="1" ht="15" customHeight="1" x14ac:dyDescent="0.2">
      <c r="A15" s="415" t="s">
        <v>377</v>
      </c>
      <c r="B15" s="264">
        <v>43301</v>
      </c>
    </row>
    <row r="16" spans="1:3" s="27" customFormat="1" ht="15" customHeight="1" x14ac:dyDescent="0.2">
      <c r="A16" s="415" t="s">
        <v>378</v>
      </c>
      <c r="B16" s="264">
        <v>43657</v>
      </c>
    </row>
    <row r="17" spans="1:2" s="27" customFormat="1" ht="15" customHeight="1" x14ac:dyDescent="0.2">
      <c r="A17" s="415" t="s">
        <v>379</v>
      </c>
      <c r="B17" s="414" t="s">
        <v>459</v>
      </c>
    </row>
    <row r="18" spans="1:2" s="27" customFormat="1" ht="15" customHeight="1" x14ac:dyDescent="0.2">
      <c r="A18" s="415" t="s">
        <v>380</v>
      </c>
      <c r="B18" s="414" t="s">
        <v>1398</v>
      </c>
    </row>
    <row r="19" spans="1:2" s="27" customFormat="1" ht="15" customHeight="1" x14ac:dyDescent="0.2">
      <c r="A19" s="415" t="s">
        <v>381</v>
      </c>
      <c r="B19" s="414" t="s">
        <v>461</v>
      </c>
    </row>
    <row r="20" spans="1:2" s="27" customFormat="1" ht="15" customHeight="1" x14ac:dyDescent="0.2">
      <c r="A20" s="415" t="s">
        <v>382</v>
      </c>
      <c r="B20" s="375" t="s">
        <v>462</v>
      </c>
    </row>
    <row r="21" spans="1:2" s="27" customFormat="1" ht="15" customHeight="1" x14ac:dyDescent="0.2">
      <c r="A21" s="415" t="s">
        <v>385</v>
      </c>
      <c r="B21" s="407" t="s">
        <v>1399</v>
      </c>
    </row>
    <row r="22" spans="1:2" s="27" customFormat="1" ht="15" customHeight="1" x14ac:dyDescent="0.2">
      <c r="A22" s="415" t="s">
        <v>386</v>
      </c>
      <c r="B22" s="407" t="s">
        <v>417</v>
      </c>
    </row>
    <row r="23" spans="1:2" s="27" customFormat="1" ht="15" customHeight="1" x14ac:dyDescent="0.2">
      <c r="A23" s="415" t="s">
        <v>418</v>
      </c>
      <c r="B23" s="610" t="s">
        <v>1400</v>
      </c>
    </row>
    <row r="24" spans="1:2" s="27" customFormat="1" ht="15" customHeight="1" x14ac:dyDescent="0.2">
      <c r="A24" s="415" t="s">
        <v>387</v>
      </c>
      <c r="B24" s="414">
        <v>2017</v>
      </c>
    </row>
    <row r="25" spans="1:2" s="27" customFormat="1" ht="15" customHeight="1" x14ac:dyDescent="0.2">
      <c r="A25" s="415" t="s">
        <v>388</v>
      </c>
      <c r="B25" s="251" t="s">
        <v>465</v>
      </c>
    </row>
    <row r="26" spans="1:2" s="27" customFormat="1" ht="15" customHeight="1" x14ac:dyDescent="0.2">
      <c r="A26" s="415" t="s">
        <v>389</v>
      </c>
      <c r="B26" s="210" t="s">
        <v>467</v>
      </c>
    </row>
    <row r="27" spans="1:2" s="27" customFormat="1" ht="15" customHeight="1" x14ac:dyDescent="0.2">
      <c r="A27" s="415" t="s">
        <v>390</v>
      </c>
      <c r="B27" s="210" t="s">
        <v>468</v>
      </c>
    </row>
    <row r="28" spans="1:2" s="27" customFormat="1" ht="15" customHeight="1" x14ac:dyDescent="0.2">
      <c r="A28" s="415" t="s">
        <v>422</v>
      </c>
      <c r="B28" s="210"/>
    </row>
    <row r="29" spans="1:2" s="27" customFormat="1" ht="15" customHeight="1" x14ac:dyDescent="0.2">
      <c r="A29" s="415" t="s">
        <v>391</v>
      </c>
      <c r="B29" s="210"/>
    </row>
    <row r="30" spans="1:2" s="27" customFormat="1" ht="15" customHeight="1" x14ac:dyDescent="0.2">
      <c r="A30" s="415" t="s">
        <v>392</v>
      </c>
      <c r="B30" s="210"/>
    </row>
    <row r="31" spans="1:2" s="27" customFormat="1" ht="15" customHeight="1" x14ac:dyDescent="0.2">
      <c r="A31" s="415" t="s">
        <v>393</v>
      </c>
      <c r="B31" s="210"/>
    </row>
    <row r="32" spans="1:2" s="27" customFormat="1" ht="15" customHeight="1" x14ac:dyDescent="0.2">
      <c r="A32" s="415" t="s">
        <v>394</v>
      </c>
      <c r="B32" s="210"/>
    </row>
    <row r="33" spans="1:2" s="27" customFormat="1" ht="15" customHeight="1" x14ac:dyDescent="0.2">
      <c r="A33" s="415" t="s">
        <v>423</v>
      </c>
      <c r="B33" s="210"/>
    </row>
    <row r="34" spans="1:2" s="27" customFormat="1" ht="15" customHeight="1" x14ac:dyDescent="0.2">
      <c r="A34" s="415" t="s">
        <v>395</v>
      </c>
      <c r="B34" s="210"/>
    </row>
    <row r="35" spans="1:2" s="27" customFormat="1" ht="15" customHeight="1" x14ac:dyDescent="0.2">
      <c r="A35" s="415" t="s">
        <v>396</v>
      </c>
      <c r="B35" s="210"/>
    </row>
    <row r="36" spans="1:2" s="27" customFormat="1" ht="15" customHeight="1" x14ac:dyDescent="0.2">
      <c r="A36" s="415" t="s">
        <v>383</v>
      </c>
      <c r="B36" s="250" t="s">
        <v>467</v>
      </c>
    </row>
    <row r="37" spans="1:2" s="27" customFormat="1" ht="15" customHeight="1" x14ac:dyDescent="0.2">
      <c r="A37" s="415" t="s">
        <v>384</v>
      </c>
      <c r="B37" s="414" t="s">
        <v>1401</v>
      </c>
    </row>
  </sheetData>
  <hyperlinks>
    <hyperlink ref="C1" location="INDICE!A1" display="INDICE" xr:uid="{00000000-0004-0000-6900-000000000000}"/>
  </hyperlinks>
  <pageMargins left="0.7" right="0.7" top="0.75" bottom="0.75" header="0.3" footer="0.3"/>
  <pageSetup orientation="portrait" horizontalDpi="4294967293" verticalDpi="4294967293" r:id="rId1"/>
</worksheet>
</file>

<file path=xl/worksheets/sheet1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A00-000000000000}">
  <dimension ref="A1:I119"/>
  <sheetViews>
    <sheetView workbookViewId="0"/>
  </sheetViews>
  <sheetFormatPr baseColWidth="10" defaultColWidth="11.42578125" defaultRowHeight="15" x14ac:dyDescent="0.25"/>
  <cols>
    <col min="1" max="1" width="20.140625" bestFit="1" customWidth="1"/>
    <col min="2" max="3" width="20.140625" style="402" customWidth="1"/>
    <col min="4" max="4" width="44.85546875" bestFit="1" customWidth="1"/>
    <col min="5" max="5" width="16.140625" bestFit="1" customWidth="1"/>
    <col min="6" max="6" width="21.7109375" bestFit="1" customWidth="1"/>
    <col min="7" max="7" width="9" bestFit="1" customWidth="1"/>
    <col min="8" max="8" width="36.140625" style="18" bestFit="1" customWidth="1"/>
    <col min="9" max="9" width="13.140625" bestFit="1" customWidth="1"/>
  </cols>
  <sheetData>
    <row r="1" spans="1:9" x14ac:dyDescent="0.25">
      <c r="A1" s="124" t="s">
        <v>90</v>
      </c>
      <c r="B1" s="734" t="s">
        <v>1396</v>
      </c>
      <c r="C1" s="735"/>
      <c r="D1" s="735"/>
      <c r="E1" s="735"/>
      <c r="F1" s="735"/>
      <c r="G1" s="735"/>
      <c r="H1" s="736"/>
      <c r="I1" s="6" t="s">
        <v>144</v>
      </c>
    </row>
    <row r="2" spans="1:9" x14ac:dyDescent="0.25">
      <c r="A2" s="255" t="s">
        <v>174</v>
      </c>
      <c r="B2" s="255" t="s">
        <v>175</v>
      </c>
      <c r="C2" s="255" t="s">
        <v>176</v>
      </c>
      <c r="D2" s="255" t="s">
        <v>177</v>
      </c>
      <c r="E2" s="255" t="s">
        <v>178</v>
      </c>
      <c r="F2" s="255" t="s">
        <v>14</v>
      </c>
      <c r="G2" s="255" t="s">
        <v>470</v>
      </c>
      <c r="H2" s="255" t="s">
        <v>1402</v>
      </c>
      <c r="I2" s="6" t="s">
        <v>432</v>
      </c>
    </row>
    <row r="3" spans="1:9" s="5" customFormat="1" ht="12.75" x14ac:dyDescent="0.2">
      <c r="A3" s="392" t="s">
        <v>179</v>
      </c>
      <c r="B3" s="392" t="s">
        <v>180</v>
      </c>
      <c r="C3" s="390" t="s">
        <v>181</v>
      </c>
      <c r="D3" s="392" t="s">
        <v>182</v>
      </c>
      <c r="E3" s="377">
        <v>1001</v>
      </c>
      <c r="F3" s="392" t="s">
        <v>180</v>
      </c>
      <c r="G3" s="377">
        <v>1101</v>
      </c>
      <c r="H3" s="492">
        <v>9.92</v>
      </c>
    </row>
    <row r="4" spans="1:9" s="5" customFormat="1" ht="12.75" x14ac:dyDescent="0.2">
      <c r="A4" s="392" t="s">
        <v>179</v>
      </c>
      <c r="B4" s="392" t="s">
        <v>180</v>
      </c>
      <c r="C4" s="390" t="s">
        <v>181</v>
      </c>
      <c r="D4" s="392" t="s">
        <v>182</v>
      </c>
      <c r="E4" s="377">
        <v>1001</v>
      </c>
      <c r="F4" s="392" t="s">
        <v>183</v>
      </c>
      <c r="G4" s="377">
        <v>1107</v>
      </c>
      <c r="H4" s="492">
        <v>15.32</v>
      </c>
    </row>
    <row r="5" spans="1:9" s="5" customFormat="1" ht="12.75" x14ac:dyDescent="0.2">
      <c r="A5" s="392" t="s">
        <v>184</v>
      </c>
      <c r="B5" s="392" t="s">
        <v>184</v>
      </c>
      <c r="C5" s="390" t="s">
        <v>181</v>
      </c>
      <c r="D5" s="392" t="s">
        <v>184</v>
      </c>
      <c r="E5" s="377">
        <v>2101</v>
      </c>
      <c r="F5" s="392" t="s">
        <v>184</v>
      </c>
      <c r="G5" s="377">
        <v>2101</v>
      </c>
      <c r="H5" s="492">
        <v>7.73</v>
      </c>
    </row>
    <row r="6" spans="1:9" s="5" customFormat="1" ht="12.75" x14ac:dyDescent="0.2">
      <c r="A6" s="392" t="s">
        <v>184</v>
      </c>
      <c r="B6" s="392" t="s">
        <v>185</v>
      </c>
      <c r="C6" s="390" t="s">
        <v>181</v>
      </c>
      <c r="D6" s="392" t="s">
        <v>186</v>
      </c>
      <c r="E6" s="377">
        <v>2201</v>
      </c>
      <c r="F6" s="392" t="s">
        <v>186</v>
      </c>
      <c r="G6" s="377">
        <v>2201</v>
      </c>
      <c r="H6" s="492">
        <v>10.29</v>
      </c>
    </row>
    <row r="7" spans="1:9" s="5" customFormat="1" ht="12.75" x14ac:dyDescent="0.2">
      <c r="A7" s="392" t="s">
        <v>187</v>
      </c>
      <c r="B7" s="392" t="s">
        <v>188</v>
      </c>
      <c r="C7" s="390" t="s">
        <v>181</v>
      </c>
      <c r="D7" s="392" t="s">
        <v>189</v>
      </c>
      <c r="E7" s="377">
        <v>3001</v>
      </c>
      <c r="F7" s="392" t="s">
        <v>188</v>
      </c>
      <c r="G7" s="377">
        <v>3101</v>
      </c>
      <c r="H7" s="492">
        <v>7.76</v>
      </c>
    </row>
    <row r="8" spans="1:9" s="5" customFormat="1" ht="12.75" x14ac:dyDescent="0.2">
      <c r="A8" s="392" t="s">
        <v>187</v>
      </c>
      <c r="B8" s="392" t="s">
        <v>188</v>
      </c>
      <c r="C8" s="390" t="s">
        <v>181</v>
      </c>
      <c r="D8" s="392" t="s">
        <v>189</v>
      </c>
      <c r="E8" s="377">
        <v>3001</v>
      </c>
      <c r="F8" s="392" t="s">
        <v>190</v>
      </c>
      <c r="G8" s="377">
        <v>3103</v>
      </c>
      <c r="H8" s="492">
        <v>11.67</v>
      </c>
    </row>
    <row r="9" spans="1:9" s="5" customFormat="1" ht="12.75" x14ac:dyDescent="0.2">
      <c r="A9" s="392" t="s">
        <v>187</v>
      </c>
      <c r="B9" s="387" t="s">
        <v>191</v>
      </c>
      <c r="C9" s="390" t="s">
        <v>181</v>
      </c>
      <c r="D9" s="387" t="s">
        <v>192</v>
      </c>
      <c r="E9" s="377">
        <v>3301</v>
      </c>
      <c r="F9" s="387" t="s">
        <v>192</v>
      </c>
      <c r="G9" s="377">
        <v>3301</v>
      </c>
      <c r="H9" s="492">
        <v>6.93</v>
      </c>
    </row>
    <row r="10" spans="1:9" s="5" customFormat="1" ht="12.75" x14ac:dyDescent="0.2">
      <c r="A10" s="392" t="s">
        <v>193</v>
      </c>
      <c r="B10" s="392" t="s">
        <v>194</v>
      </c>
      <c r="C10" s="390" t="s">
        <v>181</v>
      </c>
      <c r="D10" s="392" t="s">
        <v>195</v>
      </c>
      <c r="E10" s="377">
        <v>4001</v>
      </c>
      <c r="F10" s="392" t="s">
        <v>196</v>
      </c>
      <c r="G10" s="377">
        <v>4101</v>
      </c>
      <c r="H10" s="492">
        <v>4.82</v>
      </c>
    </row>
    <row r="11" spans="1:9" s="5" customFormat="1" ht="12.75" x14ac:dyDescent="0.2">
      <c r="A11" s="392" t="s">
        <v>193</v>
      </c>
      <c r="B11" s="392" t="s">
        <v>194</v>
      </c>
      <c r="C11" s="390" t="s">
        <v>181</v>
      </c>
      <c r="D11" s="392" t="s">
        <v>195</v>
      </c>
      <c r="E11" s="377">
        <v>4001</v>
      </c>
      <c r="F11" s="392" t="s">
        <v>193</v>
      </c>
      <c r="G11" s="377">
        <v>4102</v>
      </c>
      <c r="H11" s="492">
        <v>6.17</v>
      </c>
    </row>
    <row r="12" spans="1:9" s="5" customFormat="1" ht="12.75" x14ac:dyDescent="0.2">
      <c r="A12" s="392" t="s">
        <v>193</v>
      </c>
      <c r="B12" s="392" t="s">
        <v>197</v>
      </c>
      <c r="C12" s="390" t="s">
        <v>181</v>
      </c>
      <c r="D12" s="392" t="s">
        <v>198</v>
      </c>
      <c r="E12" s="377">
        <v>4301</v>
      </c>
      <c r="F12" s="193" t="s">
        <v>198</v>
      </c>
      <c r="G12" s="377">
        <v>4301</v>
      </c>
      <c r="H12" s="492">
        <v>6.43</v>
      </c>
    </row>
    <row r="13" spans="1:9" s="5" customFormat="1" ht="12.75" x14ac:dyDescent="0.2">
      <c r="A13" s="392" t="s">
        <v>199</v>
      </c>
      <c r="B13" s="392" t="s">
        <v>199</v>
      </c>
      <c r="C13" s="390" t="s">
        <v>200</v>
      </c>
      <c r="D13" s="392" t="s">
        <v>200</v>
      </c>
      <c r="E13" s="377">
        <v>5001</v>
      </c>
      <c r="F13" s="392" t="s">
        <v>199</v>
      </c>
      <c r="G13" s="377">
        <v>5101</v>
      </c>
      <c r="H13" s="492">
        <v>6.32</v>
      </c>
    </row>
    <row r="14" spans="1:9" s="5" customFormat="1" ht="12.75" x14ac:dyDescent="0.2">
      <c r="A14" s="392" t="s">
        <v>199</v>
      </c>
      <c r="B14" s="392" t="s">
        <v>199</v>
      </c>
      <c r="C14" s="390" t="s">
        <v>200</v>
      </c>
      <c r="D14" s="392" t="s">
        <v>200</v>
      </c>
      <c r="E14" s="377">
        <v>5001</v>
      </c>
      <c r="F14" s="392" t="s">
        <v>201</v>
      </c>
      <c r="G14" s="377">
        <v>5102</v>
      </c>
      <c r="H14" s="492">
        <v>5.53</v>
      </c>
    </row>
    <row r="15" spans="1:9" s="5" customFormat="1" ht="12.75" x14ac:dyDescent="0.2">
      <c r="A15" s="392" t="s">
        <v>199</v>
      </c>
      <c r="B15" s="392" t="s">
        <v>199</v>
      </c>
      <c r="C15" s="390" t="s">
        <v>200</v>
      </c>
      <c r="D15" s="392" t="s">
        <v>200</v>
      </c>
      <c r="E15" s="377">
        <v>5001</v>
      </c>
      <c r="F15" s="392" t="s">
        <v>202</v>
      </c>
      <c r="G15" s="377">
        <v>5103</v>
      </c>
      <c r="H15" s="492">
        <v>4.41</v>
      </c>
    </row>
    <row r="16" spans="1:9" s="5" customFormat="1" ht="12.75" x14ac:dyDescent="0.2">
      <c r="A16" s="392" t="s">
        <v>199</v>
      </c>
      <c r="B16" s="392" t="s">
        <v>199</v>
      </c>
      <c r="C16" s="390" t="s">
        <v>200</v>
      </c>
      <c r="D16" s="392" t="s">
        <v>200</v>
      </c>
      <c r="E16" s="377">
        <v>5001</v>
      </c>
      <c r="F16" s="392" t="s">
        <v>203</v>
      </c>
      <c r="G16" s="377">
        <v>5105</v>
      </c>
      <c r="H16" s="492">
        <v>6.59</v>
      </c>
    </row>
    <row r="17" spans="1:8" s="5" customFormat="1" ht="12.75" x14ac:dyDescent="0.2">
      <c r="A17" s="392" t="s">
        <v>199</v>
      </c>
      <c r="B17" s="392" t="s">
        <v>199</v>
      </c>
      <c r="C17" s="390" t="s">
        <v>200</v>
      </c>
      <c r="D17" s="392" t="s">
        <v>200</v>
      </c>
      <c r="E17" s="377">
        <v>5001</v>
      </c>
      <c r="F17" s="392" t="s">
        <v>204</v>
      </c>
      <c r="G17" s="377">
        <v>5107</v>
      </c>
      <c r="H17" s="492">
        <v>7.1</v>
      </c>
    </row>
    <row r="18" spans="1:8" s="5" customFormat="1" ht="12.75" x14ac:dyDescent="0.2">
      <c r="A18" s="392" t="s">
        <v>199</v>
      </c>
      <c r="B18" s="392" t="s">
        <v>199</v>
      </c>
      <c r="C18" s="390" t="s">
        <v>200</v>
      </c>
      <c r="D18" s="392" t="s">
        <v>200</v>
      </c>
      <c r="E18" s="377">
        <v>5001</v>
      </c>
      <c r="F18" s="392" t="s">
        <v>205</v>
      </c>
      <c r="G18" s="377">
        <v>5109</v>
      </c>
      <c r="H18" s="492">
        <v>4.68</v>
      </c>
    </row>
    <row r="19" spans="1:8" s="5" customFormat="1" ht="12.75" x14ac:dyDescent="0.2">
      <c r="A19" s="392" t="s">
        <v>199</v>
      </c>
      <c r="B19" s="387" t="s">
        <v>206</v>
      </c>
      <c r="C19" s="390" t="s">
        <v>181</v>
      </c>
      <c r="D19" s="387" t="s">
        <v>207</v>
      </c>
      <c r="E19" s="377">
        <v>5301</v>
      </c>
      <c r="F19" s="194" t="s">
        <v>206</v>
      </c>
      <c r="G19" s="377">
        <v>5301</v>
      </c>
      <c r="H19" s="492">
        <v>4.8099999999999996</v>
      </c>
    </row>
    <row r="20" spans="1:8" s="5" customFormat="1" ht="12.75" x14ac:dyDescent="0.2">
      <c r="A20" s="392" t="s">
        <v>199</v>
      </c>
      <c r="B20" s="387" t="s">
        <v>206</v>
      </c>
      <c r="C20" s="390" t="s">
        <v>181</v>
      </c>
      <c r="D20" s="387" t="s">
        <v>207</v>
      </c>
      <c r="E20" s="377">
        <v>5301</v>
      </c>
      <c r="F20" s="194" t="s">
        <v>208</v>
      </c>
      <c r="G20" s="377">
        <v>5304</v>
      </c>
      <c r="H20" s="492">
        <v>6.22</v>
      </c>
    </row>
    <row r="21" spans="1:8" s="5" customFormat="1" ht="12.75" x14ac:dyDescent="0.2">
      <c r="A21" s="392" t="s">
        <v>199</v>
      </c>
      <c r="B21" s="387" t="s">
        <v>209</v>
      </c>
      <c r="C21" s="390" t="s">
        <v>181</v>
      </c>
      <c r="D21" s="387" t="s">
        <v>210</v>
      </c>
      <c r="E21" s="377">
        <v>5501</v>
      </c>
      <c r="F21" s="194" t="s">
        <v>209</v>
      </c>
      <c r="G21" s="377">
        <v>5501</v>
      </c>
      <c r="H21" s="492">
        <v>4.8899999999999997</v>
      </c>
    </row>
    <row r="22" spans="1:8" s="5" customFormat="1" ht="12.75" x14ac:dyDescent="0.2">
      <c r="A22" s="392" t="s">
        <v>199</v>
      </c>
      <c r="B22" s="387" t="s">
        <v>209</v>
      </c>
      <c r="C22" s="390" t="s">
        <v>181</v>
      </c>
      <c r="D22" s="387" t="s">
        <v>210</v>
      </c>
      <c r="E22" s="377">
        <v>5501</v>
      </c>
      <c r="F22" s="194" t="s">
        <v>211</v>
      </c>
      <c r="G22" s="377">
        <v>5502</v>
      </c>
      <c r="H22" s="492">
        <v>7.25</v>
      </c>
    </row>
    <row r="23" spans="1:8" s="5" customFormat="1" ht="12.75" x14ac:dyDescent="0.2">
      <c r="A23" s="392" t="s">
        <v>199</v>
      </c>
      <c r="B23" s="387" t="s">
        <v>209</v>
      </c>
      <c r="C23" s="390" t="s">
        <v>181</v>
      </c>
      <c r="D23" s="387" t="s">
        <v>210</v>
      </c>
      <c r="E23" s="377">
        <v>5501</v>
      </c>
      <c r="F23" s="194" t="s">
        <v>212</v>
      </c>
      <c r="G23" s="377">
        <v>5503</v>
      </c>
      <c r="H23" s="492">
        <v>7.56</v>
      </c>
    </row>
    <row r="24" spans="1:8" s="5" customFormat="1" ht="12.75" x14ac:dyDescent="0.2">
      <c r="A24" s="392" t="s">
        <v>199</v>
      </c>
      <c r="B24" s="387" t="s">
        <v>209</v>
      </c>
      <c r="C24" s="390" t="s">
        <v>181</v>
      </c>
      <c r="D24" s="387" t="s">
        <v>210</v>
      </c>
      <c r="E24" s="377">
        <v>5501</v>
      </c>
      <c r="F24" s="194" t="s">
        <v>213</v>
      </c>
      <c r="G24" s="377">
        <v>5504</v>
      </c>
      <c r="H24" s="492">
        <v>4.21</v>
      </c>
    </row>
    <row r="25" spans="1:8" s="5" customFormat="1" ht="12.75" x14ac:dyDescent="0.2">
      <c r="A25" s="392" t="s">
        <v>199</v>
      </c>
      <c r="B25" s="392" t="s">
        <v>214</v>
      </c>
      <c r="C25" s="390" t="s">
        <v>181</v>
      </c>
      <c r="D25" s="392" t="s">
        <v>215</v>
      </c>
      <c r="E25" s="377">
        <v>5601</v>
      </c>
      <c r="F25" s="193" t="s">
        <v>214</v>
      </c>
      <c r="G25" s="377">
        <v>5601</v>
      </c>
      <c r="H25" s="492">
        <v>6.91</v>
      </c>
    </row>
    <row r="26" spans="1:8" s="5" customFormat="1" ht="12.75" x14ac:dyDescent="0.2">
      <c r="A26" s="392" t="s">
        <v>199</v>
      </c>
      <c r="B26" s="392" t="s">
        <v>214</v>
      </c>
      <c r="C26" s="390" t="s">
        <v>181</v>
      </c>
      <c r="D26" s="392" t="s">
        <v>215</v>
      </c>
      <c r="E26" s="377">
        <v>5601</v>
      </c>
      <c r="F26" s="193" t="s">
        <v>216</v>
      </c>
      <c r="G26" s="377">
        <v>5603</v>
      </c>
      <c r="H26" s="492">
        <v>8.52</v>
      </c>
    </row>
    <row r="27" spans="1:8" s="5" customFormat="1" ht="12.75" x14ac:dyDescent="0.2">
      <c r="A27" s="392" t="s">
        <v>199</v>
      </c>
      <c r="B27" s="392" t="s">
        <v>214</v>
      </c>
      <c r="C27" s="390" t="s">
        <v>181</v>
      </c>
      <c r="D27" s="392" t="s">
        <v>215</v>
      </c>
      <c r="E27" s="377">
        <v>5601</v>
      </c>
      <c r="F27" s="193" t="s">
        <v>217</v>
      </c>
      <c r="G27" s="377">
        <v>5606</v>
      </c>
      <c r="H27" s="492">
        <v>3.71</v>
      </c>
    </row>
    <row r="28" spans="1:8" s="5" customFormat="1" ht="12.75" x14ac:dyDescent="0.2">
      <c r="A28" s="392" t="s">
        <v>199</v>
      </c>
      <c r="B28" s="387" t="s">
        <v>218</v>
      </c>
      <c r="C28" s="390" t="s">
        <v>181</v>
      </c>
      <c r="D28" s="387" t="s">
        <v>219</v>
      </c>
      <c r="E28" s="377">
        <v>5701</v>
      </c>
      <c r="F28" s="194" t="s">
        <v>219</v>
      </c>
      <c r="G28" s="377">
        <v>5701</v>
      </c>
      <c r="H28" s="492">
        <v>6.29</v>
      </c>
    </row>
    <row r="29" spans="1:8" s="5" customFormat="1" ht="12.75" x14ac:dyDescent="0.2">
      <c r="A29" s="392" t="s">
        <v>199</v>
      </c>
      <c r="B29" s="392" t="s">
        <v>220</v>
      </c>
      <c r="C29" s="390" t="s">
        <v>200</v>
      </c>
      <c r="D29" s="392" t="s">
        <v>200</v>
      </c>
      <c r="E29" s="377">
        <v>5001</v>
      </c>
      <c r="F29" s="392" t="s">
        <v>221</v>
      </c>
      <c r="G29" s="377">
        <v>5801</v>
      </c>
      <c r="H29" s="492">
        <v>4.12</v>
      </c>
    </row>
    <row r="30" spans="1:8" s="5" customFormat="1" ht="12.75" x14ac:dyDescent="0.2">
      <c r="A30" s="392" t="s">
        <v>199</v>
      </c>
      <c r="B30" s="392" t="s">
        <v>220</v>
      </c>
      <c r="C30" s="390" t="s">
        <v>200</v>
      </c>
      <c r="D30" s="392" t="s">
        <v>200</v>
      </c>
      <c r="E30" s="377">
        <v>5001</v>
      </c>
      <c r="F30" s="392" t="s">
        <v>222</v>
      </c>
      <c r="G30" s="377">
        <v>5802</v>
      </c>
      <c r="H30" s="492">
        <v>6.51</v>
      </c>
    </row>
    <row r="31" spans="1:8" s="5" customFormat="1" ht="12.75" x14ac:dyDescent="0.2">
      <c r="A31" s="392" t="s">
        <v>199</v>
      </c>
      <c r="B31" s="392" t="s">
        <v>220</v>
      </c>
      <c r="C31" s="390" t="s">
        <v>200</v>
      </c>
      <c r="D31" s="392" t="s">
        <v>200</v>
      </c>
      <c r="E31" s="377">
        <v>5001</v>
      </c>
      <c r="F31" s="392" t="s">
        <v>223</v>
      </c>
      <c r="G31" s="377">
        <v>5803</v>
      </c>
      <c r="H31" s="492">
        <v>6.46</v>
      </c>
    </row>
    <row r="32" spans="1:8" s="5" customFormat="1" ht="12.75" x14ac:dyDescent="0.2">
      <c r="A32" s="392" t="s">
        <v>199</v>
      </c>
      <c r="B32" s="392" t="s">
        <v>220</v>
      </c>
      <c r="C32" s="390" t="s">
        <v>200</v>
      </c>
      <c r="D32" s="392" t="s">
        <v>200</v>
      </c>
      <c r="E32" s="377">
        <v>5001</v>
      </c>
      <c r="F32" s="392" t="s">
        <v>224</v>
      </c>
      <c r="G32" s="377">
        <v>5804</v>
      </c>
      <c r="H32" s="492">
        <v>4.4800000000000004</v>
      </c>
    </row>
    <row r="33" spans="1:8" s="5" customFormat="1" ht="12.75" x14ac:dyDescent="0.2">
      <c r="A33" s="392" t="s">
        <v>225</v>
      </c>
      <c r="B33" s="392" t="s">
        <v>226</v>
      </c>
      <c r="C33" s="390" t="s">
        <v>181</v>
      </c>
      <c r="D33" s="392" t="s">
        <v>227</v>
      </c>
      <c r="E33" s="377">
        <v>6001</v>
      </c>
      <c r="F33" s="392" t="s">
        <v>228</v>
      </c>
      <c r="G33" s="377">
        <v>6101</v>
      </c>
      <c r="H33" s="492">
        <v>5.16</v>
      </c>
    </row>
    <row r="34" spans="1:8" s="5" customFormat="1" ht="12.75" x14ac:dyDescent="0.2">
      <c r="A34" s="392" t="s">
        <v>225</v>
      </c>
      <c r="B34" s="392" t="s">
        <v>226</v>
      </c>
      <c r="C34" s="390" t="s">
        <v>181</v>
      </c>
      <c r="D34" s="392" t="s">
        <v>227</v>
      </c>
      <c r="E34" s="377">
        <v>6001</v>
      </c>
      <c r="F34" s="392" t="s">
        <v>229</v>
      </c>
      <c r="G34" s="377">
        <v>6108</v>
      </c>
      <c r="H34" s="492">
        <v>4.09</v>
      </c>
    </row>
    <row r="35" spans="1:8" s="5" customFormat="1" ht="12.75" x14ac:dyDescent="0.2">
      <c r="A35" s="392" t="s">
        <v>225</v>
      </c>
      <c r="B35" s="387" t="s">
        <v>226</v>
      </c>
      <c r="C35" s="390" t="s">
        <v>181</v>
      </c>
      <c r="D35" s="387" t="s">
        <v>230</v>
      </c>
      <c r="E35" s="377">
        <v>6115</v>
      </c>
      <c r="F35" s="387" t="s">
        <v>230</v>
      </c>
      <c r="G35" s="377">
        <v>6115</v>
      </c>
      <c r="H35" s="492">
        <v>7.05</v>
      </c>
    </row>
    <row r="36" spans="1:8" s="5" customFormat="1" ht="12.75" x14ac:dyDescent="0.2">
      <c r="A36" s="392" t="s">
        <v>225</v>
      </c>
      <c r="B36" s="387" t="s">
        <v>231</v>
      </c>
      <c r="C36" s="390" t="s">
        <v>181</v>
      </c>
      <c r="D36" s="387" t="s">
        <v>232</v>
      </c>
      <c r="E36" s="377">
        <v>6301</v>
      </c>
      <c r="F36" s="194" t="s">
        <v>232</v>
      </c>
      <c r="G36" s="377">
        <v>6301</v>
      </c>
      <c r="H36" s="492">
        <v>6.24</v>
      </c>
    </row>
    <row r="37" spans="1:8" s="5" customFormat="1" ht="12.75" x14ac:dyDescent="0.2">
      <c r="A37" s="392" t="s">
        <v>233</v>
      </c>
      <c r="B37" s="392" t="s">
        <v>234</v>
      </c>
      <c r="C37" s="390" t="s">
        <v>181</v>
      </c>
      <c r="D37" s="392" t="s">
        <v>235</v>
      </c>
      <c r="E37" s="377">
        <v>7001</v>
      </c>
      <c r="F37" s="392" t="s">
        <v>234</v>
      </c>
      <c r="G37" s="377">
        <v>7101</v>
      </c>
      <c r="H37" s="492">
        <v>5.69</v>
      </c>
    </row>
    <row r="38" spans="1:8" s="5" customFormat="1" ht="12.75" x14ac:dyDescent="0.2">
      <c r="A38" s="392" t="s">
        <v>233</v>
      </c>
      <c r="B38" s="387" t="s">
        <v>234</v>
      </c>
      <c r="C38" s="390" t="s">
        <v>181</v>
      </c>
      <c r="D38" s="387" t="s">
        <v>236</v>
      </c>
      <c r="E38" s="377">
        <v>7102</v>
      </c>
      <c r="F38" s="387" t="s">
        <v>236</v>
      </c>
      <c r="G38" s="377">
        <v>7102</v>
      </c>
      <c r="H38" s="492">
        <v>5.78</v>
      </c>
    </row>
    <row r="39" spans="1:8" s="5" customFormat="1" ht="12.75" x14ac:dyDescent="0.2">
      <c r="A39" s="392" t="s">
        <v>233</v>
      </c>
      <c r="B39" s="392" t="s">
        <v>234</v>
      </c>
      <c r="C39" s="390" t="s">
        <v>181</v>
      </c>
      <c r="D39" s="392" t="s">
        <v>235</v>
      </c>
      <c r="E39" s="377">
        <v>7001</v>
      </c>
      <c r="F39" s="392" t="s">
        <v>233</v>
      </c>
      <c r="G39" s="377">
        <v>7105</v>
      </c>
      <c r="H39" s="492">
        <v>9.36</v>
      </c>
    </row>
    <row r="40" spans="1:8" s="5" customFormat="1" ht="12.75" x14ac:dyDescent="0.2">
      <c r="A40" s="392" t="s">
        <v>233</v>
      </c>
      <c r="B40" s="392" t="s">
        <v>237</v>
      </c>
      <c r="C40" s="390" t="s">
        <v>181</v>
      </c>
      <c r="D40" s="392" t="s">
        <v>238</v>
      </c>
      <c r="E40" s="377">
        <v>7301</v>
      </c>
      <c r="F40" s="193" t="s">
        <v>237</v>
      </c>
      <c r="G40" s="377">
        <v>7301</v>
      </c>
      <c r="H40" s="492">
        <v>6.6</v>
      </c>
    </row>
    <row r="41" spans="1:8" s="5" customFormat="1" ht="12.75" x14ac:dyDescent="0.2">
      <c r="A41" s="392" t="s">
        <v>233</v>
      </c>
      <c r="B41" s="392" t="s">
        <v>237</v>
      </c>
      <c r="C41" s="390" t="s">
        <v>181</v>
      </c>
      <c r="D41" s="392" t="s">
        <v>238</v>
      </c>
      <c r="E41" s="377">
        <v>7301</v>
      </c>
      <c r="F41" s="193" t="s">
        <v>239</v>
      </c>
      <c r="G41" s="377">
        <v>7305</v>
      </c>
      <c r="H41" s="492">
        <v>9.35</v>
      </c>
    </row>
    <row r="42" spans="1:8" s="5" customFormat="1" ht="12.75" x14ac:dyDescent="0.2">
      <c r="A42" s="392" t="s">
        <v>233</v>
      </c>
      <c r="B42" s="392" t="s">
        <v>237</v>
      </c>
      <c r="C42" s="390" t="s">
        <v>181</v>
      </c>
      <c r="D42" s="392" t="s">
        <v>238</v>
      </c>
      <c r="E42" s="377">
        <v>7301</v>
      </c>
      <c r="F42" s="193" t="s">
        <v>240</v>
      </c>
      <c r="G42" s="377">
        <v>7306</v>
      </c>
      <c r="H42" s="492">
        <v>8.33</v>
      </c>
    </row>
    <row r="43" spans="1:8" s="5" customFormat="1" ht="12.75" x14ac:dyDescent="0.2">
      <c r="A43" s="392" t="s">
        <v>233</v>
      </c>
      <c r="B43" s="387" t="s">
        <v>241</v>
      </c>
      <c r="C43" s="390" t="s">
        <v>181</v>
      </c>
      <c r="D43" s="387" t="s">
        <v>241</v>
      </c>
      <c r="E43" s="377">
        <v>7401</v>
      </c>
      <c r="F43" s="194" t="s">
        <v>241</v>
      </c>
      <c r="G43" s="377">
        <v>7401</v>
      </c>
      <c r="H43" s="492">
        <v>7.13</v>
      </c>
    </row>
    <row r="44" spans="1:8" s="5" customFormat="1" ht="12.75" x14ac:dyDescent="0.2">
      <c r="A44" s="392" t="s">
        <v>242</v>
      </c>
      <c r="B44" s="392" t="s">
        <v>243</v>
      </c>
      <c r="C44" s="390" t="s">
        <v>244</v>
      </c>
      <c r="D44" s="392" t="s">
        <v>244</v>
      </c>
      <c r="E44" s="377">
        <v>8001</v>
      </c>
      <c r="F44" s="392" t="s">
        <v>243</v>
      </c>
      <c r="G44" s="377">
        <v>8101</v>
      </c>
      <c r="H44" s="492">
        <v>4.8</v>
      </c>
    </row>
    <row r="45" spans="1:8" s="5" customFormat="1" ht="12.75" x14ac:dyDescent="0.2">
      <c r="A45" s="392" t="s">
        <v>242</v>
      </c>
      <c r="B45" s="392" t="s">
        <v>243</v>
      </c>
      <c r="C45" s="390" t="s">
        <v>244</v>
      </c>
      <c r="D45" s="392" t="s">
        <v>244</v>
      </c>
      <c r="E45" s="377">
        <v>8001</v>
      </c>
      <c r="F45" s="392" t="s">
        <v>245</v>
      </c>
      <c r="G45" s="377">
        <v>8102</v>
      </c>
      <c r="H45" s="492">
        <v>7.13</v>
      </c>
    </row>
    <row r="46" spans="1:8" s="5" customFormat="1" ht="12.75" x14ac:dyDescent="0.2">
      <c r="A46" s="392" t="s">
        <v>242</v>
      </c>
      <c r="B46" s="392" t="s">
        <v>243</v>
      </c>
      <c r="C46" s="390" t="s">
        <v>244</v>
      </c>
      <c r="D46" s="392" t="s">
        <v>244</v>
      </c>
      <c r="E46" s="377">
        <v>8001</v>
      </c>
      <c r="F46" s="392" t="s">
        <v>246</v>
      </c>
      <c r="G46" s="377">
        <v>8103</v>
      </c>
      <c r="H46" s="492">
        <v>5.23</v>
      </c>
    </row>
    <row r="47" spans="1:8" s="5" customFormat="1" ht="12.75" x14ac:dyDescent="0.2">
      <c r="A47" s="392" t="s">
        <v>242</v>
      </c>
      <c r="B47" s="392" t="s">
        <v>243</v>
      </c>
      <c r="C47" s="390" t="s">
        <v>244</v>
      </c>
      <c r="D47" s="392" t="s">
        <v>244</v>
      </c>
      <c r="E47" s="377">
        <v>8001</v>
      </c>
      <c r="F47" s="392" t="s">
        <v>247</v>
      </c>
      <c r="G47" s="377">
        <v>8105</v>
      </c>
      <c r="H47" s="492">
        <v>8.15</v>
      </c>
    </row>
    <row r="48" spans="1:8" s="5" customFormat="1" ht="12.75" x14ac:dyDescent="0.2">
      <c r="A48" s="392" t="s">
        <v>242</v>
      </c>
      <c r="B48" s="392" t="s">
        <v>243</v>
      </c>
      <c r="C48" s="390" t="s">
        <v>244</v>
      </c>
      <c r="D48" s="392" t="s">
        <v>244</v>
      </c>
      <c r="E48" s="377">
        <v>8001</v>
      </c>
      <c r="F48" s="392" t="s">
        <v>248</v>
      </c>
      <c r="G48" s="377">
        <v>8106</v>
      </c>
      <c r="H48" s="492">
        <v>8.3699999999999992</v>
      </c>
    </row>
    <row r="49" spans="1:8" s="5" customFormat="1" ht="12.75" x14ac:dyDescent="0.2">
      <c r="A49" s="392" t="s">
        <v>242</v>
      </c>
      <c r="B49" s="392" t="s">
        <v>243</v>
      </c>
      <c r="C49" s="390" t="s">
        <v>244</v>
      </c>
      <c r="D49" s="392" t="s">
        <v>244</v>
      </c>
      <c r="E49" s="377">
        <v>8001</v>
      </c>
      <c r="F49" s="392" t="s">
        <v>249</v>
      </c>
      <c r="G49" s="377">
        <v>8107</v>
      </c>
      <c r="H49" s="492">
        <v>8.17</v>
      </c>
    </row>
    <row r="50" spans="1:8" s="5" customFormat="1" ht="12.75" x14ac:dyDescent="0.2">
      <c r="A50" s="392" t="s">
        <v>242</v>
      </c>
      <c r="B50" s="392" t="s">
        <v>243</v>
      </c>
      <c r="C50" s="390" t="s">
        <v>244</v>
      </c>
      <c r="D50" s="392" t="s">
        <v>244</v>
      </c>
      <c r="E50" s="377">
        <v>8001</v>
      </c>
      <c r="F50" s="392" t="s">
        <v>250</v>
      </c>
      <c r="G50" s="377">
        <v>8108</v>
      </c>
      <c r="H50" s="492">
        <v>6.25</v>
      </c>
    </row>
    <row r="51" spans="1:8" s="5" customFormat="1" ht="12.75" x14ac:dyDescent="0.2">
      <c r="A51" s="392" t="s">
        <v>242</v>
      </c>
      <c r="B51" s="392" t="s">
        <v>243</v>
      </c>
      <c r="C51" s="390" t="s">
        <v>244</v>
      </c>
      <c r="D51" s="392" t="s">
        <v>244</v>
      </c>
      <c r="E51" s="377">
        <v>8001</v>
      </c>
      <c r="F51" s="392" t="s">
        <v>251</v>
      </c>
      <c r="G51" s="377">
        <v>8109</v>
      </c>
      <c r="H51" s="492">
        <v>6.5</v>
      </c>
    </row>
    <row r="52" spans="1:8" s="5" customFormat="1" ht="12.75" x14ac:dyDescent="0.2">
      <c r="A52" s="392" t="s">
        <v>242</v>
      </c>
      <c r="B52" s="392" t="s">
        <v>243</v>
      </c>
      <c r="C52" s="390" t="s">
        <v>244</v>
      </c>
      <c r="D52" s="392" t="s">
        <v>244</v>
      </c>
      <c r="E52" s="377">
        <v>8001</v>
      </c>
      <c r="F52" s="392" t="s">
        <v>252</v>
      </c>
      <c r="G52" s="377">
        <v>8110</v>
      </c>
      <c r="H52" s="492">
        <v>5.88</v>
      </c>
    </row>
    <row r="53" spans="1:8" s="5" customFormat="1" ht="12.75" x14ac:dyDescent="0.2">
      <c r="A53" s="392" t="s">
        <v>242</v>
      </c>
      <c r="B53" s="392" t="s">
        <v>243</v>
      </c>
      <c r="C53" s="390" t="s">
        <v>244</v>
      </c>
      <c r="D53" s="392" t="s">
        <v>244</v>
      </c>
      <c r="E53" s="377">
        <v>8001</v>
      </c>
      <c r="F53" s="392" t="s">
        <v>253</v>
      </c>
      <c r="G53" s="377">
        <v>8111</v>
      </c>
      <c r="H53" s="492">
        <v>6.08</v>
      </c>
    </row>
    <row r="54" spans="1:8" s="5" customFormat="1" ht="12.75" x14ac:dyDescent="0.2">
      <c r="A54" s="392" t="s">
        <v>242</v>
      </c>
      <c r="B54" s="392" t="s">
        <v>243</v>
      </c>
      <c r="C54" s="390" t="s">
        <v>244</v>
      </c>
      <c r="D54" s="392" t="s">
        <v>244</v>
      </c>
      <c r="E54" s="377">
        <v>8001</v>
      </c>
      <c r="F54" s="392" t="s">
        <v>254</v>
      </c>
      <c r="G54" s="377">
        <v>8112</v>
      </c>
      <c r="H54" s="492">
        <v>5.76</v>
      </c>
    </row>
    <row r="55" spans="1:8" s="5" customFormat="1" ht="12.75" x14ac:dyDescent="0.2">
      <c r="A55" s="392" t="s">
        <v>242</v>
      </c>
      <c r="B55" s="392" t="s">
        <v>242</v>
      </c>
      <c r="C55" s="390" t="s">
        <v>181</v>
      </c>
      <c r="D55" s="392" t="s">
        <v>255</v>
      </c>
      <c r="E55" s="377">
        <v>8301</v>
      </c>
      <c r="F55" s="392" t="s">
        <v>256</v>
      </c>
      <c r="G55" s="377">
        <v>8301</v>
      </c>
      <c r="H55" s="492">
        <v>6.76</v>
      </c>
    </row>
    <row r="56" spans="1:8" s="5" customFormat="1" ht="12.75" x14ac:dyDescent="0.2">
      <c r="A56" s="392" t="s">
        <v>242</v>
      </c>
      <c r="B56" s="392" t="s">
        <v>242</v>
      </c>
      <c r="C56" s="390" t="s">
        <v>181</v>
      </c>
      <c r="D56" s="392" t="s">
        <v>255</v>
      </c>
      <c r="E56" s="377">
        <v>8301</v>
      </c>
      <c r="F56" s="193" t="s">
        <v>257</v>
      </c>
      <c r="G56" s="377">
        <v>8306</v>
      </c>
      <c r="H56" s="492">
        <v>7.65</v>
      </c>
    </row>
    <row r="57" spans="1:8" s="5" customFormat="1" ht="12.75" x14ac:dyDescent="0.2">
      <c r="A57" s="392" t="s">
        <v>258</v>
      </c>
      <c r="B57" s="392" t="s">
        <v>259</v>
      </c>
      <c r="C57" s="390" t="s">
        <v>181</v>
      </c>
      <c r="D57" s="392" t="s">
        <v>260</v>
      </c>
      <c r="E57" s="377">
        <v>9001</v>
      </c>
      <c r="F57" s="392" t="s">
        <v>261</v>
      </c>
      <c r="G57" s="377">
        <v>9101</v>
      </c>
      <c r="H57" s="492">
        <v>6.29</v>
      </c>
    </row>
    <row r="58" spans="1:8" s="5" customFormat="1" ht="12.75" x14ac:dyDescent="0.2">
      <c r="A58" s="392" t="s">
        <v>258</v>
      </c>
      <c r="B58" s="392" t="s">
        <v>259</v>
      </c>
      <c r="C58" s="390" t="s">
        <v>181</v>
      </c>
      <c r="D58" s="392" t="s">
        <v>260</v>
      </c>
      <c r="E58" s="377">
        <v>9001</v>
      </c>
      <c r="F58" s="392" t="s">
        <v>262</v>
      </c>
      <c r="G58" s="377">
        <v>9112</v>
      </c>
      <c r="H58" s="492">
        <v>7.26</v>
      </c>
    </row>
    <row r="59" spans="1:8" s="5" customFormat="1" ht="12.75" x14ac:dyDescent="0.2">
      <c r="A59" s="392" t="s">
        <v>258</v>
      </c>
      <c r="B59" s="387" t="s">
        <v>259</v>
      </c>
      <c r="C59" s="390" t="s">
        <v>181</v>
      </c>
      <c r="D59" s="387" t="s">
        <v>263</v>
      </c>
      <c r="E59" s="377">
        <v>9120</v>
      </c>
      <c r="F59" s="387" t="s">
        <v>263</v>
      </c>
      <c r="G59" s="377">
        <v>9120</v>
      </c>
      <c r="H59" s="492">
        <v>8.4700000000000006</v>
      </c>
    </row>
    <row r="60" spans="1:8" s="5" customFormat="1" ht="12.75" x14ac:dyDescent="0.2">
      <c r="A60" s="392" t="s">
        <v>258</v>
      </c>
      <c r="B60" s="387" t="s">
        <v>264</v>
      </c>
      <c r="C60" s="390" t="s">
        <v>181</v>
      </c>
      <c r="D60" s="387" t="s">
        <v>265</v>
      </c>
      <c r="E60" s="377">
        <v>9201</v>
      </c>
      <c r="F60" s="387" t="s">
        <v>265</v>
      </c>
      <c r="G60" s="377">
        <v>9201</v>
      </c>
      <c r="H60" s="492">
        <v>6.46</v>
      </c>
    </row>
    <row r="61" spans="1:8" s="5" customFormat="1" ht="12.75" x14ac:dyDescent="0.2">
      <c r="A61" s="392" t="s">
        <v>266</v>
      </c>
      <c r="B61" s="392" t="s">
        <v>267</v>
      </c>
      <c r="C61" s="390" t="s">
        <v>181</v>
      </c>
      <c r="D61" s="392" t="s">
        <v>268</v>
      </c>
      <c r="E61" s="377">
        <v>10001</v>
      </c>
      <c r="F61" s="392" t="s">
        <v>269</v>
      </c>
      <c r="G61" s="377">
        <v>10101</v>
      </c>
      <c r="H61" s="492">
        <v>6.43</v>
      </c>
    </row>
    <row r="62" spans="1:8" s="5" customFormat="1" ht="12.75" x14ac:dyDescent="0.2">
      <c r="A62" s="392" t="s">
        <v>266</v>
      </c>
      <c r="B62" s="392" t="s">
        <v>267</v>
      </c>
      <c r="C62" s="390" t="s">
        <v>181</v>
      </c>
      <c r="D62" s="392" t="s">
        <v>268</v>
      </c>
      <c r="E62" s="377">
        <v>10001</v>
      </c>
      <c r="F62" s="392" t="s">
        <v>270</v>
      </c>
      <c r="G62" s="377">
        <v>10109</v>
      </c>
      <c r="H62" s="492">
        <v>6.03</v>
      </c>
    </row>
    <row r="63" spans="1:8" s="5" customFormat="1" ht="12.75" x14ac:dyDescent="0.2">
      <c r="A63" s="392" t="s">
        <v>266</v>
      </c>
      <c r="B63" s="387" t="s">
        <v>271</v>
      </c>
      <c r="C63" s="390" t="s">
        <v>181</v>
      </c>
      <c r="D63" s="387" t="s">
        <v>272</v>
      </c>
      <c r="E63" s="377">
        <v>10201</v>
      </c>
      <c r="F63" s="387" t="s">
        <v>272</v>
      </c>
      <c r="G63" s="377">
        <v>10201</v>
      </c>
      <c r="H63" s="492">
        <v>5.37</v>
      </c>
    </row>
    <row r="64" spans="1:8" s="5" customFormat="1" ht="12.75" x14ac:dyDescent="0.2">
      <c r="A64" s="392" t="s">
        <v>266</v>
      </c>
      <c r="B64" s="392" t="s">
        <v>273</v>
      </c>
      <c r="C64" s="390" t="s">
        <v>181</v>
      </c>
      <c r="D64" s="392" t="s">
        <v>273</v>
      </c>
      <c r="E64" s="377">
        <v>10301</v>
      </c>
      <c r="F64" s="392" t="s">
        <v>273</v>
      </c>
      <c r="G64" s="377">
        <v>10301</v>
      </c>
      <c r="H64" s="492">
        <v>7.77</v>
      </c>
    </row>
    <row r="65" spans="1:8" s="5" customFormat="1" ht="12.75" x14ac:dyDescent="0.2">
      <c r="A65" s="392" t="s">
        <v>274</v>
      </c>
      <c r="B65" s="387" t="s">
        <v>275</v>
      </c>
      <c r="C65" s="390" t="s">
        <v>181</v>
      </c>
      <c r="D65" s="387" t="s">
        <v>275</v>
      </c>
      <c r="E65" s="377">
        <v>11101</v>
      </c>
      <c r="F65" s="387" t="s">
        <v>275</v>
      </c>
      <c r="G65" s="377">
        <v>11101</v>
      </c>
      <c r="H65" s="492">
        <v>7.91</v>
      </c>
    </row>
    <row r="66" spans="1:8" s="5" customFormat="1" ht="12.75" x14ac:dyDescent="0.2">
      <c r="A66" s="392" t="s">
        <v>276</v>
      </c>
      <c r="B66" s="392" t="s">
        <v>276</v>
      </c>
      <c r="C66" s="390" t="s">
        <v>181</v>
      </c>
      <c r="D66" s="392" t="s">
        <v>277</v>
      </c>
      <c r="E66" s="377">
        <v>12101</v>
      </c>
      <c r="F66" s="193" t="s">
        <v>277</v>
      </c>
      <c r="G66" s="377">
        <v>12101</v>
      </c>
      <c r="H66" s="492">
        <v>5.14</v>
      </c>
    </row>
    <row r="67" spans="1:8" s="5" customFormat="1" ht="12.75" x14ac:dyDescent="0.2">
      <c r="A67" s="392" t="s">
        <v>278</v>
      </c>
      <c r="B67" s="392" t="s">
        <v>279</v>
      </c>
      <c r="C67" s="390" t="s">
        <v>280</v>
      </c>
      <c r="D67" s="392" t="s">
        <v>280</v>
      </c>
      <c r="E67" s="377">
        <v>13001</v>
      </c>
      <c r="F67" s="392" t="s">
        <v>279</v>
      </c>
      <c r="G67" s="377">
        <v>13101</v>
      </c>
      <c r="H67" s="492">
        <v>10.62</v>
      </c>
    </row>
    <row r="68" spans="1:8" s="5" customFormat="1" ht="12.75" x14ac:dyDescent="0.2">
      <c r="A68" s="392" t="s">
        <v>278</v>
      </c>
      <c r="B68" s="392" t="s">
        <v>279</v>
      </c>
      <c r="C68" s="390" t="s">
        <v>280</v>
      </c>
      <c r="D68" s="392" t="s">
        <v>280</v>
      </c>
      <c r="E68" s="377">
        <v>13001</v>
      </c>
      <c r="F68" s="392" t="s">
        <v>281</v>
      </c>
      <c r="G68" s="377">
        <v>13102</v>
      </c>
      <c r="H68" s="492">
        <v>8.6999999999999993</v>
      </c>
    </row>
    <row r="69" spans="1:8" s="5" customFormat="1" ht="12.75" x14ac:dyDescent="0.2">
      <c r="A69" s="392" t="s">
        <v>278</v>
      </c>
      <c r="B69" s="392" t="s">
        <v>279</v>
      </c>
      <c r="C69" s="390" t="s">
        <v>280</v>
      </c>
      <c r="D69" s="392" t="s">
        <v>280</v>
      </c>
      <c r="E69" s="377">
        <v>13001</v>
      </c>
      <c r="F69" s="392" t="s">
        <v>282</v>
      </c>
      <c r="G69" s="377">
        <v>13103</v>
      </c>
      <c r="H69" s="492">
        <v>12.84</v>
      </c>
    </row>
    <row r="70" spans="1:8" s="5" customFormat="1" ht="12.75" x14ac:dyDescent="0.2">
      <c r="A70" s="392" t="s">
        <v>278</v>
      </c>
      <c r="B70" s="392" t="s">
        <v>279</v>
      </c>
      <c r="C70" s="390" t="s">
        <v>280</v>
      </c>
      <c r="D70" s="392" t="s">
        <v>280</v>
      </c>
      <c r="E70" s="377">
        <v>13001</v>
      </c>
      <c r="F70" s="392" t="s">
        <v>283</v>
      </c>
      <c r="G70" s="377">
        <v>13104</v>
      </c>
      <c r="H70" s="492">
        <v>10.44</v>
      </c>
    </row>
    <row r="71" spans="1:8" s="5" customFormat="1" ht="12.75" x14ac:dyDescent="0.2">
      <c r="A71" s="392" t="s">
        <v>278</v>
      </c>
      <c r="B71" s="392" t="s">
        <v>279</v>
      </c>
      <c r="C71" s="390" t="s">
        <v>280</v>
      </c>
      <c r="D71" s="392" t="s">
        <v>280</v>
      </c>
      <c r="E71" s="377">
        <v>13001</v>
      </c>
      <c r="F71" s="392" t="s">
        <v>284</v>
      </c>
      <c r="G71" s="377">
        <v>13105</v>
      </c>
      <c r="H71" s="492">
        <v>10.220000000000001</v>
      </c>
    </row>
    <row r="72" spans="1:8" s="5" customFormat="1" ht="12.75" x14ac:dyDescent="0.2">
      <c r="A72" s="392" t="s">
        <v>278</v>
      </c>
      <c r="B72" s="392" t="s">
        <v>279</v>
      </c>
      <c r="C72" s="390" t="s">
        <v>280</v>
      </c>
      <c r="D72" s="392" t="s">
        <v>280</v>
      </c>
      <c r="E72" s="377">
        <v>13001</v>
      </c>
      <c r="F72" s="392" t="s">
        <v>285</v>
      </c>
      <c r="G72" s="377">
        <v>13106</v>
      </c>
      <c r="H72" s="492">
        <v>11.87</v>
      </c>
    </row>
    <row r="73" spans="1:8" s="5" customFormat="1" ht="12.75" x14ac:dyDescent="0.2">
      <c r="A73" s="392" t="s">
        <v>278</v>
      </c>
      <c r="B73" s="392" t="s">
        <v>279</v>
      </c>
      <c r="C73" s="390" t="s">
        <v>280</v>
      </c>
      <c r="D73" s="392" t="s">
        <v>280</v>
      </c>
      <c r="E73" s="377">
        <v>13001</v>
      </c>
      <c r="F73" s="392" t="s">
        <v>286</v>
      </c>
      <c r="G73" s="377">
        <v>13107</v>
      </c>
      <c r="H73" s="492">
        <v>8.08</v>
      </c>
    </row>
    <row r="74" spans="1:8" s="5" customFormat="1" ht="12.75" x14ac:dyDescent="0.2">
      <c r="A74" s="392" t="s">
        <v>278</v>
      </c>
      <c r="B74" s="392" t="s">
        <v>279</v>
      </c>
      <c r="C74" s="390" t="s">
        <v>280</v>
      </c>
      <c r="D74" s="392" t="s">
        <v>280</v>
      </c>
      <c r="E74" s="377">
        <v>13001</v>
      </c>
      <c r="F74" s="392" t="s">
        <v>287</v>
      </c>
      <c r="G74" s="377">
        <v>13108</v>
      </c>
      <c r="H74" s="492">
        <v>13.56</v>
      </c>
    </row>
    <row r="75" spans="1:8" s="5" customFormat="1" ht="12.75" x14ac:dyDescent="0.2">
      <c r="A75" s="392" t="s">
        <v>278</v>
      </c>
      <c r="B75" s="392" t="s">
        <v>279</v>
      </c>
      <c r="C75" s="390" t="s">
        <v>280</v>
      </c>
      <c r="D75" s="392" t="s">
        <v>280</v>
      </c>
      <c r="E75" s="377">
        <v>13001</v>
      </c>
      <c r="F75" s="392" t="s">
        <v>288</v>
      </c>
      <c r="G75" s="377">
        <v>13109</v>
      </c>
      <c r="H75" s="492">
        <v>6.35</v>
      </c>
    </row>
    <row r="76" spans="1:8" s="5" customFormat="1" ht="12.75" x14ac:dyDescent="0.2">
      <c r="A76" s="392" t="s">
        <v>278</v>
      </c>
      <c r="B76" s="392" t="s">
        <v>279</v>
      </c>
      <c r="C76" s="390" t="s">
        <v>280</v>
      </c>
      <c r="D76" s="392" t="s">
        <v>280</v>
      </c>
      <c r="E76" s="377">
        <v>13001</v>
      </c>
      <c r="F76" s="392" t="s">
        <v>289</v>
      </c>
      <c r="G76" s="377">
        <v>13110</v>
      </c>
      <c r="H76" s="492">
        <v>5.59</v>
      </c>
    </row>
    <row r="77" spans="1:8" s="5" customFormat="1" ht="12.75" x14ac:dyDescent="0.2">
      <c r="A77" s="392" t="s">
        <v>278</v>
      </c>
      <c r="B77" s="392" t="s">
        <v>279</v>
      </c>
      <c r="C77" s="390" t="s">
        <v>280</v>
      </c>
      <c r="D77" s="392" t="s">
        <v>280</v>
      </c>
      <c r="E77" s="377">
        <v>13001</v>
      </c>
      <c r="F77" s="392" t="s">
        <v>290</v>
      </c>
      <c r="G77" s="377">
        <v>13111</v>
      </c>
      <c r="H77" s="492">
        <v>10.54</v>
      </c>
    </row>
    <row r="78" spans="1:8" s="5" customFormat="1" ht="12.75" x14ac:dyDescent="0.2">
      <c r="A78" s="392" t="s">
        <v>278</v>
      </c>
      <c r="B78" s="392" t="s">
        <v>279</v>
      </c>
      <c r="C78" s="390" t="s">
        <v>280</v>
      </c>
      <c r="D78" s="392" t="s">
        <v>280</v>
      </c>
      <c r="E78" s="377">
        <v>13001</v>
      </c>
      <c r="F78" s="392" t="s">
        <v>291</v>
      </c>
      <c r="G78" s="377">
        <v>13112</v>
      </c>
      <c r="H78" s="492">
        <v>13.15</v>
      </c>
    </row>
    <row r="79" spans="1:8" s="5" customFormat="1" ht="12.75" x14ac:dyDescent="0.2">
      <c r="A79" s="392" t="s">
        <v>278</v>
      </c>
      <c r="B79" s="392" t="s">
        <v>279</v>
      </c>
      <c r="C79" s="390" t="s">
        <v>280</v>
      </c>
      <c r="D79" s="392" t="s">
        <v>280</v>
      </c>
      <c r="E79" s="377">
        <v>13001</v>
      </c>
      <c r="F79" s="392" t="s">
        <v>292</v>
      </c>
      <c r="G79" s="377">
        <v>13113</v>
      </c>
      <c r="H79" s="492">
        <v>3.21</v>
      </c>
    </row>
    <row r="80" spans="1:8" s="5" customFormat="1" ht="12.75" x14ac:dyDescent="0.2">
      <c r="A80" s="392" t="s">
        <v>278</v>
      </c>
      <c r="B80" s="392" t="s">
        <v>279</v>
      </c>
      <c r="C80" s="390" t="s">
        <v>280</v>
      </c>
      <c r="D80" s="392" t="s">
        <v>280</v>
      </c>
      <c r="E80" s="377">
        <v>13001</v>
      </c>
      <c r="F80" s="392" t="s">
        <v>293</v>
      </c>
      <c r="G80" s="377">
        <v>13114</v>
      </c>
      <c r="H80" s="492">
        <v>1.71</v>
      </c>
    </row>
    <row r="81" spans="1:8" s="5" customFormat="1" ht="12.75" x14ac:dyDescent="0.2">
      <c r="A81" s="392" t="s">
        <v>278</v>
      </c>
      <c r="B81" s="392" t="s">
        <v>279</v>
      </c>
      <c r="C81" s="390" t="s">
        <v>280</v>
      </c>
      <c r="D81" s="392" t="s">
        <v>280</v>
      </c>
      <c r="E81" s="377">
        <v>13001</v>
      </c>
      <c r="F81" s="392" t="s">
        <v>294</v>
      </c>
      <c r="G81" s="377">
        <v>13115</v>
      </c>
      <c r="H81" s="492">
        <v>3.39</v>
      </c>
    </row>
    <row r="82" spans="1:8" s="5" customFormat="1" ht="12.75" x14ac:dyDescent="0.2">
      <c r="A82" s="392" t="s">
        <v>278</v>
      </c>
      <c r="B82" s="392" t="s">
        <v>279</v>
      </c>
      <c r="C82" s="390" t="s">
        <v>280</v>
      </c>
      <c r="D82" s="392" t="s">
        <v>280</v>
      </c>
      <c r="E82" s="377">
        <v>13001</v>
      </c>
      <c r="F82" s="392" t="s">
        <v>295</v>
      </c>
      <c r="G82" s="377">
        <v>13116</v>
      </c>
      <c r="H82" s="492">
        <v>12.07</v>
      </c>
    </row>
    <row r="83" spans="1:8" s="5" customFormat="1" ht="12.75" x14ac:dyDescent="0.2">
      <c r="A83" s="392" t="s">
        <v>278</v>
      </c>
      <c r="B83" s="392" t="s">
        <v>279</v>
      </c>
      <c r="C83" s="390" t="s">
        <v>280</v>
      </c>
      <c r="D83" s="392" t="s">
        <v>280</v>
      </c>
      <c r="E83" s="377">
        <v>13001</v>
      </c>
      <c r="F83" s="392" t="s">
        <v>296</v>
      </c>
      <c r="G83" s="377">
        <v>13117</v>
      </c>
      <c r="H83" s="492">
        <v>11.34</v>
      </c>
    </row>
    <row r="84" spans="1:8" s="5" customFormat="1" ht="12.75" x14ac:dyDescent="0.2">
      <c r="A84" s="392" t="s">
        <v>278</v>
      </c>
      <c r="B84" s="392" t="s">
        <v>279</v>
      </c>
      <c r="C84" s="390" t="s">
        <v>280</v>
      </c>
      <c r="D84" s="392" t="s">
        <v>280</v>
      </c>
      <c r="E84" s="377">
        <v>13001</v>
      </c>
      <c r="F84" s="392" t="s">
        <v>297</v>
      </c>
      <c r="G84" s="377">
        <v>13118</v>
      </c>
      <c r="H84" s="492">
        <v>5.97</v>
      </c>
    </row>
    <row r="85" spans="1:8" s="5" customFormat="1" ht="12.75" x14ac:dyDescent="0.2">
      <c r="A85" s="392" t="s">
        <v>278</v>
      </c>
      <c r="B85" s="392" t="s">
        <v>279</v>
      </c>
      <c r="C85" s="390" t="s">
        <v>280</v>
      </c>
      <c r="D85" s="392" t="s">
        <v>280</v>
      </c>
      <c r="E85" s="377">
        <v>13001</v>
      </c>
      <c r="F85" s="392" t="s">
        <v>298</v>
      </c>
      <c r="G85" s="377">
        <v>13119</v>
      </c>
      <c r="H85" s="492">
        <v>4.8</v>
      </c>
    </row>
    <row r="86" spans="1:8" s="5" customFormat="1" ht="12.75" x14ac:dyDescent="0.2">
      <c r="A86" s="392" t="s">
        <v>278</v>
      </c>
      <c r="B86" s="392" t="s">
        <v>279</v>
      </c>
      <c r="C86" s="390" t="s">
        <v>280</v>
      </c>
      <c r="D86" s="392" t="s">
        <v>280</v>
      </c>
      <c r="E86" s="377">
        <v>13001</v>
      </c>
      <c r="F86" s="392" t="s">
        <v>299</v>
      </c>
      <c r="G86" s="377">
        <v>13120</v>
      </c>
      <c r="H86" s="492">
        <v>2.6</v>
      </c>
    </row>
    <row r="87" spans="1:8" s="5" customFormat="1" ht="12.75" x14ac:dyDescent="0.2">
      <c r="A87" s="392" t="s">
        <v>278</v>
      </c>
      <c r="B87" s="392" t="s">
        <v>279</v>
      </c>
      <c r="C87" s="390" t="s">
        <v>280</v>
      </c>
      <c r="D87" s="392" t="s">
        <v>280</v>
      </c>
      <c r="E87" s="377">
        <v>13001</v>
      </c>
      <c r="F87" s="392" t="s">
        <v>300</v>
      </c>
      <c r="G87" s="377">
        <v>13121</v>
      </c>
      <c r="H87" s="492">
        <v>10</v>
      </c>
    </row>
    <row r="88" spans="1:8" s="5" customFormat="1" ht="12.75" x14ac:dyDescent="0.2">
      <c r="A88" s="392" t="s">
        <v>278</v>
      </c>
      <c r="B88" s="392" t="s">
        <v>279</v>
      </c>
      <c r="C88" s="390" t="s">
        <v>280</v>
      </c>
      <c r="D88" s="392" t="s">
        <v>280</v>
      </c>
      <c r="E88" s="377">
        <v>13001</v>
      </c>
      <c r="F88" s="392" t="s">
        <v>301</v>
      </c>
      <c r="G88" s="377">
        <v>13122</v>
      </c>
      <c r="H88" s="492">
        <v>8.4700000000000006</v>
      </c>
    </row>
    <row r="89" spans="1:8" s="5" customFormat="1" ht="12.75" x14ac:dyDescent="0.2">
      <c r="A89" s="392" t="s">
        <v>278</v>
      </c>
      <c r="B89" s="392" t="s">
        <v>279</v>
      </c>
      <c r="C89" s="390" t="s">
        <v>280</v>
      </c>
      <c r="D89" s="392" t="s">
        <v>280</v>
      </c>
      <c r="E89" s="377">
        <v>13001</v>
      </c>
      <c r="F89" s="392" t="s">
        <v>302</v>
      </c>
      <c r="G89" s="377">
        <v>13123</v>
      </c>
      <c r="H89" s="492">
        <v>2.23</v>
      </c>
    </row>
    <row r="90" spans="1:8" s="5" customFormat="1" ht="12.75" x14ac:dyDescent="0.2">
      <c r="A90" s="392" t="s">
        <v>278</v>
      </c>
      <c r="B90" s="392" t="s">
        <v>279</v>
      </c>
      <c r="C90" s="390" t="s">
        <v>280</v>
      </c>
      <c r="D90" s="392" t="s">
        <v>280</v>
      </c>
      <c r="E90" s="377">
        <v>13001</v>
      </c>
      <c r="F90" s="392" t="s">
        <v>303</v>
      </c>
      <c r="G90" s="377">
        <v>13124</v>
      </c>
      <c r="H90" s="492">
        <v>8.08</v>
      </c>
    </row>
    <row r="91" spans="1:8" s="5" customFormat="1" ht="12.75" x14ac:dyDescent="0.2">
      <c r="A91" s="392" t="s">
        <v>278</v>
      </c>
      <c r="B91" s="392" t="s">
        <v>279</v>
      </c>
      <c r="C91" s="390" t="s">
        <v>280</v>
      </c>
      <c r="D91" s="392" t="s">
        <v>280</v>
      </c>
      <c r="E91" s="377">
        <v>13001</v>
      </c>
      <c r="F91" s="392" t="s">
        <v>304</v>
      </c>
      <c r="G91" s="377">
        <v>13125</v>
      </c>
      <c r="H91" s="492">
        <v>7.08</v>
      </c>
    </row>
    <row r="92" spans="1:8" s="5" customFormat="1" ht="12.75" x14ac:dyDescent="0.2">
      <c r="A92" s="392" t="s">
        <v>278</v>
      </c>
      <c r="B92" s="392" t="s">
        <v>279</v>
      </c>
      <c r="C92" s="390" t="s">
        <v>280</v>
      </c>
      <c r="D92" s="392" t="s">
        <v>280</v>
      </c>
      <c r="E92" s="377">
        <v>13001</v>
      </c>
      <c r="F92" s="392" t="s">
        <v>305</v>
      </c>
      <c r="G92" s="377">
        <v>13126</v>
      </c>
      <c r="H92" s="492">
        <v>9.07</v>
      </c>
    </row>
    <row r="93" spans="1:8" s="5" customFormat="1" ht="12.75" x14ac:dyDescent="0.2">
      <c r="A93" s="392" t="s">
        <v>278</v>
      </c>
      <c r="B93" s="392" t="s">
        <v>279</v>
      </c>
      <c r="C93" s="390" t="s">
        <v>280</v>
      </c>
      <c r="D93" s="392" t="s">
        <v>280</v>
      </c>
      <c r="E93" s="377">
        <v>13001</v>
      </c>
      <c r="F93" s="392" t="s">
        <v>306</v>
      </c>
      <c r="G93" s="377">
        <v>13127</v>
      </c>
      <c r="H93" s="492">
        <v>13.17</v>
      </c>
    </row>
    <row r="94" spans="1:8" s="5" customFormat="1" ht="12.75" x14ac:dyDescent="0.2">
      <c r="A94" s="392" t="s">
        <v>278</v>
      </c>
      <c r="B94" s="392" t="s">
        <v>279</v>
      </c>
      <c r="C94" s="390" t="s">
        <v>280</v>
      </c>
      <c r="D94" s="392" t="s">
        <v>280</v>
      </c>
      <c r="E94" s="377">
        <v>13001</v>
      </c>
      <c r="F94" s="392" t="s">
        <v>307</v>
      </c>
      <c r="G94" s="377">
        <v>13128</v>
      </c>
      <c r="H94" s="492">
        <v>10.57</v>
      </c>
    </row>
    <row r="95" spans="1:8" s="5" customFormat="1" ht="12.75" x14ac:dyDescent="0.2">
      <c r="A95" s="392" t="s">
        <v>278</v>
      </c>
      <c r="B95" s="392" t="s">
        <v>279</v>
      </c>
      <c r="C95" s="390" t="s">
        <v>280</v>
      </c>
      <c r="D95" s="392" t="s">
        <v>280</v>
      </c>
      <c r="E95" s="377">
        <v>13001</v>
      </c>
      <c r="F95" s="392" t="s">
        <v>308</v>
      </c>
      <c r="G95" s="377">
        <v>13129</v>
      </c>
      <c r="H95" s="492">
        <v>9.56</v>
      </c>
    </row>
    <row r="96" spans="1:8" s="5" customFormat="1" ht="12.75" x14ac:dyDescent="0.2">
      <c r="A96" s="392" t="s">
        <v>278</v>
      </c>
      <c r="B96" s="392" t="s">
        <v>279</v>
      </c>
      <c r="C96" s="390" t="s">
        <v>280</v>
      </c>
      <c r="D96" s="392" t="s">
        <v>280</v>
      </c>
      <c r="E96" s="377">
        <v>13001</v>
      </c>
      <c r="F96" s="392" t="s">
        <v>309</v>
      </c>
      <c r="G96" s="377">
        <v>13130</v>
      </c>
      <c r="H96" s="492">
        <v>5.23</v>
      </c>
    </row>
    <row r="97" spans="1:8" s="5" customFormat="1" ht="12.75" x14ac:dyDescent="0.2">
      <c r="A97" s="392" t="s">
        <v>278</v>
      </c>
      <c r="B97" s="392" t="s">
        <v>279</v>
      </c>
      <c r="C97" s="390" t="s">
        <v>280</v>
      </c>
      <c r="D97" s="392" t="s">
        <v>280</v>
      </c>
      <c r="E97" s="377">
        <v>13001</v>
      </c>
      <c r="F97" s="392" t="s">
        <v>310</v>
      </c>
      <c r="G97" s="377">
        <v>13131</v>
      </c>
      <c r="H97" s="492">
        <v>12.67</v>
      </c>
    </row>
    <row r="98" spans="1:8" s="5" customFormat="1" ht="12.75" x14ac:dyDescent="0.2">
      <c r="A98" s="392" t="s">
        <v>278</v>
      </c>
      <c r="B98" s="392" t="s">
        <v>279</v>
      </c>
      <c r="C98" s="390" t="s">
        <v>280</v>
      </c>
      <c r="D98" s="392" t="s">
        <v>280</v>
      </c>
      <c r="E98" s="377">
        <v>13001</v>
      </c>
      <c r="F98" s="392" t="s">
        <v>311</v>
      </c>
      <c r="G98" s="377">
        <v>13132</v>
      </c>
      <c r="H98" s="492">
        <v>0.79</v>
      </c>
    </row>
    <row r="99" spans="1:8" s="5" customFormat="1" ht="12.75" x14ac:dyDescent="0.2">
      <c r="A99" s="392" t="s">
        <v>278</v>
      </c>
      <c r="B99" s="392" t="s">
        <v>312</v>
      </c>
      <c r="C99" s="390" t="s">
        <v>280</v>
      </c>
      <c r="D99" s="392" t="s">
        <v>280</v>
      </c>
      <c r="E99" s="377">
        <v>13001</v>
      </c>
      <c r="F99" s="392" t="s">
        <v>313</v>
      </c>
      <c r="G99" s="377">
        <v>13201</v>
      </c>
      <c r="H99" s="492">
        <v>6.78</v>
      </c>
    </row>
    <row r="100" spans="1:8" s="5" customFormat="1" ht="12.75" x14ac:dyDescent="0.2">
      <c r="A100" s="392" t="s">
        <v>278</v>
      </c>
      <c r="B100" s="392" t="s">
        <v>312</v>
      </c>
      <c r="C100" s="390" t="s">
        <v>280</v>
      </c>
      <c r="D100" s="392" t="s">
        <v>280</v>
      </c>
      <c r="E100" s="377">
        <v>13001</v>
      </c>
      <c r="F100" s="392" t="s">
        <v>314</v>
      </c>
      <c r="G100" s="377">
        <v>13202</v>
      </c>
      <c r="H100" s="492">
        <v>7.29</v>
      </c>
    </row>
    <row r="101" spans="1:8" s="5" customFormat="1" ht="12.75" x14ac:dyDescent="0.2">
      <c r="A101" s="392" t="s">
        <v>278</v>
      </c>
      <c r="B101" s="392" t="s">
        <v>312</v>
      </c>
      <c r="C101" s="390" t="s">
        <v>280</v>
      </c>
      <c r="D101" s="392" t="s">
        <v>280</v>
      </c>
      <c r="E101" s="377">
        <v>13001</v>
      </c>
      <c r="F101" s="392" t="s">
        <v>315</v>
      </c>
      <c r="G101" s="377">
        <v>13203</v>
      </c>
      <c r="H101" s="492">
        <v>6.44</v>
      </c>
    </row>
    <row r="102" spans="1:8" s="5" customFormat="1" ht="12.75" x14ac:dyDescent="0.2">
      <c r="A102" s="392" t="s">
        <v>278</v>
      </c>
      <c r="B102" s="392" t="s">
        <v>316</v>
      </c>
      <c r="C102" s="390" t="s">
        <v>280</v>
      </c>
      <c r="D102" s="392" t="s">
        <v>280</v>
      </c>
      <c r="E102" s="377">
        <v>13001</v>
      </c>
      <c r="F102" s="392" t="s">
        <v>317</v>
      </c>
      <c r="G102" s="377">
        <v>13301</v>
      </c>
      <c r="H102" s="492">
        <v>8.3000000000000007</v>
      </c>
    </row>
    <row r="103" spans="1:8" s="5" customFormat="1" ht="12.75" x14ac:dyDescent="0.2">
      <c r="A103" s="392" t="s">
        <v>278</v>
      </c>
      <c r="B103" s="392" t="s">
        <v>316</v>
      </c>
      <c r="C103" s="390" t="s">
        <v>280</v>
      </c>
      <c r="D103" s="392" t="s">
        <v>280</v>
      </c>
      <c r="E103" s="377">
        <v>13001</v>
      </c>
      <c r="F103" s="392" t="s">
        <v>318</v>
      </c>
      <c r="G103" s="377">
        <v>13302</v>
      </c>
      <c r="H103" s="492">
        <v>8.68</v>
      </c>
    </row>
    <row r="104" spans="1:8" s="5" customFormat="1" ht="12.75" x14ac:dyDescent="0.2">
      <c r="A104" s="392" t="s">
        <v>278</v>
      </c>
      <c r="B104" s="392" t="s">
        <v>316</v>
      </c>
      <c r="C104" s="390" t="s">
        <v>280</v>
      </c>
      <c r="D104" s="392" t="s">
        <v>280</v>
      </c>
      <c r="E104" s="377">
        <v>13001</v>
      </c>
      <c r="F104" s="392" t="s">
        <v>319</v>
      </c>
      <c r="G104" s="377">
        <v>13303</v>
      </c>
      <c r="H104" s="492">
        <v>6.85</v>
      </c>
    </row>
    <row r="105" spans="1:8" s="5" customFormat="1" ht="12.75" x14ac:dyDescent="0.2">
      <c r="A105" s="392" t="s">
        <v>278</v>
      </c>
      <c r="B105" s="392" t="s">
        <v>320</v>
      </c>
      <c r="C105" s="390" t="s">
        <v>280</v>
      </c>
      <c r="D105" s="392" t="s">
        <v>280</v>
      </c>
      <c r="E105" s="377">
        <v>13001</v>
      </c>
      <c r="F105" s="392" t="s">
        <v>321</v>
      </c>
      <c r="G105" s="377">
        <v>13401</v>
      </c>
      <c r="H105" s="492">
        <v>9.44</v>
      </c>
    </row>
    <row r="106" spans="1:8" s="5" customFormat="1" ht="12.75" x14ac:dyDescent="0.2">
      <c r="A106" s="392" t="s">
        <v>278</v>
      </c>
      <c r="B106" s="392" t="s">
        <v>320</v>
      </c>
      <c r="C106" s="390" t="s">
        <v>280</v>
      </c>
      <c r="D106" s="392" t="s">
        <v>280</v>
      </c>
      <c r="E106" s="377">
        <v>13001</v>
      </c>
      <c r="F106" s="392" t="s">
        <v>322</v>
      </c>
      <c r="G106" s="377">
        <v>13402</v>
      </c>
      <c r="H106" s="492">
        <v>7.55</v>
      </c>
    </row>
    <row r="107" spans="1:8" s="5" customFormat="1" ht="12.75" x14ac:dyDescent="0.2">
      <c r="A107" s="392" t="s">
        <v>278</v>
      </c>
      <c r="B107" s="392" t="s">
        <v>320</v>
      </c>
      <c r="C107" s="390" t="s">
        <v>280</v>
      </c>
      <c r="D107" s="392" t="s">
        <v>280</v>
      </c>
      <c r="E107" s="377">
        <v>13001</v>
      </c>
      <c r="F107" s="392" t="s">
        <v>323</v>
      </c>
      <c r="G107" s="377">
        <v>13403</v>
      </c>
      <c r="H107" s="492">
        <v>9.3800000000000008</v>
      </c>
    </row>
    <row r="108" spans="1:8" s="5" customFormat="1" ht="12.75" x14ac:dyDescent="0.2">
      <c r="A108" s="392" t="s">
        <v>278</v>
      </c>
      <c r="B108" s="392" t="s">
        <v>320</v>
      </c>
      <c r="C108" s="390" t="s">
        <v>280</v>
      </c>
      <c r="D108" s="392" t="s">
        <v>280</v>
      </c>
      <c r="E108" s="377">
        <v>13001</v>
      </c>
      <c r="F108" s="392" t="s">
        <v>324</v>
      </c>
      <c r="G108" s="377">
        <v>13404</v>
      </c>
      <c r="H108" s="492">
        <v>9.26</v>
      </c>
    </row>
    <row r="109" spans="1:8" s="5" customFormat="1" ht="12.75" x14ac:dyDescent="0.2">
      <c r="A109" s="392" t="s">
        <v>278</v>
      </c>
      <c r="B109" s="392" t="s">
        <v>325</v>
      </c>
      <c r="C109" s="390" t="s">
        <v>181</v>
      </c>
      <c r="D109" s="392" t="s">
        <v>325</v>
      </c>
      <c r="E109" s="377">
        <v>13501</v>
      </c>
      <c r="F109" s="193" t="s">
        <v>325</v>
      </c>
      <c r="G109" s="377">
        <v>13501</v>
      </c>
      <c r="H109" s="492">
        <v>7.12</v>
      </c>
    </row>
    <row r="110" spans="1:8" s="5" customFormat="1" ht="12.75" x14ac:dyDescent="0.2">
      <c r="A110" s="392" t="s">
        <v>278</v>
      </c>
      <c r="B110" s="392" t="s">
        <v>326</v>
      </c>
      <c r="C110" s="390" t="s">
        <v>280</v>
      </c>
      <c r="D110" s="392" t="s">
        <v>280</v>
      </c>
      <c r="E110" s="377">
        <v>13001</v>
      </c>
      <c r="F110" s="392" t="s">
        <v>326</v>
      </c>
      <c r="G110" s="377">
        <v>13601</v>
      </c>
      <c r="H110" s="492">
        <v>8.6</v>
      </c>
    </row>
    <row r="111" spans="1:8" s="5" customFormat="1" ht="12.75" x14ac:dyDescent="0.2">
      <c r="A111" s="392" t="s">
        <v>278</v>
      </c>
      <c r="B111" s="392" t="s">
        <v>326</v>
      </c>
      <c r="C111" s="390" t="s">
        <v>280</v>
      </c>
      <c r="D111" s="392" t="s">
        <v>280</v>
      </c>
      <c r="E111" s="377">
        <v>13001</v>
      </c>
      <c r="F111" s="392" t="s">
        <v>327</v>
      </c>
      <c r="G111" s="377">
        <v>13602</v>
      </c>
      <c r="H111" s="492">
        <v>9.31</v>
      </c>
    </row>
    <row r="112" spans="1:8" s="5" customFormat="1" ht="12.75" x14ac:dyDescent="0.2">
      <c r="A112" s="392" t="s">
        <v>278</v>
      </c>
      <c r="B112" s="392" t="s">
        <v>326</v>
      </c>
      <c r="C112" s="390" t="s">
        <v>280</v>
      </c>
      <c r="D112" s="392" t="s">
        <v>280</v>
      </c>
      <c r="E112" s="377">
        <v>13001</v>
      </c>
      <c r="F112" s="392" t="s">
        <v>328</v>
      </c>
      <c r="G112" s="377">
        <v>13603</v>
      </c>
      <c r="H112" s="492">
        <v>8.99</v>
      </c>
    </row>
    <row r="113" spans="1:8" s="5" customFormat="1" ht="12.75" x14ac:dyDescent="0.2">
      <c r="A113" s="392" t="s">
        <v>278</v>
      </c>
      <c r="B113" s="392" t="s">
        <v>326</v>
      </c>
      <c r="C113" s="390" t="s">
        <v>280</v>
      </c>
      <c r="D113" s="392" t="s">
        <v>280</v>
      </c>
      <c r="E113" s="377">
        <v>13001</v>
      </c>
      <c r="F113" s="392" t="s">
        <v>329</v>
      </c>
      <c r="G113" s="377">
        <v>13604</v>
      </c>
      <c r="H113" s="492">
        <v>8.2100000000000009</v>
      </c>
    </row>
    <row r="114" spans="1:8" s="5" customFormat="1" ht="12.75" x14ac:dyDescent="0.2">
      <c r="A114" s="392" t="s">
        <v>278</v>
      </c>
      <c r="B114" s="392" t="s">
        <v>326</v>
      </c>
      <c r="C114" s="390" t="s">
        <v>280</v>
      </c>
      <c r="D114" s="392" t="s">
        <v>280</v>
      </c>
      <c r="E114" s="377">
        <v>13001</v>
      </c>
      <c r="F114" s="392" t="s">
        <v>330</v>
      </c>
      <c r="G114" s="377">
        <v>13605</v>
      </c>
      <c r="H114" s="492">
        <v>7.82</v>
      </c>
    </row>
    <row r="115" spans="1:8" s="5" customFormat="1" ht="12.75" x14ac:dyDescent="0.2">
      <c r="A115" s="392" t="s">
        <v>331</v>
      </c>
      <c r="B115" s="392" t="s">
        <v>332</v>
      </c>
      <c r="C115" s="390" t="s">
        <v>181</v>
      </c>
      <c r="D115" s="392" t="s">
        <v>332</v>
      </c>
      <c r="E115" s="377">
        <v>14101</v>
      </c>
      <c r="F115" s="392" t="s">
        <v>332</v>
      </c>
      <c r="G115" s="377">
        <v>14101</v>
      </c>
      <c r="H115" s="492">
        <v>5.87</v>
      </c>
    </row>
    <row r="116" spans="1:8" s="5" customFormat="1" ht="12.75" x14ac:dyDescent="0.2">
      <c r="A116" s="392" t="s">
        <v>333</v>
      </c>
      <c r="B116" s="392" t="s">
        <v>334</v>
      </c>
      <c r="C116" s="390" t="s">
        <v>181</v>
      </c>
      <c r="D116" s="392" t="s">
        <v>334</v>
      </c>
      <c r="E116" s="377">
        <v>15101</v>
      </c>
      <c r="F116" s="392" t="s">
        <v>334</v>
      </c>
      <c r="G116" s="377">
        <v>15101</v>
      </c>
      <c r="H116" s="492">
        <v>8.15</v>
      </c>
    </row>
    <row r="117" spans="1:8" s="5" customFormat="1" ht="12.75" x14ac:dyDescent="0.2">
      <c r="A117" s="392" t="s">
        <v>335</v>
      </c>
      <c r="B117" s="349" t="s">
        <v>336</v>
      </c>
      <c r="C117" s="390" t="s">
        <v>181</v>
      </c>
      <c r="D117" s="392" t="s">
        <v>337</v>
      </c>
      <c r="E117" s="377">
        <v>16101</v>
      </c>
      <c r="F117" s="392" t="s">
        <v>338</v>
      </c>
      <c r="G117" s="377">
        <v>16101</v>
      </c>
      <c r="H117" s="492">
        <v>5.43</v>
      </c>
    </row>
    <row r="118" spans="1:8" s="5" customFormat="1" ht="12.75" x14ac:dyDescent="0.2">
      <c r="A118" s="392" t="s">
        <v>335</v>
      </c>
      <c r="B118" s="349" t="s">
        <v>336</v>
      </c>
      <c r="C118" s="390" t="s">
        <v>181</v>
      </c>
      <c r="D118" s="392" t="s">
        <v>337</v>
      </c>
      <c r="E118" s="377">
        <v>16101</v>
      </c>
      <c r="F118" s="392" t="s">
        <v>339</v>
      </c>
      <c r="G118" s="377">
        <v>16103</v>
      </c>
      <c r="H118" s="492">
        <v>6.61</v>
      </c>
    </row>
    <row r="119" spans="1:8" s="5" customFormat="1" ht="12.75" x14ac:dyDescent="0.2">
      <c r="A119" s="392" t="s">
        <v>335</v>
      </c>
      <c r="B119" s="349" t="s">
        <v>340</v>
      </c>
      <c r="C119" s="390" t="s">
        <v>181</v>
      </c>
      <c r="D119" s="387" t="s">
        <v>341</v>
      </c>
      <c r="E119" s="377">
        <v>16301</v>
      </c>
      <c r="F119" s="387" t="s">
        <v>341</v>
      </c>
      <c r="G119" s="377">
        <v>16301</v>
      </c>
      <c r="H119" s="492">
        <v>6</v>
      </c>
    </row>
  </sheetData>
  <mergeCells count="1">
    <mergeCell ref="B1:H1"/>
  </mergeCells>
  <hyperlinks>
    <hyperlink ref="I1" location="INDICE!A1" display="INDICE" xr:uid="{00000000-0004-0000-6A00-000000000000}"/>
    <hyperlink ref="I2" location="Matriz_Estadisticas!A1" display="ESTADÍSTICAS" xr:uid="{00000000-0004-0000-6A00-000001000000}"/>
  </hyperlinks>
  <pageMargins left="0.7" right="0.7" top="0.75" bottom="0.75" header="0.3" footer="0.3"/>
  <pageSetup orientation="portrait" horizontalDpi="4294967293" verticalDpi="4294967293" r:id="rId1"/>
</worksheet>
</file>

<file path=xl/worksheets/sheet1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B00-000000000000}">
  <dimension ref="A1:C37"/>
  <sheetViews>
    <sheetView workbookViewId="0"/>
  </sheetViews>
  <sheetFormatPr baseColWidth="10" defaultColWidth="11.42578125" defaultRowHeight="15" x14ac:dyDescent="0.25"/>
  <cols>
    <col min="1" max="1" width="44.42578125" style="657" bestFit="1" customWidth="1"/>
    <col min="2" max="2" width="100.7109375" style="34" customWidth="1"/>
    <col min="3" max="3" width="7" style="34" bestFit="1" customWidth="1"/>
    <col min="4" max="16384" width="11.42578125" style="34"/>
  </cols>
  <sheetData>
    <row r="1" spans="1:3" x14ac:dyDescent="0.25">
      <c r="A1" s="679" t="s">
        <v>401</v>
      </c>
      <c r="B1" s="679" t="s">
        <v>402</v>
      </c>
      <c r="C1" s="57" t="s">
        <v>144</v>
      </c>
    </row>
    <row r="2" spans="1:3" s="27" customFormat="1" ht="15" customHeight="1" x14ac:dyDescent="0.2">
      <c r="A2" s="415" t="s">
        <v>8</v>
      </c>
      <c r="B2" s="435" t="s">
        <v>91</v>
      </c>
    </row>
    <row r="3" spans="1:3" s="27" customFormat="1" ht="15" customHeight="1" x14ac:dyDescent="0.2">
      <c r="A3" s="415" t="s">
        <v>6</v>
      </c>
      <c r="B3" s="435" t="s">
        <v>79</v>
      </c>
    </row>
    <row r="4" spans="1:3" s="27" customFormat="1" ht="15" customHeight="1" x14ac:dyDescent="0.2">
      <c r="A4" s="415" t="s">
        <v>370</v>
      </c>
      <c r="B4" s="414" t="s">
        <v>88</v>
      </c>
    </row>
    <row r="5" spans="1:3" s="27" customFormat="1" ht="15" customHeight="1" x14ac:dyDescent="0.2">
      <c r="A5" s="415" t="s">
        <v>11</v>
      </c>
      <c r="B5" s="280" t="s">
        <v>1403</v>
      </c>
    </row>
    <row r="6" spans="1:3" s="27" customFormat="1" ht="15" customHeight="1" x14ac:dyDescent="0.2">
      <c r="A6" s="415" t="s">
        <v>145</v>
      </c>
      <c r="B6" s="414" t="s">
        <v>404</v>
      </c>
    </row>
    <row r="7" spans="1:3" s="27" customFormat="1" ht="15" customHeight="1" x14ac:dyDescent="0.2">
      <c r="A7" s="415" t="s">
        <v>9</v>
      </c>
      <c r="B7" s="406" t="s">
        <v>405</v>
      </c>
    </row>
    <row r="8" spans="1:3" s="27" customFormat="1" ht="15" customHeight="1" x14ac:dyDescent="0.2">
      <c r="A8" s="415" t="s">
        <v>371</v>
      </c>
      <c r="B8" s="414">
        <v>2017</v>
      </c>
    </row>
    <row r="9" spans="1:3" s="27" customFormat="1" ht="15" customHeight="1" x14ac:dyDescent="0.2">
      <c r="A9" s="415" t="s">
        <v>372</v>
      </c>
      <c r="B9" s="414" t="s">
        <v>453</v>
      </c>
    </row>
    <row r="10" spans="1:3" s="27" customFormat="1" ht="51" x14ac:dyDescent="0.2">
      <c r="A10" s="209" t="s">
        <v>373</v>
      </c>
      <c r="B10" s="296" t="s">
        <v>1404</v>
      </c>
    </row>
    <row r="11" spans="1:3" s="27" customFormat="1" ht="15" customHeight="1" x14ac:dyDescent="0.2">
      <c r="A11" s="415" t="s">
        <v>374</v>
      </c>
      <c r="B11" s="414" t="s">
        <v>455</v>
      </c>
    </row>
    <row r="12" spans="1:3" s="27" customFormat="1" ht="15" customHeight="1" x14ac:dyDescent="0.2">
      <c r="A12" s="415" t="s">
        <v>375</v>
      </c>
      <c r="B12" s="435" t="s">
        <v>456</v>
      </c>
    </row>
    <row r="13" spans="1:3" s="27" customFormat="1" ht="15" customHeight="1" x14ac:dyDescent="0.2">
      <c r="A13" s="415" t="s">
        <v>376</v>
      </c>
      <c r="B13" s="435" t="s">
        <v>457</v>
      </c>
    </row>
    <row r="14" spans="1:3" s="27" customFormat="1" ht="15" customHeight="1" x14ac:dyDescent="0.2">
      <c r="A14" s="415" t="s">
        <v>146</v>
      </c>
      <c r="B14" s="414" t="s">
        <v>458</v>
      </c>
    </row>
    <row r="15" spans="1:3" s="27" customFormat="1" ht="15" customHeight="1" x14ac:dyDescent="0.2">
      <c r="A15" s="415" t="s">
        <v>377</v>
      </c>
      <c r="B15" s="264">
        <v>43301</v>
      </c>
    </row>
    <row r="16" spans="1:3" s="27" customFormat="1" ht="15" customHeight="1" x14ac:dyDescent="0.2">
      <c r="A16" s="415" t="s">
        <v>378</v>
      </c>
      <c r="B16" s="264">
        <v>43657</v>
      </c>
    </row>
    <row r="17" spans="1:2" s="27" customFormat="1" ht="15" customHeight="1" x14ac:dyDescent="0.2">
      <c r="A17" s="415" t="s">
        <v>379</v>
      </c>
      <c r="B17" s="414" t="s">
        <v>459</v>
      </c>
    </row>
    <row r="18" spans="1:2" s="27" customFormat="1" ht="15" customHeight="1" x14ac:dyDescent="0.2">
      <c r="A18" s="415" t="s">
        <v>380</v>
      </c>
      <c r="B18" s="414" t="s">
        <v>1405</v>
      </c>
    </row>
    <row r="19" spans="1:2" s="27" customFormat="1" ht="15" customHeight="1" x14ac:dyDescent="0.2">
      <c r="A19" s="415" t="s">
        <v>381</v>
      </c>
      <c r="B19" s="414" t="s">
        <v>461</v>
      </c>
    </row>
    <row r="20" spans="1:2" s="27" customFormat="1" ht="15" customHeight="1" x14ac:dyDescent="0.2">
      <c r="A20" s="415" t="s">
        <v>382</v>
      </c>
      <c r="B20" s="442" t="s">
        <v>462</v>
      </c>
    </row>
    <row r="21" spans="1:2" s="27" customFormat="1" ht="15" customHeight="1" x14ac:dyDescent="0.2">
      <c r="A21" s="415" t="s">
        <v>385</v>
      </c>
      <c r="B21" s="414" t="s">
        <v>1406</v>
      </c>
    </row>
    <row r="22" spans="1:2" s="27" customFormat="1" ht="15" customHeight="1" x14ac:dyDescent="0.2">
      <c r="A22" s="415" t="s">
        <v>386</v>
      </c>
      <c r="B22" s="414" t="s">
        <v>417</v>
      </c>
    </row>
    <row r="23" spans="1:2" s="27" customFormat="1" ht="15" customHeight="1" x14ac:dyDescent="0.2">
      <c r="A23" s="415" t="s">
        <v>418</v>
      </c>
      <c r="B23" s="610" t="s">
        <v>1407</v>
      </c>
    </row>
    <row r="24" spans="1:2" s="27" customFormat="1" ht="15" customHeight="1" x14ac:dyDescent="0.2">
      <c r="A24" s="415" t="s">
        <v>387</v>
      </c>
      <c r="B24" s="414">
        <v>2017</v>
      </c>
    </row>
    <row r="25" spans="1:2" s="27" customFormat="1" ht="15" customHeight="1" x14ac:dyDescent="0.2">
      <c r="A25" s="415" t="s">
        <v>388</v>
      </c>
      <c r="B25" s="251" t="s">
        <v>465</v>
      </c>
    </row>
    <row r="26" spans="1:2" s="27" customFormat="1" ht="15" customHeight="1" x14ac:dyDescent="0.2">
      <c r="A26" s="432" t="s">
        <v>389</v>
      </c>
      <c r="B26" s="210"/>
    </row>
    <row r="27" spans="1:2" s="27" customFormat="1" ht="15" customHeight="1" x14ac:dyDescent="0.2">
      <c r="A27" s="432" t="s">
        <v>390</v>
      </c>
      <c r="B27" s="210"/>
    </row>
    <row r="28" spans="1:2" s="27" customFormat="1" ht="15" customHeight="1" x14ac:dyDescent="0.2">
      <c r="A28" s="432" t="s">
        <v>422</v>
      </c>
      <c r="B28" s="210"/>
    </row>
    <row r="29" spans="1:2" s="27" customFormat="1" ht="15" customHeight="1" x14ac:dyDescent="0.2">
      <c r="A29" s="432" t="s">
        <v>391</v>
      </c>
      <c r="B29" s="413"/>
    </row>
    <row r="30" spans="1:2" s="27" customFormat="1" ht="15" customHeight="1" x14ac:dyDescent="0.2">
      <c r="A30" s="432" t="s">
        <v>392</v>
      </c>
      <c r="B30" s="210"/>
    </row>
    <row r="31" spans="1:2" s="27" customFormat="1" ht="15" customHeight="1" x14ac:dyDescent="0.2">
      <c r="A31" s="432" t="s">
        <v>393</v>
      </c>
      <c r="B31" s="210"/>
    </row>
    <row r="32" spans="1:2" s="27" customFormat="1" ht="15" customHeight="1" x14ac:dyDescent="0.2">
      <c r="A32" s="432" t="s">
        <v>394</v>
      </c>
      <c r="B32" s="210"/>
    </row>
    <row r="33" spans="1:2" s="27" customFormat="1" ht="15" customHeight="1" x14ac:dyDescent="0.2">
      <c r="A33" s="432" t="s">
        <v>423</v>
      </c>
      <c r="B33" s="210"/>
    </row>
    <row r="34" spans="1:2" s="27" customFormat="1" ht="15" customHeight="1" x14ac:dyDescent="0.2">
      <c r="A34" s="432" t="s">
        <v>395</v>
      </c>
      <c r="B34" s="210"/>
    </row>
    <row r="35" spans="1:2" s="27" customFormat="1" ht="15" customHeight="1" x14ac:dyDescent="0.2">
      <c r="A35" s="432" t="s">
        <v>396</v>
      </c>
      <c r="B35" s="210"/>
    </row>
    <row r="36" spans="1:2" s="27" customFormat="1" ht="15" customHeight="1" x14ac:dyDescent="0.2">
      <c r="A36" s="432" t="s">
        <v>383</v>
      </c>
      <c r="B36" s="210" t="s">
        <v>467</v>
      </c>
    </row>
    <row r="37" spans="1:2" s="27" customFormat="1" ht="15" customHeight="1" x14ac:dyDescent="0.2">
      <c r="A37" s="432" t="s">
        <v>384</v>
      </c>
      <c r="B37" s="210" t="s">
        <v>468</v>
      </c>
    </row>
  </sheetData>
  <hyperlinks>
    <hyperlink ref="C1" location="INDICE!A1" display="INDICE" xr:uid="{00000000-0004-0000-6B00-000000000000}"/>
  </hyperlinks>
  <pageMargins left="0.7" right="0.7" top="0.75" bottom="0.75" header="0.3" footer="0.3"/>
  <pageSetup orientation="portrait" horizontalDpi="4294967293" verticalDpi="4294967293" r:id="rId1"/>
</worksheet>
</file>

<file path=xl/worksheets/sheet1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C00-000000000000}">
  <dimension ref="A1:I119"/>
  <sheetViews>
    <sheetView workbookViewId="0"/>
  </sheetViews>
  <sheetFormatPr baseColWidth="10" defaultColWidth="11.42578125" defaultRowHeight="15" x14ac:dyDescent="0.25"/>
  <cols>
    <col min="1" max="1" width="17.28515625" bestFit="1" customWidth="1"/>
    <col min="2" max="2" width="22.140625" style="402" bestFit="1" customWidth="1"/>
    <col min="3" max="3" width="16.140625" style="402" bestFit="1" customWidth="1"/>
    <col min="4" max="4" width="38.5703125" bestFit="1" customWidth="1"/>
    <col min="5" max="5" width="11.5703125" bestFit="1" customWidth="1"/>
    <col min="6" max="6" width="19" bestFit="1" customWidth="1"/>
    <col min="7" max="7" width="6" bestFit="1" customWidth="1"/>
    <col min="8" max="8" width="42.7109375" bestFit="1" customWidth="1"/>
    <col min="9" max="9" width="13.140625" bestFit="1" customWidth="1"/>
  </cols>
  <sheetData>
    <row r="1" spans="1:9" x14ac:dyDescent="0.25">
      <c r="A1" s="124" t="s">
        <v>91</v>
      </c>
      <c r="B1" s="730" t="s">
        <v>1403</v>
      </c>
      <c r="C1" s="730"/>
      <c r="D1" s="730"/>
      <c r="E1" s="730"/>
      <c r="F1" s="730"/>
      <c r="G1" s="730"/>
      <c r="H1" s="730"/>
      <c r="I1" s="6" t="s">
        <v>144</v>
      </c>
    </row>
    <row r="2" spans="1:9" ht="30" x14ac:dyDescent="0.25">
      <c r="A2" s="649" t="s">
        <v>174</v>
      </c>
      <c r="B2" s="649" t="s">
        <v>175</v>
      </c>
      <c r="C2" s="649" t="s">
        <v>176</v>
      </c>
      <c r="D2" s="649" t="s">
        <v>177</v>
      </c>
      <c r="E2" s="649" t="s">
        <v>178</v>
      </c>
      <c r="F2" s="649" t="s">
        <v>14</v>
      </c>
      <c r="G2" s="649" t="s">
        <v>470</v>
      </c>
      <c r="H2" s="649" t="s">
        <v>1408</v>
      </c>
      <c r="I2" s="6" t="s">
        <v>432</v>
      </c>
    </row>
    <row r="3" spans="1:9" s="5" customFormat="1" ht="12.75" x14ac:dyDescent="0.2">
      <c r="A3" s="392" t="s">
        <v>179</v>
      </c>
      <c r="B3" s="392" t="s">
        <v>180</v>
      </c>
      <c r="C3" s="390" t="s">
        <v>181</v>
      </c>
      <c r="D3" s="392" t="s">
        <v>182</v>
      </c>
      <c r="E3" s="377">
        <v>1001</v>
      </c>
      <c r="F3" s="392" t="s">
        <v>180</v>
      </c>
      <c r="G3" s="377">
        <v>1101</v>
      </c>
      <c r="H3" s="492">
        <v>4.4400000000000004</v>
      </c>
    </row>
    <row r="4" spans="1:9" s="5" customFormat="1" ht="12.75" x14ac:dyDescent="0.2">
      <c r="A4" s="392" t="s">
        <v>179</v>
      </c>
      <c r="B4" s="392" t="s">
        <v>180</v>
      </c>
      <c r="C4" s="390" t="s">
        <v>181</v>
      </c>
      <c r="D4" s="392" t="s">
        <v>182</v>
      </c>
      <c r="E4" s="377">
        <v>1001</v>
      </c>
      <c r="F4" s="392" t="s">
        <v>183</v>
      </c>
      <c r="G4" s="377">
        <v>1107</v>
      </c>
      <c r="H4" s="492">
        <v>3.19</v>
      </c>
    </row>
    <row r="5" spans="1:9" s="5" customFormat="1" ht="12.75" x14ac:dyDescent="0.2">
      <c r="A5" s="392" t="s">
        <v>184</v>
      </c>
      <c r="B5" s="392" t="s">
        <v>184</v>
      </c>
      <c r="C5" s="390" t="s">
        <v>181</v>
      </c>
      <c r="D5" s="392" t="s">
        <v>184</v>
      </c>
      <c r="E5" s="377">
        <v>2101</v>
      </c>
      <c r="F5" s="392" t="s">
        <v>184</v>
      </c>
      <c r="G5" s="377">
        <v>2101</v>
      </c>
      <c r="H5" s="492">
        <v>4.34</v>
      </c>
    </row>
    <row r="6" spans="1:9" s="5" customFormat="1" ht="12.75" x14ac:dyDescent="0.2">
      <c r="A6" s="392" t="s">
        <v>184</v>
      </c>
      <c r="B6" s="392" t="s">
        <v>185</v>
      </c>
      <c r="C6" s="390" t="s">
        <v>181</v>
      </c>
      <c r="D6" s="392" t="s">
        <v>186</v>
      </c>
      <c r="E6" s="377">
        <v>2201</v>
      </c>
      <c r="F6" s="392" t="s">
        <v>186</v>
      </c>
      <c r="G6" s="377">
        <v>2201</v>
      </c>
      <c r="H6" s="492">
        <v>2.77</v>
      </c>
    </row>
    <row r="7" spans="1:9" s="5" customFormat="1" ht="12.75" x14ac:dyDescent="0.2">
      <c r="A7" s="392" t="s">
        <v>187</v>
      </c>
      <c r="B7" s="392" t="s">
        <v>188</v>
      </c>
      <c r="C7" s="390" t="s">
        <v>181</v>
      </c>
      <c r="D7" s="392" t="s">
        <v>189</v>
      </c>
      <c r="E7" s="377">
        <v>3001</v>
      </c>
      <c r="F7" s="392" t="s">
        <v>188</v>
      </c>
      <c r="G7" s="377">
        <v>3101</v>
      </c>
      <c r="H7" s="492">
        <v>2.37</v>
      </c>
    </row>
    <row r="8" spans="1:9" s="5" customFormat="1" ht="12.75" x14ac:dyDescent="0.2">
      <c r="A8" s="392" t="s">
        <v>187</v>
      </c>
      <c r="B8" s="392" t="s">
        <v>188</v>
      </c>
      <c r="C8" s="390" t="s">
        <v>181</v>
      </c>
      <c r="D8" s="392" t="s">
        <v>189</v>
      </c>
      <c r="E8" s="377">
        <v>3001</v>
      </c>
      <c r="F8" s="392" t="s">
        <v>190</v>
      </c>
      <c r="G8" s="377">
        <v>3103</v>
      </c>
      <c r="H8" s="492">
        <v>2.19</v>
      </c>
    </row>
    <row r="9" spans="1:9" s="5" customFormat="1" ht="12.75" x14ac:dyDescent="0.2">
      <c r="A9" s="392" t="s">
        <v>187</v>
      </c>
      <c r="B9" s="387" t="s">
        <v>191</v>
      </c>
      <c r="C9" s="390" t="s">
        <v>181</v>
      </c>
      <c r="D9" s="387" t="s">
        <v>192</v>
      </c>
      <c r="E9" s="377">
        <v>3301</v>
      </c>
      <c r="F9" s="387" t="s">
        <v>192</v>
      </c>
      <c r="G9" s="377">
        <v>3301</v>
      </c>
      <c r="H9" s="492">
        <v>2.37</v>
      </c>
    </row>
    <row r="10" spans="1:9" s="5" customFormat="1" ht="12.75" x14ac:dyDescent="0.2">
      <c r="A10" s="392" t="s">
        <v>193</v>
      </c>
      <c r="B10" s="392" t="s">
        <v>194</v>
      </c>
      <c r="C10" s="390" t="s">
        <v>181</v>
      </c>
      <c r="D10" s="392" t="s">
        <v>195</v>
      </c>
      <c r="E10" s="377">
        <v>4001</v>
      </c>
      <c r="F10" s="392" t="s">
        <v>196</v>
      </c>
      <c r="G10" s="377">
        <v>4101</v>
      </c>
      <c r="H10" s="492">
        <v>2.1</v>
      </c>
    </row>
    <row r="11" spans="1:9" s="5" customFormat="1" ht="12.75" x14ac:dyDescent="0.2">
      <c r="A11" s="392" t="s">
        <v>193</v>
      </c>
      <c r="B11" s="392" t="s">
        <v>194</v>
      </c>
      <c r="C11" s="390" t="s">
        <v>181</v>
      </c>
      <c r="D11" s="392" t="s">
        <v>195</v>
      </c>
      <c r="E11" s="377">
        <v>4001</v>
      </c>
      <c r="F11" s="392" t="s">
        <v>193</v>
      </c>
      <c r="G11" s="377">
        <v>4102</v>
      </c>
      <c r="H11" s="492">
        <v>1.73</v>
      </c>
    </row>
    <row r="12" spans="1:9" s="5" customFormat="1" ht="12.75" x14ac:dyDescent="0.2">
      <c r="A12" s="392" t="s">
        <v>193</v>
      </c>
      <c r="B12" s="392" t="s">
        <v>197</v>
      </c>
      <c r="C12" s="390" t="s">
        <v>181</v>
      </c>
      <c r="D12" s="392" t="s">
        <v>198</v>
      </c>
      <c r="E12" s="377">
        <v>4301</v>
      </c>
      <c r="F12" s="193" t="s">
        <v>198</v>
      </c>
      <c r="G12" s="377">
        <v>4301</v>
      </c>
      <c r="H12" s="492">
        <v>1.75</v>
      </c>
    </row>
    <row r="13" spans="1:9" s="5" customFormat="1" ht="12.75" x14ac:dyDescent="0.2">
      <c r="A13" s="392" t="s">
        <v>199</v>
      </c>
      <c r="B13" s="392" t="s">
        <v>199</v>
      </c>
      <c r="C13" s="390" t="s">
        <v>200</v>
      </c>
      <c r="D13" s="392" t="s">
        <v>200</v>
      </c>
      <c r="E13" s="377">
        <v>5001</v>
      </c>
      <c r="F13" s="392" t="s">
        <v>199</v>
      </c>
      <c r="G13" s="377">
        <v>5101</v>
      </c>
      <c r="H13" s="492">
        <v>2.36</v>
      </c>
    </row>
    <row r="14" spans="1:9" s="5" customFormat="1" ht="12.75" x14ac:dyDescent="0.2">
      <c r="A14" s="392" t="s">
        <v>199</v>
      </c>
      <c r="B14" s="392" t="s">
        <v>199</v>
      </c>
      <c r="C14" s="390" t="s">
        <v>200</v>
      </c>
      <c r="D14" s="392" t="s">
        <v>200</v>
      </c>
      <c r="E14" s="377">
        <v>5001</v>
      </c>
      <c r="F14" s="392" t="s">
        <v>201</v>
      </c>
      <c r="G14" s="377">
        <v>5102</v>
      </c>
      <c r="H14" s="492">
        <v>0.87</v>
      </c>
    </row>
    <row r="15" spans="1:9" s="5" customFormat="1" ht="12.75" x14ac:dyDescent="0.2">
      <c r="A15" s="392" t="s">
        <v>199</v>
      </c>
      <c r="B15" s="392" t="s">
        <v>199</v>
      </c>
      <c r="C15" s="390" t="s">
        <v>200</v>
      </c>
      <c r="D15" s="392" t="s">
        <v>200</v>
      </c>
      <c r="E15" s="377">
        <v>5001</v>
      </c>
      <c r="F15" s="392" t="s">
        <v>202</v>
      </c>
      <c r="G15" s="377">
        <v>5103</v>
      </c>
      <c r="H15" s="492">
        <v>1.49</v>
      </c>
    </row>
    <row r="16" spans="1:9" s="5" customFormat="1" ht="12.75" x14ac:dyDescent="0.2">
      <c r="A16" s="392" t="s">
        <v>199</v>
      </c>
      <c r="B16" s="392" t="s">
        <v>199</v>
      </c>
      <c r="C16" s="390" t="s">
        <v>200</v>
      </c>
      <c r="D16" s="392" t="s">
        <v>200</v>
      </c>
      <c r="E16" s="377">
        <v>5001</v>
      </c>
      <c r="F16" s="392" t="s">
        <v>203</v>
      </c>
      <c r="G16" s="377">
        <v>5105</v>
      </c>
      <c r="H16" s="492">
        <v>0.94</v>
      </c>
    </row>
    <row r="17" spans="1:8" s="5" customFormat="1" ht="12.75" x14ac:dyDescent="0.2">
      <c r="A17" s="392" t="s">
        <v>199</v>
      </c>
      <c r="B17" s="392" t="s">
        <v>199</v>
      </c>
      <c r="C17" s="390" t="s">
        <v>200</v>
      </c>
      <c r="D17" s="392" t="s">
        <v>200</v>
      </c>
      <c r="E17" s="377">
        <v>5001</v>
      </c>
      <c r="F17" s="392" t="s">
        <v>204</v>
      </c>
      <c r="G17" s="377">
        <v>5107</v>
      </c>
      <c r="H17" s="492">
        <v>1.52</v>
      </c>
    </row>
    <row r="18" spans="1:8" s="5" customFormat="1" ht="12.75" x14ac:dyDescent="0.2">
      <c r="A18" s="392" t="s">
        <v>199</v>
      </c>
      <c r="B18" s="392" t="s">
        <v>199</v>
      </c>
      <c r="C18" s="390" t="s">
        <v>200</v>
      </c>
      <c r="D18" s="392" t="s">
        <v>200</v>
      </c>
      <c r="E18" s="377">
        <v>5001</v>
      </c>
      <c r="F18" s="392" t="s">
        <v>205</v>
      </c>
      <c r="G18" s="377">
        <v>5109</v>
      </c>
      <c r="H18" s="492">
        <v>1.87</v>
      </c>
    </row>
    <row r="19" spans="1:8" s="5" customFormat="1" ht="12.75" x14ac:dyDescent="0.2">
      <c r="A19" s="392" t="s">
        <v>199</v>
      </c>
      <c r="B19" s="387" t="s">
        <v>206</v>
      </c>
      <c r="C19" s="390" t="s">
        <v>181</v>
      </c>
      <c r="D19" s="387" t="s">
        <v>207</v>
      </c>
      <c r="E19" s="377">
        <v>5301</v>
      </c>
      <c r="F19" s="194" t="s">
        <v>206</v>
      </c>
      <c r="G19" s="377">
        <v>5301</v>
      </c>
      <c r="H19" s="492">
        <v>1.1299999999999999</v>
      </c>
    </row>
    <row r="20" spans="1:8" s="5" customFormat="1" ht="12.75" x14ac:dyDescent="0.2">
      <c r="A20" s="392" t="s">
        <v>199</v>
      </c>
      <c r="B20" s="387" t="s">
        <v>206</v>
      </c>
      <c r="C20" s="390" t="s">
        <v>181</v>
      </c>
      <c r="D20" s="387" t="s">
        <v>207</v>
      </c>
      <c r="E20" s="377">
        <v>5301</v>
      </c>
      <c r="F20" s="194" t="s">
        <v>208</v>
      </c>
      <c r="G20" s="377">
        <v>5304</v>
      </c>
      <c r="H20" s="492">
        <v>0.99</v>
      </c>
    </row>
    <row r="21" spans="1:8" s="5" customFormat="1" ht="12.75" x14ac:dyDescent="0.2">
      <c r="A21" s="392" t="s">
        <v>199</v>
      </c>
      <c r="B21" s="387" t="s">
        <v>209</v>
      </c>
      <c r="C21" s="390" t="s">
        <v>181</v>
      </c>
      <c r="D21" s="387" t="s">
        <v>210</v>
      </c>
      <c r="E21" s="377">
        <v>5501</v>
      </c>
      <c r="F21" s="194" t="s">
        <v>209</v>
      </c>
      <c r="G21" s="377">
        <v>5501</v>
      </c>
      <c r="H21" s="492">
        <v>1.8</v>
      </c>
    </row>
    <row r="22" spans="1:8" s="5" customFormat="1" ht="12.75" x14ac:dyDescent="0.2">
      <c r="A22" s="392" t="s">
        <v>199</v>
      </c>
      <c r="B22" s="387" t="s">
        <v>209</v>
      </c>
      <c r="C22" s="390" t="s">
        <v>181</v>
      </c>
      <c r="D22" s="387" t="s">
        <v>210</v>
      </c>
      <c r="E22" s="377">
        <v>5501</v>
      </c>
      <c r="F22" s="194" t="s">
        <v>211</v>
      </c>
      <c r="G22" s="377">
        <v>5502</v>
      </c>
      <c r="H22" s="492">
        <v>1.33</v>
      </c>
    </row>
    <row r="23" spans="1:8" s="5" customFormat="1" ht="12.75" x14ac:dyDescent="0.2">
      <c r="A23" s="392" t="s">
        <v>199</v>
      </c>
      <c r="B23" s="387" t="s">
        <v>209</v>
      </c>
      <c r="C23" s="390" t="s">
        <v>181</v>
      </c>
      <c r="D23" s="387" t="s">
        <v>210</v>
      </c>
      <c r="E23" s="377">
        <v>5501</v>
      </c>
      <c r="F23" s="194" t="s">
        <v>212</v>
      </c>
      <c r="G23" s="377">
        <v>5503</v>
      </c>
      <c r="H23" s="492">
        <v>2.13</v>
      </c>
    </row>
    <row r="24" spans="1:8" s="5" customFormat="1" ht="12.75" x14ac:dyDescent="0.2">
      <c r="A24" s="392" t="s">
        <v>199</v>
      </c>
      <c r="B24" s="387" t="s">
        <v>209</v>
      </c>
      <c r="C24" s="390" t="s">
        <v>181</v>
      </c>
      <c r="D24" s="387" t="s">
        <v>210</v>
      </c>
      <c r="E24" s="377">
        <v>5501</v>
      </c>
      <c r="F24" s="194" t="s">
        <v>213</v>
      </c>
      <c r="G24" s="377">
        <v>5504</v>
      </c>
      <c r="H24" s="492">
        <v>0.48</v>
      </c>
    </row>
    <row r="25" spans="1:8" s="5" customFormat="1" ht="12.75" x14ac:dyDescent="0.2">
      <c r="A25" s="392" t="s">
        <v>199</v>
      </c>
      <c r="B25" s="392" t="s">
        <v>214</v>
      </c>
      <c r="C25" s="390" t="s">
        <v>181</v>
      </c>
      <c r="D25" s="392" t="s">
        <v>215</v>
      </c>
      <c r="E25" s="377">
        <v>5601</v>
      </c>
      <c r="F25" s="193" t="s">
        <v>214</v>
      </c>
      <c r="G25" s="377">
        <v>5601</v>
      </c>
      <c r="H25" s="492">
        <v>1.2</v>
      </c>
    </row>
    <row r="26" spans="1:8" s="5" customFormat="1" ht="12.75" x14ac:dyDescent="0.2">
      <c r="A26" s="392" t="s">
        <v>199</v>
      </c>
      <c r="B26" s="392" t="s">
        <v>214</v>
      </c>
      <c r="C26" s="390" t="s">
        <v>181</v>
      </c>
      <c r="D26" s="392" t="s">
        <v>215</v>
      </c>
      <c r="E26" s="377">
        <v>5601</v>
      </c>
      <c r="F26" s="193" t="s">
        <v>216</v>
      </c>
      <c r="G26" s="377">
        <v>5603</v>
      </c>
      <c r="H26" s="492">
        <v>1.29</v>
      </c>
    </row>
    <row r="27" spans="1:8" s="5" customFormat="1" ht="12.75" x14ac:dyDescent="0.2">
      <c r="A27" s="392" t="s">
        <v>199</v>
      </c>
      <c r="B27" s="392" t="s">
        <v>214</v>
      </c>
      <c r="C27" s="390" t="s">
        <v>181</v>
      </c>
      <c r="D27" s="392" t="s">
        <v>215</v>
      </c>
      <c r="E27" s="377">
        <v>5601</v>
      </c>
      <c r="F27" s="193" t="s">
        <v>217</v>
      </c>
      <c r="G27" s="377">
        <v>5606</v>
      </c>
      <c r="H27" s="492">
        <v>1.04</v>
      </c>
    </row>
    <row r="28" spans="1:8" s="5" customFormat="1" ht="12.75" x14ac:dyDescent="0.2">
      <c r="A28" s="392" t="s">
        <v>199</v>
      </c>
      <c r="B28" s="387" t="s">
        <v>218</v>
      </c>
      <c r="C28" s="390" t="s">
        <v>181</v>
      </c>
      <c r="D28" s="387" t="s">
        <v>219</v>
      </c>
      <c r="E28" s="377">
        <v>5701</v>
      </c>
      <c r="F28" s="194" t="s">
        <v>219</v>
      </c>
      <c r="G28" s="377">
        <v>5701</v>
      </c>
      <c r="H28" s="492">
        <v>1.94</v>
      </c>
    </row>
    <row r="29" spans="1:8" s="5" customFormat="1" ht="12.75" x14ac:dyDescent="0.2">
      <c r="A29" s="392" t="s">
        <v>199</v>
      </c>
      <c r="B29" s="392" t="s">
        <v>220</v>
      </c>
      <c r="C29" s="390" t="s">
        <v>200</v>
      </c>
      <c r="D29" s="392" t="s">
        <v>200</v>
      </c>
      <c r="E29" s="377">
        <v>5001</v>
      </c>
      <c r="F29" s="392" t="s">
        <v>221</v>
      </c>
      <c r="G29" s="377">
        <v>5801</v>
      </c>
      <c r="H29" s="492">
        <v>1.1000000000000001</v>
      </c>
    </row>
    <row r="30" spans="1:8" s="5" customFormat="1" ht="12.75" x14ac:dyDescent="0.2">
      <c r="A30" s="392" t="s">
        <v>199</v>
      </c>
      <c r="B30" s="392" t="s">
        <v>220</v>
      </c>
      <c r="C30" s="390" t="s">
        <v>200</v>
      </c>
      <c r="D30" s="392" t="s">
        <v>200</v>
      </c>
      <c r="E30" s="377">
        <v>5001</v>
      </c>
      <c r="F30" s="392" t="s">
        <v>222</v>
      </c>
      <c r="G30" s="377">
        <v>5802</v>
      </c>
      <c r="H30" s="492">
        <v>1.17</v>
      </c>
    </row>
    <row r="31" spans="1:8" s="5" customFormat="1" ht="12.75" x14ac:dyDescent="0.2">
      <c r="A31" s="392" t="s">
        <v>199</v>
      </c>
      <c r="B31" s="392" t="s">
        <v>220</v>
      </c>
      <c r="C31" s="390" t="s">
        <v>200</v>
      </c>
      <c r="D31" s="392" t="s">
        <v>200</v>
      </c>
      <c r="E31" s="377">
        <v>5001</v>
      </c>
      <c r="F31" s="392" t="s">
        <v>223</v>
      </c>
      <c r="G31" s="377">
        <v>5803</v>
      </c>
      <c r="H31" s="492">
        <v>1.27</v>
      </c>
    </row>
    <row r="32" spans="1:8" s="5" customFormat="1" ht="12.75" x14ac:dyDescent="0.2">
      <c r="A32" s="392" t="s">
        <v>199</v>
      </c>
      <c r="B32" s="392" t="s">
        <v>220</v>
      </c>
      <c r="C32" s="390" t="s">
        <v>200</v>
      </c>
      <c r="D32" s="392" t="s">
        <v>200</v>
      </c>
      <c r="E32" s="377">
        <v>5001</v>
      </c>
      <c r="F32" s="392" t="s">
        <v>224</v>
      </c>
      <c r="G32" s="377">
        <v>5804</v>
      </c>
      <c r="H32" s="492">
        <v>0.96</v>
      </c>
    </row>
    <row r="33" spans="1:8" s="5" customFormat="1" ht="12.75" x14ac:dyDescent="0.2">
      <c r="A33" s="392" t="s">
        <v>225</v>
      </c>
      <c r="B33" s="392" t="s">
        <v>226</v>
      </c>
      <c r="C33" s="390" t="s">
        <v>181</v>
      </c>
      <c r="D33" s="392" t="s">
        <v>227</v>
      </c>
      <c r="E33" s="377">
        <v>6001</v>
      </c>
      <c r="F33" s="392" t="s">
        <v>228</v>
      </c>
      <c r="G33" s="377">
        <v>6101</v>
      </c>
      <c r="H33" s="492">
        <v>1.27</v>
      </c>
    </row>
    <row r="34" spans="1:8" s="5" customFormat="1" ht="12.75" x14ac:dyDescent="0.2">
      <c r="A34" s="392" t="s">
        <v>225</v>
      </c>
      <c r="B34" s="392" t="s">
        <v>226</v>
      </c>
      <c r="C34" s="390" t="s">
        <v>181</v>
      </c>
      <c r="D34" s="392" t="s">
        <v>227</v>
      </c>
      <c r="E34" s="377">
        <v>6001</v>
      </c>
      <c r="F34" s="392" t="s">
        <v>229</v>
      </c>
      <c r="G34" s="377">
        <v>6108</v>
      </c>
      <c r="H34" s="492">
        <v>0.66</v>
      </c>
    </row>
    <row r="35" spans="1:8" s="5" customFormat="1" ht="12.75" x14ac:dyDescent="0.2">
      <c r="A35" s="392" t="s">
        <v>225</v>
      </c>
      <c r="B35" s="387" t="s">
        <v>226</v>
      </c>
      <c r="C35" s="390" t="s">
        <v>181</v>
      </c>
      <c r="D35" s="387" t="s">
        <v>230</v>
      </c>
      <c r="E35" s="377">
        <v>6115</v>
      </c>
      <c r="F35" s="387" t="s">
        <v>230</v>
      </c>
      <c r="G35" s="377">
        <v>6115</v>
      </c>
      <c r="H35" s="492">
        <v>1.06</v>
      </c>
    </row>
    <row r="36" spans="1:8" s="5" customFormat="1" ht="12.75" x14ac:dyDescent="0.2">
      <c r="A36" s="392" t="s">
        <v>225</v>
      </c>
      <c r="B36" s="387" t="s">
        <v>231</v>
      </c>
      <c r="C36" s="390" t="s">
        <v>181</v>
      </c>
      <c r="D36" s="387" t="s">
        <v>232</v>
      </c>
      <c r="E36" s="377">
        <v>6301</v>
      </c>
      <c r="F36" s="194" t="s">
        <v>232</v>
      </c>
      <c r="G36" s="377">
        <v>6301</v>
      </c>
      <c r="H36" s="492">
        <v>1.06</v>
      </c>
    </row>
    <row r="37" spans="1:8" s="5" customFormat="1" ht="12.75" x14ac:dyDescent="0.2">
      <c r="A37" s="392" t="s">
        <v>233</v>
      </c>
      <c r="B37" s="392" t="s">
        <v>234</v>
      </c>
      <c r="C37" s="390" t="s">
        <v>181</v>
      </c>
      <c r="D37" s="392" t="s">
        <v>235</v>
      </c>
      <c r="E37" s="377">
        <v>7001</v>
      </c>
      <c r="F37" s="392" t="s">
        <v>234</v>
      </c>
      <c r="G37" s="377">
        <v>7101</v>
      </c>
      <c r="H37" s="492">
        <v>1.84</v>
      </c>
    </row>
    <row r="38" spans="1:8" s="5" customFormat="1" ht="12.75" x14ac:dyDescent="0.2">
      <c r="A38" s="392" t="s">
        <v>233</v>
      </c>
      <c r="B38" s="387" t="s">
        <v>234</v>
      </c>
      <c r="C38" s="390" t="s">
        <v>181</v>
      </c>
      <c r="D38" s="387" t="s">
        <v>236</v>
      </c>
      <c r="E38" s="377">
        <v>7102</v>
      </c>
      <c r="F38" s="387" t="s">
        <v>236</v>
      </c>
      <c r="G38" s="377">
        <v>7102</v>
      </c>
      <c r="H38" s="492">
        <v>0.95</v>
      </c>
    </row>
    <row r="39" spans="1:8" s="5" customFormat="1" ht="12.75" x14ac:dyDescent="0.2">
      <c r="A39" s="392" t="s">
        <v>233</v>
      </c>
      <c r="B39" s="392" t="s">
        <v>234</v>
      </c>
      <c r="C39" s="390" t="s">
        <v>181</v>
      </c>
      <c r="D39" s="392" t="s">
        <v>235</v>
      </c>
      <c r="E39" s="377">
        <v>7001</v>
      </c>
      <c r="F39" s="392" t="s">
        <v>233</v>
      </c>
      <c r="G39" s="377">
        <v>7105</v>
      </c>
      <c r="H39" s="492">
        <v>0.56000000000000005</v>
      </c>
    </row>
    <row r="40" spans="1:8" s="5" customFormat="1" ht="12.75" x14ac:dyDescent="0.2">
      <c r="A40" s="392" t="s">
        <v>233</v>
      </c>
      <c r="B40" s="392" t="s">
        <v>237</v>
      </c>
      <c r="C40" s="390" t="s">
        <v>181</v>
      </c>
      <c r="D40" s="392" t="s">
        <v>238</v>
      </c>
      <c r="E40" s="377">
        <v>7301</v>
      </c>
      <c r="F40" s="193" t="s">
        <v>237</v>
      </c>
      <c r="G40" s="377">
        <v>7301</v>
      </c>
      <c r="H40" s="492">
        <v>1.39</v>
      </c>
    </row>
    <row r="41" spans="1:8" s="5" customFormat="1" ht="12.75" x14ac:dyDescent="0.2">
      <c r="A41" s="392" t="s">
        <v>233</v>
      </c>
      <c r="B41" s="392" t="s">
        <v>237</v>
      </c>
      <c r="C41" s="390" t="s">
        <v>181</v>
      </c>
      <c r="D41" s="392" t="s">
        <v>238</v>
      </c>
      <c r="E41" s="377">
        <v>7301</v>
      </c>
      <c r="F41" s="193" t="s">
        <v>239</v>
      </c>
      <c r="G41" s="377">
        <v>7305</v>
      </c>
      <c r="H41" s="492">
        <v>0.86</v>
      </c>
    </row>
    <row r="42" spans="1:8" s="5" customFormat="1" ht="12.75" x14ac:dyDescent="0.2">
      <c r="A42" s="392" t="s">
        <v>233</v>
      </c>
      <c r="B42" s="392" t="s">
        <v>237</v>
      </c>
      <c r="C42" s="390" t="s">
        <v>181</v>
      </c>
      <c r="D42" s="392" t="s">
        <v>238</v>
      </c>
      <c r="E42" s="377">
        <v>7301</v>
      </c>
      <c r="F42" s="193" t="s">
        <v>240</v>
      </c>
      <c r="G42" s="377">
        <v>7306</v>
      </c>
      <c r="H42" s="492">
        <v>1.36</v>
      </c>
    </row>
    <row r="43" spans="1:8" s="5" customFormat="1" ht="12.75" x14ac:dyDescent="0.2">
      <c r="A43" s="392" t="s">
        <v>233</v>
      </c>
      <c r="B43" s="387" t="s">
        <v>241</v>
      </c>
      <c r="C43" s="390" t="s">
        <v>181</v>
      </c>
      <c r="D43" s="387" t="s">
        <v>241</v>
      </c>
      <c r="E43" s="377">
        <v>7401</v>
      </c>
      <c r="F43" s="194" t="s">
        <v>241</v>
      </c>
      <c r="G43" s="377">
        <v>7401</v>
      </c>
      <c r="H43" s="492">
        <v>1.21</v>
      </c>
    </row>
    <row r="44" spans="1:8" s="5" customFormat="1" ht="12.75" x14ac:dyDescent="0.2">
      <c r="A44" s="392" t="s">
        <v>242</v>
      </c>
      <c r="B44" s="392" t="s">
        <v>243</v>
      </c>
      <c r="C44" s="390" t="s">
        <v>244</v>
      </c>
      <c r="D44" s="392" t="s">
        <v>244</v>
      </c>
      <c r="E44" s="377">
        <v>8001</v>
      </c>
      <c r="F44" s="392" t="s">
        <v>243</v>
      </c>
      <c r="G44" s="377">
        <v>8101</v>
      </c>
      <c r="H44" s="492">
        <v>2.88</v>
      </c>
    </row>
    <row r="45" spans="1:8" s="5" customFormat="1" ht="12.75" x14ac:dyDescent="0.2">
      <c r="A45" s="392" t="s">
        <v>242</v>
      </c>
      <c r="B45" s="392" t="s">
        <v>243</v>
      </c>
      <c r="C45" s="390" t="s">
        <v>244</v>
      </c>
      <c r="D45" s="392" t="s">
        <v>244</v>
      </c>
      <c r="E45" s="377">
        <v>8001</v>
      </c>
      <c r="F45" s="392" t="s">
        <v>245</v>
      </c>
      <c r="G45" s="377">
        <v>8102</v>
      </c>
      <c r="H45" s="492">
        <v>0.75</v>
      </c>
    </row>
    <row r="46" spans="1:8" s="5" customFormat="1" ht="12.75" x14ac:dyDescent="0.2">
      <c r="A46" s="392" t="s">
        <v>242</v>
      </c>
      <c r="B46" s="392" t="s">
        <v>243</v>
      </c>
      <c r="C46" s="390" t="s">
        <v>244</v>
      </c>
      <c r="D46" s="392" t="s">
        <v>244</v>
      </c>
      <c r="E46" s="377">
        <v>8001</v>
      </c>
      <c r="F46" s="392" t="s">
        <v>246</v>
      </c>
      <c r="G46" s="377">
        <v>8103</v>
      </c>
      <c r="H46" s="492">
        <v>1.02</v>
      </c>
    </row>
    <row r="47" spans="1:8" s="5" customFormat="1" ht="12.75" x14ac:dyDescent="0.2">
      <c r="A47" s="392" t="s">
        <v>242</v>
      </c>
      <c r="B47" s="392" t="s">
        <v>243</v>
      </c>
      <c r="C47" s="390" t="s">
        <v>244</v>
      </c>
      <c r="D47" s="392" t="s">
        <v>244</v>
      </c>
      <c r="E47" s="377">
        <v>8001</v>
      </c>
      <c r="F47" s="392" t="s">
        <v>247</v>
      </c>
      <c r="G47" s="377">
        <v>8105</v>
      </c>
      <c r="H47" s="492">
        <v>1.03</v>
      </c>
    </row>
    <row r="48" spans="1:8" s="5" customFormat="1" ht="12.75" x14ac:dyDescent="0.2">
      <c r="A48" s="392" t="s">
        <v>242</v>
      </c>
      <c r="B48" s="392" t="s">
        <v>243</v>
      </c>
      <c r="C48" s="390" t="s">
        <v>244</v>
      </c>
      <c r="D48" s="392" t="s">
        <v>244</v>
      </c>
      <c r="E48" s="377">
        <v>8001</v>
      </c>
      <c r="F48" s="392" t="s">
        <v>248</v>
      </c>
      <c r="G48" s="377">
        <v>8106</v>
      </c>
      <c r="H48" s="492">
        <v>1.08</v>
      </c>
    </row>
    <row r="49" spans="1:8" s="5" customFormat="1" ht="12.75" x14ac:dyDescent="0.2">
      <c r="A49" s="392" t="s">
        <v>242</v>
      </c>
      <c r="B49" s="392" t="s">
        <v>243</v>
      </c>
      <c r="C49" s="390" t="s">
        <v>244</v>
      </c>
      <c r="D49" s="392" t="s">
        <v>244</v>
      </c>
      <c r="E49" s="377">
        <v>8001</v>
      </c>
      <c r="F49" s="392" t="s">
        <v>249</v>
      </c>
      <c r="G49" s="377">
        <v>8107</v>
      </c>
      <c r="H49" s="492">
        <v>1.08</v>
      </c>
    </row>
    <row r="50" spans="1:8" s="5" customFormat="1" ht="12.75" x14ac:dyDescent="0.2">
      <c r="A50" s="392" t="s">
        <v>242</v>
      </c>
      <c r="B50" s="392" t="s">
        <v>243</v>
      </c>
      <c r="C50" s="390" t="s">
        <v>244</v>
      </c>
      <c r="D50" s="392" t="s">
        <v>244</v>
      </c>
      <c r="E50" s="377">
        <v>8001</v>
      </c>
      <c r="F50" s="392" t="s">
        <v>250</v>
      </c>
      <c r="G50" s="377">
        <v>8108</v>
      </c>
      <c r="H50" s="492">
        <v>0.72</v>
      </c>
    </row>
    <row r="51" spans="1:8" s="5" customFormat="1" ht="12.75" x14ac:dyDescent="0.2">
      <c r="A51" s="392" t="s">
        <v>242</v>
      </c>
      <c r="B51" s="392" t="s">
        <v>243</v>
      </c>
      <c r="C51" s="390" t="s">
        <v>244</v>
      </c>
      <c r="D51" s="392" t="s">
        <v>244</v>
      </c>
      <c r="E51" s="377">
        <v>8001</v>
      </c>
      <c r="F51" s="392" t="s">
        <v>251</v>
      </c>
      <c r="G51" s="377">
        <v>8109</v>
      </c>
      <c r="H51" s="492">
        <v>0.51</v>
      </c>
    </row>
    <row r="52" spans="1:8" s="5" customFormat="1" ht="12.75" x14ac:dyDescent="0.2">
      <c r="A52" s="392" t="s">
        <v>242</v>
      </c>
      <c r="B52" s="392" t="s">
        <v>243</v>
      </c>
      <c r="C52" s="390" t="s">
        <v>244</v>
      </c>
      <c r="D52" s="392" t="s">
        <v>244</v>
      </c>
      <c r="E52" s="377">
        <v>8001</v>
      </c>
      <c r="F52" s="392" t="s">
        <v>252</v>
      </c>
      <c r="G52" s="377">
        <v>8110</v>
      </c>
      <c r="H52" s="492">
        <v>1.59</v>
      </c>
    </row>
    <row r="53" spans="1:8" s="5" customFormat="1" ht="12.75" x14ac:dyDescent="0.2">
      <c r="A53" s="392" t="s">
        <v>242</v>
      </c>
      <c r="B53" s="392" t="s">
        <v>243</v>
      </c>
      <c r="C53" s="390" t="s">
        <v>244</v>
      </c>
      <c r="D53" s="392" t="s">
        <v>244</v>
      </c>
      <c r="E53" s="377">
        <v>8001</v>
      </c>
      <c r="F53" s="392" t="s">
        <v>253</v>
      </c>
      <c r="G53" s="377">
        <v>8111</v>
      </c>
      <c r="H53" s="492">
        <v>0.98</v>
      </c>
    </row>
    <row r="54" spans="1:8" s="5" customFormat="1" ht="12.75" x14ac:dyDescent="0.2">
      <c r="A54" s="392" t="s">
        <v>242</v>
      </c>
      <c r="B54" s="392" t="s">
        <v>243</v>
      </c>
      <c r="C54" s="390" t="s">
        <v>244</v>
      </c>
      <c r="D54" s="392" t="s">
        <v>244</v>
      </c>
      <c r="E54" s="377">
        <v>8001</v>
      </c>
      <c r="F54" s="392" t="s">
        <v>254</v>
      </c>
      <c r="G54" s="377">
        <v>8112</v>
      </c>
      <c r="H54" s="492">
        <v>1.67</v>
      </c>
    </row>
    <row r="55" spans="1:8" s="5" customFormat="1" ht="12.75" x14ac:dyDescent="0.2">
      <c r="A55" s="392" t="s">
        <v>242</v>
      </c>
      <c r="B55" s="392" t="s">
        <v>242</v>
      </c>
      <c r="C55" s="390" t="s">
        <v>181</v>
      </c>
      <c r="D55" s="392" t="s">
        <v>255</v>
      </c>
      <c r="E55" s="377">
        <v>8301</v>
      </c>
      <c r="F55" s="392" t="s">
        <v>256</v>
      </c>
      <c r="G55" s="377">
        <v>8301</v>
      </c>
      <c r="H55" s="492">
        <v>0.91</v>
      </c>
    </row>
    <row r="56" spans="1:8" s="5" customFormat="1" ht="12.75" x14ac:dyDescent="0.2">
      <c r="A56" s="392" t="s">
        <v>242</v>
      </c>
      <c r="B56" s="392" t="s">
        <v>242</v>
      </c>
      <c r="C56" s="390" t="s">
        <v>181</v>
      </c>
      <c r="D56" s="392" t="s">
        <v>255</v>
      </c>
      <c r="E56" s="377">
        <v>8301</v>
      </c>
      <c r="F56" s="193" t="s">
        <v>257</v>
      </c>
      <c r="G56" s="377">
        <v>8306</v>
      </c>
      <c r="H56" s="492">
        <v>0.75</v>
      </c>
    </row>
    <row r="57" spans="1:8" s="5" customFormat="1" ht="12.75" x14ac:dyDescent="0.2">
      <c r="A57" s="392" t="s">
        <v>258</v>
      </c>
      <c r="B57" s="392" t="s">
        <v>259</v>
      </c>
      <c r="C57" s="390" t="s">
        <v>181</v>
      </c>
      <c r="D57" s="392" t="s">
        <v>260</v>
      </c>
      <c r="E57" s="377">
        <v>9001</v>
      </c>
      <c r="F57" s="392" t="s">
        <v>261</v>
      </c>
      <c r="G57" s="377">
        <v>9101</v>
      </c>
      <c r="H57" s="492">
        <v>1.84</v>
      </c>
    </row>
    <row r="58" spans="1:8" s="5" customFormat="1" ht="12.75" x14ac:dyDescent="0.2">
      <c r="A58" s="392" t="s">
        <v>258</v>
      </c>
      <c r="B58" s="392" t="s">
        <v>259</v>
      </c>
      <c r="C58" s="390" t="s">
        <v>181</v>
      </c>
      <c r="D58" s="392" t="s">
        <v>260</v>
      </c>
      <c r="E58" s="377">
        <v>9001</v>
      </c>
      <c r="F58" s="392" t="s">
        <v>262</v>
      </c>
      <c r="G58" s="377">
        <v>9112</v>
      </c>
      <c r="H58" s="492">
        <v>1.02</v>
      </c>
    </row>
    <row r="59" spans="1:8" s="5" customFormat="1" ht="12.75" x14ac:dyDescent="0.2">
      <c r="A59" s="392" t="s">
        <v>258</v>
      </c>
      <c r="B59" s="387" t="s">
        <v>259</v>
      </c>
      <c r="C59" s="390" t="s">
        <v>181</v>
      </c>
      <c r="D59" s="387" t="s">
        <v>263</v>
      </c>
      <c r="E59" s="377">
        <v>9120</v>
      </c>
      <c r="F59" s="387" t="s">
        <v>263</v>
      </c>
      <c r="G59" s="377">
        <v>9120</v>
      </c>
      <c r="H59" s="492">
        <v>1.17</v>
      </c>
    </row>
    <row r="60" spans="1:8" s="5" customFormat="1" ht="12.75" x14ac:dyDescent="0.2">
      <c r="A60" s="392" t="s">
        <v>258</v>
      </c>
      <c r="B60" s="387" t="s">
        <v>264</v>
      </c>
      <c r="C60" s="390" t="s">
        <v>181</v>
      </c>
      <c r="D60" s="387" t="s">
        <v>265</v>
      </c>
      <c r="E60" s="377">
        <v>9201</v>
      </c>
      <c r="F60" s="387" t="s">
        <v>265</v>
      </c>
      <c r="G60" s="377">
        <v>9201</v>
      </c>
      <c r="H60" s="492">
        <v>1.22</v>
      </c>
    </row>
    <row r="61" spans="1:8" s="5" customFormat="1" ht="12.75" x14ac:dyDescent="0.2">
      <c r="A61" s="392" t="s">
        <v>266</v>
      </c>
      <c r="B61" s="392" t="s">
        <v>267</v>
      </c>
      <c r="C61" s="390" t="s">
        <v>181</v>
      </c>
      <c r="D61" s="392" t="s">
        <v>268</v>
      </c>
      <c r="E61" s="377">
        <v>10001</v>
      </c>
      <c r="F61" s="392" t="s">
        <v>269</v>
      </c>
      <c r="G61" s="377">
        <v>10101</v>
      </c>
      <c r="H61" s="492">
        <v>1.1000000000000001</v>
      </c>
    </row>
    <row r="62" spans="1:8" s="5" customFormat="1" ht="12.75" x14ac:dyDescent="0.2">
      <c r="A62" s="392" t="s">
        <v>266</v>
      </c>
      <c r="B62" s="392" t="s">
        <v>267</v>
      </c>
      <c r="C62" s="390" t="s">
        <v>181</v>
      </c>
      <c r="D62" s="392" t="s">
        <v>268</v>
      </c>
      <c r="E62" s="377">
        <v>10001</v>
      </c>
      <c r="F62" s="392" t="s">
        <v>270</v>
      </c>
      <c r="G62" s="377">
        <v>10109</v>
      </c>
      <c r="H62" s="492">
        <v>0.97</v>
      </c>
    </row>
    <row r="63" spans="1:8" s="5" customFormat="1" ht="12.75" x14ac:dyDescent="0.2">
      <c r="A63" s="392" t="s">
        <v>266</v>
      </c>
      <c r="B63" s="387" t="s">
        <v>271</v>
      </c>
      <c r="C63" s="390" t="s">
        <v>181</v>
      </c>
      <c r="D63" s="387" t="s">
        <v>272</v>
      </c>
      <c r="E63" s="377">
        <v>10201</v>
      </c>
      <c r="F63" s="387" t="s">
        <v>272</v>
      </c>
      <c r="G63" s="377">
        <v>10201</v>
      </c>
      <c r="H63" s="492">
        <v>0.89</v>
      </c>
    </row>
    <row r="64" spans="1:8" s="5" customFormat="1" ht="12.75" x14ac:dyDescent="0.2">
      <c r="A64" s="392" t="s">
        <v>266</v>
      </c>
      <c r="B64" s="392" t="s">
        <v>273</v>
      </c>
      <c r="C64" s="390" t="s">
        <v>181</v>
      </c>
      <c r="D64" s="392" t="s">
        <v>273</v>
      </c>
      <c r="E64" s="377">
        <v>10301</v>
      </c>
      <c r="F64" s="392" t="s">
        <v>273</v>
      </c>
      <c r="G64" s="377">
        <v>10301</v>
      </c>
      <c r="H64" s="492">
        <v>0.89</v>
      </c>
    </row>
    <row r="65" spans="1:8" s="5" customFormat="1" ht="12.75" x14ac:dyDescent="0.2">
      <c r="A65" s="392" t="s">
        <v>274</v>
      </c>
      <c r="B65" s="387" t="s">
        <v>275</v>
      </c>
      <c r="C65" s="390" t="s">
        <v>181</v>
      </c>
      <c r="D65" s="387" t="s">
        <v>275</v>
      </c>
      <c r="E65" s="377">
        <v>11101</v>
      </c>
      <c r="F65" s="387" t="s">
        <v>275</v>
      </c>
      <c r="G65" s="377">
        <v>11101</v>
      </c>
      <c r="H65" s="492">
        <v>0.46</v>
      </c>
    </row>
    <row r="66" spans="1:8" s="5" customFormat="1" ht="12.75" x14ac:dyDescent="0.2">
      <c r="A66" s="392" t="s">
        <v>276</v>
      </c>
      <c r="B66" s="392" t="s">
        <v>276</v>
      </c>
      <c r="C66" s="390" t="s">
        <v>181</v>
      </c>
      <c r="D66" s="392" t="s">
        <v>277</v>
      </c>
      <c r="E66" s="377">
        <v>12101</v>
      </c>
      <c r="F66" s="193" t="s">
        <v>277</v>
      </c>
      <c r="G66" s="377">
        <v>12101</v>
      </c>
      <c r="H66" s="492">
        <v>1.1399999999999999</v>
      </c>
    </row>
    <row r="67" spans="1:8" s="5" customFormat="1" ht="12.75" x14ac:dyDescent="0.2">
      <c r="A67" s="392" t="s">
        <v>278</v>
      </c>
      <c r="B67" s="392" t="s">
        <v>279</v>
      </c>
      <c r="C67" s="390" t="s">
        <v>280</v>
      </c>
      <c r="D67" s="392" t="s">
        <v>280</v>
      </c>
      <c r="E67" s="377">
        <v>13001</v>
      </c>
      <c r="F67" s="392" t="s">
        <v>279</v>
      </c>
      <c r="G67" s="377">
        <v>13101</v>
      </c>
      <c r="H67" s="492">
        <v>3.37</v>
      </c>
    </row>
    <row r="68" spans="1:8" s="5" customFormat="1" ht="12.75" x14ac:dyDescent="0.2">
      <c r="A68" s="392" t="s">
        <v>278</v>
      </c>
      <c r="B68" s="392" t="s">
        <v>279</v>
      </c>
      <c r="C68" s="390" t="s">
        <v>280</v>
      </c>
      <c r="D68" s="392" t="s">
        <v>280</v>
      </c>
      <c r="E68" s="377">
        <v>13001</v>
      </c>
      <c r="F68" s="392" t="s">
        <v>281</v>
      </c>
      <c r="G68" s="377">
        <v>13102</v>
      </c>
      <c r="H68" s="492">
        <v>2.35</v>
      </c>
    </row>
    <row r="69" spans="1:8" s="5" customFormat="1" ht="12.75" x14ac:dyDescent="0.2">
      <c r="A69" s="392" t="s">
        <v>278</v>
      </c>
      <c r="B69" s="392" t="s">
        <v>279</v>
      </c>
      <c r="C69" s="390" t="s">
        <v>280</v>
      </c>
      <c r="D69" s="392" t="s">
        <v>280</v>
      </c>
      <c r="E69" s="377">
        <v>13001</v>
      </c>
      <c r="F69" s="392" t="s">
        <v>282</v>
      </c>
      <c r="G69" s="377">
        <v>13103</v>
      </c>
      <c r="H69" s="492">
        <v>4.4800000000000004</v>
      </c>
    </row>
    <row r="70" spans="1:8" s="5" customFormat="1" ht="12.75" x14ac:dyDescent="0.2">
      <c r="A70" s="392" t="s">
        <v>278</v>
      </c>
      <c r="B70" s="392" t="s">
        <v>279</v>
      </c>
      <c r="C70" s="390" t="s">
        <v>280</v>
      </c>
      <c r="D70" s="392" t="s">
        <v>280</v>
      </c>
      <c r="E70" s="377">
        <v>13001</v>
      </c>
      <c r="F70" s="392" t="s">
        <v>283</v>
      </c>
      <c r="G70" s="377">
        <v>13104</v>
      </c>
      <c r="H70" s="492">
        <v>4.46</v>
      </c>
    </row>
    <row r="71" spans="1:8" s="5" customFormat="1" ht="12.75" x14ac:dyDescent="0.2">
      <c r="A71" s="392" t="s">
        <v>278</v>
      </c>
      <c r="B71" s="392" t="s">
        <v>279</v>
      </c>
      <c r="C71" s="390" t="s">
        <v>280</v>
      </c>
      <c r="D71" s="392" t="s">
        <v>280</v>
      </c>
      <c r="E71" s="377">
        <v>13001</v>
      </c>
      <c r="F71" s="392" t="s">
        <v>284</v>
      </c>
      <c r="G71" s="377">
        <v>13105</v>
      </c>
      <c r="H71" s="492">
        <v>2.61</v>
      </c>
    </row>
    <row r="72" spans="1:8" s="5" customFormat="1" ht="12.75" x14ac:dyDescent="0.2">
      <c r="A72" s="392" t="s">
        <v>278</v>
      </c>
      <c r="B72" s="392" t="s">
        <v>279</v>
      </c>
      <c r="C72" s="390" t="s">
        <v>280</v>
      </c>
      <c r="D72" s="392" t="s">
        <v>280</v>
      </c>
      <c r="E72" s="377">
        <v>13001</v>
      </c>
      <c r="F72" s="392" t="s">
        <v>285</v>
      </c>
      <c r="G72" s="377">
        <v>13106</v>
      </c>
      <c r="H72" s="492">
        <v>4.2</v>
      </c>
    </row>
    <row r="73" spans="1:8" s="5" customFormat="1" ht="12.75" x14ac:dyDescent="0.2">
      <c r="A73" s="392" t="s">
        <v>278</v>
      </c>
      <c r="B73" s="392" t="s">
        <v>279</v>
      </c>
      <c r="C73" s="390" t="s">
        <v>280</v>
      </c>
      <c r="D73" s="392" t="s">
        <v>280</v>
      </c>
      <c r="E73" s="377">
        <v>13001</v>
      </c>
      <c r="F73" s="392" t="s">
        <v>286</v>
      </c>
      <c r="G73" s="377">
        <v>13107</v>
      </c>
      <c r="H73" s="492">
        <v>2.64</v>
      </c>
    </row>
    <row r="74" spans="1:8" s="5" customFormat="1" ht="12.75" x14ac:dyDescent="0.2">
      <c r="A74" s="392" t="s">
        <v>278</v>
      </c>
      <c r="B74" s="392" t="s">
        <v>279</v>
      </c>
      <c r="C74" s="390" t="s">
        <v>280</v>
      </c>
      <c r="D74" s="392" t="s">
        <v>280</v>
      </c>
      <c r="E74" s="377">
        <v>13001</v>
      </c>
      <c r="F74" s="392" t="s">
        <v>287</v>
      </c>
      <c r="G74" s="377">
        <v>13108</v>
      </c>
      <c r="H74" s="492">
        <v>4.37</v>
      </c>
    </row>
    <row r="75" spans="1:8" s="5" customFormat="1" ht="12.75" x14ac:dyDescent="0.2">
      <c r="A75" s="392" t="s">
        <v>278</v>
      </c>
      <c r="B75" s="392" t="s">
        <v>279</v>
      </c>
      <c r="C75" s="390" t="s">
        <v>280</v>
      </c>
      <c r="D75" s="392" t="s">
        <v>280</v>
      </c>
      <c r="E75" s="377">
        <v>13001</v>
      </c>
      <c r="F75" s="392" t="s">
        <v>288</v>
      </c>
      <c r="G75" s="377">
        <v>13109</v>
      </c>
      <c r="H75" s="492">
        <v>2.13</v>
      </c>
    </row>
    <row r="76" spans="1:8" s="5" customFormat="1" ht="12.75" x14ac:dyDescent="0.2">
      <c r="A76" s="392" t="s">
        <v>278</v>
      </c>
      <c r="B76" s="392" t="s">
        <v>279</v>
      </c>
      <c r="C76" s="390" t="s">
        <v>280</v>
      </c>
      <c r="D76" s="392" t="s">
        <v>280</v>
      </c>
      <c r="E76" s="377">
        <v>13001</v>
      </c>
      <c r="F76" s="392" t="s">
        <v>289</v>
      </c>
      <c r="G76" s="377">
        <v>13110</v>
      </c>
      <c r="H76" s="492">
        <v>2.12</v>
      </c>
    </row>
    <row r="77" spans="1:8" s="5" customFormat="1" ht="12.75" x14ac:dyDescent="0.2">
      <c r="A77" s="392" t="s">
        <v>278</v>
      </c>
      <c r="B77" s="392" t="s">
        <v>279</v>
      </c>
      <c r="C77" s="390" t="s">
        <v>280</v>
      </c>
      <c r="D77" s="392" t="s">
        <v>280</v>
      </c>
      <c r="E77" s="377">
        <v>13001</v>
      </c>
      <c r="F77" s="392" t="s">
        <v>290</v>
      </c>
      <c r="G77" s="377">
        <v>13111</v>
      </c>
      <c r="H77" s="492">
        <v>3.04</v>
      </c>
    </row>
    <row r="78" spans="1:8" s="5" customFormat="1" ht="12.75" x14ac:dyDescent="0.2">
      <c r="A78" s="392" t="s">
        <v>278</v>
      </c>
      <c r="B78" s="392" t="s">
        <v>279</v>
      </c>
      <c r="C78" s="390" t="s">
        <v>280</v>
      </c>
      <c r="D78" s="392" t="s">
        <v>280</v>
      </c>
      <c r="E78" s="377">
        <v>13001</v>
      </c>
      <c r="F78" s="392" t="s">
        <v>291</v>
      </c>
      <c r="G78" s="377">
        <v>13112</v>
      </c>
      <c r="H78" s="492">
        <v>3.04</v>
      </c>
    </row>
    <row r="79" spans="1:8" s="5" customFormat="1" ht="12.75" x14ac:dyDescent="0.2">
      <c r="A79" s="392" t="s">
        <v>278</v>
      </c>
      <c r="B79" s="392" t="s">
        <v>279</v>
      </c>
      <c r="C79" s="390" t="s">
        <v>280</v>
      </c>
      <c r="D79" s="392" t="s">
        <v>280</v>
      </c>
      <c r="E79" s="377">
        <v>13001</v>
      </c>
      <c r="F79" s="392" t="s">
        <v>292</v>
      </c>
      <c r="G79" s="377">
        <v>13113</v>
      </c>
      <c r="H79" s="492">
        <v>2.0299999999999998</v>
      </c>
    </row>
    <row r="80" spans="1:8" s="5" customFormat="1" ht="12.75" x14ac:dyDescent="0.2">
      <c r="A80" s="392" t="s">
        <v>278</v>
      </c>
      <c r="B80" s="392" t="s">
        <v>279</v>
      </c>
      <c r="C80" s="390" t="s">
        <v>280</v>
      </c>
      <c r="D80" s="392" t="s">
        <v>280</v>
      </c>
      <c r="E80" s="377">
        <v>13001</v>
      </c>
      <c r="F80" s="392" t="s">
        <v>293</v>
      </c>
      <c r="G80" s="377">
        <v>13114</v>
      </c>
      <c r="H80" s="492">
        <v>1.3</v>
      </c>
    </row>
    <row r="81" spans="1:8" s="5" customFormat="1" ht="12.75" x14ac:dyDescent="0.2">
      <c r="A81" s="392" t="s">
        <v>278</v>
      </c>
      <c r="B81" s="392" t="s">
        <v>279</v>
      </c>
      <c r="C81" s="390" t="s">
        <v>280</v>
      </c>
      <c r="D81" s="392" t="s">
        <v>280</v>
      </c>
      <c r="E81" s="377">
        <v>13001</v>
      </c>
      <c r="F81" s="392" t="s">
        <v>294</v>
      </c>
      <c r="G81" s="377">
        <v>13115</v>
      </c>
      <c r="H81" s="492">
        <v>1.35</v>
      </c>
    </row>
    <row r="82" spans="1:8" s="5" customFormat="1" ht="12.75" x14ac:dyDescent="0.2">
      <c r="A82" s="392" t="s">
        <v>278</v>
      </c>
      <c r="B82" s="392" t="s">
        <v>279</v>
      </c>
      <c r="C82" s="390" t="s">
        <v>280</v>
      </c>
      <c r="D82" s="392" t="s">
        <v>280</v>
      </c>
      <c r="E82" s="377">
        <v>13001</v>
      </c>
      <c r="F82" s="392" t="s">
        <v>295</v>
      </c>
      <c r="G82" s="377">
        <v>13116</v>
      </c>
      <c r="H82" s="492">
        <v>4.83</v>
      </c>
    </row>
    <row r="83" spans="1:8" s="5" customFormat="1" ht="12.75" x14ac:dyDescent="0.2">
      <c r="A83" s="392" t="s">
        <v>278</v>
      </c>
      <c r="B83" s="392" t="s">
        <v>279</v>
      </c>
      <c r="C83" s="390" t="s">
        <v>280</v>
      </c>
      <c r="D83" s="392" t="s">
        <v>280</v>
      </c>
      <c r="E83" s="377">
        <v>13001</v>
      </c>
      <c r="F83" s="392" t="s">
        <v>296</v>
      </c>
      <c r="G83" s="377">
        <v>13117</v>
      </c>
      <c r="H83" s="492">
        <v>3.68</v>
      </c>
    </row>
    <row r="84" spans="1:8" s="5" customFormat="1" ht="12.75" x14ac:dyDescent="0.2">
      <c r="A84" s="392" t="s">
        <v>278</v>
      </c>
      <c r="B84" s="392" t="s">
        <v>279</v>
      </c>
      <c r="C84" s="390" t="s">
        <v>280</v>
      </c>
      <c r="D84" s="392" t="s">
        <v>280</v>
      </c>
      <c r="E84" s="377">
        <v>13001</v>
      </c>
      <c r="F84" s="392" t="s">
        <v>297</v>
      </c>
      <c r="G84" s="377">
        <v>13118</v>
      </c>
      <c r="H84" s="492">
        <v>2.4900000000000002</v>
      </c>
    </row>
    <row r="85" spans="1:8" s="5" customFormat="1" ht="12.75" x14ac:dyDescent="0.2">
      <c r="A85" s="392" t="s">
        <v>278</v>
      </c>
      <c r="B85" s="392" t="s">
        <v>279</v>
      </c>
      <c r="C85" s="390" t="s">
        <v>280</v>
      </c>
      <c r="D85" s="392" t="s">
        <v>280</v>
      </c>
      <c r="E85" s="377">
        <v>13001</v>
      </c>
      <c r="F85" s="392" t="s">
        <v>298</v>
      </c>
      <c r="G85" s="377">
        <v>13119</v>
      </c>
      <c r="H85" s="492">
        <v>1.69</v>
      </c>
    </row>
    <row r="86" spans="1:8" s="5" customFormat="1" ht="12.75" x14ac:dyDescent="0.2">
      <c r="A86" s="392" t="s">
        <v>278</v>
      </c>
      <c r="B86" s="392" t="s">
        <v>279</v>
      </c>
      <c r="C86" s="390" t="s">
        <v>280</v>
      </c>
      <c r="D86" s="392" t="s">
        <v>280</v>
      </c>
      <c r="E86" s="377">
        <v>13001</v>
      </c>
      <c r="F86" s="392" t="s">
        <v>299</v>
      </c>
      <c r="G86" s="377">
        <v>13120</v>
      </c>
      <c r="H86" s="492">
        <v>1.65</v>
      </c>
    </row>
    <row r="87" spans="1:8" s="5" customFormat="1" ht="12.75" x14ac:dyDescent="0.2">
      <c r="A87" s="392" t="s">
        <v>278</v>
      </c>
      <c r="B87" s="392" t="s">
        <v>279</v>
      </c>
      <c r="C87" s="390" t="s">
        <v>280</v>
      </c>
      <c r="D87" s="392" t="s">
        <v>280</v>
      </c>
      <c r="E87" s="377">
        <v>13001</v>
      </c>
      <c r="F87" s="392" t="s">
        <v>300</v>
      </c>
      <c r="G87" s="377">
        <v>13121</v>
      </c>
      <c r="H87" s="492">
        <v>4.18</v>
      </c>
    </row>
    <row r="88" spans="1:8" s="5" customFormat="1" ht="12.75" x14ac:dyDescent="0.2">
      <c r="A88" s="392" t="s">
        <v>278</v>
      </c>
      <c r="B88" s="392" t="s">
        <v>279</v>
      </c>
      <c r="C88" s="390" t="s">
        <v>280</v>
      </c>
      <c r="D88" s="392" t="s">
        <v>280</v>
      </c>
      <c r="E88" s="377">
        <v>13001</v>
      </c>
      <c r="F88" s="392" t="s">
        <v>301</v>
      </c>
      <c r="G88" s="377">
        <v>13122</v>
      </c>
      <c r="H88" s="492">
        <v>2.84</v>
      </c>
    </row>
    <row r="89" spans="1:8" s="5" customFormat="1" ht="12.75" x14ac:dyDescent="0.2">
      <c r="A89" s="392" t="s">
        <v>278</v>
      </c>
      <c r="B89" s="392" t="s">
        <v>279</v>
      </c>
      <c r="C89" s="390" t="s">
        <v>280</v>
      </c>
      <c r="D89" s="392" t="s">
        <v>280</v>
      </c>
      <c r="E89" s="377">
        <v>13001</v>
      </c>
      <c r="F89" s="392" t="s">
        <v>302</v>
      </c>
      <c r="G89" s="377">
        <v>13123</v>
      </c>
      <c r="H89" s="492">
        <v>2.34</v>
      </c>
    </row>
    <row r="90" spans="1:8" s="5" customFormat="1" ht="12.75" x14ac:dyDescent="0.2">
      <c r="A90" s="392" t="s">
        <v>278</v>
      </c>
      <c r="B90" s="392" t="s">
        <v>279</v>
      </c>
      <c r="C90" s="390" t="s">
        <v>280</v>
      </c>
      <c r="D90" s="392" t="s">
        <v>280</v>
      </c>
      <c r="E90" s="377">
        <v>13001</v>
      </c>
      <c r="F90" s="392" t="s">
        <v>303</v>
      </c>
      <c r="G90" s="377">
        <v>13124</v>
      </c>
      <c r="H90" s="492">
        <v>2.64</v>
      </c>
    </row>
    <row r="91" spans="1:8" s="5" customFormat="1" ht="12.75" x14ac:dyDescent="0.2">
      <c r="A91" s="392" t="s">
        <v>278</v>
      </c>
      <c r="B91" s="392" t="s">
        <v>279</v>
      </c>
      <c r="C91" s="390" t="s">
        <v>280</v>
      </c>
      <c r="D91" s="392" t="s">
        <v>280</v>
      </c>
      <c r="E91" s="377">
        <v>13001</v>
      </c>
      <c r="F91" s="392" t="s">
        <v>304</v>
      </c>
      <c r="G91" s="377">
        <v>13125</v>
      </c>
      <c r="H91" s="492">
        <v>1.71</v>
      </c>
    </row>
    <row r="92" spans="1:8" s="5" customFormat="1" ht="12.75" x14ac:dyDescent="0.2">
      <c r="A92" s="392" t="s">
        <v>278</v>
      </c>
      <c r="B92" s="392" t="s">
        <v>279</v>
      </c>
      <c r="C92" s="390" t="s">
        <v>280</v>
      </c>
      <c r="D92" s="392" t="s">
        <v>280</v>
      </c>
      <c r="E92" s="377">
        <v>13001</v>
      </c>
      <c r="F92" s="392" t="s">
        <v>305</v>
      </c>
      <c r="G92" s="377">
        <v>13126</v>
      </c>
      <c r="H92" s="492">
        <v>3.63</v>
      </c>
    </row>
    <row r="93" spans="1:8" s="5" customFormat="1" ht="12.75" x14ac:dyDescent="0.2">
      <c r="A93" s="392" t="s">
        <v>278</v>
      </c>
      <c r="B93" s="392" t="s">
        <v>279</v>
      </c>
      <c r="C93" s="390" t="s">
        <v>280</v>
      </c>
      <c r="D93" s="392" t="s">
        <v>280</v>
      </c>
      <c r="E93" s="377">
        <v>13001</v>
      </c>
      <c r="F93" s="392" t="s">
        <v>306</v>
      </c>
      <c r="G93" s="377">
        <v>13127</v>
      </c>
      <c r="H93" s="492">
        <v>4.4000000000000004</v>
      </c>
    </row>
    <row r="94" spans="1:8" s="5" customFormat="1" ht="12.75" x14ac:dyDescent="0.2">
      <c r="A94" s="392" t="s">
        <v>278</v>
      </c>
      <c r="B94" s="392" t="s">
        <v>279</v>
      </c>
      <c r="C94" s="390" t="s">
        <v>280</v>
      </c>
      <c r="D94" s="392" t="s">
        <v>280</v>
      </c>
      <c r="E94" s="377">
        <v>13001</v>
      </c>
      <c r="F94" s="392" t="s">
        <v>307</v>
      </c>
      <c r="G94" s="377">
        <v>13128</v>
      </c>
      <c r="H94" s="492">
        <v>2.84</v>
      </c>
    </row>
    <row r="95" spans="1:8" s="5" customFormat="1" ht="12.75" x14ac:dyDescent="0.2">
      <c r="A95" s="392" t="s">
        <v>278</v>
      </c>
      <c r="B95" s="392" t="s">
        <v>279</v>
      </c>
      <c r="C95" s="390" t="s">
        <v>280</v>
      </c>
      <c r="D95" s="392" t="s">
        <v>280</v>
      </c>
      <c r="E95" s="377">
        <v>13001</v>
      </c>
      <c r="F95" s="392" t="s">
        <v>308</v>
      </c>
      <c r="G95" s="377">
        <v>13129</v>
      </c>
      <c r="H95" s="492">
        <v>4.63</v>
      </c>
    </row>
    <row r="96" spans="1:8" s="5" customFormat="1" ht="12.75" x14ac:dyDescent="0.2">
      <c r="A96" s="392" t="s">
        <v>278</v>
      </c>
      <c r="B96" s="392" t="s">
        <v>279</v>
      </c>
      <c r="C96" s="390" t="s">
        <v>280</v>
      </c>
      <c r="D96" s="392" t="s">
        <v>280</v>
      </c>
      <c r="E96" s="377">
        <v>13001</v>
      </c>
      <c r="F96" s="392" t="s">
        <v>309</v>
      </c>
      <c r="G96" s="377">
        <v>13130</v>
      </c>
      <c r="H96" s="492">
        <v>2.2799999999999998</v>
      </c>
    </row>
    <row r="97" spans="1:8" s="5" customFormat="1" ht="12.75" x14ac:dyDescent="0.2">
      <c r="A97" s="392" t="s">
        <v>278</v>
      </c>
      <c r="B97" s="392" t="s">
        <v>279</v>
      </c>
      <c r="C97" s="390" t="s">
        <v>280</v>
      </c>
      <c r="D97" s="392" t="s">
        <v>280</v>
      </c>
      <c r="E97" s="377">
        <v>13001</v>
      </c>
      <c r="F97" s="392" t="s">
        <v>310</v>
      </c>
      <c r="G97" s="377">
        <v>13131</v>
      </c>
      <c r="H97" s="492">
        <v>4.5999999999999996</v>
      </c>
    </row>
    <row r="98" spans="1:8" s="5" customFormat="1" ht="12.75" x14ac:dyDescent="0.2">
      <c r="A98" s="392" t="s">
        <v>278</v>
      </c>
      <c r="B98" s="392" t="s">
        <v>279</v>
      </c>
      <c r="C98" s="390" t="s">
        <v>280</v>
      </c>
      <c r="D98" s="392" t="s">
        <v>280</v>
      </c>
      <c r="E98" s="377">
        <v>13001</v>
      </c>
      <c r="F98" s="392" t="s">
        <v>311</v>
      </c>
      <c r="G98" s="377">
        <v>13132</v>
      </c>
      <c r="H98" s="492">
        <v>0.81</v>
      </c>
    </row>
    <row r="99" spans="1:8" s="5" customFormat="1" ht="12.75" x14ac:dyDescent="0.2">
      <c r="A99" s="392" t="s">
        <v>278</v>
      </c>
      <c r="B99" s="392" t="s">
        <v>312</v>
      </c>
      <c r="C99" s="390" t="s">
        <v>280</v>
      </c>
      <c r="D99" s="392" t="s">
        <v>280</v>
      </c>
      <c r="E99" s="377">
        <v>13001</v>
      </c>
      <c r="F99" s="392" t="s">
        <v>313</v>
      </c>
      <c r="G99" s="377">
        <v>13201</v>
      </c>
      <c r="H99" s="492">
        <v>1.51</v>
      </c>
    </row>
    <row r="100" spans="1:8" s="5" customFormat="1" ht="12.75" x14ac:dyDescent="0.2">
      <c r="A100" s="392" t="s">
        <v>278</v>
      </c>
      <c r="B100" s="392" t="s">
        <v>312</v>
      </c>
      <c r="C100" s="390" t="s">
        <v>280</v>
      </c>
      <c r="D100" s="392" t="s">
        <v>280</v>
      </c>
      <c r="E100" s="377">
        <v>13001</v>
      </c>
      <c r="F100" s="392" t="s">
        <v>314</v>
      </c>
      <c r="G100" s="377">
        <v>13202</v>
      </c>
      <c r="H100" s="492">
        <v>1.1200000000000001</v>
      </c>
    </row>
    <row r="101" spans="1:8" s="5" customFormat="1" ht="12.75" x14ac:dyDescent="0.2">
      <c r="A101" s="392" t="s">
        <v>278</v>
      </c>
      <c r="B101" s="392" t="s">
        <v>312</v>
      </c>
      <c r="C101" s="390" t="s">
        <v>280</v>
      </c>
      <c r="D101" s="392" t="s">
        <v>280</v>
      </c>
      <c r="E101" s="377">
        <v>13001</v>
      </c>
      <c r="F101" s="392" t="s">
        <v>315</v>
      </c>
      <c r="G101" s="377">
        <v>13203</v>
      </c>
      <c r="H101" s="492">
        <v>1.29</v>
      </c>
    </row>
    <row r="102" spans="1:8" s="5" customFormat="1" ht="12.75" x14ac:dyDescent="0.2">
      <c r="A102" s="392" t="s">
        <v>278</v>
      </c>
      <c r="B102" s="392" t="s">
        <v>316</v>
      </c>
      <c r="C102" s="390" t="s">
        <v>280</v>
      </c>
      <c r="D102" s="392" t="s">
        <v>280</v>
      </c>
      <c r="E102" s="377">
        <v>13001</v>
      </c>
      <c r="F102" s="392" t="s">
        <v>317</v>
      </c>
      <c r="G102" s="377">
        <v>13301</v>
      </c>
      <c r="H102" s="492">
        <v>1.34</v>
      </c>
    </row>
    <row r="103" spans="1:8" s="5" customFormat="1" ht="12.75" x14ac:dyDescent="0.2">
      <c r="A103" s="392" t="s">
        <v>278</v>
      </c>
      <c r="B103" s="392" t="s">
        <v>316</v>
      </c>
      <c r="C103" s="390" t="s">
        <v>280</v>
      </c>
      <c r="D103" s="392" t="s">
        <v>280</v>
      </c>
      <c r="E103" s="377">
        <v>13001</v>
      </c>
      <c r="F103" s="392" t="s">
        <v>318</v>
      </c>
      <c r="G103" s="377">
        <v>13302</v>
      </c>
      <c r="H103" s="492">
        <v>1.1599999999999999</v>
      </c>
    </row>
    <row r="104" spans="1:8" s="5" customFormat="1" ht="12.75" x14ac:dyDescent="0.2">
      <c r="A104" s="392" t="s">
        <v>278</v>
      </c>
      <c r="B104" s="392" t="s">
        <v>316</v>
      </c>
      <c r="C104" s="390" t="s">
        <v>280</v>
      </c>
      <c r="D104" s="392" t="s">
        <v>280</v>
      </c>
      <c r="E104" s="377">
        <v>13001</v>
      </c>
      <c r="F104" s="392" t="s">
        <v>319</v>
      </c>
      <c r="G104" s="377">
        <v>13303</v>
      </c>
      <c r="H104" s="492">
        <v>1.22</v>
      </c>
    </row>
    <row r="105" spans="1:8" s="5" customFormat="1" ht="12.75" x14ac:dyDescent="0.2">
      <c r="A105" s="392" t="s">
        <v>278</v>
      </c>
      <c r="B105" s="392" t="s">
        <v>320</v>
      </c>
      <c r="C105" s="390" t="s">
        <v>280</v>
      </c>
      <c r="D105" s="392" t="s">
        <v>280</v>
      </c>
      <c r="E105" s="377">
        <v>13001</v>
      </c>
      <c r="F105" s="392" t="s">
        <v>321</v>
      </c>
      <c r="G105" s="377">
        <v>13401</v>
      </c>
      <c r="H105" s="492">
        <v>2.14</v>
      </c>
    </row>
    <row r="106" spans="1:8" s="5" customFormat="1" ht="12.75" x14ac:dyDescent="0.2">
      <c r="A106" s="392" t="s">
        <v>278</v>
      </c>
      <c r="B106" s="392" t="s">
        <v>320</v>
      </c>
      <c r="C106" s="390" t="s">
        <v>280</v>
      </c>
      <c r="D106" s="392" t="s">
        <v>280</v>
      </c>
      <c r="E106" s="377">
        <v>13001</v>
      </c>
      <c r="F106" s="392" t="s">
        <v>322</v>
      </c>
      <c r="G106" s="377">
        <v>13402</v>
      </c>
      <c r="H106" s="492">
        <v>1.6</v>
      </c>
    </row>
    <row r="107" spans="1:8" s="5" customFormat="1" ht="12.75" x14ac:dyDescent="0.2">
      <c r="A107" s="392" t="s">
        <v>278</v>
      </c>
      <c r="B107" s="392" t="s">
        <v>320</v>
      </c>
      <c r="C107" s="390" t="s">
        <v>280</v>
      </c>
      <c r="D107" s="392" t="s">
        <v>280</v>
      </c>
      <c r="E107" s="377">
        <v>13001</v>
      </c>
      <c r="F107" s="392" t="s">
        <v>323</v>
      </c>
      <c r="G107" s="377">
        <v>13403</v>
      </c>
      <c r="H107" s="492">
        <v>1.49</v>
      </c>
    </row>
    <row r="108" spans="1:8" s="5" customFormat="1" ht="12.75" x14ac:dyDescent="0.2">
      <c r="A108" s="392" t="s">
        <v>278</v>
      </c>
      <c r="B108" s="392" t="s">
        <v>320</v>
      </c>
      <c r="C108" s="390" t="s">
        <v>280</v>
      </c>
      <c r="D108" s="392" t="s">
        <v>280</v>
      </c>
      <c r="E108" s="377">
        <v>13001</v>
      </c>
      <c r="F108" s="392" t="s">
        <v>324</v>
      </c>
      <c r="G108" s="377">
        <v>13404</v>
      </c>
      <c r="H108" s="492">
        <v>1.59</v>
      </c>
    </row>
    <row r="109" spans="1:8" s="5" customFormat="1" ht="12.75" x14ac:dyDescent="0.2">
      <c r="A109" s="392" t="s">
        <v>278</v>
      </c>
      <c r="B109" s="392" t="s">
        <v>325</v>
      </c>
      <c r="C109" s="390" t="s">
        <v>181</v>
      </c>
      <c r="D109" s="392" t="s">
        <v>325</v>
      </c>
      <c r="E109" s="377">
        <v>13501</v>
      </c>
      <c r="F109" s="193" t="s">
        <v>325</v>
      </c>
      <c r="G109" s="377">
        <v>13501</v>
      </c>
      <c r="H109" s="492">
        <v>1.53</v>
      </c>
    </row>
    <row r="110" spans="1:8" s="5" customFormat="1" ht="12.75" x14ac:dyDescent="0.2">
      <c r="A110" s="392" t="s">
        <v>278</v>
      </c>
      <c r="B110" s="392" t="s">
        <v>326</v>
      </c>
      <c r="C110" s="390" t="s">
        <v>280</v>
      </c>
      <c r="D110" s="392" t="s">
        <v>280</v>
      </c>
      <c r="E110" s="377">
        <v>13001</v>
      </c>
      <c r="F110" s="392" t="s">
        <v>326</v>
      </c>
      <c r="G110" s="377">
        <v>13601</v>
      </c>
      <c r="H110" s="492">
        <v>1.04</v>
      </c>
    </row>
    <row r="111" spans="1:8" s="5" customFormat="1" ht="12.75" x14ac:dyDescent="0.2">
      <c r="A111" s="392" t="s">
        <v>278</v>
      </c>
      <c r="B111" s="392" t="s">
        <v>326</v>
      </c>
      <c r="C111" s="390" t="s">
        <v>280</v>
      </c>
      <c r="D111" s="392" t="s">
        <v>280</v>
      </c>
      <c r="E111" s="377">
        <v>13001</v>
      </c>
      <c r="F111" s="392" t="s">
        <v>327</v>
      </c>
      <c r="G111" s="377">
        <v>13602</v>
      </c>
      <c r="H111" s="492">
        <v>1.17</v>
      </c>
    </row>
    <row r="112" spans="1:8" s="5" customFormat="1" ht="12.75" x14ac:dyDescent="0.2">
      <c r="A112" s="392" t="s">
        <v>278</v>
      </c>
      <c r="B112" s="392" t="s">
        <v>326</v>
      </c>
      <c r="C112" s="390" t="s">
        <v>280</v>
      </c>
      <c r="D112" s="392" t="s">
        <v>280</v>
      </c>
      <c r="E112" s="377">
        <v>13001</v>
      </c>
      <c r="F112" s="392" t="s">
        <v>328</v>
      </c>
      <c r="G112" s="377">
        <v>13603</v>
      </c>
      <c r="H112" s="492">
        <v>1.03</v>
      </c>
    </row>
    <row r="113" spans="1:8" s="5" customFormat="1" ht="12.75" x14ac:dyDescent="0.2">
      <c r="A113" s="392" t="s">
        <v>278</v>
      </c>
      <c r="B113" s="392" t="s">
        <v>326</v>
      </c>
      <c r="C113" s="390" t="s">
        <v>280</v>
      </c>
      <c r="D113" s="392" t="s">
        <v>280</v>
      </c>
      <c r="E113" s="377">
        <v>13001</v>
      </c>
      <c r="F113" s="392" t="s">
        <v>329</v>
      </c>
      <c r="G113" s="377">
        <v>13604</v>
      </c>
      <c r="H113" s="492">
        <v>1.88</v>
      </c>
    </row>
    <row r="114" spans="1:8" s="5" customFormat="1" ht="12.75" x14ac:dyDescent="0.2">
      <c r="A114" s="392" t="s">
        <v>278</v>
      </c>
      <c r="B114" s="392" t="s">
        <v>326</v>
      </c>
      <c r="C114" s="390" t="s">
        <v>280</v>
      </c>
      <c r="D114" s="392" t="s">
        <v>280</v>
      </c>
      <c r="E114" s="377">
        <v>13001</v>
      </c>
      <c r="F114" s="392" t="s">
        <v>330</v>
      </c>
      <c r="G114" s="377">
        <v>13605</v>
      </c>
      <c r="H114" s="492">
        <v>1.27</v>
      </c>
    </row>
    <row r="115" spans="1:8" s="5" customFormat="1" ht="12.75" x14ac:dyDescent="0.2">
      <c r="A115" s="392" t="s">
        <v>331</v>
      </c>
      <c r="B115" s="392" t="s">
        <v>332</v>
      </c>
      <c r="C115" s="390" t="s">
        <v>181</v>
      </c>
      <c r="D115" s="392" t="s">
        <v>332</v>
      </c>
      <c r="E115" s="377">
        <v>14101</v>
      </c>
      <c r="F115" s="392" t="s">
        <v>332</v>
      </c>
      <c r="G115" s="377">
        <v>14101</v>
      </c>
      <c r="H115" s="492">
        <v>1.76</v>
      </c>
    </row>
    <row r="116" spans="1:8" s="5" customFormat="1" ht="12.75" x14ac:dyDescent="0.2">
      <c r="A116" s="392" t="s">
        <v>333</v>
      </c>
      <c r="B116" s="392" t="s">
        <v>334</v>
      </c>
      <c r="C116" s="390" t="s">
        <v>181</v>
      </c>
      <c r="D116" s="392" t="s">
        <v>334</v>
      </c>
      <c r="E116" s="377">
        <v>15101</v>
      </c>
      <c r="F116" s="392" t="s">
        <v>334</v>
      </c>
      <c r="G116" s="377">
        <v>15101</v>
      </c>
      <c r="H116" s="492">
        <v>4.12</v>
      </c>
    </row>
    <row r="117" spans="1:8" s="5" customFormat="1" ht="12.75" x14ac:dyDescent="0.2">
      <c r="A117" s="392" t="s">
        <v>335</v>
      </c>
      <c r="B117" s="349" t="s">
        <v>336</v>
      </c>
      <c r="C117" s="390" t="s">
        <v>181</v>
      </c>
      <c r="D117" s="392" t="s">
        <v>337</v>
      </c>
      <c r="E117" s="377">
        <v>16101</v>
      </c>
      <c r="F117" s="392" t="s">
        <v>338</v>
      </c>
      <c r="G117" s="377">
        <v>16101</v>
      </c>
      <c r="H117" s="492">
        <v>1.37</v>
      </c>
    </row>
    <row r="118" spans="1:8" s="5" customFormat="1" ht="12.75" x14ac:dyDescent="0.2">
      <c r="A118" s="392" t="s">
        <v>335</v>
      </c>
      <c r="B118" s="349" t="s">
        <v>336</v>
      </c>
      <c r="C118" s="390" t="s">
        <v>181</v>
      </c>
      <c r="D118" s="392" t="s">
        <v>337</v>
      </c>
      <c r="E118" s="377">
        <v>16101</v>
      </c>
      <c r="F118" s="392" t="s">
        <v>339</v>
      </c>
      <c r="G118" s="377">
        <v>16103</v>
      </c>
      <c r="H118" s="492">
        <v>0.73</v>
      </c>
    </row>
    <row r="119" spans="1:8" s="5" customFormat="1" ht="12.75" x14ac:dyDescent="0.2">
      <c r="A119" s="392" t="s">
        <v>335</v>
      </c>
      <c r="B119" s="349" t="s">
        <v>340</v>
      </c>
      <c r="C119" s="390" t="s">
        <v>181</v>
      </c>
      <c r="D119" s="387" t="s">
        <v>341</v>
      </c>
      <c r="E119" s="377">
        <v>16301</v>
      </c>
      <c r="F119" s="387" t="s">
        <v>341</v>
      </c>
      <c r="G119" s="377">
        <v>16301</v>
      </c>
      <c r="H119" s="492">
        <v>0.81</v>
      </c>
    </row>
  </sheetData>
  <mergeCells count="1">
    <mergeCell ref="B1:H1"/>
  </mergeCells>
  <hyperlinks>
    <hyperlink ref="I1" location="INDICE!A1" display="INDICE" xr:uid="{00000000-0004-0000-6C00-000000000000}"/>
    <hyperlink ref="I2" location="Matriz_Estadisticas!A1" display="ESTADÍSTICAS" xr:uid="{00000000-0004-0000-6C00-000001000000}"/>
  </hyperlinks>
  <pageMargins left="0.7" right="0.7" top="0.75" bottom="0.75" header="0.3" footer="0.3"/>
  <pageSetup orientation="portrait" horizontalDpi="4294967293" verticalDpi="4294967293"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C37"/>
  <sheetViews>
    <sheetView workbookViewId="0"/>
  </sheetViews>
  <sheetFormatPr baseColWidth="10" defaultColWidth="11.42578125" defaultRowHeight="15" x14ac:dyDescent="0.25"/>
  <cols>
    <col min="1" max="1" width="44.42578125" style="655" bestFit="1" customWidth="1"/>
    <col min="2" max="2" width="100.7109375" style="34" customWidth="1"/>
    <col min="3" max="3" width="7" style="34" bestFit="1" customWidth="1"/>
    <col min="4" max="16384" width="11.42578125" style="34"/>
  </cols>
  <sheetData>
    <row r="1" spans="1:3" x14ac:dyDescent="0.25">
      <c r="A1" s="679" t="s">
        <v>401</v>
      </c>
      <c r="B1" s="679" t="s">
        <v>402</v>
      </c>
      <c r="C1" s="57" t="s">
        <v>144</v>
      </c>
    </row>
    <row r="2" spans="1:3" x14ac:dyDescent="0.25">
      <c r="A2" s="415" t="s">
        <v>8</v>
      </c>
      <c r="B2" s="344" t="s">
        <v>76</v>
      </c>
      <c r="C2" s="263"/>
    </row>
    <row r="3" spans="1:3" x14ac:dyDescent="0.25">
      <c r="A3" s="415" t="s">
        <v>6</v>
      </c>
      <c r="B3" s="281" t="s">
        <v>487</v>
      </c>
      <c r="C3" s="263"/>
    </row>
    <row r="4" spans="1:3" x14ac:dyDescent="0.25">
      <c r="A4" s="415" t="s">
        <v>370</v>
      </c>
      <c r="B4" s="344" t="s">
        <v>488</v>
      </c>
      <c r="C4" s="263"/>
    </row>
    <row r="5" spans="1:3" x14ac:dyDescent="0.25">
      <c r="A5" s="415" t="s">
        <v>11</v>
      </c>
      <c r="B5" s="281" t="s">
        <v>489</v>
      </c>
      <c r="C5" s="263"/>
    </row>
    <row r="6" spans="1:3" x14ac:dyDescent="0.25">
      <c r="A6" s="415" t="s">
        <v>145</v>
      </c>
      <c r="B6" s="344" t="s">
        <v>404</v>
      </c>
      <c r="C6" s="263"/>
    </row>
    <row r="7" spans="1:3" x14ac:dyDescent="0.25">
      <c r="A7" s="415" t="s">
        <v>9</v>
      </c>
      <c r="B7" s="291" t="s">
        <v>405</v>
      </c>
      <c r="C7" s="263"/>
    </row>
    <row r="8" spans="1:3" x14ac:dyDescent="0.25">
      <c r="A8" s="415" t="s">
        <v>371</v>
      </c>
      <c r="B8" s="291">
        <v>2017</v>
      </c>
      <c r="C8" s="263"/>
    </row>
    <row r="9" spans="1:3" x14ac:dyDescent="0.25">
      <c r="A9" s="415" t="s">
        <v>372</v>
      </c>
      <c r="B9" s="291" t="s">
        <v>15</v>
      </c>
      <c r="C9" s="263"/>
    </row>
    <row r="10" spans="1:3" ht="51" x14ac:dyDescent="0.25">
      <c r="A10" s="209" t="s">
        <v>373</v>
      </c>
      <c r="B10" s="351" t="s">
        <v>490</v>
      </c>
      <c r="C10" s="263"/>
    </row>
    <row r="11" spans="1:3" x14ac:dyDescent="0.25">
      <c r="A11" s="415" t="s">
        <v>374</v>
      </c>
      <c r="B11" s="344" t="s">
        <v>408</v>
      </c>
      <c r="C11" s="263"/>
    </row>
    <row r="12" spans="1:3" x14ac:dyDescent="0.25">
      <c r="A12" s="415" t="s">
        <v>375</v>
      </c>
      <c r="B12" s="344" t="s">
        <v>491</v>
      </c>
      <c r="C12" s="263"/>
    </row>
    <row r="13" spans="1:3" x14ac:dyDescent="0.25">
      <c r="A13" s="415" t="s">
        <v>376</v>
      </c>
      <c r="B13" s="344" t="s">
        <v>491</v>
      </c>
      <c r="C13" s="263"/>
    </row>
    <row r="14" spans="1:3" x14ac:dyDescent="0.25">
      <c r="A14" s="415" t="s">
        <v>146</v>
      </c>
      <c r="B14" s="344" t="s">
        <v>492</v>
      </c>
      <c r="C14" s="263"/>
    </row>
    <row r="15" spans="1:3" x14ac:dyDescent="0.25">
      <c r="A15" s="415" t="s">
        <v>377</v>
      </c>
      <c r="B15" s="328">
        <v>43076</v>
      </c>
      <c r="C15" s="263"/>
    </row>
    <row r="16" spans="1:3" x14ac:dyDescent="0.25">
      <c r="A16" s="415" t="s">
        <v>378</v>
      </c>
      <c r="B16" s="328">
        <v>43789</v>
      </c>
      <c r="C16" s="263"/>
    </row>
    <row r="17" spans="1:2" x14ac:dyDescent="0.25">
      <c r="A17" s="415" t="s">
        <v>379</v>
      </c>
      <c r="B17" s="344" t="s">
        <v>493</v>
      </c>
    </row>
    <row r="18" spans="1:2" x14ac:dyDescent="0.25">
      <c r="A18" s="415" t="s">
        <v>380</v>
      </c>
      <c r="B18" s="344" t="s">
        <v>494</v>
      </c>
    </row>
    <row r="19" spans="1:2" x14ac:dyDescent="0.25">
      <c r="A19" s="415" t="s">
        <v>381</v>
      </c>
      <c r="B19" s="344" t="s">
        <v>414</v>
      </c>
    </row>
    <row r="20" spans="1:2" x14ac:dyDescent="0.25">
      <c r="A20" s="415" t="s">
        <v>382</v>
      </c>
      <c r="B20" s="344" t="s">
        <v>417</v>
      </c>
    </row>
    <row r="21" spans="1:2" x14ac:dyDescent="0.25">
      <c r="A21" s="415" t="s">
        <v>385</v>
      </c>
      <c r="B21" s="311" t="s">
        <v>420</v>
      </c>
    </row>
    <row r="22" spans="1:2" x14ac:dyDescent="0.25">
      <c r="A22" s="432" t="s">
        <v>386</v>
      </c>
      <c r="B22" s="403" t="s">
        <v>495</v>
      </c>
    </row>
    <row r="23" spans="1:2" x14ac:dyDescent="0.25">
      <c r="A23" s="432" t="s">
        <v>418</v>
      </c>
      <c r="B23" s="612" t="s">
        <v>419</v>
      </c>
    </row>
    <row r="24" spans="1:2" x14ac:dyDescent="0.25">
      <c r="A24" s="432" t="s">
        <v>387</v>
      </c>
      <c r="B24" s="342">
        <v>2017</v>
      </c>
    </row>
    <row r="25" spans="1:2" x14ac:dyDescent="0.25">
      <c r="A25" s="432" t="s">
        <v>388</v>
      </c>
      <c r="B25" s="416" t="s">
        <v>453</v>
      </c>
    </row>
    <row r="26" spans="1:2" x14ac:dyDescent="0.25">
      <c r="A26" s="432" t="s">
        <v>389</v>
      </c>
      <c r="B26" s="167"/>
    </row>
    <row r="27" spans="1:2" x14ac:dyDescent="0.25">
      <c r="A27" s="432" t="s">
        <v>390</v>
      </c>
      <c r="B27" s="167"/>
    </row>
    <row r="28" spans="1:2" x14ac:dyDescent="0.25">
      <c r="A28" s="432" t="s">
        <v>422</v>
      </c>
      <c r="B28" s="129"/>
    </row>
    <row r="29" spans="1:2" x14ac:dyDescent="0.25">
      <c r="A29" s="432" t="s">
        <v>391</v>
      </c>
      <c r="B29" s="311"/>
    </row>
    <row r="30" spans="1:2" x14ac:dyDescent="0.25">
      <c r="A30" s="432" t="s">
        <v>392</v>
      </c>
      <c r="B30" s="344"/>
    </row>
    <row r="31" spans="1:2" x14ac:dyDescent="0.25">
      <c r="A31" s="432" t="s">
        <v>393</v>
      </c>
      <c r="B31" s="167"/>
    </row>
    <row r="32" spans="1:2" x14ac:dyDescent="0.25">
      <c r="A32" s="432" t="s">
        <v>394</v>
      </c>
      <c r="B32" s="167"/>
    </row>
    <row r="33" spans="1:2" x14ac:dyDescent="0.25">
      <c r="A33" s="432" t="s">
        <v>423</v>
      </c>
      <c r="B33" s="167"/>
    </row>
    <row r="34" spans="1:2" x14ac:dyDescent="0.25">
      <c r="A34" s="432" t="s">
        <v>395</v>
      </c>
      <c r="B34" s="167"/>
    </row>
    <row r="35" spans="1:2" x14ac:dyDescent="0.25">
      <c r="A35" s="432" t="s">
        <v>396</v>
      </c>
      <c r="B35" s="167"/>
    </row>
    <row r="36" spans="1:2" x14ac:dyDescent="0.25">
      <c r="A36" s="432" t="s">
        <v>383</v>
      </c>
      <c r="B36" s="403" t="s">
        <v>496</v>
      </c>
    </row>
    <row r="37" spans="1:2" x14ac:dyDescent="0.25">
      <c r="A37" s="432" t="s">
        <v>384</v>
      </c>
      <c r="B37" s="403" t="s">
        <v>497</v>
      </c>
    </row>
  </sheetData>
  <hyperlinks>
    <hyperlink ref="C1" location="INDICE!A1" display="INDICE" xr:uid="{00000000-0004-0000-0A00-000000000000}"/>
  </hyperlinks>
  <pageMargins left="0.7" right="0.7" top="0.75" bottom="0.75" header="0.3" footer="0.3"/>
  <pageSetup orientation="portrait" horizontalDpi="4294967293" verticalDpi="4294967293" r:id="rId1"/>
</worksheet>
</file>

<file path=xl/worksheets/sheet1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D00-000000000000}">
  <dimension ref="A1:C37"/>
  <sheetViews>
    <sheetView workbookViewId="0"/>
  </sheetViews>
  <sheetFormatPr baseColWidth="10" defaultColWidth="11.42578125" defaultRowHeight="15" x14ac:dyDescent="0.25"/>
  <cols>
    <col min="1" max="1" width="44.42578125" style="657" bestFit="1" customWidth="1"/>
    <col min="2" max="2" width="100.7109375" style="34" customWidth="1"/>
    <col min="3" max="3" width="7" style="34" bestFit="1" customWidth="1"/>
    <col min="4" max="16384" width="11.42578125" style="34"/>
  </cols>
  <sheetData>
    <row r="1" spans="1:3" x14ac:dyDescent="0.25">
      <c r="A1" s="679" t="s">
        <v>401</v>
      </c>
      <c r="B1" s="679" t="s">
        <v>402</v>
      </c>
      <c r="C1" s="57" t="s">
        <v>144</v>
      </c>
    </row>
    <row r="2" spans="1:3" s="27" customFormat="1" ht="15" customHeight="1" x14ac:dyDescent="0.2">
      <c r="A2" s="415" t="s">
        <v>8</v>
      </c>
      <c r="B2" s="435" t="s">
        <v>89</v>
      </c>
    </row>
    <row r="3" spans="1:3" s="27" customFormat="1" ht="15" customHeight="1" x14ac:dyDescent="0.2">
      <c r="A3" s="415" t="s">
        <v>6</v>
      </c>
      <c r="B3" s="435" t="s">
        <v>79</v>
      </c>
    </row>
    <row r="4" spans="1:3" s="27" customFormat="1" ht="15" customHeight="1" x14ac:dyDescent="0.2">
      <c r="A4" s="415" t="s">
        <v>370</v>
      </c>
      <c r="B4" s="414" t="s">
        <v>88</v>
      </c>
    </row>
    <row r="5" spans="1:3" s="27" customFormat="1" ht="15" customHeight="1" x14ac:dyDescent="0.2">
      <c r="A5" s="415" t="s">
        <v>11</v>
      </c>
      <c r="B5" s="414" t="s">
        <v>1409</v>
      </c>
    </row>
    <row r="6" spans="1:3" s="27" customFormat="1" ht="15" customHeight="1" x14ac:dyDescent="0.2">
      <c r="A6" s="415" t="s">
        <v>145</v>
      </c>
      <c r="B6" s="414" t="s">
        <v>451</v>
      </c>
    </row>
    <row r="7" spans="1:3" s="27" customFormat="1" ht="15" customHeight="1" x14ac:dyDescent="0.2">
      <c r="A7" s="415" t="s">
        <v>9</v>
      </c>
      <c r="B7" s="414" t="s">
        <v>405</v>
      </c>
    </row>
    <row r="8" spans="1:3" s="27" customFormat="1" ht="15" customHeight="1" x14ac:dyDescent="0.2">
      <c r="A8" s="415" t="s">
        <v>371</v>
      </c>
      <c r="B8" s="414">
        <v>2017</v>
      </c>
    </row>
    <row r="9" spans="1:3" s="27" customFormat="1" ht="15" customHeight="1" x14ac:dyDescent="0.2">
      <c r="A9" s="415" t="s">
        <v>372</v>
      </c>
      <c r="B9" s="414" t="s">
        <v>453</v>
      </c>
    </row>
    <row r="10" spans="1:3" s="27" customFormat="1" ht="102" x14ac:dyDescent="0.2">
      <c r="A10" s="209" t="s">
        <v>373</v>
      </c>
      <c r="B10" s="296" t="s">
        <v>1410</v>
      </c>
    </row>
    <row r="11" spans="1:3" s="27" customFormat="1" ht="15" customHeight="1" x14ac:dyDescent="0.2">
      <c r="A11" s="415" t="s">
        <v>374</v>
      </c>
      <c r="B11" s="414" t="s">
        <v>455</v>
      </c>
    </row>
    <row r="12" spans="1:3" s="27" customFormat="1" ht="15" customHeight="1" x14ac:dyDescent="0.2">
      <c r="A12" s="415" t="s">
        <v>375</v>
      </c>
      <c r="B12" s="435" t="s">
        <v>456</v>
      </c>
    </row>
    <row r="13" spans="1:3" s="27" customFormat="1" ht="15" customHeight="1" x14ac:dyDescent="0.2">
      <c r="A13" s="415" t="s">
        <v>376</v>
      </c>
      <c r="B13" s="435" t="s">
        <v>457</v>
      </c>
    </row>
    <row r="14" spans="1:3" s="27" customFormat="1" ht="15" customHeight="1" x14ac:dyDescent="0.2">
      <c r="A14" s="415" t="s">
        <v>146</v>
      </c>
      <c r="B14" s="414" t="s">
        <v>1411</v>
      </c>
    </row>
    <row r="15" spans="1:3" s="27" customFormat="1" ht="15" customHeight="1" x14ac:dyDescent="0.2">
      <c r="A15" s="415" t="s">
        <v>377</v>
      </c>
      <c r="B15" s="264">
        <v>43301</v>
      </c>
    </row>
    <row r="16" spans="1:3" s="27" customFormat="1" ht="15" customHeight="1" x14ac:dyDescent="0.2">
      <c r="A16" s="415" t="s">
        <v>378</v>
      </c>
      <c r="B16" s="264">
        <v>43657</v>
      </c>
    </row>
    <row r="17" spans="1:2" s="27" customFormat="1" ht="15" customHeight="1" x14ac:dyDescent="0.2">
      <c r="A17" s="415" t="s">
        <v>379</v>
      </c>
      <c r="B17" s="435" t="s">
        <v>459</v>
      </c>
    </row>
    <row r="18" spans="1:2" s="27" customFormat="1" ht="15" customHeight="1" x14ac:dyDescent="0.2">
      <c r="A18" s="432" t="s">
        <v>380</v>
      </c>
      <c r="B18" s="414" t="s">
        <v>1412</v>
      </c>
    </row>
    <row r="19" spans="1:2" s="27" customFormat="1" ht="15" customHeight="1" x14ac:dyDescent="0.2">
      <c r="A19" s="432" t="s">
        <v>381</v>
      </c>
      <c r="B19" s="414" t="s">
        <v>461</v>
      </c>
    </row>
    <row r="20" spans="1:2" s="27" customFormat="1" ht="15" customHeight="1" x14ac:dyDescent="0.2">
      <c r="A20" s="432" t="s">
        <v>382</v>
      </c>
      <c r="B20" s="435" t="s">
        <v>462</v>
      </c>
    </row>
    <row r="21" spans="1:2" s="27" customFormat="1" ht="15" customHeight="1" x14ac:dyDescent="0.2">
      <c r="A21" s="432" t="s">
        <v>385</v>
      </c>
      <c r="B21" s="414" t="s">
        <v>1413</v>
      </c>
    </row>
    <row r="22" spans="1:2" s="27" customFormat="1" ht="15" customHeight="1" x14ac:dyDescent="0.2">
      <c r="A22" s="432" t="s">
        <v>386</v>
      </c>
      <c r="B22" s="407" t="s">
        <v>417</v>
      </c>
    </row>
    <row r="23" spans="1:2" s="27" customFormat="1" ht="15" customHeight="1" x14ac:dyDescent="0.2">
      <c r="A23" s="432" t="s">
        <v>418</v>
      </c>
      <c r="B23" s="638" t="s">
        <v>1414</v>
      </c>
    </row>
    <row r="24" spans="1:2" s="27" customFormat="1" ht="15" customHeight="1" x14ac:dyDescent="0.2">
      <c r="A24" s="432" t="s">
        <v>387</v>
      </c>
      <c r="B24" s="407">
        <v>2017</v>
      </c>
    </row>
    <row r="25" spans="1:2" s="27" customFormat="1" ht="15" customHeight="1" x14ac:dyDescent="0.2">
      <c r="A25" s="432" t="s">
        <v>388</v>
      </c>
      <c r="B25" s="249" t="s">
        <v>465</v>
      </c>
    </row>
    <row r="26" spans="1:2" s="27" customFormat="1" ht="15" customHeight="1" x14ac:dyDescent="0.2">
      <c r="A26" s="432" t="s">
        <v>389</v>
      </c>
      <c r="B26" s="407" t="s">
        <v>1415</v>
      </c>
    </row>
    <row r="27" spans="1:2" s="27" customFormat="1" ht="15" customHeight="1" x14ac:dyDescent="0.2">
      <c r="A27" s="432" t="s">
        <v>390</v>
      </c>
      <c r="B27" s="407" t="s">
        <v>417</v>
      </c>
    </row>
    <row r="28" spans="1:2" s="27" customFormat="1" ht="15" customHeight="1" x14ac:dyDescent="0.2">
      <c r="A28" s="432" t="s">
        <v>422</v>
      </c>
      <c r="B28" s="638" t="s">
        <v>1414</v>
      </c>
    </row>
    <row r="29" spans="1:2" s="27" customFormat="1" ht="15" customHeight="1" x14ac:dyDescent="0.2">
      <c r="A29" s="432" t="s">
        <v>391</v>
      </c>
      <c r="B29" s="407">
        <v>2017</v>
      </c>
    </row>
    <row r="30" spans="1:2" s="27" customFormat="1" ht="15" customHeight="1" x14ac:dyDescent="0.2">
      <c r="A30" s="432" t="s">
        <v>392</v>
      </c>
      <c r="B30" s="249" t="s">
        <v>465</v>
      </c>
    </row>
    <row r="31" spans="1:2" s="27" customFormat="1" ht="15" customHeight="1" x14ac:dyDescent="0.2">
      <c r="A31" s="432" t="s">
        <v>393</v>
      </c>
      <c r="B31" s="407" t="s">
        <v>1416</v>
      </c>
    </row>
    <row r="32" spans="1:2" s="27" customFormat="1" ht="15" customHeight="1" x14ac:dyDescent="0.2">
      <c r="A32" s="432" t="s">
        <v>394</v>
      </c>
      <c r="B32" s="407" t="s">
        <v>417</v>
      </c>
    </row>
    <row r="33" spans="1:2" s="27" customFormat="1" ht="15" customHeight="1" x14ac:dyDescent="0.2">
      <c r="A33" s="432" t="s">
        <v>423</v>
      </c>
      <c r="B33" s="638" t="s">
        <v>1414</v>
      </c>
    </row>
    <row r="34" spans="1:2" s="27" customFormat="1" ht="15" customHeight="1" x14ac:dyDescent="0.2">
      <c r="A34" s="432" t="s">
        <v>395</v>
      </c>
      <c r="B34" s="407">
        <v>2017</v>
      </c>
    </row>
    <row r="35" spans="1:2" s="27" customFormat="1" ht="15" customHeight="1" x14ac:dyDescent="0.2">
      <c r="A35" s="432" t="s">
        <v>396</v>
      </c>
      <c r="B35" s="249" t="s">
        <v>465</v>
      </c>
    </row>
    <row r="36" spans="1:2" s="27" customFormat="1" ht="15" customHeight="1" x14ac:dyDescent="0.2">
      <c r="A36" s="432" t="s">
        <v>383</v>
      </c>
      <c r="B36" s="248" t="s">
        <v>467</v>
      </c>
    </row>
    <row r="37" spans="1:2" s="27" customFormat="1" ht="15" customHeight="1" x14ac:dyDescent="0.2">
      <c r="A37" s="432" t="s">
        <v>384</v>
      </c>
      <c r="B37" s="410" t="s">
        <v>468</v>
      </c>
    </row>
  </sheetData>
  <hyperlinks>
    <hyperlink ref="C1" location="INDICE!A1" display="INDICE" xr:uid="{00000000-0004-0000-6D00-000000000000}"/>
  </hyperlinks>
  <pageMargins left="0.7" right="0.7" top="0.75" bottom="0.75" header="0.3" footer="0.3"/>
  <pageSetup orientation="portrait" horizontalDpi="4294967293" verticalDpi="4294967293" r:id="rId1"/>
</worksheet>
</file>

<file path=xl/worksheets/sheet1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E00-000000000000}">
  <dimension ref="A1:I119"/>
  <sheetViews>
    <sheetView workbookViewId="0"/>
  </sheetViews>
  <sheetFormatPr baseColWidth="10" defaultColWidth="11.42578125" defaultRowHeight="15" x14ac:dyDescent="0.25"/>
  <cols>
    <col min="1" max="1" width="17.28515625" bestFit="1" customWidth="1"/>
    <col min="2" max="2" width="22.140625" style="402" bestFit="1" customWidth="1"/>
    <col min="3" max="3" width="16.140625" style="402" bestFit="1" customWidth="1"/>
    <col min="4" max="4" width="38.5703125" bestFit="1" customWidth="1"/>
    <col min="5" max="5" width="11.5703125" bestFit="1" customWidth="1"/>
    <col min="6" max="6" width="19" bestFit="1" customWidth="1"/>
    <col min="7" max="7" width="6" bestFit="1" customWidth="1"/>
    <col min="8" max="8" width="46" bestFit="1" customWidth="1"/>
    <col min="9" max="9" width="13.140625" bestFit="1" customWidth="1"/>
  </cols>
  <sheetData>
    <row r="1" spans="1:9" x14ac:dyDescent="0.25">
      <c r="A1" s="105" t="s">
        <v>89</v>
      </c>
      <c r="B1" s="730" t="s">
        <v>1409</v>
      </c>
      <c r="C1" s="730"/>
      <c r="D1" s="730"/>
      <c r="E1" s="730"/>
      <c r="F1" s="730"/>
      <c r="G1" s="730"/>
      <c r="H1" s="730"/>
      <c r="I1" s="6" t="s">
        <v>144</v>
      </c>
    </row>
    <row r="2" spans="1:9" x14ac:dyDescent="0.25">
      <c r="A2" s="255" t="s">
        <v>174</v>
      </c>
      <c r="B2" s="255" t="s">
        <v>175</v>
      </c>
      <c r="C2" s="255" t="s">
        <v>176</v>
      </c>
      <c r="D2" s="255" t="s">
        <v>177</v>
      </c>
      <c r="E2" s="255" t="s">
        <v>178</v>
      </c>
      <c r="F2" s="255" t="s">
        <v>14</v>
      </c>
      <c r="G2" s="255" t="s">
        <v>470</v>
      </c>
      <c r="H2" s="255" t="s">
        <v>1417</v>
      </c>
      <c r="I2" s="6" t="s">
        <v>432</v>
      </c>
    </row>
    <row r="3" spans="1:9" s="5" customFormat="1" ht="12.75" x14ac:dyDescent="0.2">
      <c r="A3" s="392" t="s">
        <v>179</v>
      </c>
      <c r="B3" s="392" t="s">
        <v>180</v>
      </c>
      <c r="C3" s="390" t="s">
        <v>181</v>
      </c>
      <c r="D3" s="392" t="s">
        <v>182</v>
      </c>
      <c r="E3" s="377">
        <v>1001</v>
      </c>
      <c r="F3" s="392" t="s">
        <v>180</v>
      </c>
      <c r="G3" s="377">
        <v>1101</v>
      </c>
      <c r="H3" s="532">
        <v>6949</v>
      </c>
    </row>
    <row r="4" spans="1:9" s="5" customFormat="1" ht="12.75" x14ac:dyDescent="0.2">
      <c r="A4" s="392" t="s">
        <v>179</v>
      </c>
      <c r="B4" s="392" t="s">
        <v>180</v>
      </c>
      <c r="C4" s="390" t="s">
        <v>181</v>
      </c>
      <c r="D4" s="392" t="s">
        <v>182</v>
      </c>
      <c r="E4" s="377">
        <v>1001</v>
      </c>
      <c r="F4" s="392" t="s">
        <v>183</v>
      </c>
      <c r="G4" s="377">
        <v>1107</v>
      </c>
      <c r="H4" s="532">
        <v>4978</v>
      </c>
    </row>
    <row r="5" spans="1:9" s="5" customFormat="1" ht="12.75" x14ac:dyDescent="0.2">
      <c r="A5" s="392" t="s">
        <v>184</v>
      </c>
      <c r="B5" s="392" t="s">
        <v>184</v>
      </c>
      <c r="C5" s="390" t="s">
        <v>181</v>
      </c>
      <c r="D5" s="392" t="s">
        <v>184</v>
      </c>
      <c r="E5" s="377">
        <v>2101</v>
      </c>
      <c r="F5" s="392" t="s">
        <v>184</v>
      </c>
      <c r="G5" s="377">
        <v>2101</v>
      </c>
      <c r="H5" s="532">
        <v>13240</v>
      </c>
    </row>
    <row r="6" spans="1:9" s="5" customFormat="1" ht="12.75" x14ac:dyDescent="0.2">
      <c r="A6" s="392" t="s">
        <v>184</v>
      </c>
      <c r="B6" s="392" t="s">
        <v>185</v>
      </c>
      <c r="C6" s="390" t="s">
        <v>181</v>
      </c>
      <c r="D6" s="392" t="s">
        <v>186</v>
      </c>
      <c r="E6" s="377">
        <v>2201</v>
      </c>
      <c r="F6" s="392" t="s">
        <v>186</v>
      </c>
      <c r="G6" s="377">
        <v>2201</v>
      </c>
      <c r="H6" s="532">
        <v>4884</v>
      </c>
    </row>
    <row r="7" spans="1:9" s="5" customFormat="1" ht="12.75" x14ac:dyDescent="0.2">
      <c r="A7" s="392" t="s">
        <v>187</v>
      </c>
      <c r="B7" s="392" t="s">
        <v>188</v>
      </c>
      <c r="C7" s="390" t="s">
        <v>181</v>
      </c>
      <c r="D7" s="392" t="s">
        <v>189</v>
      </c>
      <c r="E7" s="377">
        <v>3001</v>
      </c>
      <c r="F7" s="392" t="s">
        <v>188</v>
      </c>
      <c r="G7" s="377">
        <v>3101</v>
      </c>
      <c r="H7" s="532">
        <v>3609</v>
      </c>
    </row>
    <row r="8" spans="1:9" s="5" customFormat="1" ht="12.75" x14ac:dyDescent="0.2">
      <c r="A8" s="392" t="s">
        <v>187</v>
      </c>
      <c r="B8" s="392" t="s">
        <v>188</v>
      </c>
      <c r="C8" s="390" t="s">
        <v>181</v>
      </c>
      <c r="D8" s="392" t="s">
        <v>189</v>
      </c>
      <c r="E8" s="377">
        <v>3001</v>
      </c>
      <c r="F8" s="392" t="s">
        <v>190</v>
      </c>
      <c r="G8" s="377">
        <v>3103</v>
      </c>
      <c r="H8" s="532">
        <v>243</v>
      </c>
    </row>
    <row r="9" spans="1:9" s="5" customFormat="1" ht="12.75" x14ac:dyDescent="0.2">
      <c r="A9" s="392" t="s">
        <v>187</v>
      </c>
      <c r="B9" s="387" t="s">
        <v>191</v>
      </c>
      <c r="C9" s="390" t="s">
        <v>181</v>
      </c>
      <c r="D9" s="387" t="s">
        <v>192</v>
      </c>
      <c r="E9" s="377">
        <v>3301</v>
      </c>
      <c r="F9" s="387" t="s">
        <v>192</v>
      </c>
      <c r="G9" s="377">
        <v>3301</v>
      </c>
      <c r="H9" s="532">
        <v>1139</v>
      </c>
    </row>
    <row r="10" spans="1:9" s="5" customFormat="1" ht="12.75" x14ac:dyDescent="0.2">
      <c r="A10" s="392" t="s">
        <v>193</v>
      </c>
      <c r="B10" s="392" t="s">
        <v>194</v>
      </c>
      <c r="C10" s="390" t="s">
        <v>181</v>
      </c>
      <c r="D10" s="392" t="s">
        <v>195</v>
      </c>
      <c r="E10" s="377">
        <v>4001</v>
      </c>
      <c r="F10" s="392" t="s">
        <v>196</v>
      </c>
      <c r="G10" s="377">
        <v>4101</v>
      </c>
      <c r="H10" s="532">
        <v>3127</v>
      </c>
    </row>
    <row r="11" spans="1:9" s="5" customFormat="1" ht="12.75" x14ac:dyDescent="0.2">
      <c r="A11" s="392" t="s">
        <v>193</v>
      </c>
      <c r="B11" s="392" t="s">
        <v>194</v>
      </c>
      <c r="C11" s="390" t="s">
        <v>181</v>
      </c>
      <c r="D11" s="392" t="s">
        <v>195</v>
      </c>
      <c r="E11" s="377">
        <v>4001</v>
      </c>
      <c r="F11" s="392" t="s">
        <v>193</v>
      </c>
      <c r="G11" s="377">
        <v>4102</v>
      </c>
      <c r="H11" s="532">
        <v>3357</v>
      </c>
    </row>
    <row r="12" spans="1:9" s="5" customFormat="1" ht="12.75" x14ac:dyDescent="0.2">
      <c r="A12" s="392" t="s">
        <v>193</v>
      </c>
      <c r="B12" s="392" t="s">
        <v>197</v>
      </c>
      <c r="C12" s="390" t="s">
        <v>181</v>
      </c>
      <c r="D12" s="392" t="s">
        <v>198</v>
      </c>
      <c r="E12" s="377">
        <v>4301</v>
      </c>
      <c r="F12" s="193" t="s">
        <v>198</v>
      </c>
      <c r="G12" s="377">
        <v>4301</v>
      </c>
      <c r="H12" s="532">
        <v>1592</v>
      </c>
    </row>
    <row r="13" spans="1:9" s="5" customFormat="1" ht="12.75" x14ac:dyDescent="0.2">
      <c r="A13" s="392" t="s">
        <v>199</v>
      </c>
      <c r="B13" s="392" t="s">
        <v>199</v>
      </c>
      <c r="C13" s="390" t="s">
        <v>200</v>
      </c>
      <c r="D13" s="392" t="s">
        <v>200</v>
      </c>
      <c r="E13" s="377">
        <v>5001</v>
      </c>
      <c r="F13" s="392" t="s">
        <v>199</v>
      </c>
      <c r="G13" s="377">
        <v>5101</v>
      </c>
      <c r="H13" s="532">
        <v>8969</v>
      </c>
    </row>
    <row r="14" spans="1:9" s="5" customFormat="1" ht="12.75" x14ac:dyDescent="0.2">
      <c r="A14" s="392" t="s">
        <v>199</v>
      </c>
      <c r="B14" s="392" t="s">
        <v>199</v>
      </c>
      <c r="C14" s="390" t="s">
        <v>200</v>
      </c>
      <c r="D14" s="392" t="s">
        <v>200</v>
      </c>
      <c r="E14" s="377">
        <v>5001</v>
      </c>
      <c r="F14" s="392" t="s">
        <v>201</v>
      </c>
      <c r="G14" s="377">
        <v>5102</v>
      </c>
      <c r="H14" s="532">
        <v>228</v>
      </c>
    </row>
    <row r="15" spans="1:9" s="5" customFormat="1" ht="12.75" x14ac:dyDescent="0.2">
      <c r="A15" s="392" t="s">
        <v>199</v>
      </c>
      <c r="B15" s="392" t="s">
        <v>199</v>
      </c>
      <c r="C15" s="390" t="s">
        <v>200</v>
      </c>
      <c r="D15" s="392" t="s">
        <v>200</v>
      </c>
      <c r="E15" s="377">
        <v>5001</v>
      </c>
      <c r="F15" s="392" t="s">
        <v>202</v>
      </c>
      <c r="G15" s="377">
        <v>5103</v>
      </c>
      <c r="H15" s="532">
        <v>545</v>
      </c>
    </row>
    <row r="16" spans="1:9" s="5" customFormat="1" ht="12.75" x14ac:dyDescent="0.2">
      <c r="A16" s="392" t="s">
        <v>199</v>
      </c>
      <c r="B16" s="392" t="s">
        <v>199</v>
      </c>
      <c r="C16" s="390" t="s">
        <v>200</v>
      </c>
      <c r="D16" s="392" t="s">
        <v>200</v>
      </c>
      <c r="E16" s="377">
        <v>5001</v>
      </c>
      <c r="F16" s="392" t="s">
        <v>203</v>
      </c>
      <c r="G16" s="377">
        <v>5105</v>
      </c>
      <c r="H16" s="532">
        <v>230</v>
      </c>
    </row>
    <row r="17" spans="1:8" s="5" customFormat="1" ht="12.75" x14ac:dyDescent="0.2">
      <c r="A17" s="392" t="s">
        <v>199</v>
      </c>
      <c r="B17" s="392" t="s">
        <v>199</v>
      </c>
      <c r="C17" s="390" t="s">
        <v>200</v>
      </c>
      <c r="D17" s="392" t="s">
        <v>200</v>
      </c>
      <c r="E17" s="377">
        <v>5001</v>
      </c>
      <c r="F17" s="392" t="s">
        <v>204</v>
      </c>
      <c r="G17" s="377">
        <v>5107</v>
      </c>
      <c r="H17" s="532">
        <v>511</v>
      </c>
    </row>
    <row r="18" spans="1:8" s="5" customFormat="1" ht="12.75" x14ac:dyDescent="0.2">
      <c r="A18" s="392" t="s">
        <v>199</v>
      </c>
      <c r="B18" s="392" t="s">
        <v>199</v>
      </c>
      <c r="C18" s="390" t="s">
        <v>200</v>
      </c>
      <c r="D18" s="392" t="s">
        <v>200</v>
      </c>
      <c r="E18" s="377">
        <v>5001</v>
      </c>
      <c r="F18" s="392" t="s">
        <v>205</v>
      </c>
      <c r="G18" s="377">
        <v>5109</v>
      </c>
      <c r="H18" s="532">
        <v>6573</v>
      </c>
    </row>
    <row r="19" spans="1:8" s="5" customFormat="1" ht="12.75" x14ac:dyDescent="0.2">
      <c r="A19" s="392" t="s">
        <v>199</v>
      </c>
      <c r="B19" s="387" t="s">
        <v>206</v>
      </c>
      <c r="C19" s="390" t="s">
        <v>181</v>
      </c>
      <c r="D19" s="387" t="s">
        <v>207</v>
      </c>
      <c r="E19" s="377">
        <v>5301</v>
      </c>
      <c r="F19" s="194" t="s">
        <v>206</v>
      </c>
      <c r="G19" s="377">
        <v>5301</v>
      </c>
      <c r="H19" s="532">
        <v>656</v>
      </c>
    </row>
    <row r="20" spans="1:8" s="5" customFormat="1" ht="12.75" x14ac:dyDescent="0.2">
      <c r="A20" s="392" t="s">
        <v>199</v>
      </c>
      <c r="B20" s="387" t="s">
        <v>206</v>
      </c>
      <c r="C20" s="390" t="s">
        <v>181</v>
      </c>
      <c r="D20" s="387" t="s">
        <v>207</v>
      </c>
      <c r="E20" s="377">
        <v>5301</v>
      </c>
      <c r="F20" s="194" t="s">
        <v>208</v>
      </c>
      <c r="G20" s="377">
        <v>5304</v>
      </c>
      <c r="H20" s="532">
        <v>124</v>
      </c>
    </row>
    <row r="21" spans="1:8" s="5" customFormat="1" ht="12.75" x14ac:dyDescent="0.2">
      <c r="A21" s="392" t="s">
        <v>199</v>
      </c>
      <c r="B21" s="387" t="s">
        <v>209</v>
      </c>
      <c r="C21" s="390" t="s">
        <v>181</v>
      </c>
      <c r="D21" s="387" t="s">
        <v>210</v>
      </c>
      <c r="E21" s="377">
        <v>5501</v>
      </c>
      <c r="F21" s="194" t="s">
        <v>209</v>
      </c>
      <c r="G21" s="377">
        <v>5501</v>
      </c>
      <c r="H21" s="532">
        <v>1149</v>
      </c>
    </row>
    <row r="22" spans="1:8" s="5" customFormat="1" ht="12.75" x14ac:dyDescent="0.2">
      <c r="A22" s="392" t="s">
        <v>199</v>
      </c>
      <c r="B22" s="387" t="s">
        <v>209</v>
      </c>
      <c r="C22" s="390" t="s">
        <v>181</v>
      </c>
      <c r="D22" s="387" t="s">
        <v>210</v>
      </c>
      <c r="E22" s="377">
        <v>5501</v>
      </c>
      <c r="F22" s="194" t="s">
        <v>211</v>
      </c>
      <c r="G22" s="377">
        <v>5502</v>
      </c>
      <c r="H22" s="532">
        <v>828</v>
      </c>
    </row>
    <row r="23" spans="1:8" s="5" customFormat="1" ht="12.75" x14ac:dyDescent="0.2">
      <c r="A23" s="392" t="s">
        <v>199</v>
      </c>
      <c r="B23" s="387" t="s">
        <v>209</v>
      </c>
      <c r="C23" s="390" t="s">
        <v>181</v>
      </c>
      <c r="D23" s="387" t="s">
        <v>210</v>
      </c>
      <c r="E23" s="377">
        <v>5501</v>
      </c>
      <c r="F23" s="194" t="s">
        <v>212</v>
      </c>
      <c r="G23" s="377">
        <v>5503</v>
      </c>
      <c r="H23" s="532">
        <v>257</v>
      </c>
    </row>
    <row r="24" spans="1:8" s="5" customFormat="1" ht="12.75" x14ac:dyDescent="0.2">
      <c r="A24" s="392" t="s">
        <v>199</v>
      </c>
      <c r="B24" s="387" t="s">
        <v>209</v>
      </c>
      <c r="C24" s="390" t="s">
        <v>181</v>
      </c>
      <c r="D24" s="387" t="s">
        <v>210</v>
      </c>
      <c r="E24" s="377">
        <v>5501</v>
      </c>
      <c r="F24" s="194" t="s">
        <v>213</v>
      </c>
      <c r="G24" s="377">
        <v>5504</v>
      </c>
      <c r="H24" s="532">
        <v>176</v>
      </c>
    </row>
    <row r="25" spans="1:8" s="5" customFormat="1" ht="12.75" x14ac:dyDescent="0.2">
      <c r="A25" s="392" t="s">
        <v>199</v>
      </c>
      <c r="B25" s="392" t="s">
        <v>214</v>
      </c>
      <c r="C25" s="390" t="s">
        <v>181</v>
      </c>
      <c r="D25" s="392" t="s">
        <v>215</v>
      </c>
      <c r="E25" s="377">
        <v>5601</v>
      </c>
      <c r="F25" s="193" t="s">
        <v>214</v>
      </c>
      <c r="G25" s="377">
        <v>5601</v>
      </c>
      <c r="H25" s="532">
        <v>1381</v>
      </c>
    </row>
    <row r="26" spans="1:8" s="5" customFormat="1" ht="12.75" x14ac:dyDescent="0.2">
      <c r="A26" s="392" t="s">
        <v>199</v>
      </c>
      <c r="B26" s="392" t="s">
        <v>214</v>
      </c>
      <c r="C26" s="390" t="s">
        <v>181</v>
      </c>
      <c r="D26" s="392" t="s">
        <v>215</v>
      </c>
      <c r="E26" s="377">
        <v>5601</v>
      </c>
      <c r="F26" s="193" t="s">
        <v>216</v>
      </c>
      <c r="G26" s="377">
        <v>5603</v>
      </c>
      <c r="H26" s="532">
        <v>444</v>
      </c>
    </row>
    <row r="27" spans="1:8" s="5" customFormat="1" ht="12.75" x14ac:dyDescent="0.2">
      <c r="A27" s="392" t="s">
        <v>199</v>
      </c>
      <c r="B27" s="392" t="s">
        <v>214</v>
      </c>
      <c r="C27" s="390" t="s">
        <v>181</v>
      </c>
      <c r="D27" s="392" t="s">
        <v>215</v>
      </c>
      <c r="E27" s="377">
        <v>5601</v>
      </c>
      <c r="F27" s="193" t="s">
        <v>217</v>
      </c>
      <c r="G27" s="377">
        <v>5606</v>
      </c>
      <c r="H27" s="532">
        <v>64</v>
      </c>
    </row>
    <row r="28" spans="1:8" s="5" customFormat="1" ht="12.75" x14ac:dyDescent="0.2">
      <c r="A28" s="392" t="s">
        <v>199</v>
      </c>
      <c r="B28" s="387" t="s">
        <v>218</v>
      </c>
      <c r="C28" s="390" t="s">
        <v>181</v>
      </c>
      <c r="D28" s="387" t="s">
        <v>219</v>
      </c>
      <c r="E28" s="377">
        <v>5701</v>
      </c>
      <c r="F28" s="194" t="s">
        <v>219</v>
      </c>
      <c r="G28" s="377">
        <v>5701</v>
      </c>
      <c r="H28" s="532">
        <v>1385</v>
      </c>
    </row>
    <row r="29" spans="1:8" s="5" customFormat="1" ht="12.75" x14ac:dyDescent="0.2">
      <c r="A29" s="392" t="s">
        <v>199</v>
      </c>
      <c r="B29" s="392" t="s">
        <v>220</v>
      </c>
      <c r="C29" s="390" t="s">
        <v>200</v>
      </c>
      <c r="D29" s="392" t="s">
        <v>200</v>
      </c>
      <c r="E29" s="377">
        <v>5001</v>
      </c>
      <c r="F29" s="392" t="s">
        <v>221</v>
      </c>
      <c r="G29" s="377">
        <v>5801</v>
      </c>
      <c r="H29" s="532">
        <v>1992</v>
      </c>
    </row>
    <row r="30" spans="1:8" s="5" customFormat="1" ht="12.75" x14ac:dyDescent="0.2">
      <c r="A30" s="392" t="s">
        <v>199</v>
      </c>
      <c r="B30" s="392" t="s">
        <v>220</v>
      </c>
      <c r="C30" s="390" t="s">
        <v>200</v>
      </c>
      <c r="D30" s="392" t="s">
        <v>200</v>
      </c>
      <c r="E30" s="377">
        <v>5001</v>
      </c>
      <c r="F30" s="392" t="s">
        <v>222</v>
      </c>
      <c r="G30" s="377">
        <v>5802</v>
      </c>
      <c r="H30" s="532">
        <v>600</v>
      </c>
    </row>
    <row r="31" spans="1:8" s="5" customFormat="1" ht="12.75" x14ac:dyDescent="0.2">
      <c r="A31" s="392" t="s">
        <v>199</v>
      </c>
      <c r="B31" s="392" t="s">
        <v>220</v>
      </c>
      <c r="C31" s="390" t="s">
        <v>200</v>
      </c>
      <c r="D31" s="392" t="s">
        <v>200</v>
      </c>
      <c r="E31" s="377">
        <v>5001</v>
      </c>
      <c r="F31" s="392" t="s">
        <v>223</v>
      </c>
      <c r="G31" s="377">
        <v>5803</v>
      </c>
      <c r="H31" s="532">
        <v>309</v>
      </c>
    </row>
    <row r="32" spans="1:8" s="5" customFormat="1" ht="12.75" x14ac:dyDescent="0.2">
      <c r="A32" s="392" t="s">
        <v>199</v>
      </c>
      <c r="B32" s="392" t="s">
        <v>220</v>
      </c>
      <c r="C32" s="390" t="s">
        <v>200</v>
      </c>
      <c r="D32" s="392" t="s">
        <v>200</v>
      </c>
      <c r="E32" s="377">
        <v>5001</v>
      </c>
      <c r="F32" s="392" t="s">
        <v>224</v>
      </c>
      <c r="G32" s="377">
        <v>5804</v>
      </c>
      <c r="H32" s="532">
        <v>1605</v>
      </c>
    </row>
    <row r="33" spans="1:8" s="5" customFormat="1" ht="12.75" x14ac:dyDescent="0.2">
      <c r="A33" s="392" t="s">
        <v>225</v>
      </c>
      <c r="B33" s="392" t="s">
        <v>226</v>
      </c>
      <c r="C33" s="390" t="s">
        <v>181</v>
      </c>
      <c r="D33" s="392" t="s">
        <v>227</v>
      </c>
      <c r="E33" s="377">
        <v>6001</v>
      </c>
      <c r="F33" s="392" t="s">
        <v>228</v>
      </c>
      <c r="G33" s="377">
        <v>6101</v>
      </c>
      <c r="H33" s="532">
        <v>2920</v>
      </c>
    </row>
    <row r="34" spans="1:8" s="5" customFormat="1" ht="12.75" x14ac:dyDescent="0.2">
      <c r="A34" s="392" t="s">
        <v>225</v>
      </c>
      <c r="B34" s="392" t="s">
        <v>226</v>
      </c>
      <c r="C34" s="390" t="s">
        <v>181</v>
      </c>
      <c r="D34" s="392" t="s">
        <v>227</v>
      </c>
      <c r="E34" s="377">
        <v>6001</v>
      </c>
      <c r="F34" s="392" t="s">
        <v>229</v>
      </c>
      <c r="G34" s="377">
        <v>6108</v>
      </c>
      <c r="H34" s="532">
        <v>532</v>
      </c>
    </row>
    <row r="35" spans="1:8" s="5" customFormat="1" ht="12.75" x14ac:dyDescent="0.2">
      <c r="A35" s="392" t="s">
        <v>225</v>
      </c>
      <c r="B35" s="387" t="s">
        <v>226</v>
      </c>
      <c r="C35" s="390" t="s">
        <v>181</v>
      </c>
      <c r="D35" s="387" t="s">
        <v>230</v>
      </c>
      <c r="E35" s="377">
        <v>6115</v>
      </c>
      <c r="F35" s="387" t="s">
        <v>230</v>
      </c>
      <c r="G35" s="377">
        <v>6115</v>
      </c>
      <c r="H35" s="532">
        <v>770</v>
      </c>
    </row>
    <row r="36" spans="1:8" s="5" customFormat="1" ht="12.75" x14ac:dyDescent="0.2">
      <c r="A36" s="392" t="s">
        <v>225</v>
      </c>
      <c r="B36" s="387" t="s">
        <v>231</v>
      </c>
      <c r="C36" s="390" t="s">
        <v>181</v>
      </c>
      <c r="D36" s="387" t="s">
        <v>232</v>
      </c>
      <c r="E36" s="377">
        <v>6301</v>
      </c>
      <c r="F36" s="194" t="s">
        <v>232</v>
      </c>
      <c r="G36" s="377">
        <v>6301</v>
      </c>
      <c r="H36" s="532">
        <v>784</v>
      </c>
    </row>
    <row r="37" spans="1:8" s="5" customFormat="1" ht="12.75" x14ac:dyDescent="0.2">
      <c r="A37" s="392" t="s">
        <v>233</v>
      </c>
      <c r="B37" s="392" t="s">
        <v>234</v>
      </c>
      <c r="C37" s="390" t="s">
        <v>181</v>
      </c>
      <c r="D37" s="392" t="s">
        <v>235</v>
      </c>
      <c r="E37" s="377">
        <v>7001</v>
      </c>
      <c r="F37" s="392" t="s">
        <v>234</v>
      </c>
      <c r="G37" s="377">
        <v>7101</v>
      </c>
      <c r="H37" s="532">
        <v>3228</v>
      </c>
    </row>
    <row r="38" spans="1:8" s="5" customFormat="1" ht="12.75" x14ac:dyDescent="0.2">
      <c r="A38" s="392" t="s">
        <v>233</v>
      </c>
      <c r="B38" s="387" t="s">
        <v>234</v>
      </c>
      <c r="C38" s="390" t="s">
        <v>181</v>
      </c>
      <c r="D38" s="387" t="s">
        <v>236</v>
      </c>
      <c r="E38" s="377">
        <v>7102</v>
      </c>
      <c r="F38" s="387" t="s">
        <v>236</v>
      </c>
      <c r="G38" s="377">
        <v>7102</v>
      </c>
      <c r="H38" s="532">
        <v>491</v>
      </c>
    </row>
    <row r="39" spans="1:8" s="5" customFormat="1" ht="12.75" x14ac:dyDescent="0.2">
      <c r="A39" s="392" t="s">
        <v>233</v>
      </c>
      <c r="B39" s="392" t="s">
        <v>234</v>
      </c>
      <c r="C39" s="390" t="s">
        <v>181</v>
      </c>
      <c r="D39" s="392" t="s">
        <v>235</v>
      </c>
      <c r="E39" s="377">
        <v>7001</v>
      </c>
      <c r="F39" s="392" t="s">
        <v>233</v>
      </c>
      <c r="G39" s="377">
        <v>7105</v>
      </c>
      <c r="H39" s="532">
        <v>351</v>
      </c>
    </row>
    <row r="40" spans="1:8" s="5" customFormat="1" ht="12.75" x14ac:dyDescent="0.2">
      <c r="A40" s="392" t="s">
        <v>233</v>
      </c>
      <c r="B40" s="392" t="s">
        <v>237</v>
      </c>
      <c r="C40" s="390" t="s">
        <v>181</v>
      </c>
      <c r="D40" s="392" t="s">
        <v>238</v>
      </c>
      <c r="E40" s="377">
        <v>7301</v>
      </c>
      <c r="F40" s="193" t="s">
        <v>237</v>
      </c>
      <c r="G40" s="377">
        <v>7301</v>
      </c>
      <c r="H40" s="532">
        <v>1923</v>
      </c>
    </row>
    <row r="41" spans="1:8" s="5" customFormat="1" ht="12.75" x14ac:dyDescent="0.2">
      <c r="A41" s="392" t="s">
        <v>233</v>
      </c>
      <c r="B41" s="392" t="s">
        <v>237</v>
      </c>
      <c r="C41" s="390" t="s">
        <v>181</v>
      </c>
      <c r="D41" s="392" t="s">
        <v>238</v>
      </c>
      <c r="E41" s="377">
        <v>7301</v>
      </c>
      <c r="F41" s="193" t="s">
        <v>239</v>
      </c>
      <c r="G41" s="377">
        <v>7305</v>
      </c>
      <c r="H41" s="532">
        <v>53</v>
      </c>
    </row>
    <row r="42" spans="1:8" s="5" customFormat="1" ht="12.75" x14ac:dyDescent="0.2">
      <c r="A42" s="392" t="s">
        <v>233</v>
      </c>
      <c r="B42" s="392" t="s">
        <v>237</v>
      </c>
      <c r="C42" s="390" t="s">
        <v>181</v>
      </c>
      <c r="D42" s="392" t="s">
        <v>238</v>
      </c>
      <c r="E42" s="377">
        <v>7301</v>
      </c>
      <c r="F42" s="193" t="s">
        <v>240</v>
      </c>
      <c r="G42" s="377">
        <v>7306</v>
      </c>
      <c r="H42" s="532">
        <v>100</v>
      </c>
    </row>
    <row r="43" spans="1:8" s="5" customFormat="1" ht="12.75" x14ac:dyDescent="0.2">
      <c r="A43" s="392" t="s">
        <v>233</v>
      </c>
      <c r="B43" s="387" t="s">
        <v>241</v>
      </c>
      <c r="C43" s="390" t="s">
        <v>181</v>
      </c>
      <c r="D43" s="387" t="s">
        <v>241</v>
      </c>
      <c r="E43" s="377">
        <v>7401</v>
      </c>
      <c r="F43" s="194" t="s">
        <v>241</v>
      </c>
      <c r="G43" s="377">
        <v>7401</v>
      </c>
      <c r="H43" s="532">
        <v>972</v>
      </c>
    </row>
    <row r="44" spans="1:8" s="5" customFormat="1" ht="12.75" x14ac:dyDescent="0.2">
      <c r="A44" s="392" t="s">
        <v>242</v>
      </c>
      <c r="B44" s="392" t="s">
        <v>243</v>
      </c>
      <c r="C44" s="390" t="s">
        <v>244</v>
      </c>
      <c r="D44" s="392" t="s">
        <v>244</v>
      </c>
      <c r="E44" s="377">
        <v>8001</v>
      </c>
      <c r="F44" s="392" t="s">
        <v>243</v>
      </c>
      <c r="G44" s="377">
        <v>8101</v>
      </c>
      <c r="H44" s="532">
        <v>5567</v>
      </c>
    </row>
    <row r="45" spans="1:8" s="5" customFormat="1" ht="12.75" x14ac:dyDescent="0.2">
      <c r="A45" s="392" t="s">
        <v>242</v>
      </c>
      <c r="B45" s="392" t="s">
        <v>243</v>
      </c>
      <c r="C45" s="390" t="s">
        <v>244</v>
      </c>
      <c r="D45" s="392" t="s">
        <v>244</v>
      </c>
      <c r="E45" s="377">
        <v>8001</v>
      </c>
      <c r="F45" s="392" t="s">
        <v>245</v>
      </c>
      <c r="G45" s="377">
        <v>8102</v>
      </c>
      <c r="H45" s="532">
        <v>1219</v>
      </c>
    </row>
    <row r="46" spans="1:8" s="5" customFormat="1" ht="12.75" x14ac:dyDescent="0.2">
      <c r="A46" s="392" t="s">
        <v>242</v>
      </c>
      <c r="B46" s="392" t="s">
        <v>243</v>
      </c>
      <c r="C46" s="390" t="s">
        <v>244</v>
      </c>
      <c r="D46" s="392" t="s">
        <v>244</v>
      </c>
      <c r="E46" s="377">
        <v>8001</v>
      </c>
      <c r="F46" s="392" t="s">
        <v>246</v>
      </c>
      <c r="G46" s="377">
        <v>8103</v>
      </c>
      <c r="H46" s="532">
        <v>1089</v>
      </c>
    </row>
    <row r="47" spans="1:8" s="5" customFormat="1" ht="12.75" x14ac:dyDescent="0.2">
      <c r="A47" s="392" t="s">
        <v>242</v>
      </c>
      <c r="B47" s="392" t="s">
        <v>243</v>
      </c>
      <c r="C47" s="390" t="s">
        <v>244</v>
      </c>
      <c r="D47" s="392" t="s">
        <v>244</v>
      </c>
      <c r="E47" s="377">
        <v>8001</v>
      </c>
      <c r="F47" s="392" t="s">
        <v>247</v>
      </c>
      <c r="G47" s="377">
        <v>8105</v>
      </c>
      <c r="H47" s="532">
        <v>357</v>
      </c>
    </row>
    <row r="48" spans="1:8" s="5" customFormat="1" ht="12.75" x14ac:dyDescent="0.2">
      <c r="A48" s="392" t="s">
        <v>242</v>
      </c>
      <c r="B48" s="392" t="s">
        <v>243</v>
      </c>
      <c r="C48" s="390" t="s">
        <v>244</v>
      </c>
      <c r="D48" s="392" t="s">
        <v>244</v>
      </c>
      <c r="E48" s="377">
        <v>8001</v>
      </c>
      <c r="F48" s="392" t="s">
        <v>248</v>
      </c>
      <c r="G48" s="377">
        <v>8106</v>
      </c>
      <c r="H48" s="532">
        <v>913</v>
      </c>
    </row>
    <row r="49" spans="1:8" s="5" customFormat="1" ht="12.75" x14ac:dyDescent="0.2">
      <c r="A49" s="392" t="s">
        <v>242</v>
      </c>
      <c r="B49" s="392" t="s">
        <v>243</v>
      </c>
      <c r="C49" s="390" t="s">
        <v>244</v>
      </c>
      <c r="D49" s="392" t="s">
        <v>244</v>
      </c>
      <c r="E49" s="377">
        <v>8001</v>
      </c>
      <c r="F49" s="392" t="s">
        <v>249</v>
      </c>
      <c r="G49" s="377">
        <v>8107</v>
      </c>
      <c r="H49" s="532">
        <v>914</v>
      </c>
    </row>
    <row r="50" spans="1:8" s="5" customFormat="1" ht="12.75" x14ac:dyDescent="0.2">
      <c r="A50" s="392" t="s">
        <v>242</v>
      </c>
      <c r="B50" s="392" t="s">
        <v>243</v>
      </c>
      <c r="C50" s="390" t="s">
        <v>244</v>
      </c>
      <c r="D50" s="392" t="s">
        <v>244</v>
      </c>
      <c r="E50" s="377">
        <v>8001</v>
      </c>
      <c r="F50" s="392" t="s">
        <v>250</v>
      </c>
      <c r="G50" s="377">
        <v>8108</v>
      </c>
      <c r="H50" s="532">
        <v>1198</v>
      </c>
    </row>
    <row r="51" spans="1:8" s="5" customFormat="1" ht="12.75" x14ac:dyDescent="0.2">
      <c r="A51" s="392" t="s">
        <v>242</v>
      </c>
      <c r="B51" s="392" t="s">
        <v>243</v>
      </c>
      <c r="C51" s="390" t="s">
        <v>244</v>
      </c>
      <c r="D51" s="392" t="s">
        <v>244</v>
      </c>
      <c r="E51" s="377">
        <v>8001</v>
      </c>
      <c r="F51" s="392" t="s">
        <v>251</v>
      </c>
      <c r="G51" s="377">
        <v>8109</v>
      </c>
      <c r="H51" s="532">
        <v>85</v>
      </c>
    </row>
    <row r="52" spans="1:8" s="5" customFormat="1" ht="12.75" x14ac:dyDescent="0.2">
      <c r="A52" s="392" t="s">
        <v>242</v>
      </c>
      <c r="B52" s="392" t="s">
        <v>243</v>
      </c>
      <c r="C52" s="390" t="s">
        <v>244</v>
      </c>
      <c r="D52" s="392" t="s">
        <v>244</v>
      </c>
      <c r="E52" s="377">
        <v>8001</v>
      </c>
      <c r="F52" s="392" t="s">
        <v>252</v>
      </c>
      <c r="G52" s="377">
        <v>8110</v>
      </c>
      <c r="H52" s="532">
        <v>2547</v>
      </c>
    </row>
    <row r="53" spans="1:8" s="5" customFormat="1" ht="12.75" x14ac:dyDescent="0.2">
      <c r="A53" s="392" t="s">
        <v>242</v>
      </c>
      <c r="B53" s="392" t="s">
        <v>243</v>
      </c>
      <c r="C53" s="390" t="s">
        <v>244</v>
      </c>
      <c r="D53" s="392" t="s">
        <v>244</v>
      </c>
      <c r="E53" s="377">
        <v>8001</v>
      </c>
      <c r="F53" s="392" t="s">
        <v>253</v>
      </c>
      <c r="G53" s="377">
        <v>8111</v>
      </c>
      <c r="H53" s="532">
        <v>908</v>
      </c>
    </row>
    <row r="54" spans="1:8" s="5" customFormat="1" ht="12.75" x14ac:dyDescent="0.2">
      <c r="A54" s="392" t="s">
        <v>242</v>
      </c>
      <c r="B54" s="392" t="s">
        <v>243</v>
      </c>
      <c r="C54" s="390" t="s">
        <v>244</v>
      </c>
      <c r="D54" s="392" t="s">
        <v>244</v>
      </c>
      <c r="E54" s="377">
        <v>8001</v>
      </c>
      <c r="F54" s="392" t="s">
        <v>254</v>
      </c>
      <c r="G54" s="377">
        <v>8112</v>
      </c>
      <c r="H54" s="532">
        <v>1205</v>
      </c>
    </row>
    <row r="55" spans="1:8" s="5" customFormat="1" ht="12.75" x14ac:dyDescent="0.2">
      <c r="A55" s="392" t="s">
        <v>242</v>
      </c>
      <c r="B55" s="392" t="s">
        <v>242</v>
      </c>
      <c r="C55" s="390" t="s">
        <v>181</v>
      </c>
      <c r="D55" s="392" t="s">
        <v>255</v>
      </c>
      <c r="E55" s="377">
        <v>8301</v>
      </c>
      <c r="F55" s="392" t="s">
        <v>256</v>
      </c>
      <c r="G55" s="377">
        <v>8301</v>
      </c>
      <c r="H55" s="532">
        <v>1796</v>
      </c>
    </row>
    <row r="56" spans="1:8" s="5" customFormat="1" ht="12.75" x14ac:dyDescent="0.2">
      <c r="A56" s="392" t="s">
        <v>242</v>
      </c>
      <c r="B56" s="392" t="s">
        <v>242</v>
      </c>
      <c r="C56" s="390" t="s">
        <v>181</v>
      </c>
      <c r="D56" s="392" t="s">
        <v>255</v>
      </c>
      <c r="E56" s="377">
        <v>8301</v>
      </c>
      <c r="F56" s="193" t="s">
        <v>257</v>
      </c>
      <c r="G56" s="377">
        <v>8306</v>
      </c>
      <c r="H56" s="532">
        <v>318</v>
      </c>
    </row>
    <row r="57" spans="1:8" s="5" customFormat="1" ht="12.75" x14ac:dyDescent="0.2">
      <c r="A57" s="392" t="s">
        <v>258</v>
      </c>
      <c r="B57" s="392" t="s">
        <v>259</v>
      </c>
      <c r="C57" s="390" t="s">
        <v>181</v>
      </c>
      <c r="D57" s="392" t="s">
        <v>260</v>
      </c>
      <c r="E57" s="377">
        <v>9001</v>
      </c>
      <c r="F57" s="392" t="s">
        <v>261</v>
      </c>
      <c r="G57" s="377">
        <v>9101</v>
      </c>
      <c r="H57" s="532">
        <v>5051</v>
      </c>
    </row>
    <row r="58" spans="1:8" s="5" customFormat="1" ht="12.75" x14ac:dyDescent="0.2">
      <c r="A58" s="392" t="s">
        <v>258</v>
      </c>
      <c r="B58" s="392" t="s">
        <v>259</v>
      </c>
      <c r="C58" s="390" t="s">
        <v>181</v>
      </c>
      <c r="D58" s="392" t="s">
        <v>260</v>
      </c>
      <c r="E58" s="377">
        <v>9001</v>
      </c>
      <c r="F58" s="392" t="s">
        <v>262</v>
      </c>
      <c r="G58" s="377">
        <v>9112</v>
      </c>
      <c r="H58" s="532">
        <v>619</v>
      </c>
    </row>
    <row r="59" spans="1:8" s="5" customFormat="1" ht="12.75" x14ac:dyDescent="0.2">
      <c r="A59" s="392" t="s">
        <v>258</v>
      </c>
      <c r="B59" s="387" t="s">
        <v>259</v>
      </c>
      <c r="C59" s="390" t="s">
        <v>181</v>
      </c>
      <c r="D59" s="387" t="s">
        <v>263</v>
      </c>
      <c r="E59" s="377">
        <v>9120</v>
      </c>
      <c r="F59" s="387" t="s">
        <v>263</v>
      </c>
      <c r="G59" s="377">
        <v>9120</v>
      </c>
      <c r="H59" s="532">
        <v>814</v>
      </c>
    </row>
    <row r="60" spans="1:8" s="5" customFormat="1" ht="12.75" x14ac:dyDescent="0.2">
      <c r="A60" s="392" t="s">
        <v>258</v>
      </c>
      <c r="B60" s="387" t="s">
        <v>264</v>
      </c>
      <c r="C60" s="390" t="s">
        <v>181</v>
      </c>
      <c r="D60" s="387" t="s">
        <v>265</v>
      </c>
      <c r="E60" s="377">
        <v>9201</v>
      </c>
      <c r="F60" s="387" t="s">
        <v>265</v>
      </c>
      <c r="G60" s="377">
        <v>9201</v>
      </c>
      <c r="H60" s="532">
        <v>819</v>
      </c>
    </row>
    <row r="61" spans="1:8" s="5" customFormat="1" ht="12.75" x14ac:dyDescent="0.2">
      <c r="A61" s="392" t="s">
        <v>266</v>
      </c>
      <c r="B61" s="392" t="s">
        <v>267</v>
      </c>
      <c r="C61" s="390" t="s">
        <v>181</v>
      </c>
      <c r="D61" s="392" t="s">
        <v>268</v>
      </c>
      <c r="E61" s="377">
        <v>10001</v>
      </c>
      <c r="F61" s="392" t="s">
        <v>269</v>
      </c>
      <c r="G61" s="377">
        <v>10101</v>
      </c>
      <c r="H61" s="532">
        <v>6032</v>
      </c>
    </row>
    <row r="62" spans="1:8" s="5" customFormat="1" ht="12.75" x14ac:dyDescent="0.2">
      <c r="A62" s="392" t="s">
        <v>266</v>
      </c>
      <c r="B62" s="392" t="s">
        <v>267</v>
      </c>
      <c r="C62" s="390" t="s">
        <v>181</v>
      </c>
      <c r="D62" s="392" t="s">
        <v>268</v>
      </c>
      <c r="E62" s="377">
        <v>10001</v>
      </c>
      <c r="F62" s="392" t="s">
        <v>270</v>
      </c>
      <c r="G62" s="377">
        <v>10109</v>
      </c>
      <c r="H62" s="532">
        <v>914</v>
      </c>
    </row>
    <row r="63" spans="1:8" s="5" customFormat="1" ht="12.75" x14ac:dyDescent="0.2">
      <c r="A63" s="392" t="s">
        <v>266</v>
      </c>
      <c r="B63" s="387" t="s">
        <v>271</v>
      </c>
      <c r="C63" s="390" t="s">
        <v>181</v>
      </c>
      <c r="D63" s="387" t="s">
        <v>272</v>
      </c>
      <c r="E63" s="377">
        <v>10201</v>
      </c>
      <c r="F63" s="387" t="s">
        <v>272</v>
      </c>
      <c r="G63" s="377">
        <v>10201</v>
      </c>
      <c r="H63" s="532">
        <v>1257</v>
      </c>
    </row>
    <row r="64" spans="1:8" s="5" customFormat="1" ht="12.75" x14ac:dyDescent="0.2">
      <c r="A64" s="392" t="s">
        <v>266</v>
      </c>
      <c r="B64" s="392" t="s">
        <v>273</v>
      </c>
      <c r="C64" s="390" t="s">
        <v>181</v>
      </c>
      <c r="D64" s="392" t="s">
        <v>273</v>
      </c>
      <c r="E64" s="377">
        <v>10301</v>
      </c>
      <c r="F64" s="392" t="s">
        <v>273</v>
      </c>
      <c r="G64" s="377">
        <v>10301</v>
      </c>
      <c r="H64" s="532">
        <v>3639</v>
      </c>
    </row>
    <row r="65" spans="1:8" s="5" customFormat="1" ht="12.75" x14ac:dyDescent="0.2">
      <c r="A65" s="392" t="s">
        <v>274</v>
      </c>
      <c r="B65" s="387" t="s">
        <v>275</v>
      </c>
      <c r="C65" s="390" t="s">
        <v>181</v>
      </c>
      <c r="D65" s="387" t="s">
        <v>275</v>
      </c>
      <c r="E65" s="377">
        <v>11101</v>
      </c>
      <c r="F65" s="387" t="s">
        <v>275</v>
      </c>
      <c r="G65" s="377">
        <v>11101</v>
      </c>
      <c r="H65" s="532">
        <v>690</v>
      </c>
    </row>
    <row r="66" spans="1:8" s="5" customFormat="1" ht="12.75" x14ac:dyDescent="0.2">
      <c r="A66" s="392" t="s">
        <v>276</v>
      </c>
      <c r="B66" s="392" t="s">
        <v>276</v>
      </c>
      <c r="C66" s="390" t="s">
        <v>181</v>
      </c>
      <c r="D66" s="392" t="s">
        <v>277</v>
      </c>
      <c r="E66" s="377">
        <v>12101</v>
      </c>
      <c r="F66" s="193" t="s">
        <v>277</v>
      </c>
      <c r="G66" s="377">
        <v>12101</v>
      </c>
      <c r="H66" s="532">
        <v>2677</v>
      </c>
    </row>
    <row r="67" spans="1:8" s="5" customFormat="1" ht="12.75" x14ac:dyDescent="0.2">
      <c r="A67" s="392" t="s">
        <v>278</v>
      </c>
      <c r="B67" s="392" t="s">
        <v>279</v>
      </c>
      <c r="C67" s="390" t="s">
        <v>280</v>
      </c>
      <c r="D67" s="392" t="s">
        <v>280</v>
      </c>
      <c r="E67" s="377">
        <v>13001</v>
      </c>
      <c r="F67" s="392" t="s">
        <v>279</v>
      </c>
      <c r="G67" s="377">
        <v>13101</v>
      </c>
      <c r="H67" s="532">
        <v>14405</v>
      </c>
    </row>
    <row r="68" spans="1:8" s="5" customFormat="1" ht="12.75" x14ac:dyDescent="0.2">
      <c r="A68" s="392" t="s">
        <v>278</v>
      </c>
      <c r="B68" s="392" t="s">
        <v>279</v>
      </c>
      <c r="C68" s="390" t="s">
        <v>280</v>
      </c>
      <c r="D68" s="392" t="s">
        <v>280</v>
      </c>
      <c r="E68" s="377">
        <v>13001</v>
      </c>
      <c r="F68" s="392" t="s">
        <v>281</v>
      </c>
      <c r="G68" s="377">
        <v>13102</v>
      </c>
      <c r="H68" s="532">
        <v>1847</v>
      </c>
    </row>
    <row r="69" spans="1:8" s="5" customFormat="1" ht="12.75" x14ac:dyDescent="0.2">
      <c r="A69" s="392" t="s">
        <v>278</v>
      </c>
      <c r="B69" s="392" t="s">
        <v>279</v>
      </c>
      <c r="C69" s="390" t="s">
        <v>280</v>
      </c>
      <c r="D69" s="392" t="s">
        <v>280</v>
      </c>
      <c r="E69" s="377">
        <v>13001</v>
      </c>
      <c r="F69" s="392" t="s">
        <v>282</v>
      </c>
      <c r="G69" s="377">
        <v>13103</v>
      </c>
      <c r="H69" s="532">
        <v>4872</v>
      </c>
    </row>
    <row r="70" spans="1:8" s="5" customFormat="1" ht="12.75" x14ac:dyDescent="0.2">
      <c r="A70" s="392" t="s">
        <v>278</v>
      </c>
      <c r="B70" s="392" t="s">
        <v>279</v>
      </c>
      <c r="C70" s="390" t="s">
        <v>280</v>
      </c>
      <c r="D70" s="392" t="s">
        <v>280</v>
      </c>
      <c r="E70" s="377">
        <v>13001</v>
      </c>
      <c r="F70" s="392" t="s">
        <v>283</v>
      </c>
      <c r="G70" s="377">
        <v>13104</v>
      </c>
      <c r="H70" s="532">
        <v>4409</v>
      </c>
    </row>
    <row r="71" spans="1:8" s="5" customFormat="1" ht="12.75" x14ac:dyDescent="0.2">
      <c r="A71" s="392" t="s">
        <v>278</v>
      </c>
      <c r="B71" s="392" t="s">
        <v>279</v>
      </c>
      <c r="C71" s="390" t="s">
        <v>280</v>
      </c>
      <c r="D71" s="392" t="s">
        <v>280</v>
      </c>
      <c r="E71" s="377">
        <v>13001</v>
      </c>
      <c r="F71" s="392" t="s">
        <v>284</v>
      </c>
      <c r="G71" s="377">
        <v>13105</v>
      </c>
      <c r="H71" s="532">
        <v>4084</v>
      </c>
    </row>
    <row r="72" spans="1:8" s="5" customFormat="1" ht="12.75" x14ac:dyDescent="0.2">
      <c r="A72" s="392" t="s">
        <v>278</v>
      </c>
      <c r="B72" s="392" t="s">
        <v>279</v>
      </c>
      <c r="C72" s="390" t="s">
        <v>280</v>
      </c>
      <c r="D72" s="392" t="s">
        <v>280</v>
      </c>
      <c r="E72" s="377">
        <v>13001</v>
      </c>
      <c r="F72" s="392" t="s">
        <v>285</v>
      </c>
      <c r="G72" s="377">
        <v>13106</v>
      </c>
      <c r="H72" s="532">
        <v>5574</v>
      </c>
    </row>
    <row r="73" spans="1:8" s="5" customFormat="1" ht="12.75" x14ac:dyDescent="0.2">
      <c r="A73" s="392" t="s">
        <v>278</v>
      </c>
      <c r="B73" s="392" t="s">
        <v>279</v>
      </c>
      <c r="C73" s="390" t="s">
        <v>280</v>
      </c>
      <c r="D73" s="392" t="s">
        <v>280</v>
      </c>
      <c r="E73" s="377">
        <v>13001</v>
      </c>
      <c r="F73" s="392" t="s">
        <v>286</v>
      </c>
      <c r="G73" s="377">
        <v>13107</v>
      </c>
      <c r="H73" s="532">
        <v>2331</v>
      </c>
    </row>
    <row r="74" spans="1:8" s="5" customFormat="1" ht="12.75" x14ac:dyDescent="0.2">
      <c r="A74" s="392" t="s">
        <v>278</v>
      </c>
      <c r="B74" s="392" t="s">
        <v>279</v>
      </c>
      <c r="C74" s="390" t="s">
        <v>280</v>
      </c>
      <c r="D74" s="392" t="s">
        <v>280</v>
      </c>
      <c r="E74" s="377">
        <v>13001</v>
      </c>
      <c r="F74" s="392" t="s">
        <v>287</v>
      </c>
      <c r="G74" s="377">
        <v>13108</v>
      </c>
      <c r="H74" s="532">
        <v>4403</v>
      </c>
    </row>
    <row r="75" spans="1:8" s="5" customFormat="1" ht="12.75" x14ac:dyDescent="0.2">
      <c r="A75" s="392" t="s">
        <v>278</v>
      </c>
      <c r="B75" s="392" t="s">
        <v>279</v>
      </c>
      <c r="C75" s="390" t="s">
        <v>280</v>
      </c>
      <c r="D75" s="392" t="s">
        <v>280</v>
      </c>
      <c r="E75" s="377">
        <v>13001</v>
      </c>
      <c r="F75" s="392" t="s">
        <v>288</v>
      </c>
      <c r="G75" s="377">
        <v>13109</v>
      </c>
      <c r="H75" s="532">
        <v>1800</v>
      </c>
    </row>
    <row r="76" spans="1:8" s="5" customFormat="1" ht="12.75" x14ac:dyDescent="0.2">
      <c r="A76" s="392" t="s">
        <v>278</v>
      </c>
      <c r="B76" s="392" t="s">
        <v>279</v>
      </c>
      <c r="C76" s="390" t="s">
        <v>280</v>
      </c>
      <c r="D76" s="392" t="s">
        <v>280</v>
      </c>
      <c r="E76" s="377">
        <v>13001</v>
      </c>
      <c r="F76" s="392" t="s">
        <v>289</v>
      </c>
      <c r="G76" s="377">
        <v>13110</v>
      </c>
      <c r="H76" s="532">
        <v>6098</v>
      </c>
    </row>
    <row r="77" spans="1:8" s="5" customFormat="1" ht="12.75" x14ac:dyDescent="0.2">
      <c r="A77" s="392" t="s">
        <v>278</v>
      </c>
      <c r="B77" s="392" t="s">
        <v>279</v>
      </c>
      <c r="C77" s="390" t="s">
        <v>280</v>
      </c>
      <c r="D77" s="392" t="s">
        <v>280</v>
      </c>
      <c r="E77" s="377">
        <v>13001</v>
      </c>
      <c r="F77" s="392" t="s">
        <v>290</v>
      </c>
      <c r="G77" s="377">
        <v>13111</v>
      </c>
      <c r="H77" s="532">
        <v>3497</v>
      </c>
    </row>
    <row r="78" spans="1:8" s="5" customFormat="1" ht="12.75" x14ac:dyDescent="0.2">
      <c r="A78" s="392" t="s">
        <v>278</v>
      </c>
      <c r="B78" s="392" t="s">
        <v>279</v>
      </c>
      <c r="C78" s="390" t="s">
        <v>280</v>
      </c>
      <c r="D78" s="392" t="s">
        <v>280</v>
      </c>
      <c r="E78" s="377">
        <v>13001</v>
      </c>
      <c r="F78" s="392" t="s">
        <v>291</v>
      </c>
      <c r="G78" s="377">
        <v>13112</v>
      </c>
      <c r="H78" s="532">
        <v>4680</v>
      </c>
    </row>
    <row r="79" spans="1:8" s="5" customFormat="1" ht="12.75" x14ac:dyDescent="0.2">
      <c r="A79" s="392" t="s">
        <v>278</v>
      </c>
      <c r="B79" s="392" t="s">
        <v>279</v>
      </c>
      <c r="C79" s="390" t="s">
        <v>280</v>
      </c>
      <c r="D79" s="392" t="s">
        <v>280</v>
      </c>
      <c r="E79" s="377">
        <v>13001</v>
      </c>
      <c r="F79" s="392" t="s">
        <v>292</v>
      </c>
      <c r="G79" s="377">
        <v>13113</v>
      </c>
      <c r="H79" s="532">
        <v>1106</v>
      </c>
    </row>
    <row r="80" spans="1:8" s="5" customFormat="1" ht="12.75" x14ac:dyDescent="0.2">
      <c r="A80" s="392" t="s">
        <v>278</v>
      </c>
      <c r="B80" s="392" t="s">
        <v>279</v>
      </c>
      <c r="C80" s="390" t="s">
        <v>280</v>
      </c>
      <c r="D80" s="392" t="s">
        <v>280</v>
      </c>
      <c r="E80" s="377">
        <v>13001</v>
      </c>
      <c r="F80" s="392" t="s">
        <v>293</v>
      </c>
      <c r="G80" s="377">
        <v>13114</v>
      </c>
      <c r="H80" s="532">
        <v>2301</v>
      </c>
    </row>
    <row r="81" spans="1:8" s="5" customFormat="1" ht="12.75" x14ac:dyDescent="0.2">
      <c r="A81" s="392" t="s">
        <v>278</v>
      </c>
      <c r="B81" s="392" t="s">
        <v>279</v>
      </c>
      <c r="C81" s="390" t="s">
        <v>280</v>
      </c>
      <c r="D81" s="392" t="s">
        <v>280</v>
      </c>
      <c r="E81" s="377">
        <v>13001</v>
      </c>
      <c r="F81" s="392" t="s">
        <v>294</v>
      </c>
      <c r="G81" s="377">
        <v>13115</v>
      </c>
      <c r="H81" s="532">
        <v>1127</v>
      </c>
    </row>
    <row r="82" spans="1:8" s="5" customFormat="1" ht="12.75" x14ac:dyDescent="0.2">
      <c r="A82" s="392" t="s">
        <v>278</v>
      </c>
      <c r="B82" s="392" t="s">
        <v>279</v>
      </c>
      <c r="C82" s="390" t="s">
        <v>280</v>
      </c>
      <c r="D82" s="392" t="s">
        <v>280</v>
      </c>
      <c r="E82" s="377">
        <v>13001</v>
      </c>
      <c r="F82" s="392" t="s">
        <v>295</v>
      </c>
      <c r="G82" s="377">
        <v>13116</v>
      </c>
      <c r="H82" s="532">
        <v>3524</v>
      </c>
    </row>
    <row r="83" spans="1:8" s="5" customFormat="1" ht="12.75" x14ac:dyDescent="0.2">
      <c r="A83" s="392" t="s">
        <v>278</v>
      </c>
      <c r="B83" s="392" t="s">
        <v>279</v>
      </c>
      <c r="C83" s="390" t="s">
        <v>280</v>
      </c>
      <c r="D83" s="392" t="s">
        <v>280</v>
      </c>
      <c r="E83" s="377">
        <v>13001</v>
      </c>
      <c r="F83" s="392" t="s">
        <v>296</v>
      </c>
      <c r="G83" s="377">
        <v>13117</v>
      </c>
      <c r="H83" s="532">
        <v>3168</v>
      </c>
    </row>
    <row r="84" spans="1:8" s="5" customFormat="1" ht="12.75" x14ac:dyDescent="0.2">
      <c r="A84" s="392" t="s">
        <v>278</v>
      </c>
      <c r="B84" s="392" t="s">
        <v>279</v>
      </c>
      <c r="C84" s="390" t="s">
        <v>280</v>
      </c>
      <c r="D84" s="392" t="s">
        <v>280</v>
      </c>
      <c r="E84" s="377">
        <v>13001</v>
      </c>
      <c r="F84" s="392" t="s">
        <v>297</v>
      </c>
      <c r="G84" s="377">
        <v>13118</v>
      </c>
      <c r="H84" s="532">
        <v>2523</v>
      </c>
    </row>
    <row r="85" spans="1:8" s="5" customFormat="1" ht="12.75" x14ac:dyDescent="0.2">
      <c r="A85" s="392" t="s">
        <v>278</v>
      </c>
      <c r="B85" s="392" t="s">
        <v>279</v>
      </c>
      <c r="C85" s="390" t="s">
        <v>280</v>
      </c>
      <c r="D85" s="392" t="s">
        <v>280</v>
      </c>
      <c r="E85" s="377">
        <v>13001</v>
      </c>
      <c r="F85" s="392" t="s">
        <v>298</v>
      </c>
      <c r="G85" s="377">
        <v>13119</v>
      </c>
      <c r="H85" s="532">
        <v>6715</v>
      </c>
    </row>
    <row r="86" spans="1:8" s="5" customFormat="1" ht="12.75" x14ac:dyDescent="0.2">
      <c r="A86" s="392" t="s">
        <v>278</v>
      </c>
      <c r="B86" s="392" t="s">
        <v>279</v>
      </c>
      <c r="C86" s="390" t="s">
        <v>280</v>
      </c>
      <c r="D86" s="392" t="s">
        <v>280</v>
      </c>
      <c r="E86" s="377">
        <v>13001</v>
      </c>
      <c r="F86" s="392" t="s">
        <v>299</v>
      </c>
      <c r="G86" s="377">
        <v>13120</v>
      </c>
      <c r="H86" s="532">
        <v>2313</v>
      </c>
    </row>
    <row r="87" spans="1:8" s="5" customFormat="1" ht="12.75" x14ac:dyDescent="0.2">
      <c r="A87" s="392" t="s">
        <v>278</v>
      </c>
      <c r="B87" s="392" t="s">
        <v>279</v>
      </c>
      <c r="C87" s="390" t="s">
        <v>280</v>
      </c>
      <c r="D87" s="392" t="s">
        <v>280</v>
      </c>
      <c r="E87" s="377">
        <v>13001</v>
      </c>
      <c r="F87" s="392" t="s">
        <v>300</v>
      </c>
      <c r="G87" s="377">
        <v>13121</v>
      </c>
      <c r="H87" s="532">
        <v>3257</v>
      </c>
    </row>
    <row r="88" spans="1:8" s="5" customFormat="1" ht="12.75" x14ac:dyDescent="0.2">
      <c r="A88" s="392" t="s">
        <v>278</v>
      </c>
      <c r="B88" s="392" t="s">
        <v>279</v>
      </c>
      <c r="C88" s="390" t="s">
        <v>280</v>
      </c>
      <c r="D88" s="392" t="s">
        <v>280</v>
      </c>
      <c r="E88" s="377">
        <v>13001</v>
      </c>
      <c r="F88" s="392" t="s">
        <v>301</v>
      </c>
      <c r="G88" s="377">
        <v>13122</v>
      </c>
      <c r="H88" s="532">
        <v>5910</v>
      </c>
    </row>
    <row r="89" spans="1:8" s="5" customFormat="1" ht="12.75" x14ac:dyDescent="0.2">
      <c r="A89" s="392" t="s">
        <v>278</v>
      </c>
      <c r="B89" s="392" t="s">
        <v>279</v>
      </c>
      <c r="C89" s="390" t="s">
        <v>280</v>
      </c>
      <c r="D89" s="392" t="s">
        <v>280</v>
      </c>
      <c r="E89" s="377">
        <v>13001</v>
      </c>
      <c r="F89" s="392" t="s">
        <v>302</v>
      </c>
      <c r="G89" s="377">
        <v>13123</v>
      </c>
      <c r="H89" s="532">
        <v>2344</v>
      </c>
    </row>
    <row r="90" spans="1:8" s="5" customFormat="1" ht="12.75" x14ac:dyDescent="0.2">
      <c r="A90" s="392" t="s">
        <v>278</v>
      </c>
      <c r="B90" s="392" t="s">
        <v>279</v>
      </c>
      <c r="C90" s="390" t="s">
        <v>280</v>
      </c>
      <c r="D90" s="392" t="s">
        <v>280</v>
      </c>
      <c r="E90" s="377">
        <v>13001</v>
      </c>
      <c r="F90" s="392" t="s">
        <v>303</v>
      </c>
      <c r="G90" s="377">
        <v>13124</v>
      </c>
      <c r="H90" s="532">
        <v>4718</v>
      </c>
    </row>
    <row r="91" spans="1:8" s="5" customFormat="1" ht="12.75" x14ac:dyDescent="0.2">
      <c r="A91" s="392" t="s">
        <v>278</v>
      </c>
      <c r="B91" s="392" t="s">
        <v>279</v>
      </c>
      <c r="C91" s="390" t="s">
        <v>280</v>
      </c>
      <c r="D91" s="392" t="s">
        <v>280</v>
      </c>
      <c r="E91" s="377">
        <v>13001</v>
      </c>
      <c r="F91" s="392" t="s">
        <v>304</v>
      </c>
      <c r="G91" s="377">
        <v>13125</v>
      </c>
      <c r="H91" s="532">
        <v>3467</v>
      </c>
    </row>
    <row r="92" spans="1:8" s="5" customFormat="1" ht="12.75" x14ac:dyDescent="0.2">
      <c r="A92" s="392" t="s">
        <v>278</v>
      </c>
      <c r="B92" s="392" t="s">
        <v>279</v>
      </c>
      <c r="C92" s="390" t="s">
        <v>280</v>
      </c>
      <c r="D92" s="392" t="s">
        <v>280</v>
      </c>
      <c r="E92" s="377">
        <v>13001</v>
      </c>
      <c r="F92" s="392" t="s">
        <v>305</v>
      </c>
      <c r="G92" s="377">
        <v>13126</v>
      </c>
      <c r="H92" s="532">
        <v>3376</v>
      </c>
    </row>
    <row r="93" spans="1:8" s="5" customFormat="1" ht="12.75" x14ac:dyDescent="0.2">
      <c r="A93" s="392" t="s">
        <v>278</v>
      </c>
      <c r="B93" s="392" t="s">
        <v>279</v>
      </c>
      <c r="C93" s="390" t="s">
        <v>280</v>
      </c>
      <c r="D93" s="392" t="s">
        <v>280</v>
      </c>
      <c r="E93" s="377">
        <v>13001</v>
      </c>
      <c r="F93" s="392" t="s">
        <v>306</v>
      </c>
      <c r="G93" s="377">
        <v>13127</v>
      </c>
      <c r="H93" s="532">
        <v>6234</v>
      </c>
    </row>
    <row r="94" spans="1:8" s="5" customFormat="1" ht="12.75" x14ac:dyDescent="0.2">
      <c r="A94" s="392" t="s">
        <v>278</v>
      </c>
      <c r="B94" s="392" t="s">
        <v>279</v>
      </c>
      <c r="C94" s="390" t="s">
        <v>280</v>
      </c>
      <c r="D94" s="392" t="s">
        <v>280</v>
      </c>
      <c r="E94" s="377">
        <v>13001</v>
      </c>
      <c r="F94" s="392" t="s">
        <v>307</v>
      </c>
      <c r="G94" s="377">
        <v>13128</v>
      </c>
      <c r="H94" s="532">
        <v>3787</v>
      </c>
    </row>
    <row r="95" spans="1:8" s="5" customFormat="1" ht="12.75" x14ac:dyDescent="0.2">
      <c r="A95" s="392" t="s">
        <v>278</v>
      </c>
      <c r="B95" s="392" t="s">
        <v>279</v>
      </c>
      <c r="C95" s="390" t="s">
        <v>280</v>
      </c>
      <c r="D95" s="392" t="s">
        <v>280</v>
      </c>
      <c r="E95" s="377">
        <v>13001</v>
      </c>
      <c r="F95" s="392" t="s">
        <v>308</v>
      </c>
      <c r="G95" s="377">
        <v>13129</v>
      </c>
      <c r="H95" s="532">
        <v>3068</v>
      </c>
    </row>
    <row r="96" spans="1:8" s="5" customFormat="1" ht="12.75" x14ac:dyDescent="0.2">
      <c r="A96" s="392" t="s">
        <v>278</v>
      </c>
      <c r="B96" s="392" t="s">
        <v>279</v>
      </c>
      <c r="C96" s="390" t="s">
        <v>280</v>
      </c>
      <c r="D96" s="392" t="s">
        <v>280</v>
      </c>
      <c r="E96" s="377">
        <v>13001</v>
      </c>
      <c r="F96" s="392" t="s">
        <v>309</v>
      </c>
      <c r="G96" s="377">
        <v>13130</v>
      </c>
      <c r="H96" s="532">
        <v>2072</v>
      </c>
    </row>
    <row r="97" spans="1:8" s="5" customFormat="1" ht="12.75" x14ac:dyDescent="0.2">
      <c r="A97" s="392" t="s">
        <v>278</v>
      </c>
      <c r="B97" s="392" t="s">
        <v>279</v>
      </c>
      <c r="C97" s="390" t="s">
        <v>280</v>
      </c>
      <c r="D97" s="392" t="s">
        <v>280</v>
      </c>
      <c r="E97" s="377">
        <v>13001</v>
      </c>
      <c r="F97" s="392" t="s">
        <v>310</v>
      </c>
      <c r="G97" s="377">
        <v>13131</v>
      </c>
      <c r="H97" s="532">
        <v>3146</v>
      </c>
    </row>
    <row r="98" spans="1:8" s="5" customFormat="1" ht="12.75" x14ac:dyDescent="0.2">
      <c r="A98" s="392" t="s">
        <v>278</v>
      </c>
      <c r="B98" s="392" t="s">
        <v>279</v>
      </c>
      <c r="C98" s="390" t="s">
        <v>280</v>
      </c>
      <c r="D98" s="392" t="s">
        <v>280</v>
      </c>
      <c r="E98" s="377">
        <v>13001</v>
      </c>
      <c r="F98" s="392" t="s">
        <v>311</v>
      </c>
      <c r="G98" s="377">
        <v>13132</v>
      </c>
      <c r="H98" s="532">
        <v>301</v>
      </c>
    </row>
    <row r="99" spans="1:8" s="5" customFormat="1" ht="12.75" x14ac:dyDescent="0.2">
      <c r="A99" s="392" t="s">
        <v>278</v>
      </c>
      <c r="B99" s="392" t="s">
        <v>312</v>
      </c>
      <c r="C99" s="390" t="s">
        <v>280</v>
      </c>
      <c r="D99" s="392" t="s">
        <v>280</v>
      </c>
      <c r="E99" s="377">
        <v>13001</v>
      </c>
      <c r="F99" s="392" t="s">
        <v>313</v>
      </c>
      <c r="G99" s="377">
        <v>13201</v>
      </c>
      <c r="H99" s="532">
        <v>7593</v>
      </c>
    </row>
    <row r="100" spans="1:8" s="5" customFormat="1" ht="12.75" x14ac:dyDescent="0.2">
      <c r="A100" s="392" t="s">
        <v>278</v>
      </c>
      <c r="B100" s="392" t="s">
        <v>312</v>
      </c>
      <c r="C100" s="390" t="s">
        <v>280</v>
      </c>
      <c r="D100" s="392" t="s">
        <v>280</v>
      </c>
      <c r="E100" s="377">
        <v>13001</v>
      </c>
      <c r="F100" s="392" t="s">
        <v>314</v>
      </c>
      <c r="G100" s="377">
        <v>13202</v>
      </c>
      <c r="H100" s="532">
        <v>206</v>
      </c>
    </row>
    <row r="101" spans="1:8" s="5" customFormat="1" ht="12.75" x14ac:dyDescent="0.2">
      <c r="A101" s="392" t="s">
        <v>278</v>
      </c>
      <c r="B101" s="392" t="s">
        <v>312</v>
      </c>
      <c r="C101" s="390" t="s">
        <v>280</v>
      </c>
      <c r="D101" s="392" t="s">
        <v>280</v>
      </c>
      <c r="E101" s="377">
        <v>13001</v>
      </c>
      <c r="F101" s="392" t="s">
        <v>315</v>
      </c>
      <c r="G101" s="377">
        <v>13203</v>
      </c>
      <c r="H101" s="532">
        <v>234</v>
      </c>
    </row>
    <row r="102" spans="1:8" s="5" customFormat="1" ht="12.75" x14ac:dyDescent="0.2">
      <c r="A102" s="392" t="s">
        <v>278</v>
      </c>
      <c r="B102" s="392" t="s">
        <v>316</v>
      </c>
      <c r="C102" s="390" t="s">
        <v>280</v>
      </c>
      <c r="D102" s="392" t="s">
        <v>280</v>
      </c>
      <c r="E102" s="377">
        <v>13001</v>
      </c>
      <c r="F102" s="392" t="s">
        <v>317</v>
      </c>
      <c r="G102" s="377">
        <v>13301</v>
      </c>
      <c r="H102" s="532">
        <v>1830</v>
      </c>
    </row>
    <row r="103" spans="1:8" s="5" customFormat="1" ht="12.75" x14ac:dyDescent="0.2">
      <c r="A103" s="392" t="s">
        <v>278</v>
      </c>
      <c r="B103" s="392" t="s">
        <v>316</v>
      </c>
      <c r="C103" s="390" t="s">
        <v>280</v>
      </c>
      <c r="D103" s="392" t="s">
        <v>280</v>
      </c>
      <c r="E103" s="377">
        <v>13001</v>
      </c>
      <c r="F103" s="392" t="s">
        <v>318</v>
      </c>
      <c r="G103" s="377">
        <v>13302</v>
      </c>
      <c r="H103" s="532">
        <v>1519</v>
      </c>
    </row>
    <row r="104" spans="1:8" s="5" customFormat="1" ht="12.75" x14ac:dyDescent="0.2">
      <c r="A104" s="392" t="s">
        <v>278</v>
      </c>
      <c r="B104" s="392" t="s">
        <v>316</v>
      </c>
      <c r="C104" s="390" t="s">
        <v>280</v>
      </c>
      <c r="D104" s="392" t="s">
        <v>280</v>
      </c>
      <c r="E104" s="377">
        <v>13001</v>
      </c>
      <c r="F104" s="392" t="s">
        <v>319</v>
      </c>
      <c r="G104" s="377">
        <v>13303</v>
      </c>
      <c r="H104" s="532">
        <v>251</v>
      </c>
    </row>
    <row r="105" spans="1:8" s="5" customFormat="1" ht="12.75" x14ac:dyDescent="0.2">
      <c r="A105" s="392" t="s">
        <v>278</v>
      </c>
      <c r="B105" s="392" t="s">
        <v>320</v>
      </c>
      <c r="C105" s="390" t="s">
        <v>280</v>
      </c>
      <c r="D105" s="392" t="s">
        <v>280</v>
      </c>
      <c r="E105" s="377">
        <v>13001</v>
      </c>
      <c r="F105" s="392" t="s">
        <v>321</v>
      </c>
      <c r="G105" s="377">
        <v>13401</v>
      </c>
      <c r="H105" s="532">
        <v>6355</v>
      </c>
    </row>
    <row r="106" spans="1:8" s="5" customFormat="1" ht="12.75" x14ac:dyDescent="0.2">
      <c r="A106" s="392" t="s">
        <v>278</v>
      </c>
      <c r="B106" s="392" t="s">
        <v>320</v>
      </c>
      <c r="C106" s="390" t="s">
        <v>280</v>
      </c>
      <c r="D106" s="392" t="s">
        <v>280</v>
      </c>
      <c r="E106" s="377">
        <v>13001</v>
      </c>
      <c r="F106" s="392" t="s">
        <v>322</v>
      </c>
      <c r="G106" s="377">
        <v>13402</v>
      </c>
      <c r="H106" s="532">
        <v>1553</v>
      </c>
    </row>
    <row r="107" spans="1:8" s="5" customFormat="1" ht="12.75" x14ac:dyDescent="0.2">
      <c r="A107" s="392" t="s">
        <v>278</v>
      </c>
      <c r="B107" s="392" t="s">
        <v>320</v>
      </c>
      <c r="C107" s="390" t="s">
        <v>280</v>
      </c>
      <c r="D107" s="392" t="s">
        <v>280</v>
      </c>
      <c r="E107" s="377">
        <v>13001</v>
      </c>
      <c r="F107" s="392" t="s">
        <v>323</v>
      </c>
      <c r="G107" s="377">
        <v>13403</v>
      </c>
      <c r="H107" s="532">
        <v>294</v>
      </c>
    </row>
    <row r="108" spans="1:8" s="5" customFormat="1" ht="12.75" x14ac:dyDescent="0.2">
      <c r="A108" s="392" t="s">
        <v>278</v>
      </c>
      <c r="B108" s="392" t="s">
        <v>320</v>
      </c>
      <c r="C108" s="390" t="s">
        <v>280</v>
      </c>
      <c r="D108" s="392" t="s">
        <v>280</v>
      </c>
      <c r="E108" s="377">
        <v>13001</v>
      </c>
      <c r="F108" s="392" t="s">
        <v>324</v>
      </c>
      <c r="G108" s="377">
        <v>13404</v>
      </c>
      <c r="H108" s="532">
        <v>1005</v>
      </c>
    </row>
    <row r="109" spans="1:8" s="5" customFormat="1" ht="12.75" x14ac:dyDescent="0.2">
      <c r="A109" s="392" t="s">
        <v>278</v>
      </c>
      <c r="B109" s="392" t="s">
        <v>325</v>
      </c>
      <c r="C109" s="390" t="s">
        <v>181</v>
      </c>
      <c r="D109" s="392" t="s">
        <v>325</v>
      </c>
      <c r="E109" s="377">
        <v>13501</v>
      </c>
      <c r="F109" s="193" t="s">
        <v>325</v>
      </c>
      <c r="G109" s="377">
        <v>13501</v>
      </c>
      <c r="H109" s="532">
        <v>1350</v>
      </c>
    </row>
    <row r="110" spans="1:8" s="5" customFormat="1" ht="12.75" x14ac:dyDescent="0.2">
      <c r="A110" s="392" t="s">
        <v>278</v>
      </c>
      <c r="B110" s="392" t="s">
        <v>326</v>
      </c>
      <c r="C110" s="390" t="s">
        <v>280</v>
      </c>
      <c r="D110" s="392" t="s">
        <v>280</v>
      </c>
      <c r="E110" s="377">
        <v>13001</v>
      </c>
      <c r="F110" s="392" t="s">
        <v>326</v>
      </c>
      <c r="G110" s="377">
        <v>13601</v>
      </c>
      <c r="H110" s="532">
        <v>907</v>
      </c>
    </row>
    <row r="111" spans="1:8" s="5" customFormat="1" ht="12.75" x14ac:dyDescent="0.2">
      <c r="A111" s="392" t="s">
        <v>278</v>
      </c>
      <c r="B111" s="392" t="s">
        <v>326</v>
      </c>
      <c r="C111" s="390" t="s">
        <v>280</v>
      </c>
      <c r="D111" s="392" t="s">
        <v>280</v>
      </c>
      <c r="E111" s="377">
        <v>13001</v>
      </c>
      <c r="F111" s="392" t="s">
        <v>327</v>
      </c>
      <c r="G111" s="377">
        <v>13602</v>
      </c>
      <c r="H111" s="532">
        <v>459</v>
      </c>
    </row>
    <row r="112" spans="1:8" s="5" customFormat="1" ht="12.75" x14ac:dyDescent="0.2">
      <c r="A112" s="392" t="s">
        <v>278</v>
      </c>
      <c r="B112" s="392" t="s">
        <v>326</v>
      </c>
      <c r="C112" s="390" t="s">
        <v>280</v>
      </c>
      <c r="D112" s="392" t="s">
        <v>280</v>
      </c>
      <c r="E112" s="377">
        <v>13001</v>
      </c>
      <c r="F112" s="392" t="s">
        <v>328</v>
      </c>
      <c r="G112" s="377">
        <v>13603</v>
      </c>
      <c r="H112" s="532">
        <v>474</v>
      </c>
    </row>
    <row r="113" spans="1:8" s="5" customFormat="1" ht="12.75" x14ac:dyDescent="0.2">
      <c r="A113" s="392" t="s">
        <v>278</v>
      </c>
      <c r="B113" s="392" t="s">
        <v>326</v>
      </c>
      <c r="C113" s="390" t="s">
        <v>280</v>
      </c>
      <c r="D113" s="392" t="s">
        <v>280</v>
      </c>
      <c r="E113" s="377">
        <v>13001</v>
      </c>
      <c r="F113" s="392" t="s">
        <v>329</v>
      </c>
      <c r="G113" s="377">
        <v>13604</v>
      </c>
      <c r="H113" s="532">
        <v>1154</v>
      </c>
    </row>
    <row r="114" spans="1:8" s="5" customFormat="1" ht="12.75" x14ac:dyDescent="0.2">
      <c r="A114" s="392" t="s">
        <v>278</v>
      </c>
      <c r="B114" s="392" t="s">
        <v>326</v>
      </c>
      <c r="C114" s="390" t="s">
        <v>280</v>
      </c>
      <c r="D114" s="392" t="s">
        <v>280</v>
      </c>
      <c r="E114" s="377">
        <v>13001</v>
      </c>
      <c r="F114" s="392" t="s">
        <v>330</v>
      </c>
      <c r="G114" s="377">
        <v>13605</v>
      </c>
      <c r="H114" s="532">
        <v>1223</v>
      </c>
    </row>
    <row r="115" spans="1:8" s="5" customFormat="1" ht="12.75" x14ac:dyDescent="0.2">
      <c r="A115" s="392" t="s">
        <v>331</v>
      </c>
      <c r="B115" s="392" t="s">
        <v>332</v>
      </c>
      <c r="C115" s="390" t="s">
        <v>181</v>
      </c>
      <c r="D115" s="392" t="s">
        <v>332</v>
      </c>
      <c r="E115" s="377">
        <v>14101</v>
      </c>
      <c r="F115" s="392" t="s">
        <v>332</v>
      </c>
      <c r="G115" s="377">
        <v>14101</v>
      </c>
      <c r="H115" s="532">
        <v>5332</v>
      </c>
    </row>
    <row r="116" spans="1:8" s="5" customFormat="1" ht="12.75" x14ac:dyDescent="0.2">
      <c r="A116" s="392" t="s">
        <v>333</v>
      </c>
      <c r="B116" s="392" t="s">
        <v>334</v>
      </c>
      <c r="C116" s="390" t="s">
        <v>181</v>
      </c>
      <c r="D116" s="392" t="s">
        <v>334</v>
      </c>
      <c r="E116" s="377">
        <v>15101</v>
      </c>
      <c r="F116" s="392" t="s">
        <v>334</v>
      </c>
      <c r="G116" s="377">
        <v>15101</v>
      </c>
      <c r="H116" s="532">
        <v>6561</v>
      </c>
    </row>
    <row r="117" spans="1:8" s="5" customFormat="1" ht="12.75" x14ac:dyDescent="0.2">
      <c r="A117" s="392" t="s">
        <v>335</v>
      </c>
      <c r="B117" s="349" t="s">
        <v>336</v>
      </c>
      <c r="C117" s="390" t="s">
        <v>181</v>
      </c>
      <c r="D117" s="392" t="s">
        <v>337</v>
      </c>
      <c r="E117" s="377">
        <v>16101</v>
      </c>
      <c r="F117" s="392" t="s">
        <v>338</v>
      </c>
      <c r="G117" s="377">
        <v>16101</v>
      </c>
      <c r="H117" s="533">
        <v>2339</v>
      </c>
    </row>
    <row r="118" spans="1:8" s="5" customFormat="1" ht="12.75" x14ac:dyDescent="0.2">
      <c r="A118" s="392" t="s">
        <v>335</v>
      </c>
      <c r="B118" s="349" t="s">
        <v>336</v>
      </c>
      <c r="C118" s="390" t="s">
        <v>181</v>
      </c>
      <c r="D118" s="392" t="s">
        <v>337</v>
      </c>
      <c r="E118" s="377">
        <v>16101</v>
      </c>
      <c r="F118" s="392" t="s">
        <v>339</v>
      </c>
      <c r="G118" s="377">
        <v>16103</v>
      </c>
      <c r="H118" s="533">
        <v>382</v>
      </c>
    </row>
    <row r="119" spans="1:8" s="5" customFormat="1" ht="12.75" x14ac:dyDescent="0.2">
      <c r="A119" s="392" t="s">
        <v>335</v>
      </c>
      <c r="B119" s="349" t="s">
        <v>340</v>
      </c>
      <c r="C119" s="390" t="s">
        <v>181</v>
      </c>
      <c r="D119" s="387" t="s">
        <v>341</v>
      </c>
      <c r="E119" s="377">
        <v>16301</v>
      </c>
      <c r="F119" s="387" t="s">
        <v>341</v>
      </c>
      <c r="G119" s="377">
        <v>16301</v>
      </c>
      <c r="H119" s="533">
        <v>373</v>
      </c>
    </row>
  </sheetData>
  <mergeCells count="1">
    <mergeCell ref="B1:H1"/>
  </mergeCells>
  <hyperlinks>
    <hyperlink ref="I1" location="INDICE!A1" display="INDICE" xr:uid="{00000000-0004-0000-6E00-000000000000}"/>
    <hyperlink ref="I2" location="Matriz_Estadisticas!A1" display="ESTADÍSTICAS" xr:uid="{00000000-0004-0000-6E00-000001000000}"/>
  </hyperlinks>
  <pageMargins left="0.7" right="0.7" top="0.75" bottom="0.75" header="0.3" footer="0.3"/>
  <pageSetup orientation="portrait" horizontalDpi="4294967293" verticalDpi="4294967293" r:id="rId1"/>
</worksheet>
</file>

<file path=xl/worksheets/sheet1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F00-000000000000}">
  <sheetPr>
    <pageSetUpPr fitToPage="1"/>
  </sheetPr>
  <dimension ref="A1:C37"/>
  <sheetViews>
    <sheetView zoomScaleNormal="100" workbookViewId="0"/>
  </sheetViews>
  <sheetFormatPr baseColWidth="10" defaultColWidth="96.42578125" defaultRowHeight="12.75" x14ac:dyDescent="0.25"/>
  <cols>
    <col min="1" max="1" width="44.42578125" style="10" bestFit="1" customWidth="1"/>
    <col min="2" max="2" width="100.7109375" style="10" customWidth="1"/>
    <col min="3" max="3" width="7" style="10" bestFit="1" customWidth="1"/>
    <col min="4" max="16384" width="96.42578125" style="10"/>
  </cols>
  <sheetData>
    <row r="1" spans="1:3" ht="15" x14ac:dyDescent="0.25">
      <c r="A1" s="679" t="s">
        <v>401</v>
      </c>
      <c r="B1" s="679" t="s">
        <v>402</v>
      </c>
      <c r="C1" s="6" t="s">
        <v>144</v>
      </c>
    </row>
    <row r="2" spans="1:3" ht="15" customHeight="1" x14ac:dyDescent="0.25">
      <c r="A2" s="415" t="s">
        <v>8</v>
      </c>
      <c r="B2" s="435" t="s">
        <v>81</v>
      </c>
    </row>
    <row r="3" spans="1:3" ht="15" customHeight="1" x14ac:dyDescent="0.25">
      <c r="A3" s="415" t="s">
        <v>6</v>
      </c>
      <c r="B3" s="435" t="s">
        <v>79</v>
      </c>
    </row>
    <row r="4" spans="1:3" ht="15" customHeight="1" x14ac:dyDescent="0.25">
      <c r="A4" s="415" t="s">
        <v>370</v>
      </c>
      <c r="B4" s="435" t="s">
        <v>1418</v>
      </c>
    </row>
    <row r="5" spans="1:3" ht="15" customHeight="1" x14ac:dyDescent="0.25">
      <c r="A5" s="415" t="s">
        <v>11</v>
      </c>
      <c r="B5" s="435" t="s">
        <v>1419</v>
      </c>
    </row>
    <row r="6" spans="1:3" ht="15" customHeight="1" x14ac:dyDescent="0.25">
      <c r="A6" s="415" t="s">
        <v>145</v>
      </c>
      <c r="B6" s="435" t="s">
        <v>404</v>
      </c>
    </row>
    <row r="7" spans="1:3" ht="15" customHeight="1" x14ac:dyDescent="0.2">
      <c r="A7" s="415" t="s">
        <v>9</v>
      </c>
      <c r="B7" s="406" t="s">
        <v>405</v>
      </c>
    </row>
    <row r="8" spans="1:3" ht="15" customHeight="1" x14ac:dyDescent="0.25">
      <c r="A8" s="415" t="s">
        <v>371</v>
      </c>
      <c r="B8" s="414">
        <v>2018</v>
      </c>
    </row>
    <row r="9" spans="1:3" ht="15" customHeight="1" x14ac:dyDescent="0.25">
      <c r="A9" s="415" t="s">
        <v>372</v>
      </c>
      <c r="B9" s="435" t="s">
        <v>453</v>
      </c>
    </row>
    <row r="10" spans="1:3" ht="102" x14ac:dyDescent="0.25">
      <c r="A10" s="209" t="s">
        <v>373</v>
      </c>
      <c r="B10" s="296" t="s">
        <v>1420</v>
      </c>
    </row>
    <row r="11" spans="1:3" ht="15" customHeight="1" x14ac:dyDescent="0.25">
      <c r="A11" s="415" t="s">
        <v>374</v>
      </c>
      <c r="B11" s="435" t="s">
        <v>1030</v>
      </c>
    </row>
    <row r="12" spans="1:3" ht="15" customHeight="1" x14ac:dyDescent="0.25">
      <c r="A12" s="415" t="s">
        <v>375</v>
      </c>
      <c r="B12" s="435" t="s">
        <v>527</v>
      </c>
    </row>
    <row r="13" spans="1:3" ht="15" customHeight="1" x14ac:dyDescent="0.25">
      <c r="A13" s="415" t="s">
        <v>376</v>
      </c>
      <c r="B13" s="435" t="s">
        <v>527</v>
      </c>
    </row>
    <row r="14" spans="1:3" ht="15" customHeight="1" x14ac:dyDescent="0.25">
      <c r="A14" s="415" t="s">
        <v>146</v>
      </c>
      <c r="B14" s="435" t="s">
        <v>1421</v>
      </c>
    </row>
    <row r="15" spans="1:3" ht="15" customHeight="1" x14ac:dyDescent="0.25">
      <c r="A15" s="415" t="s">
        <v>377</v>
      </c>
      <c r="B15" s="264">
        <v>43088</v>
      </c>
    </row>
    <row r="16" spans="1:3" ht="15" customHeight="1" x14ac:dyDescent="0.25">
      <c r="A16" s="415" t="s">
        <v>378</v>
      </c>
      <c r="B16" s="264">
        <v>43685</v>
      </c>
    </row>
    <row r="17" spans="1:2" ht="15" customHeight="1" x14ac:dyDescent="0.25">
      <c r="A17" s="415" t="s">
        <v>379</v>
      </c>
      <c r="B17" s="435" t="s">
        <v>412</v>
      </c>
    </row>
    <row r="18" spans="1:2" ht="15" customHeight="1" x14ac:dyDescent="0.25">
      <c r="A18" s="415" t="s">
        <v>380</v>
      </c>
      <c r="B18" s="435" t="s">
        <v>1422</v>
      </c>
    </row>
    <row r="19" spans="1:2" ht="15" customHeight="1" x14ac:dyDescent="0.25">
      <c r="A19" s="415" t="s">
        <v>381</v>
      </c>
      <c r="B19" s="435" t="s">
        <v>1423</v>
      </c>
    </row>
    <row r="20" spans="1:2" ht="15" customHeight="1" x14ac:dyDescent="0.25">
      <c r="A20" s="415" t="s">
        <v>382</v>
      </c>
      <c r="B20" s="435" t="s">
        <v>462</v>
      </c>
    </row>
    <row r="21" spans="1:2" ht="15" customHeight="1" x14ac:dyDescent="0.25">
      <c r="A21" s="415" t="s">
        <v>385</v>
      </c>
      <c r="B21" s="435" t="s">
        <v>1424</v>
      </c>
    </row>
    <row r="22" spans="1:2" ht="15" customHeight="1" x14ac:dyDescent="0.25">
      <c r="A22" s="415" t="s">
        <v>386</v>
      </c>
      <c r="B22" s="435" t="s">
        <v>1425</v>
      </c>
    </row>
    <row r="23" spans="1:2" ht="15" customHeight="1" x14ac:dyDescent="0.25">
      <c r="A23" s="415" t="s">
        <v>418</v>
      </c>
      <c r="B23" s="435" t="s">
        <v>533</v>
      </c>
    </row>
    <row r="24" spans="1:2" ht="15" customHeight="1" x14ac:dyDescent="0.25">
      <c r="A24" s="415" t="s">
        <v>387</v>
      </c>
      <c r="B24" s="414">
        <v>2018</v>
      </c>
    </row>
    <row r="25" spans="1:2" ht="15" customHeight="1" x14ac:dyDescent="0.25">
      <c r="A25" s="415" t="s">
        <v>388</v>
      </c>
      <c r="B25" s="435" t="s">
        <v>453</v>
      </c>
    </row>
    <row r="26" spans="1:2" ht="15" customHeight="1" x14ac:dyDescent="0.25">
      <c r="A26" s="415" t="s">
        <v>389</v>
      </c>
      <c r="B26" s="435" t="s">
        <v>1426</v>
      </c>
    </row>
    <row r="27" spans="1:2" ht="15" customHeight="1" x14ac:dyDescent="0.25">
      <c r="A27" s="415" t="s">
        <v>390</v>
      </c>
      <c r="B27" s="375" t="s">
        <v>417</v>
      </c>
    </row>
    <row r="28" spans="1:2" ht="15" customHeight="1" x14ac:dyDescent="0.25">
      <c r="A28" s="415" t="s">
        <v>422</v>
      </c>
      <c r="B28" s="641" t="s">
        <v>1407</v>
      </c>
    </row>
    <row r="29" spans="1:2" ht="15" customHeight="1" x14ac:dyDescent="0.25">
      <c r="A29" s="415" t="s">
        <v>391</v>
      </c>
      <c r="B29" s="407">
        <v>2017</v>
      </c>
    </row>
    <row r="30" spans="1:2" ht="15" customHeight="1" x14ac:dyDescent="0.25">
      <c r="A30" s="415" t="s">
        <v>392</v>
      </c>
      <c r="B30" s="435" t="s">
        <v>453</v>
      </c>
    </row>
    <row r="31" spans="1:2" ht="15" customHeight="1" x14ac:dyDescent="0.25">
      <c r="A31" s="415" t="s">
        <v>393</v>
      </c>
      <c r="B31" s="400"/>
    </row>
    <row r="32" spans="1:2" ht="15" customHeight="1" x14ac:dyDescent="0.25">
      <c r="A32" s="415" t="s">
        <v>394</v>
      </c>
      <c r="B32" s="400"/>
    </row>
    <row r="33" spans="1:2" ht="15" customHeight="1" x14ac:dyDescent="0.25">
      <c r="A33" s="415" t="s">
        <v>423</v>
      </c>
      <c r="B33" s="400"/>
    </row>
    <row r="34" spans="1:2" ht="15" customHeight="1" x14ac:dyDescent="0.25">
      <c r="A34" s="415" t="s">
        <v>395</v>
      </c>
      <c r="B34" s="400"/>
    </row>
    <row r="35" spans="1:2" ht="15" customHeight="1" x14ac:dyDescent="0.25">
      <c r="A35" s="415" t="s">
        <v>396</v>
      </c>
      <c r="B35" s="400"/>
    </row>
    <row r="36" spans="1:2" ht="15" customHeight="1" x14ac:dyDescent="0.25">
      <c r="A36" s="415" t="s">
        <v>383</v>
      </c>
      <c r="B36" s="400" t="s">
        <v>1179</v>
      </c>
    </row>
    <row r="37" spans="1:2" ht="15" customHeight="1" x14ac:dyDescent="0.25">
      <c r="A37" s="415" t="s">
        <v>384</v>
      </c>
      <c r="B37" s="400" t="s">
        <v>468</v>
      </c>
    </row>
  </sheetData>
  <hyperlinks>
    <hyperlink ref="C1" location="INDICE!A1" display="INDICE" xr:uid="{00000000-0004-0000-6F00-000000000000}"/>
  </hyperlinks>
  <pageMargins left="0.7" right="0.7" top="0.75" bottom="0.75" header="0.3" footer="0.3"/>
  <pageSetup scale="71" fitToHeight="0" orientation="portrait" horizontalDpi="4294967293" verticalDpi="4294967293" r:id="rId1"/>
</worksheet>
</file>

<file path=xl/worksheets/sheet1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000-000000000000}">
  <dimension ref="A1:K119"/>
  <sheetViews>
    <sheetView workbookViewId="0">
      <pane ySplit="2" topLeftCell="A3" activePane="bottomLeft" state="frozen"/>
      <selection activeCell="A16" sqref="A16"/>
      <selection pane="bottomLeft"/>
    </sheetView>
  </sheetViews>
  <sheetFormatPr baseColWidth="10" defaultColWidth="11.42578125" defaultRowHeight="15" x14ac:dyDescent="0.25"/>
  <cols>
    <col min="1" max="1" width="17.28515625" bestFit="1" customWidth="1"/>
    <col min="2" max="2" width="22.140625" style="402" bestFit="1" customWidth="1"/>
    <col min="3" max="3" width="16.140625" style="402" bestFit="1" customWidth="1"/>
    <col min="4" max="4" width="38.5703125" bestFit="1" customWidth="1"/>
    <col min="5" max="5" width="11.5703125" bestFit="1" customWidth="1"/>
    <col min="6" max="6" width="19" bestFit="1" customWidth="1"/>
    <col min="7" max="7" width="6" bestFit="1" customWidth="1"/>
    <col min="8" max="8" width="28.85546875" bestFit="1" customWidth="1"/>
    <col min="9" max="9" width="20.7109375" bestFit="1" customWidth="1"/>
    <col min="10" max="10" width="43.28515625" bestFit="1" customWidth="1"/>
    <col min="11" max="11" width="13.140625" bestFit="1" customWidth="1"/>
  </cols>
  <sheetData>
    <row r="1" spans="1:11" x14ac:dyDescent="0.25">
      <c r="A1" s="135" t="s">
        <v>81</v>
      </c>
      <c r="B1" s="734" t="s">
        <v>1427</v>
      </c>
      <c r="C1" s="735"/>
      <c r="D1" s="735"/>
      <c r="E1" s="735"/>
      <c r="F1" s="735"/>
      <c r="G1" s="735"/>
      <c r="H1" s="735"/>
      <c r="I1" s="735"/>
      <c r="J1" s="736"/>
      <c r="K1" s="6" t="s">
        <v>144</v>
      </c>
    </row>
    <row r="2" spans="1:11" x14ac:dyDescent="0.25">
      <c r="A2" s="255" t="s">
        <v>174</v>
      </c>
      <c r="B2" s="255" t="s">
        <v>175</v>
      </c>
      <c r="C2" s="255" t="s">
        <v>176</v>
      </c>
      <c r="D2" s="255" t="s">
        <v>177</v>
      </c>
      <c r="E2" s="255" t="s">
        <v>178</v>
      </c>
      <c r="F2" s="255" t="s">
        <v>14</v>
      </c>
      <c r="G2" s="255" t="s">
        <v>470</v>
      </c>
      <c r="H2" s="255" t="s">
        <v>1428</v>
      </c>
      <c r="I2" s="255" t="s">
        <v>1429</v>
      </c>
      <c r="J2" s="255" t="s">
        <v>1430</v>
      </c>
      <c r="K2" s="6" t="s">
        <v>432</v>
      </c>
    </row>
    <row r="3" spans="1:11" s="5" customFormat="1" ht="12.75" x14ac:dyDescent="0.2">
      <c r="A3" s="392" t="s">
        <v>179</v>
      </c>
      <c r="B3" s="392" t="s">
        <v>180</v>
      </c>
      <c r="C3" s="390" t="s">
        <v>181</v>
      </c>
      <c r="D3" s="392" t="s">
        <v>182</v>
      </c>
      <c r="E3" s="377">
        <v>1001</v>
      </c>
      <c r="F3" s="392" t="s">
        <v>180</v>
      </c>
      <c r="G3" s="377">
        <v>1101</v>
      </c>
      <c r="H3" s="133">
        <v>41857</v>
      </c>
      <c r="I3" s="134">
        <v>56007</v>
      </c>
      <c r="J3" s="142">
        <v>747.35</v>
      </c>
    </row>
    <row r="4" spans="1:11" s="5" customFormat="1" ht="12.75" x14ac:dyDescent="0.2">
      <c r="A4" s="392" t="s">
        <v>179</v>
      </c>
      <c r="B4" s="392" t="s">
        <v>180</v>
      </c>
      <c r="C4" s="390" t="s">
        <v>181</v>
      </c>
      <c r="D4" s="392" t="s">
        <v>182</v>
      </c>
      <c r="E4" s="377">
        <v>1001</v>
      </c>
      <c r="F4" s="392" t="s">
        <v>183</v>
      </c>
      <c r="G4" s="377">
        <v>1107</v>
      </c>
      <c r="H4" s="133">
        <v>9122</v>
      </c>
      <c r="I4" s="134">
        <v>28453</v>
      </c>
      <c r="J4" s="142">
        <v>320.60000000000002</v>
      </c>
    </row>
    <row r="5" spans="1:11" s="5" customFormat="1" ht="12.75" x14ac:dyDescent="0.2">
      <c r="A5" s="392" t="s">
        <v>184</v>
      </c>
      <c r="B5" s="392" t="s">
        <v>184</v>
      </c>
      <c r="C5" s="390" t="s">
        <v>181</v>
      </c>
      <c r="D5" s="392" t="s">
        <v>184</v>
      </c>
      <c r="E5" s="377">
        <v>2101</v>
      </c>
      <c r="F5" s="392" t="s">
        <v>184</v>
      </c>
      <c r="G5" s="377">
        <v>2101</v>
      </c>
      <c r="H5" s="133">
        <v>80750</v>
      </c>
      <c r="I5" s="134">
        <v>98805</v>
      </c>
      <c r="J5" s="142">
        <v>817.27</v>
      </c>
    </row>
    <row r="6" spans="1:11" s="5" customFormat="1" ht="12.75" x14ac:dyDescent="0.2">
      <c r="A6" s="392" t="s">
        <v>184</v>
      </c>
      <c r="B6" s="392" t="s">
        <v>185</v>
      </c>
      <c r="C6" s="390" t="s">
        <v>181</v>
      </c>
      <c r="D6" s="392" t="s">
        <v>186</v>
      </c>
      <c r="E6" s="377">
        <v>2201</v>
      </c>
      <c r="F6" s="392" t="s">
        <v>186</v>
      </c>
      <c r="G6" s="377">
        <v>2201</v>
      </c>
      <c r="H6" s="133">
        <v>34564</v>
      </c>
      <c r="I6" s="134">
        <v>46347</v>
      </c>
      <c r="J6" s="142">
        <v>745.77</v>
      </c>
    </row>
    <row r="7" spans="1:11" s="5" customFormat="1" ht="12.75" x14ac:dyDescent="0.2">
      <c r="A7" s="392" t="s">
        <v>187</v>
      </c>
      <c r="B7" s="392" t="s">
        <v>188</v>
      </c>
      <c r="C7" s="390" t="s">
        <v>181</v>
      </c>
      <c r="D7" s="392" t="s">
        <v>189</v>
      </c>
      <c r="E7" s="377">
        <v>3001</v>
      </c>
      <c r="F7" s="392" t="s">
        <v>188</v>
      </c>
      <c r="G7" s="377">
        <v>3101</v>
      </c>
      <c r="H7" s="133">
        <v>30988</v>
      </c>
      <c r="I7" s="134">
        <v>45533</v>
      </c>
      <c r="J7" s="142">
        <v>680.56</v>
      </c>
    </row>
    <row r="8" spans="1:11" s="5" customFormat="1" ht="12.75" x14ac:dyDescent="0.2">
      <c r="A8" s="392" t="s">
        <v>187</v>
      </c>
      <c r="B8" s="392" t="s">
        <v>188</v>
      </c>
      <c r="C8" s="390" t="s">
        <v>181</v>
      </c>
      <c r="D8" s="392" t="s">
        <v>189</v>
      </c>
      <c r="E8" s="377">
        <v>3001</v>
      </c>
      <c r="F8" s="392" t="s">
        <v>190</v>
      </c>
      <c r="G8" s="377">
        <v>3103</v>
      </c>
      <c r="H8" s="133">
        <v>401</v>
      </c>
      <c r="I8" s="134">
        <v>3807</v>
      </c>
      <c r="J8" s="142">
        <v>105.33</v>
      </c>
    </row>
    <row r="9" spans="1:11" s="5" customFormat="1" ht="12.75" x14ac:dyDescent="0.2">
      <c r="A9" s="392" t="s">
        <v>187</v>
      </c>
      <c r="B9" s="387" t="s">
        <v>191</v>
      </c>
      <c r="C9" s="390" t="s">
        <v>181</v>
      </c>
      <c r="D9" s="387" t="s">
        <v>192</v>
      </c>
      <c r="E9" s="377">
        <v>3301</v>
      </c>
      <c r="F9" s="387" t="s">
        <v>192</v>
      </c>
      <c r="G9" s="377">
        <v>3301</v>
      </c>
      <c r="H9" s="133">
        <v>5609</v>
      </c>
      <c r="I9" s="134">
        <v>15766</v>
      </c>
      <c r="J9" s="142">
        <v>355.77</v>
      </c>
    </row>
    <row r="10" spans="1:11" s="5" customFormat="1" ht="12.75" x14ac:dyDescent="0.2">
      <c r="A10" s="392" t="s">
        <v>193</v>
      </c>
      <c r="B10" s="392" t="s">
        <v>194</v>
      </c>
      <c r="C10" s="390" t="s">
        <v>181</v>
      </c>
      <c r="D10" s="392" t="s">
        <v>195</v>
      </c>
      <c r="E10" s="377">
        <v>4001</v>
      </c>
      <c r="F10" s="392" t="s">
        <v>196</v>
      </c>
      <c r="G10" s="377">
        <v>4101</v>
      </c>
      <c r="H10" s="133">
        <v>51299</v>
      </c>
      <c r="I10" s="134">
        <v>67554</v>
      </c>
      <c r="J10" s="142">
        <v>759.38</v>
      </c>
    </row>
    <row r="11" spans="1:11" s="5" customFormat="1" ht="12.75" x14ac:dyDescent="0.2">
      <c r="A11" s="392" t="s">
        <v>193</v>
      </c>
      <c r="B11" s="392" t="s">
        <v>194</v>
      </c>
      <c r="C11" s="390" t="s">
        <v>181</v>
      </c>
      <c r="D11" s="392" t="s">
        <v>195</v>
      </c>
      <c r="E11" s="377">
        <v>4001</v>
      </c>
      <c r="F11" s="392" t="s">
        <v>193</v>
      </c>
      <c r="G11" s="377">
        <v>4102</v>
      </c>
      <c r="H11" s="133">
        <v>40351</v>
      </c>
      <c r="I11" s="134">
        <v>67671</v>
      </c>
      <c r="J11" s="142">
        <v>596.28</v>
      </c>
    </row>
    <row r="12" spans="1:11" s="5" customFormat="1" ht="12.75" x14ac:dyDescent="0.2">
      <c r="A12" s="392" t="s">
        <v>193</v>
      </c>
      <c r="B12" s="392" t="s">
        <v>197</v>
      </c>
      <c r="C12" s="390" t="s">
        <v>181</v>
      </c>
      <c r="D12" s="392" t="s">
        <v>198</v>
      </c>
      <c r="E12" s="377">
        <v>4301</v>
      </c>
      <c r="F12" s="193" t="s">
        <v>198</v>
      </c>
      <c r="G12" s="377">
        <v>4301</v>
      </c>
      <c r="H12" s="133">
        <v>7530</v>
      </c>
      <c r="I12" s="134">
        <v>34694</v>
      </c>
      <c r="J12" s="142">
        <v>217.04</v>
      </c>
    </row>
    <row r="13" spans="1:11" s="5" customFormat="1" ht="12.75" x14ac:dyDescent="0.2">
      <c r="A13" s="392" t="s">
        <v>199</v>
      </c>
      <c r="B13" s="392" t="s">
        <v>199</v>
      </c>
      <c r="C13" s="390" t="s">
        <v>200</v>
      </c>
      <c r="D13" s="392" t="s">
        <v>200</v>
      </c>
      <c r="E13" s="377">
        <v>5001</v>
      </c>
      <c r="F13" s="392" t="s">
        <v>199</v>
      </c>
      <c r="G13" s="377">
        <v>5101</v>
      </c>
      <c r="H13" s="133">
        <v>59732</v>
      </c>
      <c r="I13" s="134">
        <v>97809</v>
      </c>
      <c r="J13" s="142">
        <v>610.70000000000005</v>
      </c>
    </row>
    <row r="14" spans="1:11" s="5" customFormat="1" ht="12.75" x14ac:dyDescent="0.2">
      <c r="A14" s="392" t="s">
        <v>199</v>
      </c>
      <c r="B14" s="392" t="s">
        <v>199</v>
      </c>
      <c r="C14" s="390" t="s">
        <v>200</v>
      </c>
      <c r="D14" s="392" t="s">
        <v>200</v>
      </c>
      <c r="E14" s="377">
        <v>5001</v>
      </c>
      <c r="F14" s="392" t="s">
        <v>201</v>
      </c>
      <c r="G14" s="377">
        <v>5102</v>
      </c>
      <c r="H14" s="133">
        <v>1545</v>
      </c>
      <c r="I14" s="134">
        <v>8692</v>
      </c>
      <c r="J14" s="142">
        <v>177.75</v>
      </c>
    </row>
    <row r="15" spans="1:11" s="5" customFormat="1" ht="12.75" x14ac:dyDescent="0.2">
      <c r="A15" s="392" t="s">
        <v>199</v>
      </c>
      <c r="B15" s="392" t="s">
        <v>199</v>
      </c>
      <c r="C15" s="390" t="s">
        <v>200</v>
      </c>
      <c r="D15" s="392" t="s">
        <v>200</v>
      </c>
      <c r="E15" s="377">
        <v>5001</v>
      </c>
      <c r="F15" s="392" t="s">
        <v>202</v>
      </c>
      <c r="G15" s="377">
        <v>5103</v>
      </c>
      <c r="H15" s="133">
        <v>11420</v>
      </c>
      <c r="I15" s="134">
        <v>13700</v>
      </c>
      <c r="J15" s="142">
        <v>833.58</v>
      </c>
    </row>
    <row r="16" spans="1:11" s="5" customFormat="1" ht="12.75" x14ac:dyDescent="0.2">
      <c r="A16" s="392" t="s">
        <v>199</v>
      </c>
      <c r="B16" s="392" t="s">
        <v>199</v>
      </c>
      <c r="C16" s="390" t="s">
        <v>200</v>
      </c>
      <c r="D16" s="392" t="s">
        <v>200</v>
      </c>
      <c r="E16" s="377">
        <v>5001</v>
      </c>
      <c r="F16" s="392" t="s">
        <v>203</v>
      </c>
      <c r="G16" s="377">
        <v>5105</v>
      </c>
      <c r="H16" s="133">
        <v>823</v>
      </c>
      <c r="I16" s="134">
        <v>6372</v>
      </c>
      <c r="J16" s="142">
        <v>129.16</v>
      </c>
    </row>
    <row r="17" spans="1:10" s="5" customFormat="1" ht="12.75" x14ac:dyDescent="0.2">
      <c r="A17" s="392" t="s">
        <v>199</v>
      </c>
      <c r="B17" s="392" t="s">
        <v>199</v>
      </c>
      <c r="C17" s="390" t="s">
        <v>200</v>
      </c>
      <c r="D17" s="392" t="s">
        <v>200</v>
      </c>
      <c r="E17" s="377">
        <v>5001</v>
      </c>
      <c r="F17" s="392" t="s">
        <v>204</v>
      </c>
      <c r="G17" s="377">
        <v>5107</v>
      </c>
      <c r="H17" s="133">
        <v>2111</v>
      </c>
      <c r="I17" s="134">
        <v>10428</v>
      </c>
      <c r="J17" s="142">
        <v>202.44</v>
      </c>
    </row>
    <row r="18" spans="1:10" s="5" customFormat="1" ht="12.75" x14ac:dyDescent="0.2">
      <c r="A18" s="392" t="s">
        <v>199</v>
      </c>
      <c r="B18" s="392" t="s">
        <v>199</v>
      </c>
      <c r="C18" s="390" t="s">
        <v>200</v>
      </c>
      <c r="D18" s="392" t="s">
        <v>200</v>
      </c>
      <c r="E18" s="377">
        <v>5001</v>
      </c>
      <c r="F18" s="392" t="s">
        <v>205</v>
      </c>
      <c r="G18" s="377">
        <v>5109</v>
      </c>
      <c r="H18" s="133">
        <v>82631</v>
      </c>
      <c r="I18" s="134">
        <v>116370</v>
      </c>
      <c r="J18" s="142">
        <v>710.07</v>
      </c>
    </row>
    <row r="19" spans="1:10" s="5" customFormat="1" ht="12.75" x14ac:dyDescent="0.2">
      <c r="A19" s="392" t="s">
        <v>199</v>
      </c>
      <c r="B19" s="387" t="s">
        <v>206</v>
      </c>
      <c r="C19" s="390" t="s">
        <v>181</v>
      </c>
      <c r="D19" s="387" t="s">
        <v>207</v>
      </c>
      <c r="E19" s="377">
        <v>5301</v>
      </c>
      <c r="F19" s="194" t="s">
        <v>206</v>
      </c>
      <c r="G19" s="377">
        <v>5301</v>
      </c>
      <c r="H19" s="133">
        <v>13562</v>
      </c>
      <c r="I19" s="134">
        <v>20615</v>
      </c>
      <c r="J19" s="142">
        <v>657.87</v>
      </c>
    </row>
    <row r="20" spans="1:10" s="5" customFormat="1" ht="12.75" x14ac:dyDescent="0.2">
      <c r="A20" s="392" t="s">
        <v>199</v>
      </c>
      <c r="B20" s="387" t="s">
        <v>206</v>
      </c>
      <c r="C20" s="390" t="s">
        <v>181</v>
      </c>
      <c r="D20" s="387" t="s">
        <v>207</v>
      </c>
      <c r="E20" s="377">
        <v>5301</v>
      </c>
      <c r="F20" s="194" t="s">
        <v>208</v>
      </c>
      <c r="G20" s="377">
        <v>5304</v>
      </c>
      <c r="H20" s="133">
        <v>1925</v>
      </c>
      <c r="I20" s="134">
        <v>6081</v>
      </c>
      <c r="J20" s="142">
        <v>316.56</v>
      </c>
    </row>
    <row r="21" spans="1:10" s="5" customFormat="1" ht="12.75" x14ac:dyDescent="0.2">
      <c r="A21" s="392" t="s">
        <v>199</v>
      </c>
      <c r="B21" s="387" t="s">
        <v>209</v>
      </c>
      <c r="C21" s="390" t="s">
        <v>181</v>
      </c>
      <c r="D21" s="387" t="s">
        <v>210</v>
      </c>
      <c r="E21" s="377">
        <v>5501</v>
      </c>
      <c r="F21" s="194" t="s">
        <v>209</v>
      </c>
      <c r="G21" s="377">
        <v>5501</v>
      </c>
      <c r="H21" s="133">
        <v>16038</v>
      </c>
      <c r="I21" s="134">
        <v>28755</v>
      </c>
      <c r="J21" s="142">
        <v>557.75</v>
      </c>
    </row>
    <row r="22" spans="1:10" s="5" customFormat="1" ht="12.75" x14ac:dyDescent="0.2">
      <c r="A22" s="392" t="s">
        <v>199</v>
      </c>
      <c r="B22" s="387" t="s">
        <v>209</v>
      </c>
      <c r="C22" s="390" t="s">
        <v>181</v>
      </c>
      <c r="D22" s="387" t="s">
        <v>210</v>
      </c>
      <c r="E22" s="377">
        <v>5501</v>
      </c>
      <c r="F22" s="194" t="s">
        <v>211</v>
      </c>
      <c r="G22" s="377">
        <v>5502</v>
      </c>
      <c r="H22" s="133">
        <v>7772</v>
      </c>
      <c r="I22" s="134">
        <v>15855</v>
      </c>
      <c r="J22" s="142">
        <v>490.19</v>
      </c>
    </row>
    <row r="23" spans="1:10" s="5" customFormat="1" ht="12.75" x14ac:dyDescent="0.2">
      <c r="A23" s="392" t="s">
        <v>199</v>
      </c>
      <c r="B23" s="387" t="s">
        <v>209</v>
      </c>
      <c r="C23" s="390" t="s">
        <v>181</v>
      </c>
      <c r="D23" s="387" t="s">
        <v>210</v>
      </c>
      <c r="E23" s="377">
        <v>5501</v>
      </c>
      <c r="F23" s="194" t="s">
        <v>212</v>
      </c>
      <c r="G23" s="377">
        <v>5503</v>
      </c>
      <c r="H23" s="133">
        <v>503</v>
      </c>
      <c r="I23" s="134">
        <v>5611</v>
      </c>
      <c r="J23" s="142">
        <v>89.65</v>
      </c>
    </row>
    <row r="24" spans="1:10" s="5" customFormat="1" ht="12.75" x14ac:dyDescent="0.2">
      <c r="A24" s="392" t="s">
        <v>199</v>
      </c>
      <c r="B24" s="387" t="s">
        <v>209</v>
      </c>
      <c r="C24" s="390" t="s">
        <v>181</v>
      </c>
      <c r="D24" s="387" t="s">
        <v>210</v>
      </c>
      <c r="E24" s="377">
        <v>5501</v>
      </c>
      <c r="F24" s="194" t="s">
        <v>213</v>
      </c>
      <c r="G24" s="377">
        <v>5504</v>
      </c>
      <c r="H24" s="133">
        <v>3438</v>
      </c>
      <c r="I24" s="134">
        <v>7084</v>
      </c>
      <c r="J24" s="142">
        <v>485.32</v>
      </c>
    </row>
    <row r="25" spans="1:10" s="5" customFormat="1" ht="12.75" x14ac:dyDescent="0.2">
      <c r="A25" s="392" t="s">
        <v>199</v>
      </c>
      <c r="B25" s="392" t="s">
        <v>214</v>
      </c>
      <c r="C25" s="390" t="s">
        <v>181</v>
      </c>
      <c r="D25" s="392" t="s">
        <v>215</v>
      </c>
      <c r="E25" s="377">
        <v>5601</v>
      </c>
      <c r="F25" s="193" t="s">
        <v>214</v>
      </c>
      <c r="G25" s="377">
        <v>5601</v>
      </c>
      <c r="H25" s="133">
        <v>12349</v>
      </c>
      <c r="I25" s="134">
        <v>28474</v>
      </c>
      <c r="J25" s="142">
        <v>433.69</v>
      </c>
    </row>
    <row r="26" spans="1:10" s="5" customFormat="1" ht="12.75" x14ac:dyDescent="0.2">
      <c r="A26" s="392" t="s">
        <v>199</v>
      </c>
      <c r="B26" s="392" t="s">
        <v>214</v>
      </c>
      <c r="C26" s="390" t="s">
        <v>181</v>
      </c>
      <c r="D26" s="392" t="s">
        <v>215</v>
      </c>
      <c r="E26" s="377">
        <v>5601</v>
      </c>
      <c r="F26" s="193" t="s">
        <v>216</v>
      </c>
      <c r="G26" s="377">
        <v>5603</v>
      </c>
      <c r="H26" s="133">
        <v>1133</v>
      </c>
      <c r="I26" s="134">
        <v>7639</v>
      </c>
      <c r="J26" s="142">
        <v>148.32</v>
      </c>
    </row>
    <row r="27" spans="1:10" s="5" customFormat="1" ht="12.75" x14ac:dyDescent="0.2">
      <c r="A27" s="392" t="s">
        <v>199</v>
      </c>
      <c r="B27" s="392" t="s">
        <v>214</v>
      </c>
      <c r="C27" s="390" t="s">
        <v>181</v>
      </c>
      <c r="D27" s="392" t="s">
        <v>215</v>
      </c>
      <c r="E27" s="377">
        <v>5601</v>
      </c>
      <c r="F27" s="193" t="s">
        <v>217</v>
      </c>
      <c r="G27" s="377">
        <v>5606</v>
      </c>
      <c r="H27" s="133">
        <v>1407</v>
      </c>
      <c r="I27" s="134">
        <v>3560</v>
      </c>
      <c r="J27" s="142">
        <v>395.22</v>
      </c>
    </row>
    <row r="28" spans="1:10" s="5" customFormat="1" ht="12.75" x14ac:dyDescent="0.2">
      <c r="A28" s="392" t="s">
        <v>199</v>
      </c>
      <c r="B28" s="387" t="s">
        <v>218</v>
      </c>
      <c r="C28" s="390" t="s">
        <v>181</v>
      </c>
      <c r="D28" s="387" t="s">
        <v>219</v>
      </c>
      <c r="E28" s="377">
        <v>5701</v>
      </c>
      <c r="F28" s="194" t="s">
        <v>219</v>
      </c>
      <c r="G28" s="377">
        <v>5701</v>
      </c>
      <c r="H28" s="133">
        <v>12752</v>
      </c>
      <c r="I28" s="134">
        <v>24783</v>
      </c>
      <c r="J28" s="142">
        <v>514.54999999999995</v>
      </c>
    </row>
    <row r="29" spans="1:10" s="5" customFormat="1" ht="12.75" x14ac:dyDescent="0.2">
      <c r="A29" s="392" t="s">
        <v>199</v>
      </c>
      <c r="B29" s="392" t="s">
        <v>220</v>
      </c>
      <c r="C29" s="390" t="s">
        <v>200</v>
      </c>
      <c r="D29" s="392" t="s">
        <v>200</v>
      </c>
      <c r="E29" s="377">
        <v>5001</v>
      </c>
      <c r="F29" s="392" t="s">
        <v>221</v>
      </c>
      <c r="G29" s="377">
        <v>5801</v>
      </c>
      <c r="H29" s="133">
        <v>38246</v>
      </c>
      <c r="I29" s="134">
        <v>50068</v>
      </c>
      <c r="J29" s="142">
        <v>763.88</v>
      </c>
    </row>
    <row r="30" spans="1:10" s="5" customFormat="1" ht="12.75" x14ac:dyDescent="0.2">
      <c r="A30" s="392" t="s">
        <v>199</v>
      </c>
      <c r="B30" s="392" t="s">
        <v>220</v>
      </c>
      <c r="C30" s="390" t="s">
        <v>200</v>
      </c>
      <c r="D30" s="392" t="s">
        <v>200</v>
      </c>
      <c r="E30" s="377">
        <v>5001</v>
      </c>
      <c r="F30" s="392" t="s">
        <v>222</v>
      </c>
      <c r="G30" s="377">
        <v>5802</v>
      </c>
      <c r="H30" s="133">
        <v>6287</v>
      </c>
      <c r="I30" s="134">
        <v>14428</v>
      </c>
      <c r="J30" s="142">
        <v>435.75</v>
      </c>
    </row>
    <row r="31" spans="1:10" s="5" customFormat="1" ht="12.75" x14ac:dyDescent="0.2">
      <c r="A31" s="392" t="s">
        <v>199</v>
      </c>
      <c r="B31" s="392" t="s">
        <v>220</v>
      </c>
      <c r="C31" s="390" t="s">
        <v>200</v>
      </c>
      <c r="D31" s="392" t="s">
        <v>200</v>
      </c>
      <c r="E31" s="377">
        <v>5001</v>
      </c>
      <c r="F31" s="392" t="s">
        <v>223</v>
      </c>
      <c r="G31" s="377">
        <v>5803</v>
      </c>
      <c r="H31" s="133">
        <v>773</v>
      </c>
      <c r="I31" s="134">
        <v>5935</v>
      </c>
      <c r="J31" s="142">
        <v>130.24</v>
      </c>
    </row>
    <row r="32" spans="1:10" s="5" customFormat="1" ht="12.75" x14ac:dyDescent="0.2">
      <c r="A32" s="392" t="s">
        <v>199</v>
      </c>
      <c r="B32" s="392" t="s">
        <v>220</v>
      </c>
      <c r="C32" s="390" t="s">
        <v>200</v>
      </c>
      <c r="D32" s="392" t="s">
        <v>200</v>
      </c>
      <c r="E32" s="377">
        <v>5001</v>
      </c>
      <c r="F32" s="392" t="s">
        <v>224</v>
      </c>
      <c r="G32" s="377">
        <v>5804</v>
      </c>
      <c r="H32" s="133">
        <v>24223</v>
      </c>
      <c r="I32" s="134">
        <v>40625</v>
      </c>
      <c r="J32" s="142">
        <v>596.26</v>
      </c>
    </row>
    <row r="33" spans="1:10" s="5" customFormat="1" ht="12.75" x14ac:dyDescent="0.2">
      <c r="A33" s="392" t="s">
        <v>225</v>
      </c>
      <c r="B33" s="392" t="s">
        <v>226</v>
      </c>
      <c r="C33" s="390" t="s">
        <v>181</v>
      </c>
      <c r="D33" s="392" t="s">
        <v>227</v>
      </c>
      <c r="E33" s="377">
        <v>6001</v>
      </c>
      <c r="F33" s="392" t="s">
        <v>228</v>
      </c>
      <c r="G33" s="377">
        <v>6101</v>
      </c>
      <c r="H33" s="133">
        <v>48809</v>
      </c>
      <c r="I33" s="134">
        <v>79433</v>
      </c>
      <c r="J33" s="142">
        <v>614.47</v>
      </c>
    </row>
    <row r="34" spans="1:10" s="5" customFormat="1" ht="12.75" x14ac:dyDescent="0.2">
      <c r="A34" s="392" t="s">
        <v>225</v>
      </c>
      <c r="B34" s="392" t="s">
        <v>226</v>
      </c>
      <c r="C34" s="390" t="s">
        <v>181</v>
      </c>
      <c r="D34" s="392" t="s">
        <v>227</v>
      </c>
      <c r="E34" s="377">
        <v>6001</v>
      </c>
      <c r="F34" s="392" t="s">
        <v>229</v>
      </c>
      <c r="G34" s="377">
        <v>6108</v>
      </c>
      <c r="H34" s="133">
        <v>8678</v>
      </c>
      <c r="I34" s="134">
        <v>16642</v>
      </c>
      <c r="J34" s="142">
        <v>521.45000000000005</v>
      </c>
    </row>
    <row r="35" spans="1:10" s="5" customFormat="1" ht="12.75" x14ac:dyDescent="0.2">
      <c r="A35" s="392" t="s">
        <v>225</v>
      </c>
      <c r="B35" s="387" t="s">
        <v>226</v>
      </c>
      <c r="C35" s="390" t="s">
        <v>181</v>
      </c>
      <c r="D35" s="387" t="s">
        <v>230</v>
      </c>
      <c r="E35" s="377">
        <v>6115</v>
      </c>
      <c r="F35" s="387" t="s">
        <v>230</v>
      </c>
      <c r="G35" s="377">
        <v>6115</v>
      </c>
      <c r="H35" s="133">
        <v>5255</v>
      </c>
      <c r="I35" s="134">
        <v>18888</v>
      </c>
      <c r="J35" s="142">
        <v>278.22000000000003</v>
      </c>
    </row>
    <row r="36" spans="1:10" s="5" customFormat="1" ht="12.75" x14ac:dyDescent="0.2">
      <c r="A36" s="392" t="s">
        <v>225</v>
      </c>
      <c r="B36" s="387" t="s">
        <v>231</v>
      </c>
      <c r="C36" s="390" t="s">
        <v>181</v>
      </c>
      <c r="D36" s="387" t="s">
        <v>232</v>
      </c>
      <c r="E36" s="377">
        <v>6301</v>
      </c>
      <c r="F36" s="194" t="s">
        <v>232</v>
      </c>
      <c r="G36" s="377">
        <v>6301</v>
      </c>
      <c r="H36" s="133">
        <v>9273</v>
      </c>
      <c r="I36" s="134">
        <v>24403</v>
      </c>
      <c r="J36" s="142">
        <v>379.99</v>
      </c>
    </row>
    <row r="37" spans="1:10" s="5" customFormat="1" ht="12.75" x14ac:dyDescent="0.2">
      <c r="A37" s="392" t="s">
        <v>233</v>
      </c>
      <c r="B37" s="392" t="s">
        <v>234</v>
      </c>
      <c r="C37" s="390" t="s">
        <v>181</v>
      </c>
      <c r="D37" s="392" t="s">
        <v>235</v>
      </c>
      <c r="E37" s="377">
        <v>7001</v>
      </c>
      <c r="F37" s="392" t="s">
        <v>234</v>
      </c>
      <c r="G37" s="377">
        <v>7101</v>
      </c>
      <c r="H37" s="133">
        <v>48231</v>
      </c>
      <c r="I37" s="134">
        <v>71529</v>
      </c>
      <c r="J37" s="142">
        <v>674.29</v>
      </c>
    </row>
    <row r="38" spans="1:10" s="5" customFormat="1" ht="12.75" x14ac:dyDescent="0.2">
      <c r="A38" s="392" t="s">
        <v>233</v>
      </c>
      <c r="B38" s="387" t="s">
        <v>234</v>
      </c>
      <c r="C38" s="390" t="s">
        <v>181</v>
      </c>
      <c r="D38" s="387" t="s">
        <v>236</v>
      </c>
      <c r="E38" s="377">
        <v>7102</v>
      </c>
      <c r="F38" s="387" t="s">
        <v>236</v>
      </c>
      <c r="G38" s="377">
        <v>7102</v>
      </c>
      <c r="H38" s="133">
        <v>2903</v>
      </c>
      <c r="I38" s="134">
        <v>15296</v>
      </c>
      <c r="J38" s="142">
        <v>189.79</v>
      </c>
    </row>
    <row r="39" spans="1:10" s="5" customFormat="1" ht="12.75" x14ac:dyDescent="0.2">
      <c r="A39" s="392" t="s">
        <v>233</v>
      </c>
      <c r="B39" s="392" t="s">
        <v>234</v>
      </c>
      <c r="C39" s="390" t="s">
        <v>181</v>
      </c>
      <c r="D39" s="392" t="s">
        <v>235</v>
      </c>
      <c r="E39" s="377">
        <v>7001</v>
      </c>
      <c r="F39" s="392" t="s">
        <v>233</v>
      </c>
      <c r="G39" s="377">
        <v>7105</v>
      </c>
      <c r="H39" s="133">
        <v>1919</v>
      </c>
      <c r="I39" s="134">
        <v>15743</v>
      </c>
      <c r="J39" s="142">
        <v>121.9</v>
      </c>
    </row>
    <row r="40" spans="1:10" s="5" customFormat="1" ht="12.75" x14ac:dyDescent="0.2">
      <c r="A40" s="392" t="s">
        <v>233</v>
      </c>
      <c r="B40" s="392" t="s">
        <v>237</v>
      </c>
      <c r="C40" s="390" t="s">
        <v>181</v>
      </c>
      <c r="D40" s="392" t="s">
        <v>238</v>
      </c>
      <c r="E40" s="377">
        <v>7301</v>
      </c>
      <c r="F40" s="193" t="s">
        <v>237</v>
      </c>
      <c r="G40" s="377">
        <v>7301</v>
      </c>
      <c r="H40" s="133">
        <v>26923</v>
      </c>
      <c r="I40" s="134">
        <v>48762</v>
      </c>
      <c r="J40" s="142">
        <v>552.13</v>
      </c>
    </row>
    <row r="41" spans="1:10" s="5" customFormat="1" ht="12.75" x14ac:dyDescent="0.2">
      <c r="A41" s="392" t="s">
        <v>233</v>
      </c>
      <c r="B41" s="392" t="s">
        <v>237</v>
      </c>
      <c r="C41" s="390" t="s">
        <v>181</v>
      </c>
      <c r="D41" s="392" t="s">
        <v>238</v>
      </c>
      <c r="E41" s="377">
        <v>7301</v>
      </c>
      <c r="F41" s="193" t="s">
        <v>239</v>
      </c>
      <c r="G41" s="377">
        <v>7305</v>
      </c>
      <c r="H41" s="133">
        <v>142</v>
      </c>
      <c r="I41" s="134">
        <v>3620</v>
      </c>
      <c r="J41" s="142">
        <v>39.229999999999997</v>
      </c>
    </row>
    <row r="42" spans="1:10" s="5" customFormat="1" ht="12.75" x14ac:dyDescent="0.2">
      <c r="A42" s="392" t="s">
        <v>233</v>
      </c>
      <c r="B42" s="392" t="s">
        <v>237</v>
      </c>
      <c r="C42" s="390" t="s">
        <v>181</v>
      </c>
      <c r="D42" s="392" t="s">
        <v>238</v>
      </c>
      <c r="E42" s="377">
        <v>7301</v>
      </c>
      <c r="F42" s="193" t="s">
        <v>240</v>
      </c>
      <c r="G42" s="377">
        <v>7306</v>
      </c>
      <c r="H42" s="133">
        <v>577</v>
      </c>
      <c r="I42" s="134">
        <v>4844</v>
      </c>
      <c r="J42" s="142">
        <v>119.12</v>
      </c>
    </row>
    <row r="43" spans="1:10" s="5" customFormat="1" ht="12.75" x14ac:dyDescent="0.2">
      <c r="A43" s="392" t="s">
        <v>233</v>
      </c>
      <c r="B43" s="387" t="s">
        <v>241</v>
      </c>
      <c r="C43" s="390" t="s">
        <v>181</v>
      </c>
      <c r="D43" s="387" t="s">
        <v>241</v>
      </c>
      <c r="E43" s="377">
        <v>7401</v>
      </c>
      <c r="F43" s="194" t="s">
        <v>241</v>
      </c>
      <c r="G43" s="377">
        <v>7401</v>
      </c>
      <c r="H43" s="133">
        <v>14131</v>
      </c>
      <c r="I43" s="134">
        <v>31014</v>
      </c>
      <c r="J43" s="142">
        <v>455.63</v>
      </c>
    </row>
    <row r="44" spans="1:10" s="5" customFormat="1" ht="12.75" x14ac:dyDescent="0.2">
      <c r="A44" s="392" t="s">
        <v>242</v>
      </c>
      <c r="B44" s="392" t="s">
        <v>243</v>
      </c>
      <c r="C44" s="390" t="s">
        <v>244</v>
      </c>
      <c r="D44" s="392" t="s">
        <v>244</v>
      </c>
      <c r="E44" s="377">
        <v>8001</v>
      </c>
      <c r="F44" s="392" t="s">
        <v>243</v>
      </c>
      <c r="G44" s="377">
        <v>8101</v>
      </c>
      <c r="H44" s="133">
        <v>59090</v>
      </c>
      <c r="I44" s="134">
        <v>75147</v>
      </c>
      <c r="J44" s="142">
        <v>786.33</v>
      </c>
    </row>
    <row r="45" spans="1:10" s="5" customFormat="1" ht="12.75" x14ac:dyDescent="0.2">
      <c r="A45" s="392" t="s">
        <v>242</v>
      </c>
      <c r="B45" s="392" t="s">
        <v>243</v>
      </c>
      <c r="C45" s="390" t="s">
        <v>244</v>
      </c>
      <c r="D45" s="392" t="s">
        <v>244</v>
      </c>
      <c r="E45" s="377">
        <v>8001</v>
      </c>
      <c r="F45" s="392" t="s">
        <v>245</v>
      </c>
      <c r="G45" s="377">
        <v>8102</v>
      </c>
      <c r="H45" s="133">
        <v>22695</v>
      </c>
      <c r="I45" s="134">
        <v>36299</v>
      </c>
      <c r="J45" s="142">
        <v>625.22</v>
      </c>
    </row>
    <row r="46" spans="1:10" s="5" customFormat="1" ht="12.75" x14ac:dyDescent="0.2">
      <c r="A46" s="392" t="s">
        <v>242</v>
      </c>
      <c r="B46" s="392" t="s">
        <v>243</v>
      </c>
      <c r="C46" s="390" t="s">
        <v>244</v>
      </c>
      <c r="D46" s="392" t="s">
        <v>244</v>
      </c>
      <c r="E46" s="377">
        <v>8001</v>
      </c>
      <c r="F46" s="392" t="s">
        <v>246</v>
      </c>
      <c r="G46" s="377">
        <v>8103</v>
      </c>
      <c r="H46" s="133">
        <v>19104</v>
      </c>
      <c r="I46" s="134">
        <v>26552</v>
      </c>
      <c r="J46" s="142">
        <v>719.49</v>
      </c>
    </row>
    <row r="47" spans="1:10" s="5" customFormat="1" ht="12.75" x14ac:dyDescent="0.2">
      <c r="A47" s="392" t="s">
        <v>242</v>
      </c>
      <c r="B47" s="392" t="s">
        <v>243</v>
      </c>
      <c r="C47" s="390" t="s">
        <v>244</v>
      </c>
      <c r="D47" s="392" t="s">
        <v>244</v>
      </c>
      <c r="E47" s="377">
        <v>8001</v>
      </c>
      <c r="F47" s="392" t="s">
        <v>247</v>
      </c>
      <c r="G47" s="377">
        <v>8105</v>
      </c>
      <c r="H47" s="133">
        <v>2882</v>
      </c>
      <c r="I47" s="134">
        <v>7667</v>
      </c>
      <c r="J47" s="142">
        <v>375.9</v>
      </c>
    </row>
    <row r="48" spans="1:10" s="5" customFormat="1" ht="12.75" x14ac:dyDescent="0.2">
      <c r="A48" s="392" t="s">
        <v>242</v>
      </c>
      <c r="B48" s="392" t="s">
        <v>243</v>
      </c>
      <c r="C48" s="390" t="s">
        <v>244</v>
      </c>
      <c r="D48" s="392" t="s">
        <v>244</v>
      </c>
      <c r="E48" s="377">
        <v>8001</v>
      </c>
      <c r="F48" s="392" t="s">
        <v>248</v>
      </c>
      <c r="G48" s="377">
        <v>8106</v>
      </c>
      <c r="H48" s="133">
        <v>7640</v>
      </c>
      <c r="I48" s="134">
        <v>13658</v>
      </c>
      <c r="J48" s="142">
        <v>559.38</v>
      </c>
    </row>
    <row r="49" spans="1:10" s="5" customFormat="1" ht="12.75" x14ac:dyDescent="0.2">
      <c r="A49" s="392" t="s">
        <v>242</v>
      </c>
      <c r="B49" s="392" t="s">
        <v>243</v>
      </c>
      <c r="C49" s="390" t="s">
        <v>244</v>
      </c>
      <c r="D49" s="392" t="s">
        <v>244</v>
      </c>
      <c r="E49" s="377">
        <v>8001</v>
      </c>
      <c r="F49" s="392" t="s">
        <v>249</v>
      </c>
      <c r="G49" s="377">
        <v>8107</v>
      </c>
      <c r="H49" s="133">
        <v>7257</v>
      </c>
      <c r="I49" s="134">
        <v>14627</v>
      </c>
      <c r="J49" s="142">
        <v>496.14</v>
      </c>
    </row>
    <row r="50" spans="1:10" s="5" customFormat="1" ht="12.75" x14ac:dyDescent="0.2">
      <c r="A50" s="392" t="s">
        <v>242</v>
      </c>
      <c r="B50" s="392" t="s">
        <v>243</v>
      </c>
      <c r="C50" s="390" t="s">
        <v>244</v>
      </c>
      <c r="D50" s="392" t="s">
        <v>244</v>
      </c>
      <c r="E50" s="377">
        <v>8001</v>
      </c>
      <c r="F50" s="392" t="s">
        <v>250</v>
      </c>
      <c r="G50" s="377">
        <v>8108</v>
      </c>
      <c r="H50" s="133">
        <v>32086</v>
      </c>
      <c r="I50" s="134">
        <v>41674</v>
      </c>
      <c r="J50" s="142">
        <v>769.93</v>
      </c>
    </row>
    <row r="51" spans="1:10" s="5" customFormat="1" ht="12.75" x14ac:dyDescent="0.2">
      <c r="A51" s="392" t="s">
        <v>242</v>
      </c>
      <c r="B51" s="392" t="s">
        <v>243</v>
      </c>
      <c r="C51" s="390" t="s">
        <v>244</v>
      </c>
      <c r="D51" s="392" t="s">
        <v>244</v>
      </c>
      <c r="E51" s="377">
        <v>8001</v>
      </c>
      <c r="F51" s="392" t="s">
        <v>251</v>
      </c>
      <c r="G51" s="377">
        <v>8109</v>
      </c>
      <c r="H51" s="133">
        <v>258</v>
      </c>
      <c r="I51" s="134">
        <v>4724</v>
      </c>
      <c r="J51" s="142">
        <v>54.61</v>
      </c>
    </row>
    <row r="52" spans="1:10" s="5" customFormat="1" ht="12.75" x14ac:dyDescent="0.2">
      <c r="A52" s="392" t="s">
        <v>242</v>
      </c>
      <c r="B52" s="392" t="s">
        <v>243</v>
      </c>
      <c r="C52" s="390" t="s">
        <v>244</v>
      </c>
      <c r="D52" s="392" t="s">
        <v>244</v>
      </c>
      <c r="E52" s="377">
        <v>8001</v>
      </c>
      <c r="F52" s="392" t="s">
        <v>252</v>
      </c>
      <c r="G52" s="377">
        <v>8110</v>
      </c>
      <c r="H52" s="133">
        <v>40906</v>
      </c>
      <c r="I52" s="134">
        <v>46589</v>
      </c>
      <c r="J52" s="142">
        <v>878.02</v>
      </c>
    </row>
    <row r="53" spans="1:10" s="5" customFormat="1" ht="12.75" x14ac:dyDescent="0.2">
      <c r="A53" s="392" t="s">
        <v>242</v>
      </c>
      <c r="B53" s="392" t="s">
        <v>243</v>
      </c>
      <c r="C53" s="390" t="s">
        <v>244</v>
      </c>
      <c r="D53" s="392" t="s">
        <v>244</v>
      </c>
      <c r="E53" s="377">
        <v>8001</v>
      </c>
      <c r="F53" s="392" t="s">
        <v>253</v>
      </c>
      <c r="G53" s="377">
        <v>8111</v>
      </c>
      <c r="H53" s="133">
        <v>9126</v>
      </c>
      <c r="I53" s="134">
        <v>18134</v>
      </c>
      <c r="J53" s="142">
        <v>503.25</v>
      </c>
    </row>
    <row r="54" spans="1:10" s="5" customFormat="1" ht="12.75" x14ac:dyDescent="0.2">
      <c r="A54" s="392" t="s">
        <v>242</v>
      </c>
      <c r="B54" s="392" t="s">
        <v>243</v>
      </c>
      <c r="C54" s="390" t="s">
        <v>244</v>
      </c>
      <c r="D54" s="392" t="s">
        <v>244</v>
      </c>
      <c r="E54" s="377">
        <v>8001</v>
      </c>
      <c r="F54" s="392" t="s">
        <v>254</v>
      </c>
      <c r="G54" s="377">
        <v>8112</v>
      </c>
      <c r="H54" s="133">
        <v>13135</v>
      </c>
      <c r="I54" s="134">
        <v>28645</v>
      </c>
      <c r="J54" s="142">
        <v>458.54</v>
      </c>
    </row>
    <row r="55" spans="1:10" s="5" customFormat="1" ht="12.75" x14ac:dyDescent="0.2">
      <c r="A55" s="392" t="s">
        <v>242</v>
      </c>
      <c r="B55" s="392" t="s">
        <v>242</v>
      </c>
      <c r="C55" s="390" t="s">
        <v>181</v>
      </c>
      <c r="D55" s="392" t="s">
        <v>255</v>
      </c>
      <c r="E55" s="377">
        <v>8301</v>
      </c>
      <c r="F55" s="392" t="s">
        <v>256</v>
      </c>
      <c r="G55" s="377">
        <v>8301</v>
      </c>
      <c r="H55" s="133">
        <v>27132</v>
      </c>
      <c r="I55" s="134">
        <v>64612</v>
      </c>
      <c r="J55" s="142">
        <v>419.92</v>
      </c>
    </row>
    <row r="56" spans="1:10" s="5" customFormat="1" ht="12.75" x14ac:dyDescent="0.2">
      <c r="A56" s="392" t="s">
        <v>242</v>
      </c>
      <c r="B56" s="392" t="s">
        <v>242</v>
      </c>
      <c r="C56" s="390" t="s">
        <v>181</v>
      </c>
      <c r="D56" s="392" t="s">
        <v>255</v>
      </c>
      <c r="E56" s="377">
        <v>8301</v>
      </c>
      <c r="F56" s="193" t="s">
        <v>257</v>
      </c>
      <c r="G56" s="377">
        <v>8306</v>
      </c>
      <c r="H56" s="133">
        <v>3011</v>
      </c>
      <c r="I56" s="134">
        <v>8475</v>
      </c>
      <c r="J56" s="142">
        <v>355.28</v>
      </c>
    </row>
    <row r="57" spans="1:10" s="5" customFormat="1" ht="12.75" x14ac:dyDescent="0.2">
      <c r="A57" s="392" t="s">
        <v>258</v>
      </c>
      <c r="B57" s="392" t="s">
        <v>259</v>
      </c>
      <c r="C57" s="390" t="s">
        <v>181</v>
      </c>
      <c r="D57" s="392" t="s">
        <v>260</v>
      </c>
      <c r="E57" s="377">
        <v>9001</v>
      </c>
      <c r="F57" s="392" t="s">
        <v>261</v>
      </c>
      <c r="G57" s="377">
        <v>9101</v>
      </c>
      <c r="H57" s="133">
        <v>64178</v>
      </c>
      <c r="I57" s="134">
        <v>92313</v>
      </c>
      <c r="J57" s="142">
        <v>695.22</v>
      </c>
    </row>
    <row r="58" spans="1:10" s="5" customFormat="1" ht="12.75" x14ac:dyDescent="0.2">
      <c r="A58" s="392" t="s">
        <v>258</v>
      </c>
      <c r="B58" s="392" t="s">
        <v>259</v>
      </c>
      <c r="C58" s="390" t="s">
        <v>181</v>
      </c>
      <c r="D58" s="392" t="s">
        <v>260</v>
      </c>
      <c r="E58" s="377">
        <v>9001</v>
      </c>
      <c r="F58" s="392" t="s">
        <v>262</v>
      </c>
      <c r="G58" s="377">
        <v>9112</v>
      </c>
      <c r="H58" s="133">
        <v>3542</v>
      </c>
      <c r="I58" s="134">
        <v>23142</v>
      </c>
      <c r="J58" s="142">
        <v>153.06</v>
      </c>
    </row>
    <row r="59" spans="1:10" s="5" customFormat="1" ht="12.75" x14ac:dyDescent="0.2">
      <c r="A59" s="392" t="s">
        <v>258</v>
      </c>
      <c r="B59" s="387" t="s">
        <v>259</v>
      </c>
      <c r="C59" s="390" t="s">
        <v>181</v>
      </c>
      <c r="D59" s="387" t="s">
        <v>263</v>
      </c>
      <c r="E59" s="377">
        <v>9120</v>
      </c>
      <c r="F59" s="387" t="s">
        <v>263</v>
      </c>
      <c r="G59" s="377">
        <v>9120</v>
      </c>
      <c r="H59" s="133">
        <v>3328</v>
      </c>
      <c r="I59" s="134">
        <v>18368</v>
      </c>
      <c r="J59" s="142">
        <v>181.18</v>
      </c>
    </row>
    <row r="60" spans="1:10" s="5" customFormat="1" ht="12.75" x14ac:dyDescent="0.2">
      <c r="A60" s="392" t="s">
        <v>258</v>
      </c>
      <c r="B60" s="387" t="s">
        <v>264</v>
      </c>
      <c r="C60" s="390" t="s">
        <v>181</v>
      </c>
      <c r="D60" s="387" t="s">
        <v>265</v>
      </c>
      <c r="E60" s="377">
        <v>9201</v>
      </c>
      <c r="F60" s="387" t="s">
        <v>265</v>
      </c>
      <c r="G60" s="377">
        <v>9201</v>
      </c>
      <c r="H60" s="133">
        <v>5696</v>
      </c>
      <c r="I60" s="134">
        <v>17008</v>
      </c>
      <c r="J60" s="142">
        <v>334.9</v>
      </c>
    </row>
    <row r="61" spans="1:10" s="5" customFormat="1" ht="12.75" x14ac:dyDescent="0.2">
      <c r="A61" s="392" t="s">
        <v>266</v>
      </c>
      <c r="B61" s="392" t="s">
        <v>267</v>
      </c>
      <c r="C61" s="390" t="s">
        <v>181</v>
      </c>
      <c r="D61" s="392" t="s">
        <v>268</v>
      </c>
      <c r="E61" s="377">
        <v>10001</v>
      </c>
      <c r="F61" s="392" t="s">
        <v>269</v>
      </c>
      <c r="G61" s="377">
        <v>10101</v>
      </c>
      <c r="H61" s="133">
        <v>39793</v>
      </c>
      <c r="I61" s="134">
        <v>78820</v>
      </c>
      <c r="J61" s="142">
        <v>504.86</v>
      </c>
    </row>
    <row r="62" spans="1:10" s="5" customFormat="1" ht="12.75" x14ac:dyDescent="0.2">
      <c r="A62" s="392" t="s">
        <v>266</v>
      </c>
      <c r="B62" s="392" t="s">
        <v>267</v>
      </c>
      <c r="C62" s="390" t="s">
        <v>181</v>
      </c>
      <c r="D62" s="392" t="s">
        <v>268</v>
      </c>
      <c r="E62" s="377">
        <v>10001</v>
      </c>
      <c r="F62" s="392" t="s">
        <v>270</v>
      </c>
      <c r="G62" s="377">
        <v>10109</v>
      </c>
      <c r="H62" s="133">
        <v>7810</v>
      </c>
      <c r="I62" s="134">
        <v>14231</v>
      </c>
      <c r="J62" s="142">
        <v>548.79999999999995</v>
      </c>
    </row>
    <row r="63" spans="1:10" s="5" customFormat="1" ht="12.75" x14ac:dyDescent="0.2">
      <c r="A63" s="392" t="s">
        <v>266</v>
      </c>
      <c r="B63" s="387" t="s">
        <v>271</v>
      </c>
      <c r="C63" s="390" t="s">
        <v>181</v>
      </c>
      <c r="D63" s="387" t="s">
        <v>272</v>
      </c>
      <c r="E63" s="377">
        <v>10201</v>
      </c>
      <c r="F63" s="387" t="s">
        <v>272</v>
      </c>
      <c r="G63" s="377">
        <v>10201</v>
      </c>
      <c r="H63" s="133">
        <v>7590</v>
      </c>
      <c r="I63" s="134">
        <v>14454</v>
      </c>
      <c r="J63" s="142">
        <v>525.11</v>
      </c>
    </row>
    <row r="64" spans="1:10" s="5" customFormat="1" ht="12.75" x14ac:dyDescent="0.2">
      <c r="A64" s="392" t="s">
        <v>266</v>
      </c>
      <c r="B64" s="392" t="s">
        <v>273</v>
      </c>
      <c r="C64" s="390" t="s">
        <v>181</v>
      </c>
      <c r="D64" s="392" t="s">
        <v>273</v>
      </c>
      <c r="E64" s="377">
        <v>10301</v>
      </c>
      <c r="F64" s="392" t="s">
        <v>273</v>
      </c>
      <c r="G64" s="377">
        <v>10301</v>
      </c>
      <c r="H64" s="133">
        <v>33441</v>
      </c>
      <c r="I64" s="134">
        <v>53821</v>
      </c>
      <c r="J64" s="142">
        <v>621.34</v>
      </c>
    </row>
    <row r="65" spans="1:10" s="5" customFormat="1" ht="12.75" x14ac:dyDescent="0.2">
      <c r="A65" s="392" t="s">
        <v>274</v>
      </c>
      <c r="B65" s="387" t="s">
        <v>275</v>
      </c>
      <c r="C65" s="390" t="s">
        <v>181</v>
      </c>
      <c r="D65" s="387" t="s">
        <v>275</v>
      </c>
      <c r="E65" s="377">
        <v>11101</v>
      </c>
      <c r="F65" s="387" t="s">
        <v>275</v>
      </c>
      <c r="G65" s="377">
        <v>11101</v>
      </c>
      <c r="H65" s="133">
        <v>10846</v>
      </c>
      <c r="I65" s="134">
        <v>19501</v>
      </c>
      <c r="J65" s="142">
        <v>556.17999999999995</v>
      </c>
    </row>
    <row r="66" spans="1:10" s="5" customFormat="1" ht="12.75" x14ac:dyDescent="0.2">
      <c r="A66" s="392" t="s">
        <v>276</v>
      </c>
      <c r="B66" s="392" t="s">
        <v>276</v>
      </c>
      <c r="C66" s="390" t="s">
        <v>181</v>
      </c>
      <c r="D66" s="392" t="s">
        <v>277</v>
      </c>
      <c r="E66" s="377">
        <v>12101</v>
      </c>
      <c r="F66" s="193" t="s">
        <v>277</v>
      </c>
      <c r="G66" s="377">
        <v>12101</v>
      </c>
      <c r="H66" s="133">
        <v>28679</v>
      </c>
      <c r="I66" s="134">
        <v>42379</v>
      </c>
      <c r="J66" s="142">
        <v>676.73</v>
      </c>
    </row>
    <row r="67" spans="1:10" s="5" customFormat="1" ht="12.75" x14ac:dyDescent="0.2">
      <c r="A67" s="392" t="s">
        <v>278</v>
      </c>
      <c r="B67" s="392" t="s">
        <v>279</v>
      </c>
      <c r="C67" s="390" t="s">
        <v>280</v>
      </c>
      <c r="D67" s="392" t="s">
        <v>280</v>
      </c>
      <c r="E67" s="377">
        <v>13001</v>
      </c>
      <c r="F67" s="392" t="s">
        <v>279</v>
      </c>
      <c r="G67" s="377">
        <v>13101</v>
      </c>
      <c r="H67" s="133">
        <v>124895</v>
      </c>
      <c r="I67" s="134">
        <v>163947</v>
      </c>
      <c r="J67" s="142">
        <v>761.8</v>
      </c>
    </row>
    <row r="68" spans="1:10" s="5" customFormat="1" ht="12.75" x14ac:dyDescent="0.2">
      <c r="A68" s="392" t="s">
        <v>278</v>
      </c>
      <c r="B68" s="392" t="s">
        <v>279</v>
      </c>
      <c r="C68" s="390" t="s">
        <v>280</v>
      </c>
      <c r="D68" s="392" t="s">
        <v>280</v>
      </c>
      <c r="E68" s="377">
        <v>13001</v>
      </c>
      <c r="F68" s="392" t="s">
        <v>281</v>
      </c>
      <c r="G68" s="377">
        <v>13102</v>
      </c>
      <c r="H68" s="133">
        <v>12764</v>
      </c>
      <c r="I68" s="134">
        <v>23303</v>
      </c>
      <c r="J68" s="142">
        <v>547.74</v>
      </c>
    </row>
    <row r="69" spans="1:10" s="5" customFormat="1" ht="12.75" x14ac:dyDescent="0.2">
      <c r="A69" s="392" t="s">
        <v>278</v>
      </c>
      <c r="B69" s="392" t="s">
        <v>279</v>
      </c>
      <c r="C69" s="390" t="s">
        <v>280</v>
      </c>
      <c r="D69" s="392" t="s">
        <v>280</v>
      </c>
      <c r="E69" s="377">
        <v>13001</v>
      </c>
      <c r="F69" s="392" t="s">
        <v>282</v>
      </c>
      <c r="G69" s="377">
        <v>13103</v>
      </c>
      <c r="H69" s="133">
        <v>8548</v>
      </c>
      <c r="I69" s="134">
        <v>36394</v>
      </c>
      <c r="J69" s="142">
        <v>234.87</v>
      </c>
    </row>
    <row r="70" spans="1:10" s="5" customFormat="1" ht="12.75" x14ac:dyDescent="0.2">
      <c r="A70" s="392" t="s">
        <v>278</v>
      </c>
      <c r="B70" s="392" t="s">
        <v>279</v>
      </c>
      <c r="C70" s="390" t="s">
        <v>280</v>
      </c>
      <c r="D70" s="392" t="s">
        <v>280</v>
      </c>
      <c r="E70" s="377">
        <v>13001</v>
      </c>
      <c r="F70" s="392" t="s">
        <v>283</v>
      </c>
      <c r="G70" s="377">
        <v>13104</v>
      </c>
      <c r="H70" s="133">
        <v>19548</v>
      </c>
      <c r="I70" s="134">
        <v>35939</v>
      </c>
      <c r="J70" s="142">
        <v>543.91999999999996</v>
      </c>
    </row>
    <row r="71" spans="1:10" s="5" customFormat="1" ht="12.75" x14ac:dyDescent="0.2">
      <c r="A71" s="392" t="s">
        <v>278</v>
      </c>
      <c r="B71" s="392" t="s">
        <v>279</v>
      </c>
      <c r="C71" s="390" t="s">
        <v>280</v>
      </c>
      <c r="D71" s="392" t="s">
        <v>280</v>
      </c>
      <c r="E71" s="377">
        <v>13001</v>
      </c>
      <c r="F71" s="392" t="s">
        <v>284</v>
      </c>
      <c r="G71" s="377">
        <v>13105</v>
      </c>
      <c r="H71" s="133">
        <v>21608</v>
      </c>
      <c r="I71" s="134">
        <v>45740</v>
      </c>
      <c r="J71" s="142">
        <v>472.41</v>
      </c>
    </row>
    <row r="72" spans="1:10" s="5" customFormat="1" ht="12.75" x14ac:dyDescent="0.2">
      <c r="A72" s="392" t="s">
        <v>278</v>
      </c>
      <c r="B72" s="392" t="s">
        <v>279</v>
      </c>
      <c r="C72" s="390" t="s">
        <v>280</v>
      </c>
      <c r="D72" s="392" t="s">
        <v>280</v>
      </c>
      <c r="E72" s="377">
        <v>13001</v>
      </c>
      <c r="F72" s="392" t="s">
        <v>285</v>
      </c>
      <c r="G72" s="377">
        <v>13106</v>
      </c>
      <c r="H72" s="133">
        <v>29287</v>
      </c>
      <c r="I72" s="134">
        <v>43675</v>
      </c>
      <c r="J72" s="142">
        <v>670.57</v>
      </c>
    </row>
    <row r="73" spans="1:10" s="5" customFormat="1" ht="12.75" x14ac:dyDescent="0.2">
      <c r="A73" s="392" t="s">
        <v>278</v>
      </c>
      <c r="B73" s="392" t="s">
        <v>279</v>
      </c>
      <c r="C73" s="390" t="s">
        <v>280</v>
      </c>
      <c r="D73" s="392" t="s">
        <v>280</v>
      </c>
      <c r="E73" s="377">
        <v>13001</v>
      </c>
      <c r="F73" s="392" t="s">
        <v>286</v>
      </c>
      <c r="G73" s="377">
        <v>13107</v>
      </c>
      <c r="H73" s="133">
        <v>17791</v>
      </c>
      <c r="I73" s="134">
        <v>27041</v>
      </c>
      <c r="J73" s="142">
        <v>657.93</v>
      </c>
    </row>
    <row r="74" spans="1:10" s="5" customFormat="1" ht="12.75" x14ac:dyDescent="0.2">
      <c r="A74" s="392" t="s">
        <v>278</v>
      </c>
      <c r="B74" s="392" t="s">
        <v>279</v>
      </c>
      <c r="C74" s="390" t="s">
        <v>280</v>
      </c>
      <c r="D74" s="392" t="s">
        <v>280</v>
      </c>
      <c r="E74" s="377">
        <v>13001</v>
      </c>
      <c r="F74" s="392" t="s">
        <v>287</v>
      </c>
      <c r="G74" s="377">
        <v>13108</v>
      </c>
      <c r="H74" s="133">
        <v>24404</v>
      </c>
      <c r="I74" s="134">
        <v>31958</v>
      </c>
      <c r="J74" s="142">
        <v>763.63</v>
      </c>
    </row>
    <row r="75" spans="1:10" s="5" customFormat="1" ht="12.75" x14ac:dyDescent="0.2">
      <c r="A75" s="392" t="s">
        <v>278</v>
      </c>
      <c r="B75" s="392" t="s">
        <v>279</v>
      </c>
      <c r="C75" s="390" t="s">
        <v>280</v>
      </c>
      <c r="D75" s="392" t="s">
        <v>280</v>
      </c>
      <c r="E75" s="377">
        <v>13001</v>
      </c>
      <c r="F75" s="392" t="s">
        <v>288</v>
      </c>
      <c r="G75" s="377">
        <v>13109</v>
      </c>
      <c r="H75" s="133">
        <v>20609</v>
      </c>
      <c r="I75" s="134">
        <v>28501</v>
      </c>
      <c r="J75" s="142">
        <v>723.1</v>
      </c>
    </row>
    <row r="76" spans="1:10" s="5" customFormat="1" ht="12.75" x14ac:dyDescent="0.2">
      <c r="A76" s="392" t="s">
        <v>278</v>
      </c>
      <c r="B76" s="392" t="s">
        <v>279</v>
      </c>
      <c r="C76" s="390" t="s">
        <v>280</v>
      </c>
      <c r="D76" s="392" t="s">
        <v>280</v>
      </c>
      <c r="E76" s="377">
        <v>13001</v>
      </c>
      <c r="F76" s="392" t="s">
        <v>289</v>
      </c>
      <c r="G76" s="377">
        <v>13110</v>
      </c>
      <c r="H76" s="133">
        <v>88163</v>
      </c>
      <c r="I76" s="134">
        <v>112040</v>
      </c>
      <c r="J76" s="142">
        <v>786.89</v>
      </c>
    </row>
    <row r="77" spans="1:10" s="5" customFormat="1" ht="12.75" x14ac:dyDescent="0.2">
      <c r="A77" s="392" t="s">
        <v>278</v>
      </c>
      <c r="B77" s="392" t="s">
        <v>279</v>
      </c>
      <c r="C77" s="390" t="s">
        <v>280</v>
      </c>
      <c r="D77" s="392" t="s">
        <v>280</v>
      </c>
      <c r="E77" s="377">
        <v>13001</v>
      </c>
      <c r="F77" s="392" t="s">
        <v>290</v>
      </c>
      <c r="G77" s="377">
        <v>13111</v>
      </c>
      <c r="H77" s="133">
        <v>13984</v>
      </c>
      <c r="I77" s="134">
        <v>32905</v>
      </c>
      <c r="J77" s="142">
        <v>424.98</v>
      </c>
    </row>
    <row r="78" spans="1:10" s="5" customFormat="1" ht="12.75" x14ac:dyDescent="0.2">
      <c r="A78" s="392" t="s">
        <v>278</v>
      </c>
      <c r="B78" s="392" t="s">
        <v>279</v>
      </c>
      <c r="C78" s="390" t="s">
        <v>280</v>
      </c>
      <c r="D78" s="392" t="s">
        <v>280</v>
      </c>
      <c r="E78" s="377">
        <v>13001</v>
      </c>
      <c r="F78" s="392" t="s">
        <v>291</v>
      </c>
      <c r="G78" s="377">
        <v>13112</v>
      </c>
      <c r="H78" s="133">
        <v>7245</v>
      </c>
      <c r="I78" s="134">
        <v>47066</v>
      </c>
      <c r="J78" s="534">
        <v>153.93</v>
      </c>
    </row>
    <row r="79" spans="1:10" s="5" customFormat="1" ht="12.75" x14ac:dyDescent="0.2">
      <c r="A79" s="392" t="s">
        <v>278</v>
      </c>
      <c r="B79" s="392" t="s">
        <v>279</v>
      </c>
      <c r="C79" s="390" t="s">
        <v>280</v>
      </c>
      <c r="D79" s="392" t="s">
        <v>280</v>
      </c>
      <c r="E79" s="377">
        <v>13001</v>
      </c>
      <c r="F79" s="392" t="s">
        <v>292</v>
      </c>
      <c r="G79" s="377">
        <v>13113</v>
      </c>
      <c r="H79" s="133">
        <v>22385</v>
      </c>
      <c r="I79" s="134">
        <v>28007</v>
      </c>
      <c r="J79" s="142">
        <v>799.26</v>
      </c>
    </row>
    <row r="80" spans="1:10" s="5" customFormat="1" ht="12.75" x14ac:dyDescent="0.2">
      <c r="A80" s="392" t="s">
        <v>278</v>
      </c>
      <c r="B80" s="392" t="s">
        <v>279</v>
      </c>
      <c r="C80" s="390" t="s">
        <v>280</v>
      </c>
      <c r="D80" s="392" t="s">
        <v>280</v>
      </c>
      <c r="E80" s="377">
        <v>13001</v>
      </c>
      <c r="F80" s="392" t="s">
        <v>293</v>
      </c>
      <c r="G80" s="377">
        <v>13114</v>
      </c>
      <c r="H80" s="133">
        <v>94970</v>
      </c>
      <c r="I80" s="134">
        <v>104821</v>
      </c>
      <c r="J80" s="142">
        <v>906.02</v>
      </c>
    </row>
    <row r="81" spans="1:10" s="5" customFormat="1" ht="12.75" x14ac:dyDescent="0.2">
      <c r="A81" s="392" t="s">
        <v>278</v>
      </c>
      <c r="B81" s="392" t="s">
        <v>279</v>
      </c>
      <c r="C81" s="390" t="s">
        <v>280</v>
      </c>
      <c r="D81" s="392" t="s">
        <v>280</v>
      </c>
      <c r="E81" s="377">
        <v>13001</v>
      </c>
      <c r="F81" s="392" t="s">
        <v>294</v>
      </c>
      <c r="G81" s="377">
        <v>13115</v>
      </c>
      <c r="H81" s="133">
        <v>20307</v>
      </c>
      <c r="I81" s="134">
        <v>26405</v>
      </c>
      <c r="J81" s="142">
        <v>769.06</v>
      </c>
    </row>
    <row r="82" spans="1:10" s="5" customFormat="1" ht="12.75" x14ac:dyDescent="0.2">
      <c r="A82" s="392" t="s">
        <v>278</v>
      </c>
      <c r="B82" s="392" t="s">
        <v>279</v>
      </c>
      <c r="C82" s="390" t="s">
        <v>280</v>
      </c>
      <c r="D82" s="392" t="s">
        <v>280</v>
      </c>
      <c r="E82" s="377">
        <v>13001</v>
      </c>
      <c r="F82" s="392" t="s">
        <v>295</v>
      </c>
      <c r="G82" s="377">
        <v>13116</v>
      </c>
      <c r="H82" s="133">
        <v>7898</v>
      </c>
      <c r="I82" s="134">
        <v>25823</v>
      </c>
      <c r="J82" s="142">
        <v>305.85000000000002</v>
      </c>
    </row>
    <row r="83" spans="1:10" s="5" customFormat="1" ht="12.75" x14ac:dyDescent="0.2">
      <c r="A83" s="392" t="s">
        <v>278</v>
      </c>
      <c r="B83" s="392" t="s">
        <v>279</v>
      </c>
      <c r="C83" s="390" t="s">
        <v>280</v>
      </c>
      <c r="D83" s="392" t="s">
        <v>280</v>
      </c>
      <c r="E83" s="377">
        <v>13001</v>
      </c>
      <c r="F83" s="392" t="s">
        <v>296</v>
      </c>
      <c r="G83" s="377">
        <v>13117</v>
      </c>
      <c r="H83" s="133">
        <v>10478</v>
      </c>
      <c r="I83" s="134">
        <v>28434</v>
      </c>
      <c r="J83" s="142">
        <v>368.5</v>
      </c>
    </row>
    <row r="84" spans="1:10" s="5" customFormat="1" ht="12.75" x14ac:dyDescent="0.2">
      <c r="A84" s="392" t="s">
        <v>278</v>
      </c>
      <c r="B84" s="392" t="s">
        <v>279</v>
      </c>
      <c r="C84" s="390" t="s">
        <v>280</v>
      </c>
      <c r="D84" s="392" t="s">
        <v>280</v>
      </c>
      <c r="E84" s="377">
        <v>13001</v>
      </c>
      <c r="F84" s="392" t="s">
        <v>297</v>
      </c>
      <c r="G84" s="377">
        <v>13118</v>
      </c>
      <c r="H84" s="133">
        <v>26804</v>
      </c>
      <c r="I84" s="134">
        <v>38493</v>
      </c>
      <c r="J84" s="142">
        <v>696.33</v>
      </c>
    </row>
    <row r="85" spans="1:10" s="5" customFormat="1" ht="12.75" x14ac:dyDescent="0.2">
      <c r="A85" s="392" t="s">
        <v>278</v>
      </c>
      <c r="B85" s="392" t="s">
        <v>279</v>
      </c>
      <c r="C85" s="390" t="s">
        <v>280</v>
      </c>
      <c r="D85" s="392" t="s">
        <v>280</v>
      </c>
      <c r="E85" s="377">
        <v>13001</v>
      </c>
      <c r="F85" s="392" t="s">
        <v>298</v>
      </c>
      <c r="G85" s="377">
        <v>13119</v>
      </c>
      <c r="H85" s="133">
        <v>118924</v>
      </c>
      <c r="I85" s="134">
        <v>152126</v>
      </c>
      <c r="J85" s="142">
        <v>781.75</v>
      </c>
    </row>
    <row r="86" spans="1:10" s="5" customFormat="1" ht="12.75" x14ac:dyDescent="0.2">
      <c r="A86" s="392" t="s">
        <v>278</v>
      </c>
      <c r="B86" s="392" t="s">
        <v>279</v>
      </c>
      <c r="C86" s="390" t="s">
        <v>280</v>
      </c>
      <c r="D86" s="392" t="s">
        <v>280</v>
      </c>
      <c r="E86" s="377">
        <v>13001</v>
      </c>
      <c r="F86" s="392" t="s">
        <v>299</v>
      </c>
      <c r="G86" s="377">
        <v>13120</v>
      </c>
      <c r="H86" s="133">
        <v>65082</v>
      </c>
      <c r="I86" s="134">
        <v>80450</v>
      </c>
      <c r="J86" s="142">
        <v>808.97</v>
      </c>
    </row>
    <row r="87" spans="1:10" s="5" customFormat="1" ht="12.75" x14ac:dyDescent="0.2">
      <c r="A87" s="392" t="s">
        <v>278</v>
      </c>
      <c r="B87" s="392" t="s">
        <v>279</v>
      </c>
      <c r="C87" s="390" t="s">
        <v>280</v>
      </c>
      <c r="D87" s="392" t="s">
        <v>280</v>
      </c>
      <c r="E87" s="377">
        <v>13001</v>
      </c>
      <c r="F87" s="392" t="s">
        <v>300</v>
      </c>
      <c r="G87" s="377">
        <v>13121</v>
      </c>
      <c r="H87" s="133">
        <v>17305</v>
      </c>
      <c r="I87" s="134">
        <v>28283</v>
      </c>
      <c r="J87" s="142">
        <v>611.85</v>
      </c>
    </row>
    <row r="88" spans="1:10" s="5" customFormat="1" ht="12.75" x14ac:dyDescent="0.2">
      <c r="A88" s="392" t="s">
        <v>278</v>
      </c>
      <c r="B88" s="392" t="s">
        <v>279</v>
      </c>
      <c r="C88" s="390" t="s">
        <v>280</v>
      </c>
      <c r="D88" s="392" t="s">
        <v>280</v>
      </c>
      <c r="E88" s="377">
        <v>13001</v>
      </c>
      <c r="F88" s="392" t="s">
        <v>301</v>
      </c>
      <c r="G88" s="377">
        <v>13122</v>
      </c>
      <c r="H88" s="133">
        <v>37235</v>
      </c>
      <c r="I88" s="134">
        <v>67524</v>
      </c>
      <c r="J88" s="142">
        <v>551.42999999999995</v>
      </c>
    </row>
    <row r="89" spans="1:10" s="5" customFormat="1" ht="12.75" x14ac:dyDescent="0.2">
      <c r="A89" s="392" t="s">
        <v>278</v>
      </c>
      <c r="B89" s="392" t="s">
        <v>279</v>
      </c>
      <c r="C89" s="390" t="s">
        <v>280</v>
      </c>
      <c r="D89" s="392" t="s">
        <v>280</v>
      </c>
      <c r="E89" s="377">
        <v>13001</v>
      </c>
      <c r="F89" s="392" t="s">
        <v>302</v>
      </c>
      <c r="G89" s="377">
        <v>13123</v>
      </c>
      <c r="H89" s="133">
        <v>59573</v>
      </c>
      <c r="I89" s="134">
        <v>59838</v>
      </c>
      <c r="J89" s="142">
        <v>995.57</v>
      </c>
    </row>
    <row r="90" spans="1:10" s="5" customFormat="1" ht="12.75" x14ac:dyDescent="0.2">
      <c r="A90" s="392" t="s">
        <v>278</v>
      </c>
      <c r="B90" s="392" t="s">
        <v>279</v>
      </c>
      <c r="C90" s="390" t="s">
        <v>280</v>
      </c>
      <c r="D90" s="392" t="s">
        <v>280</v>
      </c>
      <c r="E90" s="377">
        <v>13001</v>
      </c>
      <c r="F90" s="392" t="s">
        <v>303</v>
      </c>
      <c r="G90" s="377">
        <v>13124</v>
      </c>
      <c r="H90" s="133">
        <v>40939</v>
      </c>
      <c r="I90" s="134">
        <v>64392</v>
      </c>
      <c r="J90" s="142">
        <v>635.78</v>
      </c>
    </row>
    <row r="91" spans="1:10" s="5" customFormat="1" ht="12.75" x14ac:dyDescent="0.2">
      <c r="A91" s="392" t="s">
        <v>278</v>
      </c>
      <c r="B91" s="392" t="s">
        <v>279</v>
      </c>
      <c r="C91" s="390" t="s">
        <v>280</v>
      </c>
      <c r="D91" s="392" t="s">
        <v>280</v>
      </c>
      <c r="E91" s="377">
        <v>13001</v>
      </c>
      <c r="F91" s="392" t="s">
        <v>304</v>
      </c>
      <c r="G91" s="377">
        <v>13125</v>
      </c>
      <c r="H91" s="133">
        <v>39206</v>
      </c>
      <c r="I91" s="134">
        <v>59229</v>
      </c>
      <c r="J91" s="142">
        <v>661.94</v>
      </c>
    </row>
    <row r="92" spans="1:10" s="5" customFormat="1" ht="12.75" x14ac:dyDescent="0.2">
      <c r="A92" s="392" t="s">
        <v>278</v>
      </c>
      <c r="B92" s="392" t="s">
        <v>279</v>
      </c>
      <c r="C92" s="390" t="s">
        <v>280</v>
      </c>
      <c r="D92" s="392" t="s">
        <v>280</v>
      </c>
      <c r="E92" s="377">
        <v>13001</v>
      </c>
      <c r="F92" s="392" t="s">
        <v>305</v>
      </c>
      <c r="G92" s="377">
        <v>13126</v>
      </c>
      <c r="H92" s="133">
        <v>27123</v>
      </c>
      <c r="I92" s="134">
        <v>33746</v>
      </c>
      <c r="J92" s="142">
        <v>803.74</v>
      </c>
    </row>
    <row r="93" spans="1:10" s="5" customFormat="1" ht="12.75" x14ac:dyDescent="0.2">
      <c r="A93" s="392" t="s">
        <v>278</v>
      </c>
      <c r="B93" s="392" t="s">
        <v>279</v>
      </c>
      <c r="C93" s="390" t="s">
        <v>280</v>
      </c>
      <c r="D93" s="392" t="s">
        <v>280</v>
      </c>
      <c r="E93" s="377">
        <v>13001</v>
      </c>
      <c r="F93" s="392" t="s">
        <v>306</v>
      </c>
      <c r="G93" s="377">
        <v>13127</v>
      </c>
      <c r="H93" s="133">
        <v>24969</v>
      </c>
      <c r="I93" s="134">
        <v>46615</v>
      </c>
      <c r="J93" s="142">
        <v>535.64</v>
      </c>
    </row>
    <row r="94" spans="1:10" s="5" customFormat="1" ht="12.75" x14ac:dyDescent="0.2">
      <c r="A94" s="392" t="s">
        <v>278</v>
      </c>
      <c r="B94" s="392" t="s">
        <v>279</v>
      </c>
      <c r="C94" s="390" t="s">
        <v>280</v>
      </c>
      <c r="D94" s="392" t="s">
        <v>280</v>
      </c>
      <c r="E94" s="377">
        <v>13001</v>
      </c>
      <c r="F94" s="392" t="s">
        <v>307</v>
      </c>
      <c r="G94" s="377">
        <v>13128</v>
      </c>
      <c r="H94" s="133">
        <v>17422</v>
      </c>
      <c r="I94" s="134">
        <v>41417</v>
      </c>
      <c r="J94" s="142">
        <v>420.65</v>
      </c>
    </row>
    <row r="95" spans="1:10" s="5" customFormat="1" ht="12.75" x14ac:dyDescent="0.2">
      <c r="A95" s="392" t="s">
        <v>278</v>
      </c>
      <c r="B95" s="392" t="s">
        <v>279</v>
      </c>
      <c r="C95" s="390" t="s">
        <v>280</v>
      </c>
      <c r="D95" s="392" t="s">
        <v>280</v>
      </c>
      <c r="E95" s="377">
        <v>13001</v>
      </c>
      <c r="F95" s="392" t="s">
        <v>308</v>
      </c>
      <c r="G95" s="377">
        <v>13129</v>
      </c>
      <c r="H95" s="133">
        <v>14675</v>
      </c>
      <c r="I95" s="134">
        <v>27869</v>
      </c>
      <c r="J95" s="142">
        <v>526.57000000000005</v>
      </c>
    </row>
    <row r="96" spans="1:10" s="5" customFormat="1" ht="12.75" x14ac:dyDescent="0.2">
      <c r="A96" s="392" t="s">
        <v>278</v>
      </c>
      <c r="B96" s="392" t="s">
        <v>279</v>
      </c>
      <c r="C96" s="390" t="s">
        <v>280</v>
      </c>
      <c r="D96" s="392" t="s">
        <v>280</v>
      </c>
      <c r="E96" s="377">
        <v>13001</v>
      </c>
      <c r="F96" s="392" t="s">
        <v>309</v>
      </c>
      <c r="G96" s="377">
        <v>13130</v>
      </c>
      <c r="H96" s="133">
        <v>34236</v>
      </c>
      <c r="I96" s="134">
        <v>37107</v>
      </c>
      <c r="J96" s="142">
        <v>922.63</v>
      </c>
    </row>
    <row r="97" spans="1:10" s="5" customFormat="1" ht="12.75" x14ac:dyDescent="0.2">
      <c r="A97" s="392" t="s">
        <v>278</v>
      </c>
      <c r="B97" s="392" t="s">
        <v>279</v>
      </c>
      <c r="C97" s="390" t="s">
        <v>280</v>
      </c>
      <c r="D97" s="392" t="s">
        <v>280</v>
      </c>
      <c r="E97" s="377">
        <v>13001</v>
      </c>
      <c r="F97" s="392" t="s">
        <v>310</v>
      </c>
      <c r="G97" s="377">
        <v>13131</v>
      </c>
      <c r="H97" s="133">
        <v>10585</v>
      </c>
      <c r="I97" s="134">
        <v>22928</v>
      </c>
      <c r="J97" s="142">
        <v>461.66</v>
      </c>
    </row>
    <row r="98" spans="1:10" s="5" customFormat="1" ht="12.75" x14ac:dyDescent="0.2">
      <c r="A98" s="392" t="s">
        <v>278</v>
      </c>
      <c r="B98" s="392" t="s">
        <v>279</v>
      </c>
      <c r="C98" s="390" t="s">
        <v>280</v>
      </c>
      <c r="D98" s="392" t="s">
        <v>280</v>
      </c>
      <c r="E98" s="377">
        <v>13001</v>
      </c>
      <c r="F98" s="392" t="s">
        <v>311</v>
      </c>
      <c r="G98" s="377">
        <v>13132</v>
      </c>
      <c r="H98" s="133">
        <v>26006</v>
      </c>
      <c r="I98" s="134">
        <v>27855</v>
      </c>
      <c r="J98" s="142">
        <v>933.62</v>
      </c>
    </row>
    <row r="99" spans="1:10" s="5" customFormat="1" ht="12.75" x14ac:dyDescent="0.2">
      <c r="A99" s="392" t="s">
        <v>278</v>
      </c>
      <c r="B99" s="392" t="s">
        <v>312</v>
      </c>
      <c r="C99" s="390" t="s">
        <v>280</v>
      </c>
      <c r="D99" s="392" t="s">
        <v>280</v>
      </c>
      <c r="E99" s="377">
        <v>13001</v>
      </c>
      <c r="F99" s="392" t="s">
        <v>313</v>
      </c>
      <c r="G99" s="377">
        <v>13201</v>
      </c>
      <c r="H99" s="133">
        <v>105518</v>
      </c>
      <c r="I99" s="134">
        <v>161659</v>
      </c>
      <c r="J99" s="142">
        <v>652.72</v>
      </c>
    </row>
    <row r="100" spans="1:10" s="5" customFormat="1" ht="12.75" x14ac:dyDescent="0.2">
      <c r="A100" s="392" t="s">
        <v>278</v>
      </c>
      <c r="B100" s="392" t="s">
        <v>312</v>
      </c>
      <c r="C100" s="390" t="s">
        <v>280</v>
      </c>
      <c r="D100" s="392" t="s">
        <v>280</v>
      </c>
      <c r="E100" s="377">
        <v>13001</v>
      </c>
      <c r="F100" s="392" t="s">
        <v>314</v>
      </c>
      <c r="G100" s="377">
        <v>13202</v>
      </c>
      <c r="H100" s="133">
        <v>814</v>
      </c>
      <c r="I100" s="134">
        <v>7560</v>
      </c>
      <c r="J100" s="142">
        <v>107.67</v>
      </c>
    </row>
    <row r="101" spans="1:10" s="5" customFormat="1" ht="12.75" x14ac:dyDescent="0.2">
      <c r="A101" s="392" t="s">
        <v>278</v>
      </c>
      <c r="B101" s="392" t="s">
        <v>312</v>
      </c>
      <c r="C101" s="390" t="s">
        <v>280</v>
      </c>
      <c r="D101" s="392" t="s">
        <v>280</v>
      </c>
      <c r="E101" s="377">
        <v>13001</v>
      </c>
      <c r="F101" s="392" t="s">
        <v>315</v>
      </c>
      <c r="G101" s="377">
        <v>13203</v>
      </c>
      <c r="H101" s="133">
        <v>1267</v>
      </c>
      <c r="I101" s="134">
        <v>5132</v>
      </c>
      <c r="J101" s="142">
        <v>246.88</v>
      </c>
    </row>
    <row r="102" spans="1:10" s="5" customFormat="1" ht="12.75" x14ac:dyDescent="0.2">
      <c r="A102" s="392" t="s">
        <v>278</v>
      </c>
      <c r="B102" s="392" t="s">
        <v>316</v>
      </c>
      <c r="C102" s="390" t="s">
        <v>280</v>
      </c>
      <c r="D102" s="392" t="s">
        <v>280</v>
      </c>
      <c r="E102" s="377">
        <v>13001</v>
      </c>
      <c r="F102" s="392" t="s">
        <v>317</v>
      </c>
      <c r="G102" s="377">
        <v>13301</v>
      </c>
      <c r="H102" s="133">
        <v>16064</v>
      </c>
      <c r="I102" s="134">
        <v>38977</v>
      </c>
      <c r="J102" s="142">
        <v>412.14</v>
      </c>
    </row>
    <row r="103" spans="1:10" s="5" customFormat="1" ht="12.75" x14ac:dyDescent="0.2">
      <c r="A103" s="392" t="s">
        <v>278</v>
      </c>
      <c r="B103" s="392" t="s">
        <v>316</v>
      </c>
      <c r="C103" s="390" t="s">
        <v>280</v>
      </c>
      <c r="D103" s="392" t="s">
        <v>280</v>
      </c>
      <c r="E103" s="377">
        <v>13001</v>
      </c>
      <c r="F103" s="392" t="s">
        <v>318</v>
      </c>
      <c r="G103" s="377">
        <v>13302</v>
      </c>
      <c r="H103" s="133">
        <v>11960</v>
      </c>
      <c r="I103" s="134">
        <v>29328</v>
      </c>
      <c r="J103" s="142">
        <v>407.8</v>
      </c>
    </row>
    <row r="104" spans="1:10" s="5" customFormat="1" ht="12.75" x14ac:dyDescent="0.2">
      <c r="A104" s="392" t="s">
        <v>278</v>
      </c>
      <c r="B104" s="392" t="s">
        <v>316</v>
      </c>
      <c r="C104" s="390" t="s">
        <v>280</v>
      </c>
      <c r="D104" s="392" t="s">
        <v>280</v>
      </c>
      <c r="E104" s="377">
        <v>13001</v>
      </c>
      <c r="F104" s="392" t="s">
        <v>319</v>
      </c>
      <c r="G104" s="377">
        <v>13303</v>
      </c>
      <c r="H104" s="133">
        <v>1379</v>
      </c>
      <c r="I104" s="134">
        <v>5716</v>
      </c>
      <c r="J104" s="142">
        <v>241.25</v>
      </c>
    </row>
    <row r="105" spans="1:10" s="5" customFormat="1" ht="12.75" x14ac:dyDescent="0.2">
      <c r="A105" s="392" t="s">
        <v>278</v>
      </c>
      <c r="B105" s="392" t="s">
        <v>320</v>
      </c>
      <c r="C105" s="390" t="s">
        <v>280</v>
      </c>
      <c r="D105" s="392" t="s">
        <v>280</v>
      </c>
      <c r="E105" s="377">
        <v>13001</v>
      </c>
      <c r="F105" s="392" t="s">
        <v>321</v>
      </c>
      <c r="G105" s="377">
        <v>13401</v>
      </c>
      <c r="H105" s="133">
        <v>40897</v>
      </c>
      <c r="I105" s="134">
        <v>84069</v>
      </c>
      <c r="J105" s="142">
        <v>486.47</v>
      </c>
    </row>
    <row r="106" spans="1:10" s="5" customFormat="1" ht="12.75" x14ac:dyDescent="0.2">
      <c r="A106" s="392" t="s">
        <v>278</v>
      </c>
      <c r="B106" s="392" t="s">
        <v>320</v>
      </c>
      <c r="C106" s="390" t="s">
        <v>280</v>
      </c>
      <c r="D106" s="392" t="s">
        <v>280</v>
      </c>
      <c r="E106" s="377">
        <v>13001</v>
      </c>
      <c r="F106" s="392" t="s">
        <v>322</v>
      </c>
      <c r="G106" s="377">
        <v>13402</v>
      </c>
      <c r="H106" s="133">
        <v>12980</v>
      </c>
      <c r="I106" s="134">
        <v>28042</v>
      </c>
      <c r="J106" s="142">
        <v>462.88</v>
      </c>
    </row>
    <row r="107" spans="1:10" s="5" customFormat="1" ht="12.75" x14ac:dyDescent="0.2">
      <c r="A107" s="392" t="s">
        <v>278</v>
      </c>
      <c r="B107" s="392" t="s">
        <v>320</v>
      </c>
      <c r="C107" s="390" t="s">
        <v>280</v>
      </c>
      <c r="D107" s="392" t="s">
        <v>280</v>
      </c>
      <c r="E107" s="377">
        <v>13001</v>
      </c>
      <c r="F107" s="392" t="s">
        <v>323</v>
      </c>
      <c r="G107" s="377">
        <v>13403</v>
      </c>
      <c r="H107" s="133">
        <v>2231</v>
      </c>
      <c r="I107" s="134">
        <v>7009</v>
      </c>
      <c r="J107" s="142">
        <v>318.31</v>
      </c>
    </row>
    <row r="108" spans="1:10" s="5" customFormat="1" ht="12.75" x14ac:dyDescent="0.2">
      <c r="A108" s="392" t="s">
        <v>278</v>
      </c>
      <c r="B108" s="392" t="s">
        <v>320</v>
      </c>
      <c r="C108" s="390" t="s">
        <v>280</v>
      </c>
      <c r="D108" s="392" t="s">
        <v>280</v>
      </c>
      <c r="E108" s="377">
        <v>13001</v>
      </c>
      <c r="F108" s="392" t="s">
        <v>324</v>
      </c>
      <c r="G108" s="377">
        <v>13404</v>
      </c>
      <c r="H108" s="133">
        <v>4761</v>
      </c>
      <c r="I108" s="134">
        <v>21274</v>
      </c>
      <c r="J108" s="142">
        <v>223.79</v>
      </c>
    </row>
    <row r="109" spans="1:10" s="5" customFormat="1" ht="12.75" x14ac:dyDescent="0.2">
      <c r="A109" s="392" t="s">
        <v>278</v>
      </c>
      <c r="B109" s="392" t="s">
        <v>325</v>
      </c>
      <c r="C109" s="390" t="s">
        <v>181</v>
      </c>
      <c r="D109" s="392" t="s">
        <v>325</v>
      </c>
      <c r="E109" s="377">
        <v>13501</v>
      </c>
      <c r="F109" s="193" t="s">
        <v>325</v>
      </c>
      <c r="G109" s="377">
        <v>13501</v>
      </c>
      <c r="H109" s="133">
        <v>7845</v>
      </c>
      <c r="I109" s="134">
        <v>38468</v>
      </c>
      <c r="J109" s="142">
        <v>203.94</v>
      </c>
    </row>
    <row r="110" spans="1:10" s="5" customFormat="1" ht="12.75" x14ac:dyDescent="0.2">
      <c r="A110" s="392" t="s">
        <v>278</v>
      </c>
      <c r="B110" s="392" t="s">
        <v>326</v>
      </c>
      <c r="C110" s="390" t="s">
        <v>280</v>
      </c>
      <c r="D110" s="392" t="s">
        <v>280</v>
      </c>
      <c r="E110" s="377">
        <v>13001</v>
      </c>
      <c r="F110" s="392" t="s">
        <v>326</v>
      </c>
      <c r="G110" s="377">
        <v>13601</v>
      </c>
      <c r="H110" s="133">
        <v>8487</v>
      </c>
      <c r="I110" s="134">
        <v>21379</v>
      </c>
      <c r="J110" s="142">
        <v>396.98</v>
      </c>
    </row>
    <row r="111" spans="1:10" s="5" customFormat="1" ht="12.75" x14ac:dyDescent="0.2">
      <c r="A111" s="392" t="s">
        <v>278</v>
      </c>
      <c r="B111" s="392" t="s">
        <v>326</v>
      </c>
      <c r="C111" s="390" t="s">
        <v>280</v>
      </c>
      <c r="D111" s="392" t="s">
        <v>280</v>
      </c>
      <c r="E111" s="377">
        <v>13001</v>
      </c>
      <c r="F111" s="392" t="s">
        <v>327</v>
      </c>
      <c r="G111" s="377">
        <v>13602</v>
      </c>
      <c r="H111" s="133">
        <v>1559</v>
      </c>
      <c r="I111" s="134">
        <v>10735</v>
      </c>
      <c r="J111" s="142">
        <v>145.22999999999999</v>
      </c>
    </row>
    <row r="112" spans="1:10" s="5" customFormat="1" ht="12.75" x14ac:dyDescent="0.2">
      <c r="A112" s="392" t="s">
        <v>278</v>
      </c>
      <c r="B112" s="392" t="s">
        <v>326</v>
      </c>
      <c r="C112" s="390" t="s">
        <v>280</v>
      </c>
      <c r="D112" s="392" t="s">
        <v>280</v>
      </c>
      <c r="E112" s="377">
        <v>13001</v>
      </c>
      <c r="F112" s="392" t="s">
        <v>328</v>
      </c>
      <c r="G112" s="377">
        <v>13603</v>
      </c>
      <c r="H112" s="133">
        <v>1528</v>
      </c>
      <c r="I112" s="134">
        <v>10722</v>
      </c>
      <c r="J112" s="142">
        <v>142.51</v>
      </c>
    </row>
    <row r="113" spans="1:10" s="5" customFormat="1" ht="12.75" x14ac:dyDescent="0.2">
      <c r="A113" s="392" t="s">
        <v>278</v>
      </c>
      <c r="B113" s="392" t="s">
        <v>326</v>
      </c>
      <c r="C113" s="390" t="s">
        <v>280</v>
      </c>
      <c r="D113" s="392" t="s">
        <v>280</v>
      </c>
      <c r="E113" s="377">
        <v>13001</v>
      </c>
      <c r="F113" s="392" t="s">
        <v>329</v>
      </c>
      <c r="G113" s="377">
        <v>13604</v>
      </c>
      <c r="H113" s="133">
        <v>8155</v>
      </c>
      <c r="I113" s="134">
        <v>18203</v>
      </c>
      <c r="J113" s="142">
        <v>448</v>
      </c>
    </row>
    <row r="114" spans="1:10" s="5" customFormat="1" ht="12.75" x14ac:dyDescent="0.2">
      <c r="A114" s="392" t="s">
        <v>278</v>
      </c>
      <c r="B114" s="392" t="s">
        <v>326</v>
      </c>
      <c r="C114" s="390" t="s">
        <v>280</v>
      </c>
      <c r="D114" s="392" t="s">
        <v>280</v>
      </c>
      <c r="E114" s="377">
        <v>13001</v>
      </c>
      <c r="F114" s="392" t="s">
        <v>330</v>
      </c>
      <c r="G114" s="377">
        <v>13605</v>
      </c>
      <c r="H114" s="133">
        <v>14066</v>
      </c>
      <c r="I114" s="134">
        <v>26130</v>
      </c>
      <c r="J114" s="142">
        <v>538.30999999999995</v>
      </c>
    </row>
    <row r="115" spans="1:10" s="5" customFormat="1" ht="12.75" x14ac:dyDescent="0.2">
      <c r="A115" s="392" t="s">
        <v>331</v>
      </c>
      <c r="B115" s="392" t="s">
        <v>332</v>
      </c>
      <c r="C115" s="390" t="s">
        <v>181</v>
      </c>
      <c r="D115" s="392" t="s">
        <v>332</v>
      </c>
      <c r="E115" s="377">
        <v>14101</v>
      </c>
      <c r="F115" s="392" t="s">
        <v>332</v>
      </c>
      <c r="G115" s="377">
        <v>14101</v>
      </c>
      <c r="H115" s="133">
        <v>37488</v>
      </c>
      <c r="I115" s="134">
        <v>53624</v>
      </c>
      <c r="J115" s="142">
        <v>699.09</v>
      </c>
    </row>
    <row r="116" spans="1:10" s="5" customFormat="1" ht="12.75" x14ac:dyDescent="0.2">
      <c r="A116" s="392" t="s">
        <v>333</v>
      </c>
      <c r="B116" s="392" t="s">
        <v>334</v>
      </c>
      <c r="C116" s="390" t="s">
        <v>181</v>
      </c>
      <c r="D116" s="392" t="s">
        <v>334</v>
      </c>
      <c r="E116" s="377">
        <v>15101</v>
      </c>
      <c r="F116" s="392" t="s">
        <v>334</v>
      </c>
      <c r="G116" s="377">
        <v>15101</v>
      </c>
      <c r="H116" s="133">
        <v>40705</v>
      </c>
      <c r="I116" s="134">
        <v>62129</v>
      </c>
      <c r="J116" s="142">
        <v>655.16999999999996</v>
      </c>
    </row>
    <row r="117" spans="1:10" s="5" customFormat="1" ht="12.75" x14ac:dyDescent="0.2">
      <c r="A117" s="392" t="s">
        <v>335</v>
      </c>
      <c r="B117" s="349" t="s">
        <v>336</v>
      </c>
      <c r="C117" s="390" t="s">
        <v>181</v>
      </c>
      <c r="D117" s="392" t="s">
        <v>337</v>
      </c>
      <c r="E117" s="377">
        <v>16101</v>
      </c>
      <c r="F117" s="392" t="s">
        <v>338</v>
      </c>
      <c r="G117" s="377">
        <v>16101</v>
      </c>
      <c r="H117" s="133">
        <v>36414</v>
      </c>
      <c r="I117" s="134">
        <v>60469</v>
      </c>
      <c r="J117" s="142">
        <v>602.19000000000005</v>
      </c>
    </row>
    <row r="118" spans="1:10" s="5" customFormat="1" ht="12.75" x14ac:dyDescent="0.2">
      <c r="A118" s="392" t="s">
        <v>335</v>
      </c>
      <c r="B118" s="349" t="s">
        <v>336</v>
      </c>
      <c r="C118" s="390" t="s">
        <v>181</v>
      </c>
      <c r="D118" s="392" t="s">
        <v>337</v>
      </c>
      <c r="E118" s="377">
        <v>16101</v>
      </c>
      <c r="F118" s="392" t="s">
        <v>339</v>
      </c>
      <c r="G118" s="377">
        <v>16103</v>
      </c>
      <c r="H118" s="133">
        <v>3085</v>
      </c>
      <c r="I118" s="134">
        <v>10041</v>
      </c>
      <c r="J118" s="142">
        <v>307.24</v>
      </c>
    </row>
    <row r="119" spans="1:10" s="5" customFormat="1" ht="12.75" x14ac:dyDescent="0.2">
      <c r="A119" s="392" t="s">
        <v>335</v>
      </c>
      <c r="B119" s="349" t="s">
        <v>340</v>
      </c>
      <c r="C119" s="390" t="s">
        <v>181</v>
      </c>
      <c r="D119" s="387" t="s">
        <v>341</v>
      </c>
      <c r="E119" s="377">
        <v>16301</v>
      </c>
      <c r="F119" s="387" t="s">
        <v>341</v>
      </c>
      <c r="G119" s="377">
        <v>16301</v>
      </c>
      <c r="H119" s="133">
        <v>4327</v>
      </c>
      <c r="I119" s="134">
        <v>18124</v>
      </c>
      <c r="J119" s="142">
        <v>238.74</v>
      </c>
    </row>
  </sheetData>
  <mergeCells count="1">
    <mergeCell ref="B1:J1"/>
  </mergeCells>
  <hyperlinks>
    <hyperlink ref="K1" location="INDICE!A1" display="INDICE" xr:uid="{00000000-0004-0000-7000-000000000000}"/>
    <hyperlink ref="K2" location="Matriz_Estadisticas!A1" display="ESTADÍSTICAS" xr:uid="{00000000-0004-0000-7000-000001000000}"/>
  </hyperlinks>
  <pageMargins left="0.7" right="0.7" top="0.75" bottom="0.75" header="0.3" footer="0.3"/>
  <pageSetup orientation="portrait" horizontalDpi="4294967293" verticalDpi="4294967293" r:id="rId1"/>
</worksheet>
</file>

<file path=xl/worksheets/sheet1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100-000000000000}">
  <dimension ref="A1:T37"/>
  <sheetViews>
    <sheetView workbookViewId="0"/>
  </sheetViews>
  <sheetFormatPr baseColWidth="10" defaultColWidth="11.42578125" defaultRowHeight="12.75" x14ac:dyDescent="0.2"/>
  <cols>
    <col min="1" max="1" width="44.42578125" style="47" bestFit="1" customWidth="1"/>
    <col min="2" max="2" width="100.7109375" style="49" customWidth="1"/>
    <col min="3" max="3" width="7" style="48" bestFit="1" customWidth="1"/>
    <col min="4" max="16384" width="11.42578125" style="48"/>
  </cols>
  <sheetData>
    <row r="1" spans="1:20" ht="15" x14ac:dyDescent="0.2">
      <c r="A1" s="678" t="s">
        <v>401</v>
      </c>
      <c r="B1" s="679" t="s">
        <v>402</v>
      </c>
      <c r="C1" s="6" t="s">
        <v>144</v>
      </c>
      <c r="D1" s="47"/>
      <c r="E1" s="47"/>
      <c r="F1" s="47"/>
      <c r="G1" s="47"/>
      <c r="H1" s="47"/>
      <c r="I1" s="47"/>
      <c r="J1" s="47"/>
      <c r="K1" s="47"/>
      <c r="L1" s="47"/>
      <c r="M1" s="47"/>
      <c r="N1" s="47"/>
      <c r="O1" s="47"/>
      <c r="P1" s="47"/>
      <c r="Q1" s="47"/>
      <c r="R1" s="47"/>
      <c r="S1" s="47"/>
      <c r="T1" s="47"/>
    </row>
    <row r="2" spans="1:20" ht="15" customHeight="1" x14ac:dyDescent="0.2">
      <c r="A2" s="317" t="s">
        <v>8</v>
      </c>
      <c r="B2" s="329" t="s">
        <v>70</v>
      </c>
      <c r="C2" s="49"/>
      <c r="D2" s="49"/>
      <c r="E2" s="49"/>
      <c r="F2" s="49"/>
    </row>
    <row r="3" spans="1:20" ht="15" customHeight="1" x14ac:dyDescent="0.2">
      <c r="A3" s="209" t="s">
        <v>6</v>
      </c>
      <c r="B3" s="295" t="s">
        <v>487</v>
      </c>
      <c r="C3" s="49"/>
      <c r="D3" s="49"/>
      <c r="E3" s="49"/>
      <c r="F3" s="49"/>
      <c r="G3" s="49"/>
      <c r="H3" s="49"/>
      <c r="I3" s="49"/>
      <c r="J3" s="49"/>
      <c r="K3" s="49"/>
      <c r="L3" s="49"/>
      <c r="M3" s="49"/>
      <c r="N3" s="49"/>
      <c r="O3" s="49"/>
      <c r="P3" s="49"/>
      <c r="Q3" s="49"/>
      <c r="R3" s="49"/>
      <c r="S3" s="49"/>
      <c r="T3" s="49"/>
    </row>
    <row r="4" spans="1:20" ht="15" customHeight="1" x14ac:dyDescent="0.2">
      <c r="A4" s="209" t="s">
        <v>370</v>
      </c>
      <c r="B4" s="295" t="s">
        <v>68</v>
      </c>
      <c r="C4" s="49"/>
      <c r="D4" s="49"/>
      <c r="E4" s="49"/>
      <c r="F4" s="49"/>
      <c r="G4" s="49"/>
      <c r="H4" s="49"/>
      <c r="I4" s="49"/>
      <c r="J4" s="49"/>
      <c r="K4" s="49"/>
      <c r="L4" s="49"/>
      <c r="M4" s="49"/>
      <c r="N4" s="49"/>
      <c r="O4" s="49"/>
      <c r="P4" s="49"/>
      <c r="Q4" s="49"/>
      <c r="R4" s="49"/>
      <c r="S4" s="49"/>
      <c r="T4" s="49"/>
    </row>
    <row r="5" spans="1:20" ht="15" customHeight="1" x14ac:dyDescent="0.2">
      <c r="A5" s="209" t="s">
        <v>11</v>
      </c>
      <c r="B5" s="295" t="s">
        <v>1431</v>
      </c>
      <c r="C5" s="49"/>
      <c r="D5" s="49"/>
      <c r="E5" s="49"/>
      <c r="F5" s="49"/>
      <c r="G5" s="49"/>
      <c r="H5" s="49"/>
      <c r="I5" s="49"/>
      <c r="J5" s="49"/>
      <c r="K5" s="49"/>
      <c r="L5" s="49"/>
      <c r="M5" s="49"/>
      <c r="N5" s="49"/>
      <c r="O5" s="49"/>
      <c r="P5" s="49"/>
      <c r="Q5" s="49"/>
      <c r="R5" s="49"/>
      <c r="S5" s="49"/>
      <c r="T5" s="49"/>
    </row>
    <row r="6" spans="1:20" ht="15" customHeight="1" x14ac:dyDescent="0.2">
      <c r="A6" s="209" t="s">
        <v>145</v>
      </c>
      <c r="B6" s="416" t="s">
        <v>404</v>
      </c>
      <c r="C6" s="49"/>
      <c r="D6" s="49"/>
      <c r="E6" s="49"/>
      <c r="F6" s="49"/>
      <c r="G6" s="49"/>
      <c r="H6" s="49"/>
      <c r="I6" s="49"/>
      <c r="J6" s="49"/>
      <c r="K6" s="49"/>
      <c r="L6" s="49"/>
      <c r="M6" s="49"/>
      <c r="N6" s="49"/>
      <c r="O6" s="49"/>
      <c r="P6" s="49"/>
      <c r="Q6" s="49"/>
      <c r="R6" s="49"/>
      <c r="S6" s="49"/>
      <c r="T6" s="49"/>
    </row>
    <row r="7" spans="1:20" ht="15" customHeight="1" x14ac:dyDescent="0.2">
      <c r="A7" s="209" t="s">
        <v>9</v>
      </c>
      <c r="B7" s="416" t="s">
        <v>405</v>
      </c>
      <c r="C7" s="49"/>
      <c r="D7" s="49"/>
      <c r="E7" s="49"/>
      <c r="F7" s="49"/>
      <c r="G7" s="49"/>
      <c r="H7" s="49"/>
      <c r="I7" s="49"/>
      <c r="J7" s="49"/>
      <c r="K7" s="49"/>
      <c r="L7" s="49"/>
      <c r="M7" s="49"/>
      <c r="N7" s="49"/>
      <c r="O7" s="49"/>
      <c r="P7" s="49"/>
      <c r="Q7" s="49"/>
      <c r="R7" s="49"/>
      <c r="S7" s="49"/>
      <c r="T7" s="49"/>
    </row>
    <row r="8" spans="1:20" ht="15" customHeight="1" x14ac:dyDescent="0.2">
      <c r="A8" s="209" t="s">
        <v>371</v>
      </c>
      <c r="B8" s="416">
        <v>2018</v>
      </c>
      <c r="C8" s="47"/>
      <c r="D8" s="47"/>
      <c r="E8" s="47"/>
      <c r="F8" s="47"/>
    </row>
    <row r="9" spans="1:20" ht="15" customHeight="1" x14ac:dyDescent="0.2">
      <c r="A9" s="209" t="s">
        <v>372</v>
      </c>
      <c r="B9" s="416" t="s">
        <v>453</v>
      </c>
      <c r="C9" s="49"/>
      <c r="D9" s="49"/>
      <c r="E9" s="49"/>
      <c r="F9" s="49"/>
    </row>
    <row r="10" spans="1:20" ht="76.5" x14ac:dyDescent="0.2">
      <c r="A10" s="209" t="s">
        <v>373</v>
      </c>
      <c r="B10" s="535" t="s">
        <v>1432</v>
      </c>
      <c r="C10" s="49"/>
      <c r="D10" s="49"/>
      <c r="E10" s="49"/>
      <c r="F10" s="49"/>
    </row>
    <row r="11" spans="1:20" ht="15" customHeight="1" x14ac:dyDescent="0.2">
      <c r="A11" s="209" t="s">
        <v>374</v>
      </c>
      <c r="B11" s="416" t="s">
        <v>455</v>
      </c>
    </row>
    <row r="12" spans="1:20" ht="15" customHeight="1" x14ac:dyDescent="0.2">
      <c r="A12" s="209" t="s">
        <v>375</v>
      </c>
      <c r="B12" s="416" t="s">
        <v>527</v>
      </c>
    </row>
    <row r="13" spans="1:20" ht="15" customHeight="1" x14ac:dyDescent="0.2">
      <c r="A13" s="209" t="s">
        <v>376</v>
      </c>
      <c r="B13" s="416" t="s">
        <v>1433</v>
      </c>
    </row>
    <row r="14" spans="1:20" ht="15" customHeight="1" x14ac:dyDescent="0.2">
      <c r="A14" s="209" t="s">
        <v>146</v>
      </c>
      <c r="B14" s="329" t="s">
        <v>1434</v>
      </c>
    </row>
    <row r="15" spans="1:20" ht="15" customHeight="1" x14ac:dyDescent="0.2">
      <c r="A15" s="209" t="s">
        <v>377</v>
      </c>
      <c r="B15" s="278">
        <v>43790</v>
      </c>
    </row>
    <row r="16" spans="1:20" ht="15" customHeight="1" x14ac:dyDescent="0.2">
      <c r="A16" s="209" t="s">
        <v>378</v>
      </c>
      <c r="B16" s="278">
        <v>43791</v>
      </c>
    </row>
    <row r="17" spans="1:2" ht="15" customHeight="1" x14ac:dyDescent="0.2">
      <c r="A17" s="209" t="s">
        <v>379</v>
      </c>
      <c r="B17" s="416" t="s">
        <v>412</v>
      </c>
    </row>
    <row r="18" spans="1:2" ht="15" customHeight="1" x14ac:dyDescent="0.2">
      <c r="A18" s="317" t="s">
        <v>380</v>
      </c>
      <c r="B18" s="416" t="s">
        <v>1435</v>
      </c>
    </row>
    <row r="19" spans="1:2" ht="15" customHeight="1" x14ac:dyDescent="0.2">
      <c r="A19" s="317" t="s">
        <v>381</v>
      </c>
      <c r="B19" s="329" t="s">
        <v>530</v>
      </c>
    </row>
    <row r="20" spans="1:2" ht="15" customHeight="1" x14ac:dyDescent="0.2">
      <c r="A20" s="317" t="s">
        <v>382</v>
      </c>
      <c r="B20" s="416" t="s">
        <v>462</v>
      </c>
    </row>
    <row r="21" spans="1:2" ht="15" customHeight="1" x14ac:dyDescent="0.2">
      <c r="A21" s="317" t="s">
        <v>385</v>
      </c>
      <c r="B21" s="416" t="s">
        <v>1436</v>
      </c>
    </row>
    <row r="22" spans="1:2" ht="15" customHeight="1" x14ac:dyDescent="0.2">
      <c r="A22" s="317" t="s">
        <v>386</v>
      </c>
      <c r="B22" s="416" t="s">
        <v>1437</v>
      </c>
    </row>
    <row r="23" spans="1:2" ht="15" customHeight="1" x14ac:dyDescent="0.2">
      <c r="A23" s="317" t="s">
        <v>418</v>
      </c>
      <c r="B23" s="277" t="s">
        <v>1438</v>
      </c>
    </row>
    <row r="24" spans="1:2" ht="15" customHeight="1" x14ac:dyDescent="0.2">
      <c r="A24" s="317" t="s">
        <v>387</v>
      </c>
      <c r="B24" s="416">
        <v>2018</v>
      </c>
    </row>
    <row r="25" spans="1:2" ht="15" customHeight="1" x14ac:dyDescent="0.2">
      <c r="A25" s="317" t="s">
        <v>388</v>
      </c>
      <c r="B25" s="329" t="s">
        <v>453</v>
      </c>
    </row>
    <row r="26" spans="1:2" ht="15" customHeight="1" x14ac:dyDescent="0.2">
      <c r="A26" s="317" t="s">
        <v>389</v>
      </c>
      <c r="B26" s="442" t="s">
        <v>1070</v>
      </c>
    </row>
    <row r="27" spans="1:2" ht="15" customHeight="1" x14ac:dyDescent="0.2">
      <c r="A27" s="317" t="s">
        <v>390</v>
      </c>
      <c r="B27" s="329" t="s">
        <v>417</v>
      </c>
    </row>
    <row r="28" spans="1:2" ht="15" customHeight="1" x14ac:dyDescent="0.2">
      <c r="A28" s="317" t="s">
        <v>422</v>
      </c>
      <c r="B28" s="612" t="s">
        <v>1071</v>
      </c>
    </row>
    <row r="29" spans="1:2" ht="15" customHeight="1" x14ac:dyDescent="0.2">
      <c r="A29" s="317" t="s">
        <v>391</v>
      </c>
      <c r="B29" s="329">
        <v>2017</v>
      </c>
    </row>
    <row r="30" spans="1:2" ht="15" customHeight="1" x14ac:dyDescent="0.2">
      <c r="A30" s="317" t="s">
        <v>392</v>
      </c>
      <c r="B30" s="329" t="s">
        <v>453</v>
      </c>
    </row>
    <row r="31" spans="1:2" ht="15" customHeight="1" x14ac:dyDescent="0.2">
      <c r="A31" s="317" t="s">
        <v>393</v>
      </c>
      <c r="B31" s="646"/>
    </row>
    <row r="32" spans="1:2" ht="15" customHeight="1" x14ac:dyDescent="0.2">
      <c r="A32" s="432" t="s">
        <v>394</v>
      </c>
      <c r="B32" s="646"/>
    </row>
    <row r="33" spans="1:2" ht="15" customHeight="1" x14ac:dyDescent="0.2">
      <c r="A33" s="432" t="s">
        <v>423</v>
      </c>
      <c r="B33" s="646"/>
    </row>
    <row r="34" spans="1:2" ht="15" customHeight="1" x14ac:dyDescent="0.2">
      <c r="A34" s="432" t="s">
        <v>395</v>
      </c>
      <c r="B34" s="646"/>
    </row>
    <row r="35" spans="1:2" ht="15" customHeight="1" x14ac:dyDescent="0.2">
      <c r="A35" s="432" t="s">
        <v>396</v>
      </c>
      <c r="B35" s="646"/>
    </row>
    <row r="36" spans="1:2" ht="25.5" x14ac:dyDescent="0.2">
      <c r="A36" s="432" t="s">
        <v>383</v>
      </c>
      <c r="B36" s="417" t="s">
        <v>1439</v>
      </c>
    </row>
    <row r="37" spans="1:2" ht="15" customHeight="1" x14ac:dyDescent="0.2">
      <c r="A37" s="432" t="s">
        <v>384</v>
      </c>
      <c r="B37" s="444" t="s">
        <v>69</v>
      </c>
    </row>
  </sheetData>
  <hyperlinks>
    <hyperlink ref="C1" location="INDICE!A1" display="INDICE" xr:uid="{00000000-0004-0000-7100-000000000000}"/>
  </hyperlinks>
  <pageMargins left="0.7" right="0.7" top="0.75" bottom="0.75" header="0.3" footer="0.3"/>
  <pageSetup orientation="portrait" horizontalDpi="300" verticalDpi="300" r:id="rId1"/>
</worksheet>
</file>

<file path=xl/worksheets/sheet1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200-000000000000}">
  <dimension ref="A1:N119"/>
  <sheetViews>
    <sheetView workbookViewId="0"/>
  </sheetViews>
  <sheetFormatPr baseColWidth="10" defaultColWidth="11.42578125" defaultRowHeight="15" x14ac:dyDescent="0.25"/>
  <cols>
    <col min="1" max="1" width="17.28515625" bestFit="1" customWidth="1"/>
    <col min="2" max="3" width="17.28515625" style="402" customWidth="1"/>
    <col min="4" max="4" width="38.5703125" bestFit="1" customWidth="1"/>
    <col min="5" max="5" width="16.140625" bestFit="1" customWidth="1"/>
    <col min="6" max="6" width="19" bestFit="1" customWidth="1"/>
    <col min="7" max="7" width="9" bestFit="1" customWidth="1"/>
    <col min="8" max="8" width="30.7109375" bestFit="1" customWidth="1"/>
    <col min="9" max="9" width="27.42578125" bestFit="1" customWidth="1"/>
    <col min="10" max="10" width="54.7109375" customWidth="1"/>
    <col min="11" max="11" width="13.140625" bestFit="1" customWidth="1"/>
  </cols>
  <sheetData>
    <row r="1" spans="1:14" x14ac:dyDescent="0.25">
      <c r="A1" s="124" t="s">
        <v>70</v>
      </c>
      <c r="B1" s="734" t="s">
        <v>1431</v>
      </c>
      <c r="C1" s="735"/>
      <c r="D1" s="735"/>
      <c r="E1" s="735"/>
      <c r="F1" s="735"/>
      <c r="G1" s="735"/>
      <c r="H1" s="735"/>
      <c r="I1" s="735"/>
      <c r="J1" s="736"/>
      <c r="K1" s="6" t="s">
        <v>144</v>
      </c>
      <c r="L1" s="409"/>
      <c r="M1" s="409"/>
      <c r="N1" s="409"/>
    </row>
    <row r="2" spans="1:14" ht="30" x14ac:dyDescent="0.25">
      <c r="A2" s="649" t="s">
        <v>174</v>
      </c>
      <c r="B2" s="649" t="s">
        <v>175</v>
      </c>
      <c r="C2" s="649" t="s">
        <v>176</v>
      </c>
      <c r="D2" s="649" t="s">
        <v>177</v>
      </c>
      <c r="E2" s="649" t="s">
        <v>178</v>
      </c>
      <c r="F2" s="649" t="s">
        <v>14</v>
      </c>
      <c r="G2" s="649" t="s">
        <v>470</v>
      </c>
      <c r="H2" s="649" t="s">
        <v>1440</v>
      </c>
      <c r="I2" s="649" t="s">
        <v>1441</v>
      </c>
      <c r="J2" s="649" t="s">
        <v>1442</v>
      </c>
      <c r="K2" s="6" t="s">
        <v>432</v>
      </c>
      <c r="L2" s="409"/>
      <c r="M2" s="409"/>
      <c r="N2" s="409"/>
    </row>
    <row r="3" spans="1:14" s="5" customFormat="1" ht="15" customHeight="1" x14ac:dyDescent="0.2">
      <c r="A3" s="392" t="s">
        <v>179</v>
      </c>
      <c r="B3" s="271" t="s">
        <v>180</v>
      </c>
      <c r="C3" s="390" t="s">
        <v>181</v>
      </c>
      <c r="D3" s="271" t="s">
        <v>182</v>
      </c>
      <c r="E3" s="125">
        <v>1001</v>
      </c>
      <c r="F3" s="271" t="s">
        <v>180</v>
      </c>
      <c r="G3" s="125">
        <v>1101</v>
      </c>
      <c r="H3" s="270">
        <v>254</v>
      </c>
      <c r="I3" s="270">
        <v>209409</v>
      </c>
      <c r="J3" s="290">
        <v>12.13</v>
      </c>
      <c r="L3" s="747" t="s">
        <v>1443</v>
      </c>
      <c r="M3" s="747"/>
      <c r="N3" s="747"/>
    </row>
    <row r="4" spans="1:14" s="5" customFormat="1" ht="12.75" x14ac:dyDescent="0.2">
      <c r="A4" s="392" t="s">
        <v>179</v>
      </c>
      <c r="B4" s="271" t="s">
        <v>180</v>
      </c>
      <c r="C4" s="390" t="s">
        <v>181</v>
      </c>
      <c r="D4" s="271" t="s">
        <v>182</v>
      </c>
      <c r="E4" s="125">
        <v>1001</v>
      </c>
      <c r="F4" s="271" t="s">
        <v>183</v>
      </c>
      <c r="G4" s="125">
        <v>1107</v>
      </c>
      <c r="H4" s="519" t="s">
        <v>1444</v>
      </c>
      <c r="I4" s="270">
        <v>118379</v>
      </c>
      <c r="J4" s="150" t="s">
        <v>1444</v>
      </c>
      <c r="L4" s="747"/>
      <c r="M4" s="747"/>
      <c r="N4" s="747"/>
    </row>
    <row r="5" spans="1:14" s="5" customFormat="1" ht="12.75" x14ac:dyDescent="0.2">
      <c r="A5" s="392" t="s">
        <v>184</v>
      </c>
      <c r="B5" s="271" t="s">
        <v>184</v>
      </c>
      <c r="C5" s="390" t="s">
        <v>181</v>
      </c>
      <c r="D5" s="271" t="s">
        <v>184</v>
      </c>
      <c r="E5" s="125">
        <v>2101</v>
      </c>
      <c r="F5" s="271" t="s">
        <v>184</v>
      </c>
      <c r="G5" s="125">
        <v>2101</v>
      </c>
      <c r="H5" s="519" t="s">
        <v>1444</v>
      </c>
      <c r="I5" s="270">
        <v>395387</v>
      </c>
      <c r="J5" s="150" t="s">
        <v>1444</v>
      </c>
      <c r="L5" s="747"/>
      <c r="M5" s="747"/>
      <c r="N5" s="747"/>
    </row>
    <row r="6" spans="1:14" s="5" customFormat="1" ht="12.75" x14ac:dyDescent="0.2">
      <c r="A6" s="392" t="s">
        <v>184</v>
      </c>
      <c r="B6" s="271" t="s">
        <v>185</v>
      </c>
      <c r="C6" s="390" t="s">
        <v>181</v>
      </c>
      <c r="D6" s="271" t="s">
        <v>186</v>
      </c>
      <c r="E6" s="125">
        <v>2201</v>
      </c>
      <c r="F6" s="271" t="s">
        <v>186</v>
      </c>
      <c r="G6" s="125">
        <v>2201</v>
      </c>
      <c r="H6" s="519" t="s">
        <v>1444</v>
      </c>
      <c r="I6" s="270">
        <v>177642</v>
      </c>
      <c r="J6" s="150" t="s">
        <v>1444</v>
      </c>
    </row>
    <row r="7" spans="1:14" s="5" customFormat="1" ht="12.75" x14ac:dyDescent="0.2">
      <c r="A7" s="392" t="s">
        <v>187</v>
      </c>
      <c r="B7" s="271" t="s">
        <v>188</v>
      </c>
      <c r="C7" s="390" t="s">
        <v>181</v>
      </c>
      <c r="D7" s="271" t="s">
        <v>189</v>
      </c>
      <c r="E7" s="125">
        <v>3001</v>
      </c>
      <c r="F7" s="271" t="s">
        <v>188</v>
      </c>
      <c r="G7" s="125">
        <v>3101</v>
      </c>
      <c r="H7" s="519" t="s">
        <v>1444</v>
      </c>
      <c r="I7" s="270">
        <v>167242</v>
      </c>
      <c r="J7" s="150" t="s">
        <v>1444</v>
      </c>
    </row>
    <row r="8" spans="1:14" s="5" customFormat="1" ht="12.75" x14ac:dyDescent="0.2">
      <c r="A8" s="392" t="s">
        <v>187</v>
      </c>
      <c r="B8" s="271" t="s">
        <v>188</v>
      </c>
      <c r="C8" s="390" t="s">
        <v>181</v>
      </c>
      <c r="D8" s="271" t="s">
        <v>189</v>
      </c>
      <c r="E8" s="125">
        <v>3001</v>
      </c>
      <c r="F8" s="271" t="s">
        <v>190</v>
      </c>
      <c r="G8" s="125">
        <v>3103</v>
      </c>
      <c r="H8" s="519" t="s">
        <v>1444</v>
      </c>
      <c r="I8" s="270">
        <v>14060</v>
      </c>
      <c r="J8" s="150" t="s">
        <v>1444</v>
      </c>
    </row>
    <row r="9" spans="1:14" s="5" customFormat="1" ht="12.75" x14ac:dyDescent="0.2">
      <c r="A9" s="392" t="s">
        <v>187</v>
      </c>
      <c r="B9" s="272" t="s">
        <v>191</v>
      </c>
      <c r="C9" s="390" t="s">
        <v>181</v>
      </c>
      <c r="D9" s="272" t="s">
        <v>192</v>
      </c>
      <c r="E9" s="125">
        <v>3301</v>
      </c>
      <c r="F9" s="272" t="s">
        <v>192</v>
      </c>
      <c r="G9" s="125">
        <v>3301</v>
      </c>
      <c r="H9" s="519" t="s">
        <v>1444</v>
      </c>
      <c r="I9" s="270">
        <v>56064</v>
      </c>
      <c r="J9" s="150" t="s">
        <v>1444</v>
      </c>
    </row>
    <row r="10" spans="1:14" s="5" customFormat="1" ht="12.75" x14ac:dyDescent="0.2">
      <c r="A10" s="392" t="s">
        <v>193</v>
      </c>
      <c r="B10" s="271" t="s">
        <v>194</v>
      </c>
      <c r="C10" s="390" t="s">
        <v>181</v>
      </c>
      <c r="D10" s="271" t="s">
        <v>195</v>
      </c>
      <c r="E10" s="125">
        <v>4001</v>
      </c>
      <c r="F10" s="271" t="s">
        <v>196</v>
      </c>
      <c r="G10" s="125">
        <v>4101</v>
      </c>
      <c r="H10" s="519" t="s">
        <v>1444</v>
      </c>
      <c r="I10" s="270">
        <v>238659</v>
      </c>
      <c r="J10" s="150" t="s">
        <v>1444</v>
      </c>
    </row>
    <row r="11" spans="1:14" s="5" customFormat="1" ht="12.75" x14ac:dyDescent="0.2">
      <c r="A11" s="392" t="s">
        <v>193</v>
      </c>
      <c r="B11" s="271" t="s">
        <v>194</v>
      </c>
      <c r="C11" s="390" t="s">
        <v>181</v>
      </c>
      <c r="D11" s="271" t="s">
        <v>195</v>
      </c>
      <c r="E11" s="125">
        <v>4001</v>
      </c>
      <c r="F11" s="271" t="s">
        <v>193</v>
      </c>
      <c r="G11" s="125">
        <v>4102</v>
      </c>
      <c r="H11" s="519" t="s">
        <v>1444</v>
      </c>
      <c r="I11" s="270">
        <v>245142</v>
      </c>
      <c r="J11" s="150" t="s">
        <v>1444</v>
      </c>
    </row>
    <row r="12" spans="1:14" s="5" customFormat="1" ht="12.75" x14ac:dyDescent="0.2">
      <c r="A12" s="392" t="s">
        <v>193</v>
      </c>
      <c r="B12" s="271" t="s">
        <v>197</v>
      </c>
      <c r="C12" s="390" t="s">
        <v>181</v>
      </c>
      <c r="D12" s="271" t="s">
        <v>198</v>
      </c>
      <c r="E12" s="125">
        <v>4301</v>
      </c>
      <c r="F12" s="127" t="s">
        <v>198</v>
      </c>
      <c r="G12" s="125">
        <v>4301</v>
      </c>
      <c r="H12" s="270">
        <v>202</v>
      </c>
      <c r="I12" s="270">
        <v>118563</v>
      </c>
      <c r="J12" s="290">
        <v>17.04</v>
      </c>
    </row>
    <row r="13" spans="1:14" s="5" customFormat="1" ht="12.75" x14ac:dyDescent="0.2">
      <c r="A13" s="392" t="s">
        <v>199</v>
      </c>
      <c r="B13" s="271" t="s">
        <v>199</v>
      </c>
      <c r="C13" s="390" t="s">
        <v>200</v>
      </c>
      <c r="D13" s="271" t="s">
        <v>200</v>
      </c>
      <c r="E13" s="125">
        <v>5001</v>
      </c>
      <c r="F13" s="271" t="s">
        <v>199</v>
      </c>
      <c r="G13" s="125">
        <v>5101</v>
      </c>
      <c r="H13" s="519" t="s">
        <v>1444</v>
      </c>
      <c r="I13" s="270">
        <v>310570</v>
      </c>
      <c r="J13" s="150" t="s">
        <v>1444</v>
      </c>
    </row>
    <row r="14" spans="1:14" s="5" customFormat="1" ht="12.75" x14ac:dyDescent="0.2">
      <c r="A14" s="392" t="s">
        <v>199</v>
      </c>
      <c r="B14" s="271" t="s">
        <v>199</v>
      </c>
      <c r="C14" s="390" t="s">
        <v>200</v>
      </c>
      <c r="D14" s="271" t="s">
        <v>200</v>
      </c>
      <c r="E14" s="125">
        <v>5001</v>
      </c>
      <c r="F14" s="271" t="s">
        <v>201</v>
      </c>
      <c r="G14" s="125">
        <v>5102</v>
      </c>
      <c r="H14" s="519" t="s">
        <v>1444</v>
      </c>
      <c r="I14" s="270">
        <v>28257</v>
      </c>
      <c r="J14" s="150" t="s">
        <v>1444</v>
      </c>
    </row>
    <row r="15" spans="1:14" s="5" customFormat="1" ht="12.75" x14ac:dyDescent="0.2">
      <c r="A15" s="392" t="s">
        <v>199</v>
      </c>
      <c r="B15" s="271" t="s">
        <v>199</v>
      </c>
      <c r="C15" s="390" t="s">
        <v>200</v>
      </c>
      <c r="D15" s="271" t="s">
        <v>200</v>
      </c>
      <c r="E15" s="125">
        <v>5001</v>
      </c>
      <c r="F15" s="271" t="s">
        <v>202</v>
      </c>
      <c r="G15" s="125">
        <v>5103</v>
      </c>
      <c r="H15" s="519" t="s">
        <v>1444</v>
      </c>
      <c r="I15" s="270">
        <v>44335</v>
      </c>
      <c r="J15" s="150" t="s">
        <v>1444</v>
      </c>
    </row>
    <row r="16" spans="1:14" s="5" customFormat="1" ht="12.75" x14ac:dyDescent="0.2">
      <c r="A16" s="392" t="s">
        <v>199</v>
      </c>
      <c r="B16" s="271" t="s">
        <v>199</v>
      </c>
      <c r="C16" s="390" t="s">
        <v>200</v>
      </c>
      <c r="D16" s="271" t="s">
        <v>200</v>
      </c>
      <c r="E16" s="125">
        <v>5001</v>
      </c>
      <c r="F16" s="271" t="s">
        <v>203</v>
      </c>
      <c r="G16" s="125">
        <v>5105</v>
      </c>
      <c r="H16" s="519" t="s">
        <v>1444</v>
      </c>
      <c r="I16" s="270">
        <v>19306</v>
      </c>
      <c r="J16" s="150" t="s">
        <v>1444</v>
      </c>
    </row>
    <row r="17" spans="1:10" s="5" customFormat="1" ht="12.75" x14ac:dyDescent="0.2">
      <c r="A17" s="392" t="s">
        <v>199</v>
      </c>
      <c r="B17" s="271" t="s">
        <v>199</v>
      </c>
      <c r="C17" s="390" t="s">
        <v>200</v>
      </c>
      <c r="D17" s="271" t="s">
        <v>200</v>
      </c>
      <c r="E17" s="125">
        <v>5001</v>
      </c>
      <c r="F17" s="271" t="s">
        <v>204</v>
      </c>
      <c r="G17" s="125">
        <v>5107</v>
      </c>
      <c r="H17" s="270">
        <v>9</v>
      </c>
      <c r="I17" s="270">
        <v>34527</v>
      </c>
      <c r="J17" s="290">
        <v>2.61</v>
      </c>
    </row>
    <row r="18" spans="1:10" s="5" customFormat="1" ht="12.75" x14ac:dyDescent="0.2">
      <c r="A18" s="392" t="s">
        <v>199</v>
      </c>
      <c r="B18" s="271" t="s">
        <v>199</v>
      </c>
      <c r="C18" s="390" t="s">
        <v>200</v>
      </c>
      <c r="D18" s="271" t="s">
        <v>200</v>
      </c>
      <c r="E18" s="125">
        <v>5001</v>
      </c>
      <c r="F18" s="271" t="s">
        <v>205</v>
      </c>
      <c r="G18" s="125">
        <v>5109</v>
      </c>
      <c r="H18" s="519" t="s">
        <v>1444</v>
      </c>
      <c r="I18" s="270">
        <v>353000</v>
      </c>
      <c r="J18" s="150" t="s">
        <v>1444</v>
      </c>
    </row>
    <row r="19" spans="1:10" s="5" customFormat="1" ht="12.75" x14ac:dyDescent="0.2">
      <c r="A19" s="392" t="s">
        <v>199</v>
      </c>
      <c r="B19" s="272" t="s">
        <v>206</v>
      </c>
      <c r="C19" s="390" t="s">
        <v>181</v>
      </c>
      <c r="D19" s="272" t="s">
        <v>207</v>
      </c>
      <c r="E19" s="125">
        <v>5301</v>
      </c>
      <c r="F19" s="126" t="s">
        <v>206</v>
      </c>
      <c r="G19" s="125">
        <v>5301</v>
      </c>
      <c r="H19" s="519" t="s">
        <v>1444</v>
      </c>
      <c r="I19" s="270">
        <v>67071</v>
      </c>
      <c r="J19" s="150" t="s">
        <v>1444</v>
      </c>
    </row>
    <row r="20" spans="1:10" s="5" customFormat="1" ht="12.75" x14ac:dyDescent="0.2">
      <c r="A20" s="392" t="s">
        <v>199</v>
      </c>
      <c r="B20" s="272" t="s">
        <v>206</v>
      </c>
      <c r="C20" s="390" t="s">
        <v>181</v>
      </c>
      <c r="D20" s="272" t="s">
        <v>207</v>
      </c>
      <c r="E20" s="125">
        <v>5301</v>
      </c>
      <c r="F20" s="126" t="s">
        <v>208</v>
      </c>
      <c r="G20" s="125">
        <v>5304</v>
      </c>
      <c r="H20" s="270">
        <v>5</v>
      </c>
      <c r="I20" s="270">
        <v>19905</v>
      </c>
      <c r="J20" s="290">
        <v>2.5099999999999998</v>
      </c>
    </row>
    <row r="21" spans="1:10" s="5" customFormat="1" ht="12.75" x14ac:dyDescent="0.2">
      <c r="A21" s="392" t="s">
        <v>199</v>
      </c>
      <c r="B21" s="272" t="s">
        <v>209</v>
      </c>
      <c r="C21" s="390" t="s">
        <v>181</v>
      </c>
      <c r="D21" s="272" t="s">
        <v>210</v>
      </c>
      <c r="E21" s="125">
        <v>5501</v>
      </c>
      <c r="F21" s="126" t="s">
        <v>209</v>
      </c>
      <c r="G21" s="125">
        <v>5501</v>
      </c>
      <c r="H21" s="519" t="s">
        <v>1444</v>
      </c>
      <c r="I21" s="270">
        <v>95032</v>
      </c>
      <c r="J21" s="150" t="s">
        <v>1444</v>
      </c>
    </row>
    <row r="22" spans="1:10" s="5" customFormat="1" ht="12.75" x14ac:dyDescent="0.2">
      <c r="A22" s="392" t="s">
        <v>199</v>
      </c>
      <c r="B22" s="272" t="s">
        <v>209</v>
      </c>
      <c r="C22" s="390" t="s">
        <v>181</v>
      </c>
      <c r="D22" s="272" t="s">
        <v>210</v>
      </c>
      <c r="E22" s="125">
        <v>5501</v>
      </c>
      <c r="F22" s="126" t="s">
        <v>211</v>
      </c>
      <c r="G22" s="125">
        <v>5502</v>
      </c>
      <c r="H22" s="519" t="s">
        <v>1444</v>
      </c>
      <c r="I22" s="270">
        <v>52996</v>
      </c>
      <c r="J22" s="150" t="s">
        <v>1444</v>
      </c>
    </row>
    <row r="23" spans="1:10" s="5" customFormat="1" ht="12.75" x14ac:dyDescent="0.2">
      <c r="A23" s="392" t="s">
        <v>199</v>
      </c>
      <c r="B23" s="272" t="s">
        <v>209</v>
      </c>
      <c r="C23" s="390" t="s">
        <v>181</v>
      </c>
      <c r="D23" s="272" t="s">
        <v>210</v>
      </c>
      <c r="E23" s="125">
        <v>5501</v>
      </c>
      <c r="F23" s="126" t="s">
        <v>212</v>
      </c>
      <c r="G23" s="125">
        <v>5503</v>
      </c>
      <c r="H23" s="519" t="s">
        <v>1444</v>
      </c>
      <c r="I23" s="270">
        <v>18745</v>
      </c>
      <c r="J23" s="150" t="s">
        <v>1444</v>
      </c>
    </row>
    <row r="24" spans="1:10" s="5" customFormat="1" ht="12.75" x14ac:dyDescent="0.2">
      <c r="A24" s="392" t="s">
        <v>199</v>
      </c>
      <c r="B24" s="272" t="s">
        <v>209</v>
      </c>
      <c r="C24" s="390" t="s">
        <v>181</v>
      </c>
      <c r="D24" s="272" t="s">
        <v>210</v>
      </c>
      <c r="E24" s="125">
        <v>5501</v>
      </c>
      <c r="F24" s="126" t="s">
        <v>213</v>
      </c>
      <c r="G24" s="125">
        <v>5504</v>
      </c>
      <c r="H24" s="519" t="s">
        <v>1444</v>
      </c>
      <c r="I24" s="270">
        <v>23803</v>
      </c>
      <c r="J24" s="150" t="s">
        <v>1444</v>
      </c>
    </row>
    <row r="25" spans="1:10" s="5" customFormat="1" ht="12.75" x14ac:dyDescent="0.2">
      <c r="A25" s="392" t="s">
        <v>199</v>
      </c>
      <c r="B25" s="271" t="s">
        <v>214</v>
      </c>
      <c r="C25" s="390" t="s">
        <v>181</v>
      </c>
      <c r="D25" s="271" t="s">
        <v>215</v>
      </c>
      <c r="E25" s="125">
        <v>5601</v>
      </c>
      <c r="F25" s="127" t="s">
        <v>214</v>
      </c>
      <c r="G25" s="125">
        <v>5601</v>
      </c>
      <c r="H25" s="270">
        <v>20</v>
      </c>
      <c r="I25" s="270">
        <v>95130</v>
      </c>
      <c r="J25" s="290">
        <v>2.1</v>
      </c>
    </row>
    <row r="26" spans="1:10" s="5" customFormat="1" ht="12.75" x14ac:dyDescent="0.2">
      <c r="A26" s="392" t="s">
        <v>199</v>
      </c>
      <c r="B26" s="271" t="s">
        <v>214</v>
      </c>
      <c r="C26" s="390" t="s">
        <v>181</v>
      </c>
      <c r="D26" s="271" t="s">
        <v>215</v>
      </c>
      <c r="E26" s="125">
        <v>5601</v>
      </c>
      <c r="F26" s="127" t="s">
        <v>216</v>
      </c>
      <c r="G26" s="125">
        <v>5603</v>
      </c>
      <c r="H26" s="519" t="s">
        <v>1444</v>
      </c>
      <c r="I26" s="270">
        <v>24307</v>
      </c>
      <c r="J26" s="150" t="s">
        <v>1444</v>
      </c>
    </row>
    <row r="27" spans="1:10" s="5" customFormat="1" ht="12.75" x14ac:dyDescent="0.2">
      <c r="A27" s="392" t="s">
        <v>199</v>
      </c>
      <c r="B27" s="271" t="s">
        <v>214</v>
      </c>
      <c r="C27" s="390" t="s">
        <v>181</v>
      </c>
      <c r="D27" s="271" t="s">
        <v>215</v>
      </c>
      <c r="E27" s="125">
        <v>5601</v>
      </c>
      <c r="F27" s="127" t="s">
        <v>217</v>
      </c>
      <c r="G27" s="125">
        <v>5606</v>
      </c>
      <c r="H27" s="519" t="s">
        <v>1444</v>
      </c>
      <c r="I27" s="270">
        <v>11467</v>
      </c>
      <c r="J27" s="150" t="s">
        <v>1444</v>
      </c>
    </row>
    <row r="28" spans="1:10" s="5" customFormat="1" ht="12.75" x14ac:dyDescent="0.2">
      <c r="A28" s="392" t="s">
        <v>199</v>
      </c>
      <c r="B28" s="272" t="s">
        <v>218</v>
      </c>
      <c r="C28" s="390" t="s">
        <v>181</v>
      </c>
      <c r="D28" s="272" t="s">
        <v>219</v>
      </c>
      <c r="E28" s="125">
        <v>5701</v>
      </c>
      <c r="F28" s="126" t="s">
        <v>219</v>
      </c>
      <c r="G28" s="125">
        <v>5701</v>
      </c>
      <c r="H28" s="270">
        <v>0</v>
      </c>
      <c r="I28" s="270">
        <v>81120</v>
      </c>
      <c r="J28" s="290">
        <v>0</v>
      </c>
    </row>
    <row r="29" spans="1:10" s="5" customFormat="1" ht="12.75" x14ac:dyDescent="0.2">
      <c r="A29" s="392" t="s">
        <v>199</v>
      </c>
      <c r="B29" s="271" t="s">
        <v>220</v>
      </c>
      <c r="C29" s="390" t="s">
        <v>200</v>
      </c>
      <c r="D29" s="271" t="s">
        <v>200</v>
      </c>
      <c r="E29" s="125">
        <v>5001</v>
      </c>
      <c r="F29" s="271" t="s">
        <v>221</v>
      </c>
      <c r="G29" s="125">
        <v>5801</v>
      </c>
      <c r="H29" s="270">
        <v>0</v>
      </c>
      <c r="I29" s="270">
        <v>162464</v>
      </c>
      <c r="J29" s="290">
        <v>0</v>
      </c>
    </row>
    <row r="30" spans="1:10" s="5" customFormat="1" ht="12.75" x14ac:dyDescent="0.2">
      <c r="A30" s="392" t="s">
        <v>199</v>
      </c>
      <c r="B30" s="271" t="s">
        <v>220</v>
      </c>
      <c r="C30" s="390" t="s">
        <v>200</v>
      </c>
      <c r="D30" s="271" t="s">
        <v>200</v>
      </c>
      <c r="E30" s="125">
        <v>5001</v>
      </c>
      <c r="F30" s="271" t="s">
        <v>222</v>
      </c>
      <c r="G30" s="125">
        <v>5802</v>
      </c>
      <c r="H30" s="270">
        <v>2</v>
      </c>
      <c r="I30" s="270">
        <v>48633</v>
      </c>
      <c r="J30" s="290">
        <v>0.41</v>
      </c>
    </row>
    <row r="31" spans="1:10" s="5" customFormat="1" ht="12.75" x14ac:dyDescent="0.2">
      <c r="A31" s="392" t="s">
        <v>199</v>
      </c>
      <c r="B31" s="271" t="s">
        <v>220</v>
      </c>
      <c r="C31" s="390" t="s">
        <v>200</v>
      </c>
      <c r="D31" s="271" t="s">
        <v>200</v>
      </c>
      <c r="E31" s="125">
        <v>5001</v>
      </c>
      <c r="F31" s="271" t="s">
        <v>223</v>
      </c>
      <c r="G31" s="125">
        <v>5803</v>
      </c>
      <c r="H31" s="519" t="s">
        <v>1444</v>
      </c>
      <c r="I31" s="270">
        <v>18625</v>
      </c>
      <c r="J31" s="150" t="s">
        <v>1444</v>
      </c>
    </row>
    <row r="32" spans="1:10" s="5" customFormat="1" ht="12.75" x14ac:dyDescent="0.2">
      <c r="A32" s="392" t="s">
        <v>199</v>
      </c>
      <c r="B32" s="271" t="s">
        <v>220</v>
      </c>
      <c r="C32" s="390" t="s">
        <v>200</v>
      </c>
      <c r="D32" s="271" t="s">
        <v>200</v>
      </c>
      <c r="E32" s="125">
        <v>5001</v>
      </c>
      <c r="F32" s="271" t="s">
        <v>224</v>
      </c>
      <c r="G32" s="125">
        <v>5804</v>
      </c>
      <c r="H32" s="270">
        <v>14</v>
      </c>
      <c r="I32" s="270">
        <v>134099</v>
      </c>
      <c r="J32" s="290">
        <v>1.04</v>
      </c>
    </row>
    <row r="33" spans="1:10" s="5" customFormat="1" ht="12.75" x14ac:dyDescent="0.2">
      <c r="A33" s="392" t="s">
        <v>225</v>
      </c>
      <c r="B33" s="271" t="s">
        <v>226</v>
      </c>
      <c r="C33" s="390" t="s">
        <v>181</v>
      </c>
      <c r="D33" s="271" t="s">
        <v>227</v>
      </c>
      <c r="E33" s="125">
        <v>6001</v>
      </c>
      <c r="F33" s="271" t="s">
        <v>228</v>
      </c>
      <c r="G33" s="125">
        <v>6101</v>
      </c>
      <c r="H33" s="270">
        <v>0</v>
      </c>
      <c r="I33" s="270">
        <v>258738</v>
      </c>
      <c r="J33" s="290">
        <v>0</v>
      </c>
    </row>
    <row r="34" spans="1:10" s="5" customFormat="1" ht="12.75" x14ac:dyDescent="0.2">
      <c r="A34" s="392" t="s">
        <v>225</v>
      </c>
      <c r="B34" s="271" t="s">
        <v>226</v>
      </c>
      <c r="C34" s="390" t="s">
        <v>181</v>
      </c>
      <c r="D34" s="271" t="s">
        <v>227</v>
      </c>
      <c r="E34" s="125">
        <v>6001</v>
      </c>
      <c r="F34" s="271" t="s">
        <v>229</v>
      </c>
      <c r="G34" s="125">
        <v>6108</v>
      </c>
      <c r="H34" s="270">
        <v>31</v>
      </c>
      <c r="I34" s="270">
        <v>56839</v>
      </c>
      <c r="J34" s="290">
        <v>5.45</v>
      </c>
    </row>
    <row r="35" spans="1:10" s="5" customFormat="1" ht="12.75" x14ac:dyDescent="0.2">
      <c r="A35" s="392" t="s">
        <v>225</v>
      </c>
      <c r="B35" s="272" t="s">
        <v>226</v>
      </c>
      <c r="C35" s="390" t="s">
        <v>181</v>
      </c>
      <c r="D35" s="272" t="s">
        <v>230</v>
      </c>
      <c r="E35" s="125">
        <v>6115</v>
      </c>
      <c r="F35" s="272" t="s">
        <v>230</v>
      </c>
      <c r="G35" s="125">
        <v>6115</v>
      </c>
      <c r="H35" s="519" t="s">
        <v>1444</v>
      </c>
      <c r="I35" s="270">
        <v>62193</v>
      </c>
      <c r="J35" s="150" t="s">
        <v>1444</v>
      </c>
    </row>
    <row r="36" spans="1:10" s="5" customFormat="1" ht="12.75" x14ac:dyDescent="0.2">
      <c r="A36" s="392" t="s">
        <v>225</v>
      </c>
      <c r="B36" s="272" t="s">
        <v>231</v>
      </c>
      <c r="C36" s="390" t="s">
        <v>181</v>
      </c>
      <c r="D36" s="272" t="s">
        <v>232</v>
      </c>
      <c r="E36" s="125">
        <v>6301</v>
      </c>
      <c r="F36" s="126" t="s">
        <v>232</v>
      </c>
      <c r="G36" s="125">
        <v>6301</v>
      </c>
      <c r="H36" s="519" t="s">
        <v>1444</v>
      </c>
      <c r="I36" s="270">
        <v>76875</v>
      </c>
      <c r="J36" s="150" t="s">
        <v>1444</v>
      </c>
    </row>
    <row r="37" spans="1:10" s="5" customFormat="1" ht="12.75" x14ac:dyDescent="0.2">
      <c r="A37" s="392" t="s">
        <v>233</v>
      </c>
      <c r="B37" s="271" t="s">
        <v>234</v>
      </c>
      <c r="C37" s="390" t="s">
        <v>181</v>
      </c>
      <c r="D37" s="271" t="s">
        <v>235</v>
      </c>
      <c r="E37" s="125">
        <v>7001</v>
      </c>
      <c r="F37" s="271" t="s">
        <v>234</v>
      </c>
      <c r="G37" s="125">
        <v>7101</v>
      </c>
      <c r="H37" s="270">
        <v>0</v>
      </c>
      <c r="I37" s="270">
        <v>232672</v>
      </c>
      <c r="J37" s="290">
        <v>0</v>
      </c>
    </row>
    <row r="38" spans="1:10" s="5" customFormat="1" ht="12.75" x14ac:dyDescent="0.2">
      <c r="A38" s="392" t="s">
        <v>233</v>
      </c>
      <c r="B38" s="272" t="s">
        <v>234</v>
      </c>
      <c r="C38" s="390" t="s">
        <v>181</v>
      </c>
      <c r="D38" s="272" t="s">
        <v>236</v>
      </c>
      <c r="E38" s="125">
        <v>7102</v>
      </c>
      <c r="F38" s="272" t="s">
        <v>236</v>
      </c>
      <c r="G38" s="125">
        <v>7102</v>
      </c>
      <c r="H38" s="519" t="s">
        <v>1444</v>
      </c>
      <c r="I38" s="270">
        <v>49932</v>
      </c>
      <c r="J38" s="150" t="s">
        <v>1444</v>
      </c>
    </row>
    <row r="39" spans="1:10" s="5" customFormat="1" ht="12.75" x14ac:dyDescent="0.2">
      <c r="A39" s="392" t="s">
        <v>233</v>
      </c>
      <c r="B39" s="271" t="s">
        <v>234</v>
      </c>
      <c r="C39" s="390" t="s">
        <v>181</v>
      </c>
      <c r="D39" s="271" t="s">
        <v>235</v>
      </c>
      <c r="E39" s="125">
        <v>7001</v>
      </c>
      <c r="F39" s="271" t="s">
        <v>233</v>
      </c>
      <c r="G39" s="125">
        <v>7105</v>
      </c>
      <c r="H39" s="519" t="s">
        <v>1444</v>
      </c>
      <c r="I39" s="270">
        <v>54841</v>
      </c>
      <c r="J39" s="150" t="s">
        <v>1444</v>
      </c>
    </row>
    <row r="40" spans="1:10" s="5" customFormat="1" ht="12.75" x14ac:dyDescent="0.2">
      <c r="A40" s="392" t="s">
        <v>233</v>
      </c>
      <c r="B40" s="271" t="s">
        <v>237</v>
      </c>
      <c r="C40" s="390" t="s">
        <v>181</v>
      </c>
      <c r="D40" s="271" t="s">
        <v>238</v>
      </c>
      <c r="E40" s="125">
        <v>7301</v>
      </c>
      <c r="F40" s="127" t="s">
        <v>237</v>
      </c>
      <c r="G40" s="125">
        <v>7301</v>
      </c>
      <c r="H40" s="270">
        <v>11</v>
      </c>
      <c r="I40" s="270">
        <v>158795</v>
      </c>
      <c r="J40" s="290">
        <v>0.69</v>
      </c>
    </row>
    <row r="41" spans="1:10" s="5" customFormat="1" ht="12.75" x14ac:dyDescent="0.2">
      <c r="A41" s="392" t="s">
        <v>233</v>
      </c>
      <c r="B41" s="271" t="s">
        <v>237</v>
      </c>
      <c r="C41" s="390" t="s">
        <v>181</v>
      </c>
      <c r="D41" s="271" t="s">
        <v>238</v>
      </c>
      <c r="E41" s="125">
        <v>7301</v>
      </c>
      <c r="F41" s="127" t="s">
        <v>239</v>
      </c>
      <c r="G41" s="125">
        <v>7305</v>
      </c>
      <c r="H41" s="270">
        <v>3</v>
      </c>
      <c r="I41" s="270">
        <v>10940</v>
      </c>
      <c r="J41" s="290">
        <v>2.74</v>
      </c>
    </row>
    <row r="42" spans="1:10" s="5" customFormat="1" ht="12.75" x14ac:dyDescent="0.2">
      <c r="A42" s="392" t="s">
        <v>233</v>
      </c>
      <c r="B42" s="271" t="s">
        <v>237</v>
      </c>
      <c r="C42" s="390" t="s">
        <v>181</v>
      </c>
      <c r="D42" s="271" t="s">
        <v>238</v>
      </c>
      <c r="E42" s="125">
        <v>7301</v>
      </c>
      <c r="F42" s="127" t="s">
        <v>240</v>
      </c>
      <c r="G42" s="125">
        <v>7306</v>
      </c>
      <c r="H42" s="270">
        <v>0</v>
      </c>
      <c r="I42" s="270">
        <v>15721</v>
      </c>
      <c r="J42" s="290">
        <v>0</v>
      </c>
    </row>
    <row r="43" spans="1:10" s="5" customFormat="1" ht="12.75" x14ac:dyDescent="0.2">
      <c r="A43" s="392" t="s">
        <v>233</v>
      </c>
      <c r="B43" s="272" t="s">
        <v>241</v>
      </c>
      <c r="C43" s="390" t="s">
        <v>181</v>
      </c>
      <c r="D43" s="272" t="s">
        <v>241</v>
      </c>
      <c r="E43" s="125">
        <v>7401</v>
      </c>
      <c r="F43" s="126" t="s">
        <v>241</v>
      </c>
      <c r="G43" s="125">
        <v>7401</v>
      </c>
      <c r="H43" s="270">
        <v>0</v>
      </c>
      <c r="I43" s="270">
        <v>99056</v>
      </c>
      <c r="J43" s="290">
        <v>0</v>
      </c>
    </row>
    <row r="44" spans="1:10" s="5" customFormat="1" ht="12.75" x14ac:dyDescent="0.2">
      <c r="A44" s="392" t="s">
        <v>242</v>
      </c>
      <c r="B44" s="271" t="s">
        <v>243</v>
      </c>
      <c r="C44" s="390" t="s">
        <v>244</v>
      </c>
      <c r="D44" s="271" t="s">
        <v>244</v>
      </c>
      <c r="E44" s="125">
        <v>8001</v>
      </c>
      <c r="F44" s="271" t="s">
        <v>243</v>
      </c>
      <c r="G44" s="125">
        <v>8101</v>
      </c>
      <c r="H44" s="519" t="s">
        <v>1444</v>
      </c>
      <c r="I44" s="270">
        <v>236400</v>
      </c>
      <c r="J44" s="150" t="s">
        <v>1444</v>
      </c>
    </row>
    <row r="45" spans="1:10" s="5" customFormat="1" ht="12.75" x14ac:dyDescent="0.2">
      <c r="A45" s="392" t="s">
        <v>242</v>
      </c>
      <c r="B45" s="271" t="s">
        <v>243</v>
      </c>
      <c r="C45" s="390" t="s">
        <v>244</v>
      </c>
      <c r="D45" s="271" t="s">
        <v>244</v>
      </c>
      <c r="E45" s="125">
        <v>8001</v>
      </c>
      <c r="F45" s="271" t="s">
        <v>245</v>
      </c>
      <c r="G45" s="125">
        <v>8102</v>
      </c>
      <c r="H45" s="519" t="s">
        <v>1444</v>
      </c>
      <c r="I45" s="270">
        <v>123634</v>
      </c>
      <c r="J45" s="150" t="s">
        <v>1444</v>
      </c>
    </row>
    <row r="46" spans="1:10" s="5" customFormat="1" ht="12.75" x14ac:dyDescent="0.2">
      <c r="A46" s="392" t="s">
        <v>242</v>
      </c>
      <c r="B46" s="271" t="s">
        <v>243</v>
      </c>
      <c r="C46" s="390" t="s">
        <v>244</v>
      </c>
      <c r="D46" s="271" t="s">
        <v>244</v>
      </c>
      <c r="E46" s="125">
        <v>8001</v>
      </c>
      <c r="F46" s="271" t="s">
        <v>246</v>
      </c>
      <c r="G46" s="125">
        <v>8103</v>
      </c>
      <c r="H46" s="270">
        <v>0</v>
      </c>
      <c r="I46" s="270">
        <v>90438</v>
      </c>
      <c r="J46" s="290">
        <v>0</v>
      </c>
    </row>
    <row r="47" spans="1:10" s="5" customFormat="1" ht="12.75" x14ac:dyDescent="0.2">
      <c r="A47" s="392" t="s">
        <v>242</v>
      </c>
      <c r="B47" s="271" t="s">
        <v>243</v>
      </c>
      <c r="C47" s="390" t="s">
        <v>244</v>
      </c>
      <c r="D47" s="271" t="s">
        <v>244</v>
      </c>
      <c r="E47" s="125">
        <v>8001</v>
      </c>
      <c r="F47" s="271" t="s">
        <v>247</v>
      </c>
      <c r="G47" s="125">
        <v>8105</v>
      </c>
      <c r="H47" s="519" t="s">
        <v>1444</v>
      </c>
      <c r="I47" s="270">
        <v>25778</v>
      </c>
      <c r="J47" s="150" t="s">
        <v>1444</v>
      </c>
    </row>
    <row r="48" spans="1:10" s="5" customFormat="1" ht="12.75" x14ac:dyDescent="0.2">
      <c r="A48" s="392" t="s">
        <v>242</v>
      </c>
      <c r="B48" s="271" t="s">
        <v>243</v>
      </c>
      <c r="C48" s="390" t="s">
        <v>244</v>
      </c>
      <c r="D48" s="271" t="s">
        <v>244</v>
      </c>
      <c r="E48" s="125">
        <v>8001</v>
      </c>
      <c r="F48" s="271" t="s">
        <v>248</v>
      </c>
      <c r="G48" s="125">
        <v>8106</v>
      </c>
      <c r="H48" s="519" t="s">
        <v>1444</v>
      </c>
      <c r="I48" s="270">
        <v>45845</v>
      </c>
      <c r="J48" s="150" t="s">
        <v>1444</v>
      </c>
    </row>
    <row r="49" spans="1:10" s="5" customFormat="1" ht="12.75" x14ac:dyDescent="0.2">
      <c r="A49" s="392" t="s">
        <v>242</v>
      </c>
      <c r="B49" s="271" t="s">
        <v>243</v>
      </c>
      <c r="C49" s="390" t="s">
        <v>244</v>
      </c>
      <c r="D49" s="271" t="s">
        <v>244</v>
      </c>
      <c r="E49" s="125">
        <v>8001</v>
      </c>
      <c r="F49" s="271" t="s">
        <v>249</v>
      </c>
      <c r="G49" s="125">
        <v>8107</v>
      </c>
      <c r="H49" s="270">
        <v>0</v>
      </c>
      <c r="I49" s="270">
        <v>49531</v>
      </c>
      <c r="J49" s="290">
        <v>0</v>
      </c>
    </row>
    <row r="50" spans="1:10" s="5" customFormat="1" ht="12.75" x14ac:dyDescent="0.2">
      <c r="A50" s="392" t="s">
        <v>242</v>
      </c>
      <c r="B50" s="271" t="s">
        <v>243</v>
      </c>
      <c r="C50" s="390" t="s">
        <v>244</v>
      </c>
      <c r="D50" s="271" t="s">
        <v>244</v>
      </c>
      <c r="E50" s="125">
        <v>8001</v>
      </c>
      <c r="F50" s="271" t="s">
        <v>250</v>
      </c>
      <c r="G50" s="125">
        <v>8108</v>
      </c>
      <c r="H50" s="270">
        <v>0</v>
      </c>
      <c r="I50" s="270">
        <v>140877</v>
      </c>
      <c r="J50" s="290">
        <v>0</v>
      </c>
    </row>
    <row r="51" spans="1:10" s="5" customFormat="1" ht="12.75" x14ac:dyDescent="0.2">
      <c r="A51" s="392" t="s">
        <v>242</v>
      </c>
      <c r="B51" s="271" t="s">
        <v>243</v>
      </c>
      <c r="C51" s="390" t="s">
        <v>244</v>
      </c>
      <c r="D51" s="271" t="s">
        <v>244</v>
      </c>
      <c r="E51" s="125">
        <v>8001</v>
      </c>
      <c r="F51" s="271" t="s">
        <v>251</v>
      </c>
      <c r="G51" s="125">
        <v>8109</v>
      </c>
      <c r="H51" s="270">
        <v>0</v>
      </c>
      <c r="I51" s="270">
        <v>14662</v>
      </c>
      <c r="J51" s="290">
        <v>0</v>
      </c>
    </row>
    <row r="52" spans="1:10" s="5" customFormat="1" ht="12.75" x14ac:dyDescent="0.2">
      <c r="A52" s="392" t="s">
        <v>242</v>
      </c>
      <c r="B52" s="271" t="s">
        <v>243</v>
      </c>
      <c r="C52" s="390" t="s">
        <v>244</v>
      </c>
      <c r="D52" s="271" t="s">
        <v>244</v>
      </c>
      <c r="E52" s="125">
        <v>8001</v>
      </c>
      <c r="F52" s="271" t="s">
        <v>252</v>
      </c>
      <c r="G52" s="125">
        <v>8110</v>
      </c>
      <c r="H52" s="519" t="s">
        <v>1444</v>
      </c>
      <c r="I52" s="270">
        <v>158087</v>
      </c>
      <c r="J52" s="150" t="s">
        <v>1444</v>
      </c>
    </row>
    <row r="53" spans="1:10" s="5" customFormat="1" ht="12.75" x14ac:dyDescent="0.2">
      <c r="A53" s="392" t="s">
        <v>242</v>
      </c>
      <c r="B53" s="271" t="s">
        <v>243</v>
      </c>
      <c r="C53" s="390" t="s">
        <v>244</v>
      </c>
      <c r="D53" s="271" t="s">
        <v>244</v>
      </c>
      <c r="E53" s="125">
        <v>8001</v>
      </c>
      <c r="F53" s="271" t="s">
        <v>253</v>
      </c>
      <c r="G53" s="125">
        <v>8111</v>
      </c>
      <c r="H53" s="270">
        <v>28</v>
      </c>
      <c r="I53" s="270">
        <v>58294</v>
      </c>
      <c r="J53" s="290">
        <v>4.8</v>
      </c>
    </row>
    <row r="54" spans="1:10" s="5" customFormat="1" ht="12.75" x14ac:dyDescent="0.2">
      <c r="A54" s="392" t="s">
        <v>242</v>
      </c>
      <c r="B54" s="271" t="s">
        <v>243</v>
      </c>
      <c r="C54" s="390" t="s">
        <v>244</v>
      </c>
      <c r="D54" s="271" t="s">
        <v>244</v>
      </c>
      <c r="E54" s="125">
        <v>8001</v>
      </c>
      <c r="F54" s="271" t="s">
        <v>254</v>
      </c>
      <c r="G54" s="125">
        <v>8112</v>
      </c>
      <c r="H54" s="519" t="s">
        <v>1444</v>
      </c>
      <c r="I54" s="270">
        <v>96499</v>
      </c>
      <c r="J54" s="150" t="s">
        <v>1444</v>
      </c>
    </row>
    <row r="55" spans="1:10" s="5" customFormat="1" ht="12.75" x14ac:dyDescent="0.2">
      <c r="A55" s="392" t="s">
        <v>242</v>
      </c>
      <c r="B55" s="271" t="s">
        <v>242</v>
      </c>
      <c r="C55" s="390" t="s">
        <v>181</v>
      </c>
      <c r="D55" s="271" t="s">
        <v>255</v>
      </c>
      <c r="E55" s="125">
        <v>8301</v>
      </c>
      <c r="F55" s="271" t="s">
        <v>256</v>
      </c>
      <c r="G55" s="125">
        <v>8301</v>
      </c>
      <c r="H55" s="519" t="s">
        <v>1444</v>
      </c>
      <c r="I55" s="270">
        <v>214799</v>
      </c>
      <c r="J55" s="150" t="s">
        <v>1444</v>
      </c>
    </row>
    <row r="56" spans="1:10" s="5" customFormat="1" ht="12.75" x14ac:dyDescent="0.2">
      <c r="A56" s="392" t="s">
        <v>242</v>
      </c>
      <c r="B56" s="271" t="s">
        <v>242</v>
      </c>
      <c r="C56" s="390" t="s">
        <v>181</v>
      </c>
      <c r="D56" s="271" t="s">
        <v>255</v>
      </c>
      <c r="E56" s="125">
        <v>8301</v>
      </c>
      <c r="F56" s="127" t="s">
        <v>257</v>
      </c>
      <c r="G56" s="125">
        <v>8306</v>
      </c>
      <c r="H56" s="270">
        <v>0</v>
      </c>
      <c r="I56" s="270">
        <v>27814</v>
      </c>
      <c r="J56" s="290">
        <v>0</v>
      </c>
    </row>
    <row r="57" spans="1:10" s="5" customFormat="1" ht="12.75" x14ac:dyDescent="0.2">
      <c r="A57" s="392" t="s">
        <v>258</v>
      </c>
      <c r="B57" s="271" t="s">
        <v>259</v>
      </c>
      <c r="C57" s="390" t="s">
        <v>181</v>
      </c>
      <c r="D57" s="271" t="s">
        <v>260</v>
      </c>
      <c r="E57" s="125">
        <v>9001</v>
      </c>
      <c r="F57" s="271" t="s">
        <v>261</v>
      </c>
      <c r="G57" s="125">
        <v>9101</v>
      </c>
      <c r="H57" s="270">
        <v>187</v>
      </c>
      <c r="I57" s="270">
        <v>298239</v>
      </c>
      <c r="J57" s="290">
        <v>6.27</v>
      </c>
    </row>
    <row r="58" spans="1:10" s="5" customFormat="1" ht="12.75" x14ac:dyDescent="0.2">
      <c r="A58" s="392" t="s">
        <v>258</v>
      </c>
      <c r="B58" s="271" t="s">
        <v>259</v>
      </c>
      <c r="C58" s="390" t="s">
        <v>181</v>
      </c>
      <c r="D58" s="271" t="s">
        <v>260</v>
      </c>
      <c r="E58" s="125">
        <v>9001</v>
      </c>
      <c r="F58" s="271" t="s">
        <v>262</v>
      </c>
      <c r="G58" s="125">
        <v>9112</v>
      </c>
      <c r="H58" s="270">
        <v>5</v>
      </c>
      <c r="I58" s="270">
        <v>80067</v>
      </c>
      <c r="J58" s="290">
        <v>0.62</v>
      </c>
    </row>
    <row r="59" spans="1:10" s="5" customFormat="1" ht="12.75" x14ac:dyDescent="0.2">
      <c r="A59" s="392" t="s">
        <v>258</v>
      </c>
      <c r="B59" s="272" t="s">
        <v>259</v>
      </c>
      <c r="C59" s="390" t="s">
        <v>181</v>
      </c>
      <c r="D59" s="272" t="s">
        <v>263</v>
      </c>
      <c r="E59" s="125">
        <v>9120</v>
      </c>
      <c r="F59" s="272" t="s">
        <v>263</v>
      </c>
      <c r="G59" s="125">
        <v>9120</v>
      </c>
      <c r="H59" s="519" t="s">
        <v>1444</v>
      </c>
      <c r="I59" s="270">
        <v>58025</v>
      </c>
      <c r="J59" s="150" t="s">
        <v>1444</v>
      </c>
    </row>
    <row r="60" spans="1:10" s="5" customFormat="1" ht="12.75" x14ac:dyDescent="0.2">
      <c r="A60" s="392" t="s">
        <v>258</v>
      </c>
      <c r="B60" s="272" t="s">
        <v>264</v>
      </c>
      <c r="C60" s="390" t="s">
        <v>181</v>
      </c>
      <c r="D60" s="272" t="s">
        <v>265</v>
      </c>
      <c r="E60" s="125">
        <v>9201</v>
      </c>
      <c r="F60" s="272" t="s">
        <v>265</v>
      </c>
      <c r="G60" s="125">
        <v>9201</v>
      </c>
      <c r="H60" s="519" t="s">
        <v>1444</v>
      </c>
      <c r="I60" s="270">
        <v>55451</v>
      </c>
      <c r="J60" s="150" t="s">
        <v>1444</v>
      </c>
    </row>
    <row r="61" spans="1:10" s="5" customFormat="1" ht="12.75" x14ac:dyDescent="0.2">
      <c r="A61" s="392" t="s">
        <v>266</v>
      </c>
      <c r="B61" s="271" t="s">
        <v>267</v>
      </c>
      <c r="C61" s="390" t="s">
        <v>181</v>
      </c>
      <c r="D61" s="271" t="s">
        <v>268</v>
      </c>
      <c r="E61" s="125">
        <v>10001</v>
      </c>
      <c r="F61" s="271" t="s">
        <v>269</v>
      </c>
      <c r="G61" s="125">
        <v>10101</v>
      </c>
      <c r="H61" s="270">
        <v>1</v>
      </c>
      <c r="I61" s="270">
        <v>262245</v>
      </c>
      <c r="J61" s="290">
        <v>0.04</v>
      </c>
    </row>
    <row r="62" spans="1:10" s="5" customFormat="1" ht="12.75" x14ac:dyDescent="0.2">
      <c r="A62" s="392" t="s">
        <v>266</v>
      </c>
      <c r="B62" s="271" t="s">
        <v>267</v>
      </c>
      <c r="C62" s="390" t="s">
        <v>181</v>
      </c>
      <c r="D62" s="271" t="s">
        <v>268</v>
      </c>
      <c r="E62" s="125">
        <v>10001</v>
      </c>
      <c r="F62" s="271" t="s">
        <v>270</v>
      </c>
      <c r="G62" s="125">
        <v>10109</v>
      </c>
      <c r="H62" s="519" t="s">
        <v>1444</v>
      </c>
      <c r="I62" s="270">
        <v>47063</v>
      </c>
      <c r="J62" s="150" t="s">
        <v>1444</v>
      </c>
    </row>
    <row r="63" spans="1:10" s="5" customFormat="1" ht="12.75" x14ac:dyDescent="0.2">
      <c r="A63" s="392" t="s">
        <v>266</v>
      </c>
      <c r="B63" s="272" t="s">
        <v>271</v>
      </c>
      <c r="C63" s="390" t="s">
        <v>181</v>
      </c>
      <c r="D63" s="272" t="s">
        <v>272</v>
      </c>
      <c r="E63" s="125">
        <v>10201</v>
      </c>
      <c r="F63" s="272" t="s">
        <v>272</v>
      </c>
      <c r="G63" s="125">
        <v>10201</v>
      </c>
      <c r="H63" s="519" t="s">
        <v>1444</v>
      </c>
      <c r="I63" s="270">
        <v>46805</v>
      </c>
      <c r="J63" s="150" t="s">
        <v>1444</v>
      </c>
    </row>
    <row r="64" spans="1:10" s="5" customFormat="1" ht="12.75" x14ac:dyDescent="0.2">
      <c r="A64" s="392" t="s">
        <v>266</v>
      </c>
      <c r="B64" s="271" t="s">
        <v>273</v>
      </c>
      <c r="C64" s="390" t="s">
        <v>181</v>
      </c>
      <c r="D64" s="271" t="s">
        <v>273</v>
      </c>
      <c r="E64" s="125">
        <v>10301</v>
      </c>
      <c r="F64" s="271" t="s">
        <v>273</v>
      </c>
      <c r="G64" s="125">
        <v>10301</v>
      </c>
      <c r="H64" s="270">
        <v>120</v>
      </c>
      <c r="I64" s="270">
        <v>171233</v>
      </c>
      <c r="J64" s="290">
        <v>7.01</v>
      </c>
    </row>
    <row r="65" spans="1:10" s="5" customFormat="1" ht="12.75" x14ac:dyDescent="0.2">
      <c r="A65" s="392" t="s">
        <v>274</v>
      </c>
      <c r="B65" s="272" t="s">
        <v>275</v>
      </c>
      <c r="C65" s="390" t="s">
        <v>181</v>
      </c>
      <c r="D65" s="272" t="s">
        <v>275</v>
      </c>
      <c r="E65" s="125">
        <v>11101</v>
      </c>
      <c r="F65" s="272" t="s">
        <v>275</v>
      </c>
      <c r="G65" s="125">
        <v>11101</v>
      </c>
      <c r="H65" s="519" t="s">
        <v>1444</v>
      </c>
      <c r="I65" s="270">
        <v>60410</v>
      </c>
      <c r="J65" s="150" t="s">
        <v>1444</v>
      </c>
    </row>
    <row r="66" spans="1:10" s="5" customFormat="1" ht="12.75" x14ac:dyDescent="0.2">
      <c r="A66" s="392" t="s">
        <v>276</v>
      </c>
      <c r="B66" s="271" t="s">
        <v>276</v>
      </c>
      <c r="C66" s="390" t="s">
        <v>181</v>
      </c>
      <c r="D66" s="271" t="s">
        <v>277</v>
      </c>
      <c r="E66" s="125">
        <v>12101</v>
      </c>
      <c r="F66" s="127" t="s">
        <v>277</v>
      </c>
      <c r="G66" s="125">
        <v>12101</v>
      </c>
      <c r="H66" s="270">
        <v>15</v>
      </c>
      <c r="I66" s="270">
        <v>138248</v>
      </c>
      <c r="J66" s="290">
        <v>1.0900000000000001</v>
      </c>
    </row>
    <row r="67" spans="1:10" s="5" customFormat="1" ht="12.75" x14ac:dyDescent="0.2">
      <c r="A67" s="392" t="s">
        <v>278</v>
      </c>
      <c r="B67" s="271" t="s">
        <v>279</v>
      </c>
      <c r="C67" s="390" t="s">
        <v>280</v>
      </c>
      <c r="D67" s="271" t="s">
        <v>280</v>
      </c>
      <c r="E67" s="125">
        <v>13001</v>
      </c>
      <c r="F67" s="271" t="s">
        <v>279</v>
      </c>
      <c r="G67" s="125">
        <v>13101</v>
      </c>
      <c r="H67" s="270">
        <v>1</v>
      </c>
      <c r="I67" s="270">
        <v>467865</v>
      </c>
      <c r="J67" s="290">
        <v>0.02</v>
      </c>
    </row>
    <row r="68" spans="1:10" s="5" customFormat="1" ht="12.75" x14ac:dyDescent="0.2">
      <c r="A68" s="392" t="s">
        <v>278</v>
      </c>
      <c r="B68" s="271" t="s">
        <v>279</v>
      </c>
      <c r="C68" s="390" t="s">
        <v>280</v>
      </c>
      <c r="D68" s="271" t="s">
        <v>280</v>
      </c>
      <c r="E68" s="125">
        <v>13001</v>
      </c>
      <c r="F68" s="271" t="s">
        <v>281</v>
      </c>
      <c r="G68" s="125">
        <v>13102</v>
      </c>
      <c r="H68" s="270">
        <v>0</v>
      </c>
      <c r="I68" s="270">
        <v>86451</v>
      </c>
      <c r="J68" s="290">
        <v>0</v>
      </c>
    </row>
    <row r="69" spans="1:10" s="5" customFormat="1" ht="12.75" x14ac:dyDescent="0.2">
      <c r="A69" s="392" t="s">
        <v>278</v>
      </c>
      <c r="B69" s="271" t="s">
        <v>279</v>
      </c>
      <c r="C69" s="390" t="s">
        <v>280</v>
      </c>
      <c r="D69" s="271" t="s">
        <v>280</v>
      </c>
      <c r="E69" s="125">
        <v>13001</v>
      </c>
      <c r="F69" s="271" t="s">
        <v>282</v>
      </c>
      <c r="G69" s="125">
        <v>13103</v>
      </c>
      <c r="H69" s="519" t="s">
        <v>1444</v>
      </c>
      <c r="I69" s="270">
        <v>140355</v>
      </c>
      <c r="J69" s="150" t="s">
        <v>1444</v>
      </c>
    </row>
    <row r="70" spans="1:10" s="5" customFormat="1" ht="12.75" x14ac:dyDescent="0.2">
      <c r="A70" s="392" t="s">
        <v>278</v>
      </c>
      <c r="B70" s="271" t="s">
        <v>279</v>
      </c>
      <c r="C70" s="390" t="s">
        <v>280</v>
      </c>
      <c r="D70" s="271" t="s">
        <v>280</v>
      </c>
      <c r="E70" s="125">
        <v>13001</v>
      </c>
      <c r="F70" s="271" t="s">
        <v>283</v>
      </c>
      <c r="G70" s="125">
        <v>13104</v>
      </c>
      <c r="H70" s="519" t="s">
        <v>1444</v>
      </c>
      <c r="I70" s="270">
        <v>135099</v>
      </c>
      <c r="J70" s="150" t="s">
        <v>1444</v>
      </c>
    </row>
    <row r="71" spans="1:10" s="5" customFormat="1" ht="12.75" x14ac:dyDescent="0.2">
      <c r="A71" s="392" t="s">
        <v>278</v>
      </c>
      <c r="B71" s="271" t="s">
        <v>279</v>
      </c>
      <c r="C71" s="390" t="s">
        <v>280</v>
      </c>
      <c r="D71" s="271" t="s">
        <v>280</v>
      </c>
      <c r="E71" s="125">
        <v>13001</v>
      </c>
      <c r="F71" s="271" t="s">
        <v>284</v>
      </c>
      <c r="G71" s="125">
        <v>13105</v>
      </c>
      <c r="H71" s="519" t="s">
        <v>1444</v>
      </c>
      <c r="I71" s="270">
        <v>171032</v>
      </c>
      <c r="J71" s="150" t="s">
        <v>1444</v>
      </c>
    </row>
    <row r="72" spans="1:10" s="5" customFormat="1" ht="12.75" x14ac:dyDescent="0.2">
      <c r="A72" s="392" t="s">
        <v>278</v>
      </c>
      <c r="B72" s="271" t="s">
        <v>279</v>
      </c>
      <c r="C72" s="390" t="s">
        <v>280</v>
      </c>
      <c r="D72" s="271" t="s">
        <v>280</v>
      </c>
      <c r="E72" s="125">
        <v>13001</v>
      </c>
      <c r="F72" s="271" t="s">
        <v>285</v>
      </c>
      <c r="G72" s="125">
        <v>13106</v>
      </c>
      <c r="H72" s="270">
        <v>28</v>
      </c>
      <c r="I72" s="270">
        <v>166174</v>
      </c>
      <c r="J72" s="290">
        <v>1.68</v>
      </c>
    </row>
    <row r="73" spans="1:10" s="5" customFormat="1" ht="12.75" x14ac:dyDescent="0.2">
      <c r="A73" s="392" t="s">
        <v>278</v>
      </c>
      <c r="B73" s="271" t="s">
        <v>279</v>
      </c>
      <c r="C73" s="390" t="s">
        <v>280</v>
      </c>
      <c r="D73" s="271" t="s">
        <v>280</v>
      </c>
      <c r="E73" s="125">
        <v>13001</v>
      </c>
      <c r="F73" s="271" t="s">
        <v>286</v>
      </c>
      <c r="G73" s="125">
        <v>13107</v>
      </c>
      <c r="H73" s="270">
        <v>0</v>
      </c>
      <c r="I73" s="270">
        <v>106706</v>
      </c>
      <c r="J73" s="290">
        <v>0</v>
      </c>
    </row>
    <row r="74" spans="1:10" s="5" customFormat="1" ht="12.75" x14ac:dyDescent="0.2">
      <c r="A74" s="392" t="s">
        <v>278</v>
      </c>
      <c r="B74" s="271" t="s">
        <v>279</v>
      </c>
      <c r="C74" s="390" t="s">
        <v>280</v>
      </c>
      <c r="D74" s="271" t="s">
        <v>280</v>
      </c>
      <c r="E74" s="125">
        <v>13001</v>
      </c>
      <c r="F74" s="271" t="s">
        <v>287</v>
      </c>
      <c r="G74" s="125">
        <v>13108</v>
      </c>
      <c r="H74" s="519" t="s">
        <v>1444</v>
      </c>
      <c r="I74" s="270">
        <v>117277</v>
      </c>
      <c r="J74" s="150" t="s">
        <v>1444</v>
      </c>
    </row>
    <row r="75" spans="1:10" s="5" customFormat="1" ht="12.75" x14ac:dyDescent="0.2">
      <c r="A75" s="392" t="s">
        <v>278</v>
      </c>
      <c r="B75" s="271" t="s">
        <v>279</v>
      </c>
      <c r="C75" s="390" t="s">
        <v>280</v>
      </c>
      <c r="D75" s="271" t="s">
        <v>280</v>
      </c>
      <c r="E75" s="125">
        <v>13001</v>
      </c>
      <c r="F75" s="271" t="s">
        <v>288</v>
      </c>
      <c r="G75" s="125">
        <v>13109</v>
      </c>
      <c r="H75" s="519" t="s">
        <v>1444</v>
      </c>
      <c r="I75" s="270">
        <v>97125</v>
      </c>
      <c r="J75" s="150" t="s">
        <v>1444</v>
      </c>
    </row>
    <row r="76" spans="1:10" s="5" customFormat="1" ht="12.75" x14ac:dyDescent="0.2">
      <c r="A76" s="392" t="s">
        <v>278</v>
      </c>
      <c r="B76" s="271" t="s">
        <v>279</v>
      </c>
      <c r="C76" s="390" t="s">
        <v>280</v>
      </c>
      <c r="D76" s="271" t="s">
        <v>280</v>
      </c>
      <c r="E76" s="125">
        <v>13001</v>
      </c>
      <c r="F76" s="271" t="s">
        <v>289</v>
      </c>
      <c r="G76" s="125">
        <v>13110</v>
      </c>
      <c r="H76" s="270">
        <v>21</v>
      </c>
      <c r="I76" s="270">
        <v>390218</v>
      </c>
      <c r="J76" s="290">
        <v>0.54</v>
      </c>
    </row>
    <row r="77" spans="1:10" s="5" customFormat="1" ht="12.75" x14ac:dyDescent="0.2">
      <c r="A77" s="392" t="s">
        <v>278</v>
      </c>
      <c r="B77" s="271" t="s">
        <v>279</v>
      </c>
      <c r="C77" s="390" t="s">
        <v>280</v>
      </c>
      <c r="D77" s="271" t="s">
        <v>280</v>
      </c>
      <c r="E77" s="125">
        <v>13001</v>
      </c>
      <c r="F77" s="271" t="s">
        <v>290</v>
      </c>
      <c r="G77" s="125">
        <v>13111</v>
      </c>
      <c r="H77" s="270">
        <v>8</v>
      </c>
      <c r="I77" s="270">
        <v>122392</v>
      </c>
      <c r="J77" s="290">
        <v>0.65</v>
      </c>
    </row>
    <row r="78" spans="1:10" s="5" customFormat="1" ht="12.75" x14ac:dyDescent="0.2">
      <c r="A78" s="392" t="s">
        <v>278</v>
      </c>
      <c r="B78" s="271" t="s">
        <v>279</v>
      </c>
      <c r="C78" s="390" t="s">
        <v>280</v>
      </c>
      <c r="D78" s="271" t="s">
        <v>280</v>
      </c>
      <c r="E78" s="125">
        <v>13001</v>
      </c>
      <c r="F78" s="271" t="s">
        <v>291</v>
      </c>
      <c r="G78" s="125">
        <v>13112</v>
      </c>
      <c r="H78" s="270">
        <v>78</v>
      </c>
      <c r="I78" s="270">
        <v>188255</v>
      </c>
      <c r="J78" s="290">
        <v>4.1399999999999997</v>
      </c>
    </row>
    <row r="79" spans="1:10" s="5" customFormat="1" ht="12.75" x14ac:dyDescent="0.2">
      <c r="A79" s="392" t="s">
        <v>278</v>
      </c>
      <c r="B79" s="271" t="s">
        <v>279</v>
      </c>
      <c r="C79" s="390" t="s">
        <v>280</v>
      </c>
      <c r="D79" s="271" t="s">
        <v>280</v>
      </c>
      <c r="E79" s="125">
        <v>13001</v>
      </c>
      <c r="F79" s="271" t="s">
        <v>292</v>
      </c>
      <c r="G79" s="125">
        <v>13113</v>
      </c>
      <c r="H79" s="270">
        <v>0</v>
      </c>
      <c r="I79" s="270">
        <v>97810</v>
      </c>
      <c r="J79" s="290">
        <v>0</v>
      </c>
    </row>
    <row r="80" spans="1:10" s="5" customFormat="1" ht="12.75" x14ac:dyDescent="0.2">
      <c r="A80" s="392" t="s">
        <v>278</v>
      </c>
      <c r="B80" s="271" t="s">
        <v>279</v>
      </c>
      <c r="C80" s="390" t="s">
        <v>280</v>
      </c>
      <c r="D80" s="271" t="s">
        <v>280</v>
      </c>
      <c r="E80" s="125">
        <v>13001</v>
      </c>
      <c r="F80" s="271" t="s">
        <v>293</v>
      </c>
      <c r="G80" s="125">
        <v>13114</v>
      </c>
      <c r="H80" s="270">
        <v>0</v>
      </c>
      <c r="I80" s="270">
        <v>315183</v>
      </c>
      <c r="J80" s="290">
        <v>0</v>
      </c>
    </row>
    <row r="81" spans="1:10" s="5" customFormat="1" ht="12.75" x14ac:dyDescent="0.2">
      <c r="A81" s="392" t="s">
        <v>278</v>
      </c>
      <c r="B81" s="271" t="s">
        <v>279</v>
      </c>
      <c r="C81" s="390" t="s">
        <v>280</v>
      </c>
      <c r="D81" s="271" t="s">
        <v>280</v>
      </c>
      <c r="E81" s="125">
        <v>13001</v>
      </c>
      <c r="F81" s="271" t="s">
        <v>294</v>
      </c>
      <c r="G81" s="125">
        <v>13115</v>
      </c>
      <c r="H81" s="270">
        <v>0</v>
      </c>
      <c r="I81" s="270">
        <v>114322</v>
      </c>
      <c r="J81" s="290">
        <v>0</v>
      </c>
    </row>
    <row r="82" spans="1:10" s="5" customFormat="1" ht="12.75" x14ac:dyDescent="0.2">
      <c r="A82" s="392" t="s">
        <v>278</v>
      </c>
      <c r="B82" s="271" t="s">
        <v>279</v>
      </c>
      <c r="C82" s="390" t="s">
        <v>280</v>
      </c>
      <c r="D82" s="271" t="s">
        <v>280</v>
      </c>
      <c r="E82" s="125">
        <v>13001</v>
      </c>
      <c r="F82" s="271" t="s">
        <v>295</v>
      </c>
      <c r="G82" s="125">
        <v>13116</v>
      </c>
      <c r="H82" s="270">
        <v>0</v>
      </c>
      <c r="I82" s="270">
        <v>103454</v>
      </c>
      <c r="J82" s="290">
        <v>0</v>
      </c>
    </row>
    <row r="83" spans="1:10" s="5" customFormat="1" ht="12.75" x14ac:dyDescent="0.2">
      <c r="A83" s="392" t="s">
        <v>278</v>
      </c>
      <c r="B83" s="271" t="s">
        <v>279</v>
      </c>
      <c r="C83" s="390" t="s">
        <v>280</v>
      </c>
      <c r="D83" s="271" t="s">
        <v>280</v>
      </c>
      <c r="E83" s="125">
        <v>13001</v>
      </c>
      <c r="F83" s="271" t="s">
        <v>296</v>
      </c>
      <c r="G83" s="125">
        <v>13117</v>
      </c>
      <c r="H83" s="519" t="s">
        <v>1444</v>
      </c>
      <c r="I83" s="270">
        <v>101803</v>
      </c>
      <c r="J83" s="150" t="s">
        <v>1444</v>
      </c>
    </row>
    <row r="84" spans="1:10" s="5" customFormat="1" ht="12.75" x14ac:dyDescent="0.2">
      <c r="A84" s="392" t="s">
        <v>278</v>
      </c>
      <c r="B84" s="271" t="s">
        <v>279</v>
      </c>
      <c r="C84" s="390" t="s">
        <v>280</v>
      </c>
      <c r="D84" s="271" t="s">
        <v>280</v>
      </c>
      <c r="E84" s="125">
        <v>13001</v>
      </c>
      <c r="F84" s="271" t="s">
        <v>297</v>
      </c>
      <c r="G84" s="125">
        <v>13118</v>
      </c>
      <c r="H84" s="270">
        <v>44</v>
      </c>
      <c r="I84" s="270">
        <v>126804</v>
      </c>
      <c r="J84" s="290">
        <v>3.47</v>
      </c>
    </row>
    <row r="85" spans="1:10" s="5" customFormat="1" ht="12.75" x14ac:dyDescent="0.2">
      <c r="A85" s="392" t="s">
        <v>278</v>
      </c>
      <c r="B85" s="271" t="s">
        <v>279</v>
      </c>
      <c r="C85" s="390" t="s">
        <v>280</v>
      </c>
      <c r="D85" s="271" t="s">
        <v>280</v>
      </c>
      <c r="E85" s="125">
        <v>13001</v>
      </c>
      <c r="F85" s="271" t="s">
        <v>298</v>
      </c>
      <c r="G85" s="125">
        <v>13119</v>
      </c>
      <c r="H85" s="270">
        <v>45</v>
      </c>
      <c r="I85" s="270">
        <v>556715</v>
      </c>
      <c r="J85" s="290">
        <v>0.81</v>
      </c>
    </row>
    <row r="86" spans="1:10" s="5" customFormat="1" ht="12.75" x14ac:dyDescent="0.2">
      <c r="A86" s="392" t="s">
        <v>278</v>
      </c>
      <c r="B86" s="271" t="s">
        <v>279</v>
      </c>
      <c r="C86" s="390" t="s">
        <v>280</v>
      </c>
      <c r="D86" s="271" t="s">
        <v>280</v>
      </c>
      <c r="E86" s="125">
        <v>13001</v>
      </c>
      <c r="F86" s="271" t="s">
        <v>299</v>
      </c>
      <c r="G86" s="125">
        <v>13120</v>
      </c>
      <c r="H86" s="519" t="s">
        <v>1444</v>
      </c>
      <c r="I86" s="270">
        <v>230808</v>
      </c>
      <c r="J86" s="150" t="s">
        <v>1444</v>
      </c>
    </row>
    <row r="87" spans="1:10" s="5" customFormat="1" ht="12.75" x14ac:dyDescent="0.2">
      <c r="A87" s="392" t="s">
        <v>278</v>
      </c>
      <c r="B87" s="271" t="s">
        <v>279</v>
      </c>
      <c r="C87" s="390" t="s">
        <v>280</v>
      </c>
      <c r="D87" s="271" t="s">
        <v>280</v>
      </c>
      <c r="E87" s="125">
        <v>13001</v>
      </c>
      <c r="F87" s="271" t="s">
        <v>300</v>
      </c>
      <c r="G87" s="125">
        <v>13121</v>
      </c>
      <c r="H87" s="270">
        <v>0</v>
      </c>
      <c r="I87" s="270">
        <v>106605</v>
      </c>
      <c r="J87" s="290">
        <v>0</v>
      </c>
    </row>
    <row r="88" spans="1:10" s="5" customFormat="1" ht="12.75" x14ac:dyDescent="0.2">
      <c r="A88" s="392" t="s">
        <v>278</v>
      </c>
      <c r="B88" s="271" t="s">
        <v>279</v>
      </c>
      <c r="C88" s="390" t="s">
        <v>280</v>
      </c>
      <c r="D88" s="271" t="s">
        <v>280</v>
      </c>
      <c r="E88" s="125">
        <v>13001</v>
      </c>
      <c r="F88" s="271" t="s">
        <v>301</v>
      </c>
      <c r="G88" s="125">
        <v>13122</v>
      </c>
      <c r="H88" s="519" t="s">
        <v>1444</v>
      </c>
      <c r="I88" s="270">
        <v>257714</v>
      </c>
      <c r="J88" s="150" t="s">
        <v>1444</v>
      </c>
    </row>
    <row r="89" spans="1:10" s="5" customFormat="1" ht="12.75" x14ac:dyDescent="0.2">
      <c r="A89" s="392" t="s">
        <v>278</v>
      </c>
      <c r="B89" s="271" t="s">
        <v>279</v>
      </c>
      <c r="C89" s="390" t="s">
        <v>280</v>
      </c>
      <c r="D89" s="271" t="s">
        <v>280</v>
      </c>
      <c r="E89" s="125">
        <v>13001</v>
      </c>
      <c r="F89" s="271" t="s">
        <v>302</v>
      </c>
      <c r="G89" s="125">
        <v>13123</v>
      </c>
      <c r="H89" s="270">
        <v>0</v>
      </c>
      <c r="I89" s="270">
        <v>151042</v>
      </c>
      <c r="J89" s="290">
        <v>0</v>
      </c>
    </row>
    <row r="90" spans="1:10" s="5" customFormat="1" ht="12.75" x14ac:dyDescent="0.2">
      <c r="A90" s="392" t="s">
        <v>278</v>
      </c>
      <c r="B90" s="271" t="s">
        <v>279</v>
      </c>
      <c r="C90" s="390" t="s">
        <v>280</v>
      </c>
      <c r="D90" s="271" t="s">
        <v>280</v>
      </c>
      <c r="E90" s="125">
        <v>13001</v>
      </c>
      <c r="F90" s="271" t="s">
        <v>303</v>
      </c>
      <c r="G90" s="125">
        <v>13124</v>
      </c>
      <c r="H90" s="519" t="s">
        <v>1444</v>
      </c>
      <c r="I90" s="270">
        <v>244526</v>
      </c>
      <c r="J90" s="150" t="s">
        <v>1444</v>
      </c>
    </row>
    <row r="91" spans="1:10" s="5" customFormat="1" ht="12.75" x14ac:dyDescent="0.2">
      <c r="A91" s="392" t="s">
        <v>278</v>
      </c>
      <c r="B91" s="271" t="s">
        <v>279</v>
      </c>
      <c r="C91" s="390" t="s">
        <v>280</v>
      </c>
      <c r="D91" s="271" t="s">
        <v>280</v>
      </c>
      <c r="E91" s="125">
        <v>13001</v>
      </c>
      <c r="F91" s="271" t="s">
        <v>304</v>
      </c>
      <c r="G91" s="125">
        <v>13125</v>
      </c>
      <c r="H91" s="270">
        <v>25</v>
      </c>
      <c r="I91" s="270">
        <v>232342</v>
      </c>
      <c r="J91" s="290">
        <v>1.08</v>
      </c>
    </row>
    <row r="92" spans="1:10" s="5" customFormat="1" ht="12.75" x14ac:dyDescent="0.2">
      <c r="A92" s="392" t="s">
        <v>278</v>
      </c>
      <c r="B92" s="271" t="s">
        <v>279</v>
      </c>
      <c r="C92" s="390" t="s">
        <v>280</v>
      </c>
      <c r="D92" s="271" t="s">
        <v>280</v>
      </c>
      <c r="E92" s="125">
        <v>13001</v>
      </c>
      <c r="F92" s="271" t="s">
        <v>305</v>
      </c>
      <c r="G92" s="125">
        <v>13126</v>
      </c>
      <c r="H92" s="270">
        <v>46</v>
      </c>
      <c r="I92" s="270">
        <v>123648</v>
      </c>
      <c r="J92" s="290">
        <v>3.72</v>
      </c>
    </row>
    <row r="93" spans="1:10" s="5" customFormat="1" ht="12.75" x14ac:dyDescent="0.2">
      <c r="A93" s="392" t="s">
        <v>278</v>
      </c>
      <c r="B93" s="271" t="s">
        <v>279</v>
      </c>
      <c r="C93" s="390" t="s">
        <v>280</v>
      </c>
      <c r="D93" s="271" t="s">
        <v>280</v>
      </c>
      <c r="E93" s="125">
        <v>13001</v>
      </c>
      <c r="F93" s="271" t="s">
        <v>306</v>
      </c>
      <c r="G93" s="125">
        <v>13127</v>
      </c>
      <c r="H93" s="270">
        <v>29</v>
      </c>
      <c r="I93" s="270">
        <v>173464</v>
      </c>
      <c r="J93" s="290">
        <v>1.67</v>
      </c>
    </row>
    <row r="94" spans="1:10" s="5" customFormat="1" ht="12.75" x14ac:dyDescent="0.2">
      <c r="A94" s="392" t="s">
        <v>278</v>
      </c>
      <c r="B94" s="271" t="s">
        <v>279</v>
      </c>
      <c r="C94" s="390" t="s">
        <v>280</v>
      </c>
      <c r="D94" s="271" t="s">
        <v>280</v>
      </c>
      <c r="E94" s="125">
        <v>13001</v>
      </c>
      <c r="F94" s="271" t="s">
        <v>307</v>
      </c>
      <c r="G94" s="125">
        <v>13128</v>
      </c>
      <c r="H94" s="519" t="s">
        <v>1444</v>
      </c>
      <c r="I94" s="270">
        <v>156567</v>
      </c>
      <c r="J94" s="150" t="s">
        <v>1444</v>
      </c>
    </row>
    <row r="95" spans="1:10" s="5" customFormat="1" ht="12.75" x14ac:dyDescent="0.2">
      <c r="A95" s="392" t="s">
        <v>278</v>
      </c>
      <c r="B95" s="271" t="s">
        <v>279</v>
      </c>
      <c r="C95" s="390" t="s">
        <v>280</v>
      </c>
      <c r="D95" s="271" t="s">
        <v>280</v>
      </c>
      <c r="E95" s="125">
        <v>13001</v>
      </c>
      <c r="F95" s="271" t="s">
        <v>308</v>
      </c>
      <c r="G95" s="125">
        <v>13129</v>
      </c>
      <c r="H95" s="270">
        <v>1</v>
      </c>
      <c r="I95" s="270">
        <v>100566</v>
      </c>
      <c r="J95" s="290">
        <v>0.1</v>
      </c>
    </row>
    <row r="96" spans="1:10" s="5" customFormat="1" ht="12.75" x14ac:dyDescent="0.2">
      <c r="A96" s="392" t="s">
        <v>278</v>
      </c>
      <c r="B96" s="271" t="s">
        <v>279</v>
      </c>
      <c r="C96" s="390" t="s">
        <v>280</v>
      </c>
      <c r="D96" s="271" t="s">
        <v>280</v>
      </c>
      <c r="E96" s="125">
        <v>13001</v>
      </c>
      <c r="F96" s="271" t="s">
        <v>309</v>
      </c>
      <c r="G96" s="125">
        <v>13130</v>
      </c>
      <c r="H96" s="270">
        <v>18</v>
      </c>
      <c r="I96" s="270">
        <v>120174</v>
      </c>
      <c r="J96" s="290">
        <v>1.5</v>
      </c>
    </row>
    <row r="97" spans="1:10" s="5" customFormat="1" ht="12.75" x14ac:dyDescent="0.2">
      <c r="A97" s="392" t="s">
        <v>278</v>
      </c>
      <c r="B97" s="271" t="s">
        <v>279</v>
      </c>
      <c r="C97" s="390" t="s">
        <v>280</v>
      </c>
      <c r="D97" s="271" t="s">
        <v>280</v>
      </c>
      <c r="E97" s="125">
        <v>13001</v>
      </c>
      <c r="F97" s="271" t="s">
        <v>310</v>
      </c>
      <c r="G97" s="125">
        <v>13131</v>
      </c>
      <c r="H97" s="519" t="s">
        <v>1444</v>
      </c>
      <c r="I97" s="270">
        <v>86575</v>
      </c>
      <c r="J97" s="150" t="s">
        <v>1444</v>
      </c>
    </row>
    <row r="98" spans="1:10" s="5" customFormat="1" ht="12.75" x14ac:dyDescent="0.2">
      <c r="A98" s="392" t="s">
        <v>278</v>
      </c>
      <c r="B98" s="271" t="s">
        <v>279</v>
      </c>
      <c r="C98" s="390" t="s">
        <v>280</v>
      </c>
      <c r="D98" s="271" t="s">
        <v>280</v>
      </c>
      <c r="E98" s="125">
        <v>13001</v>
      </c>
      <c r="F98" s="271" t="s">
        <v>311</v>
      </c>
      <c r="G98" s="125">
        <v>13132</v>
      </c>
      <c r="H98" s="270">
        <v>0</v>
      </c>
      <c r="I98" s="270">
        <v>91198</v>
      </c>
      <c r="J98" s="290">
        <v>0</v>
      </c>
    </row>
    <row r="99" spans="1:10" s="5" customFormat="1" ht="12.75" x14ac:dyDescent="0.2">
      <c r="A99" s="392" t="s">
        <v>278</v>
      </c>
      <c r="B99" s="271" t="s">
        <v>312</v>
      </c>
      <c r="C99" s="390" t="s">
        <v>280</v>
      </c>
      <c r="D99" s="271" t="s">
        <v>280</v>
      </c>
      <c r="E99" s="125">
        <v>13001</v>
      </c>
      <c r="F99" s="271" t="s">
        <v>313</v>
      </c>
      <c r="G99" s="125">
        <v>13201</v>
      </c>
      <c r="H99" s="270">
        <v>143</v>
      </c>
      <c r="I99" s="270">
        <v>615557</v>
      </c>
      <c r="J99" s="290">
        <v>2.3199999999999998</v>
      </c>
    </row>
    <row r="100" spans="1:10" s="5" customFormat="1" ht="12.75" x14ac:dyDescent="0.2">
      <c r="A100" s="392" t="s">
        <v>278</v>
      </c>
      <c r="B100" s="271" t="s">
        <v>312</v>
      </c>
      <c r="C100" s="390" t="s">
        <v>280</v>
      </c>
      <c r="D100" s="271" t="s">
        <v>280</v>
      </c>
      <c r="E100" s="125">
        <v>13001</v>
      </c>
      <c r="F100" s="271" t="s">
        <v>314</v>
      </c>
      <c r="G100" s="125">
        <v>13202</v>
      </c>
      <c r="H100" s="270">
        <v>4</v>
      </c>
      <c r="I100" s="270">
        <v>28799</v>
      </c>
      <c r="J100" s="290">
        <v>1.39</v>
      </c>
    </row>
    <row r="101" spans="1:10" s="5" customFormat="1" ht="12.75" x14ac:dyDescent="0.2">
      <c r="A101" s="392" t="s">
        <v>278</v>
      </c>
      <c r="B101" s="271" t="s">
        <v>312</v>
      </c>
      <c r="C101" s="390" t="s">
        <v>280</v>
      </c>
      <c r="D101" s="271" t="s">
        <v>280</v>
      </c>
      <c r="E101" s="125">
        <v>13001</v>
      </c>
      <c r="F101" s="271" t="s">
        <v>315</v>
      </c>
      <c r="G101" s="125">
        <v>13203</v>
      </c>
      <c r="H101" s="519" t="s">
        <v>1444</v>
      </c>
      <c r="I101" s="270">
        <v>17897</v>
      </c>
      <c r="J101" s="150" t="s">
        <v>1444</v>
      </c>
    </row>
    <row r="102" spans="1:10" s="5" customFormat="1" ht="12.75" x14ac:dyDescent="0.2">
      <c r="A102" s="392" t="s">
        <v>278</v>
      </c>
      <c r="B102" s="271" t="s">
        <v>316</v>
      </c>
      <c r="C102" s="390" t="s">
        <v>280</v>
      </c>
      <c r="D102" s="271" t="s">
        <v>280</v>
      </c>
      <c r="E102" s="125">
        <v>13001</v>
      </c>
      <c r="F102" s="271" t="s">
        <v>317</v>
      </c>
      <c r="G102" s="125">
        <v>13301</v>
      </c>
      <c r="H102" s="270">
        <v>11</v>
      </c>
      <c r="I102" s="270">
        <v>163779</v>
      </c>
      <c r="J102" s="290">
        <v>0.67</v>
      </c>
    </row>
    <row r="103" spans="1:10" s="5" customFormat="1" ht="12.75" x14ac:dyDescent="0.2">
      <c r="A103" s="392" t="s">
        <v>278</v>
      </c>
      <c r="B103" s="271" t="s">
        <v>316</v>
      </c>
      <c r="C103" s="390" t="s">
        <v>280</v>
      </c>
      <c r="D103" s="271" t="s">
        <v>280</v>
      </c>
      <c r="E103" s="125">
        <v>13001</v>
      </c>
      <c r="F103" s="271" t="s">
        <v>318</v>
      </c>
      <c r="G103" s="125">
        <v>13302</v>
      </c>
      <c r="H103" s="270">
        <v>49</v>
      </c>
      <c r="I103" s="270">
        <v>115058</v>
      </c>
      <c r="J103" s="290">
        <v>4.26</v>
      </c>
    </row>
    <row r="104" spans="1:10" s="5" customFormat="1" ht="12.75" x14ac:dyDescent="0.2">
      <c r="A104" s="392" t="s">
        <v>278</v>
      </c>
      <c r="B104" s="271" t="s">
        <v>316</v>
      </c>
      <c r="C104" s="390" t="s">
        <v>280</v>
      </c>
      <c r="D104" s="271" t="s">
        <v>280</v>
      </c>
      <c r="E104" s="125">
        <v>13001</v>
      </c>
      <c r="F104" s="271" t="s">
        <v>319</v>
      </c>
      <c r="G104" s="125">
        <v>13303</v>
      </c>
      <c r="H104" s="270">
        <v>0</v>
      </c>
      <c r="I104" s="270">
        <v>20661</v>
      </c>
      <c r="J104" s="290">
        <v>0</v>
      </c>
    </row>
    <row r="105" spans="1:10" s="5" customFormat="1" ht="12.75" x14ac:dyDescent="0.2">
      <c r="A105" s="392" t="s">
        <v>278</v>
      </c>
      <c r="B105" s="271" t="s">
        <v>320</v>
      </c>
      <c r="C105" s="390" t="s">
        <v>280</v>
      </c>
      <c r="D105" s="271" t="s">
        <v>280</v>
      </c>
      <c r="E105" s="125">
        <v>13001</v>
      </c>
      <c r="F105" s="271" t="s">
        <v>321</v>
      </c>
      <c r="G105" s="125">
        <v>13401</v>
      </c>
      <c r="H105" s="270">
        <v>68</v>
      </c>
      <c r="I105" s="270">
        <v>323415</v>
      </c>
      <c r="J105" s="290">
        <v>2.1</v>
      </c>
    </row>
    <row r="106" spans="1:10" s="5" customFormat="1" ht="12.75" x14ac:dyDescent="0.2">
      <c r="A106" s="392" t="s">
        <v>278</v>
      </c>
      <c r="B106" s="271" t="s">
        <v>320</v>
      </c>
      <c r="C106" s="390" t="s">
        <v>280</v>
      </c>
      <c r="D106" s="271" t="s">
        <v>280</v>
      </c>
      <c r="E106" s="125">
        <v>13001</v>
      </c>
      <c r="F106" s="271" t="s">
        <v>322</v>
      </c>
      <c r="G106" s="125">
        <v>13402</v>
      </c>
      <c r="H106" s="519" t="s">
        <v>1444</v>
      </c>
      <c r="I106" s="270">
        <v>104338</v>
      </c>
      <c r="J106" s="150" t="s">
        <v>1444</v>
      </c>
    </row>
    <row r="107" spans="1:10" s="5" customFormat="1" ht="12.75" x14ac:dyDescent="0.2">
      <c r="A107" s="392" t="s">
        <v>278</v>
      </c>
      <c r="B107" s="271" t="s">
        <v>320</v>
      </c>
      <c r="C107" s="390" t="s">
        <v>280</v>
      </c>
      <c r="D107" s="271" t="s">
        <v>280</v>
      </c>
      <c r="E107" s="125">
        <v>13001</v>
      </c>
      <c r="F107" s="271" t="s">
        <v>323</v>
      </c>
      <c r="G107" s="125">
        <v>13403</v>
      </c>
      <c r="H107" s="519" t="s">
        <v>1444</v>
      </c>
      <c r="I107" s="270">
        <v>27309</v>
      </c>
      <c r="J107" s="150" t="s">
        <v>1444</v>
      </c>
    </row>
    <row r="108" spans="1:10" s="5" customFormat="1" ht="12.75" x14ac:dyDescent="0.2">
      <c r="A108" s="392" t="s">
        <v>278</v>
      </c>
      <c r="B108" s="271" t="s">
        <v>320</v>
      </c>
      <c r="C108" s="390" t="s">
        <v>280</v>
      </c>
      <c r="D108" s="271" t="s">
        <v>280</v>
      </c>
      <c r="E108" s="125">
        <v>13001</v>
      </c>
      <c r="F108" s="271" t="s">
        <v>324</v>
      </c>
      <c r="G108" s="125">
        <v>13404</v>
      </c>
      <c r="H108" s="270">
        <v>0</v>
      </c>
      <c r="I108" s="270">
        <v>78650</v>
      </c>
      <c r="J108" s="290">
        <v>0</v>
      </c>
    </row>
    <row r="109" spans="1:10" s="5" customFormat="1" ht="12.75" x14ac:dyDescent="0.2">
      <c r="A109" s="392" t="s">
        <v>278</v>
      </c>
      <c r="B109" s="271" t="s">
        <v>325</v>
      </c>
      <c r="C109" s="390" t="s">
        <v>181</v>
      </c>
      <c r="D109" s="271" t="s">
        <v>325</v>
      </c>
      <c r="E109" s="125">
        <v>13501</v>
      </c>
      <c r="F109" s="127" t="s">
        <v>325</v>
      </c>
      <c r="G109" s="125">
        <v>13501</v>
      </c>
      <c r="H109" s="270">
        <v>51</v>
      </c>
      <c r="I109" s="270">
        <v>135945</v>
      </c>
      <c r="J109" s="290">
        <v>3.75</v>
      </c>
    </row>
    <row r="110" spans="1:10" s="5" customFormat="1" ht="12.75" x14ac:dyDescent="0.2">
      <c r="A110" s="392" t="s">
        <v>278</v>
      </c>
      <c r="B110" s="271" t="s">
        <v>326</v>
      </c>
      <c r="C110" s="390" t="s">
        <v>280</v>
      </c>
      <c r="D110" s="271" t="s">
        <v>280</v>
      </c>
      <c r="E110" s="125">
        <v>13001</v>
      </c>
      <c r="F110" s="271" t="s">
        <v>326</v>
      </c>
      <c r="G110" s="125">
        <v>13601</v>
      </c>
      <c r="H110" s="270">
        <v>0</v>
      </c>
      <c r="I110" s="270">
        <v>79158</v>
      </c>
      <c r="J110" s="290">
        <v>0</v>
      </c>
    </row>
    <row r="111" spans="1:10" s="5" customFormat="1" ht="12.75" x14ac:dyDescent="0.2">
      <c r="A111" s="392" t="s">
        <v>278</v>
      </c>
      <c r="B111" s="271" t="s">
        <v>326</v>
      </c>
      <c r="C111" s="390" t="s">
        <v>280</v>
      </c>
      <c r="D111" s="271" t="s">
        <v>280</v>
      </c>
      <c r="E111" s="125">
        <v>13001</v>
      </c>
      <c r="F111" s="271" t="s">
        <v>327</v>
      </c>
      <c r="G111" s="125">
        <v>13602</v>
      </c>
      <c r="H111" s="270">
        <v>10</v>
      </c>
      <c r="I111" s="270">
        <v>38593</v>
      </c>
      <c r="J111" s="290">
        <v>2.59</v>
      </c>
    </row>
    <row r="112" spans="1:10" s="5" customFormat="1" ht="12.75" x14ac:dyDescent="0.2">
      <c r="A112" s="392" t="s">
        <v>278</v>
      </c>
      <c r="B112" s="271" t="s">
        <v>326</v>
      </c>
      <c r="C112" s="390" t="s">
        <v>280</v>
      </c>
      <c r="D112" s="271" t="s">
        <v>280</v>
      </c>
      <c r="E112" s="125">
        <v>13001</v>
      </c>
      <c r="F112" s="271" t="s">
        <v>328</v>
      </c>
      <c r="G112" s="125">
        <v>13603</v>
      </c>
      <c r="H112" s="519" t="s">
        <v>1444</v>
      </c>
      <c r="I112" s="270">
        <v>38690</v>
      </c>
      <c r="J112" s="150" t="s">
        <v>1444</v>
      </c>
    </row>
    <row r="113" spans="1:10" s="5" customFormat="1" ht="12.75" x14ac:dyDescent="0.2">
      <c r="A113" s="392" t="s">
        <v>278</v>
      </c>
      <c r="B113" s="271" t="s">
        <v>326</v>
      </c>
      <c r="C113" s="390" t="s">
        <v>280</v>
      </c>
      <c r="D113" s="271" t="s">
        <v>280</v>
      </c>
      <c r="E113" s="125">
        <v>13001</v>
      </c>
      <c r="F113" s="271" t="s">
        <v>329</v>
      </c>
      <c r="G113" s="125">
        <v>13604</v>
      </c>
      <c r="H113" s="519" t="s">
        <v>1444</v>
      </c>
      <c r="I113" s="270">
        <v>69538</v>
      </c>
      <c r="J113" s="150" t="s">
        <v>1444</v>
      </c>
    </row>
    <row r="114" spans="1:10" s="5" customFormat="1" ht="12.75" x14ac:dyDescent="0.2">
      <c r="A114" s="392" t="s">
        <v>278</v>
      </c>
      <c r="B114" s="271" t="s">
        <v>326</v>
      </c>
      <c r="C114" s="390" t="s">
        <v>280</v>
      </c>
      <c r="D114" s="271" t="s">
        <v>280</v>
      </c>
      <c r="E114" s="125">
        <v>13001</v>
      </c>
      <c r="F114" s="271" t="s">
        <v>330</v>
      </c>
      <c r="G114" s="125">
        <v>13605</v>
      </c>
      <c r="H114" s="270">
        <v>11</v>
      </c>
      <c r="I114" s="270">
        <v>97255</v>
      </c>
      <c r="J114" s="290">
        <v>1.1299999999999999</v>
      </c>
    </row>
    <row r="115" spans="1:10" s="5" customFormat="1" ht="12.75" x14ac:dyDescent="0.2">
      <c r="A115" s="392" t="s">
        <v>331</v>
      </c>
      <c r="B115" s="271" t="s">
        <v>332</v>
      </c>
      <c r="C115" s="390" t="s">
        <v>181</v>
      </c>
      <c r="D115" s="271" t="s">
        <v>332</v>
      </c>
      <c r="E115" s="125">
        <v>14101</v>
      </c>
      <c r="F115" s="271" t="s">
        <v>332</v>
      </c>
      <c r="G115" s="125">
        <v>14101</v>
      </c>
      <c r="H115" s="270">
        <v>23</v>
      </c>
      <c r="I115" s="270">
        <v>173420</v>
      </c>
      <c r="J115" s="290">
        <v>1.33</v>
      </c>
    </row>
    <row r="116" spans="1:10" s="5" customFormat="1" ht="12.75" x14ac:dyDescent="0.2">
      <c r="A116" s="392" t="s">
        <v>333</v>
      </c>
      <c r="B116" s="271" t="s">
        <v>334</v>
      </c>
      <c r="C116" s="390" t="s">
        <v>181</v>
      </c>
      <c r="D116" s="271" t="s">
        <v>334</v>
      </c>
      <c r="E116" s="125">
        <v>15101</v>
      </c>
      <c r="F116" s="271" t="s">
        <v>334</v>
      </c>
      <c r="G116" s="125">
        <v>15101</v>
      </c>
      <c r="H116" s="270">
        <v>11</v>
      </c>
      <c r="I116" s="270">
        <v>237412</v>
      </c>
      <c r="J116" s="290">
        <v>0.46</v>
      </c>
    </row>
    <row r="117" spans="1:10" s="5" customFormat="1" ht="12.75" x14ac:dyDescent="0.2">
      <c r="A117" s="392" t="s">
        <v>335</v>
      </c>
      <c r="B117" s="349" t="s">
        <v>336</v>
      </c>
      <c r="C117" s="390" t="s">
        <v>181</v>
      </c>
      <c r="D117" s="271" t="s">
        <v>337</v>
      </c>
      <c r="E117" s="125">
        <v>16101</v>
      </c>
      <c r="F117" s="271" t="s">
        <v>338</v>
      </c>
      <c r="G117" s="125">
        <v>16101</v>
      </c>
      <c r="H117" s="519" t="s">
        <v>1444</v>
      </c>
      <c r="I117" s="270">
        <v>195042</v>
      </c>
      <c r="J117" s="150" t="s">
        <v>1444</v>
      </c>
    </row>
    <row r="118" spans="1:10" s="5" customFormat="1" ht="12.75" x14ac:dyDescent="0.2">
      <c r="A118" s="392" t="s">
        <v>335</v>
      </c>
      <c r="B118" s="349" t="s">
        <v>336</v>
      </c>
      <c r="C118" s="390" t="s">
        <v>181</v>
      </c>
      <c r="D118" s="271" t="s">
        <v>337</v>
      </c>
      <c r="E118" s="125">
        <v>16101</v>
      </c>
      <c r="F118" s="271" t="s">
        <v>339</v>
      </c>
      <c r="G118" s="125">
        <v>16103</v>
      </c>
      <c r="H118" s="519" t="s">
        <v>1444</v>
      </c>
      <c r="I118" s="270">
        <v>32735</v>
      </c>
      <c r="J118" s="150" t="s">
        <v>1444</v>
      </c>
    </row>
    <row r="119" spans="1:10" s="5" customFormat="1" ht="12.75" x14ac:dyDescent="0.2">
      <c r="A119" s="392" t="s">
        <v>335</v>
      </c>
      <c r="B119" s="349" t="s">
        <v>340</v>
      </c>
      <c r="C119" s="390" t="s">
        <v>181</v>
      </c>
      <c r="D119" s="272" t="s">
        <v>341</v>
      </c>
      <c r="E119" s="125">
        <v>16301</v>
      </c>
      <c r="F119" s="272" t="s">
        <v>341</v>
      </c>
      <c r="G119" s="125">
        <v>16301</v>
      </c>
      <c r="H119" s="270">
        <v>0</v>
      </c>
      <c r="I119" s="270">
        <v>55608</v>
      </c>
      <c r="J119" s="290">
        <v>0</v>
      </c>
    </row>
  </sheetData>
  <mergeCells count="2">
    <mergeCell ref="L3:N5"/>
    <mergeCell ref="B1:J1"/>
  </mergeCells>
  <hyperlinks>
    <hyperlink ref="K1" location="INDICE!A1" display="INDICE" xr:uid="{00000000-0004-0000-7200-000000000000}"/>
    <hyperlink ref="K2" location="Matriz_Estadisticas!A1" display="ESTADÍSTICAS" xr:uid="{00000000-0004-0000-7200-000001000000}"/>
  </hyperlinks>
  <pageMargins left="0.7" right="0.7" top="0.75" bottom="0.75" header="0.3" footer="0.3"/>
  <pageSetup paperSize="9" orientation="portrait" horizontalDpi="0" verticalDpi="0" r:id="rId1"/>
</worksheet>
</file>

<file path=xl/worksheets/sheet1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300-000000000000}">
  <dimension ref="A1:T37"/>
  <sheetViews>
    <sheetView workbookViewId="0"/>
  </sheetViews>
  <sheetFormatPr baseColWidth="10" defaultColWidth="11.42578125" defaultRowHeight="12.75" x14ac:dyDescent="0.2"/>
  <cols>
    <col min="1" max="1" width="44.42578125" style="10" bestFit="1" customWidth="1"/>
    <col min="2" max="2" width="100.7109375" style="9" customWidth="1"/>
    <col min="3" max="3" width="7" style="46" bestFit="1" customWidth="1"/>
    <col min="4" max="16384" width="11.42578125" style="46"/>
  </cols>
  <sheetData>
    <row r="1" spans="1:20" ht="15" x14ac:dyDescent="0.2">
      <c r="A1" s="678" t="s">
        <v>401</v>
      </c>
      <c r="B1" s="679" t="s">
        <v>402</v>
      </c>
      <c r="C1" s="6" t="s">
        <v>144</v>
      </c>
      <c r="D1" s="9"/>
      <c r="E1" s="9"/>
      <c r="F1" s="9"/>
      <c r="G1" s="9"/>
      <c r="H1" s="9"/>
      <c r="I1" s="9"/>
      <c r="J1" s="9"/>
      <c r="K1" s="9"/>
      <c r="L1" s="9"/>
      <c r="M1" s="9"/>
      <c r="N1" s="9"/>
      <c r="O1" s="9"/>
      <c r="P1" s="9"/>
      <c r="Q1" s="9"/>
      <c r="R1" s="9"/>
      <c r="S1" s="9"/>
      <c r="T1" s="9"/>
    </row>
    <row r="2" spans="1:20" ht="15" customHeight="1" x14ac:dyDescent="0.2">
      <c r="A2" s="432" t="s">
        <v>8</v>
      </c>
      <c r="B2" s="413" t="s">
        <v>69</v>
      </c>
      <c r="C2" s="9"/>
      <c r="D2" s="9"/>
      <c r="E2" s="9"/>
      <c r="F2" s="9"/>
    </row>
    <row r="3" spans="1:20" ht="15" customHeight="1" x14ac:dyDescent="0.2">
      <c r="A3" s="415" t="s">
        <v>6</v>
      </c>
      <c r="B3" s="437" t="s">
        <v>487</v>
      </c>
      <c r="C3" s="9"/>
      <c r="D3" s="9"/>
      <c r="E3" s="9"/>
      <c r="F3" s="9"/>
      <c r="G3" s="9"/>
      <c r="H3" s="9"/>
      <c r="I3" s="9"/>
      <c r="J3" s="9"/>
      <c r="K3" s="9"/>
      <c r="L3" s="9"/>
      <c r="M3" s="9"/>
      <c r="N3" s="9"/>
      <c r="O3" s="9"/>
      <c r="P3" s="9"/>
      <c r="Q3" s="9"/>
      <c r="R3" s="9"/>
      <c r="S3" s="9"/>
      <c r="T3" s="9"/>
    </row>
    <row r="4" spans="1:20" ht="15" customHeight="1" x14ac:dyDescent="0.2">
      <c r="A4" s="415" t="s">
        <v>370</v>
      </c>
      <c r="B4" s="437" t="s">
        <v>68</v>
      </c>
      <c r="C4" s="9"/>
      <c r="D4" s="9"/>
      <c r="E4" s="9"/>
      <c r="F4" s="9"/>
      <c r="G4" s="9"/>
      <c r="H4" s="9"/>
      <c r="I4" s="9"/>
      <c r="J4" s="9"/>
      <c r="K4" s="9"/>
      <c r="L4" s="9"/>
      <c r="M4" s="9"/>
      <c r="N4" s="9"/>
      <c r="O4" s="9"/>
      <c r="P4" s="9"/>
      <c r="Q4" s="9"/>
      <c r="R4" s="9"/>
      <c r="S4" s="9"/>
      <c r="T4" s="9"/>
    </row>
    <row r="5" spans="1:20" ht="15" customHeight="1" x14ac:dyDescent="0.2">
      <c r="A5" s="415" t="s">
        <v>11</v>
      </c>
      <c r="B5" s="437" t="s">
        <v>1445</v>
      </c>
      <c r="C5" s="9"/>
      <c r="D5" s="9"/>
      <c r="E5" s="9"/>
      <c r="F5" s="9"/>
      <c r="G5" s="9"/>
      <c r="H5" s="9"/>
      <c r="I5" s="9"/>
      <c r="J5" s="9"/>
      <c r="K5" s="9"/>
      <c r="L5" s="9"/>
      <c r="M5" s="9"/>
      <c r="N5" s="9"/>
      <c r="O5" s="9"/>
      <c r="P5" s="9"/>
      <c r="Q5" s="9"/>
      <c r="R5" s="9"/>
      <c r="S5" s="9"/>
      <c r="T5" s="9"/>
    </row>
    <row r="6" spans="1:20" ht="15" customHeight="1" x14ac:dyDescent="0.2">
      <c r="A6" s="415" t="s">
        <v>145</v>
      </c>
      <c r="B6" s="400" t="s">
        <v>451</v>
      </c>
      <c r="C6" s="9"/>
      <c r="D6" s="9"/>
      <c r="E6" s="9"/>
      <c r="F6" s="9"/>
      <c r="G6" s="9"/>
      <c r="H6" s="9"/>
      <c r="I6" s="9"/>
      <c r="J6" s="9"/>
      <c r="K6" s="9"/>
      <c r="L6" s="9"/>
      <c r="M6" s="9"/>
      <c r="N6" s="9"/>
      <c r="O6" s="9"/>
      <c r="P6" s="9"/>
      <c r="Q6" s="9"/>
      <c r="R6" s="9"/>
      <c r="S6" s="9"/>
      <c r="T6" s="9"/>
    </row>
    <row r="7" spans="1:20" ht="15" customHeight="1" x14ac:dyDescent="0.2">
      <c r="A7" s="415" t="s">
        <v>9</v>
      </c>
      <c r="B7" s="400" t="s">
        <v>1446</v>
      </c>
      <c r="C7" s="9"/>
      <c r="D7" s="9"/>
      <c r="E7" s="9"/>
      <c r="F7" s="9"/>
      <c r="G7" s="9"/>
      <c r="H7" s="9"/>
      <c r="I7" s="9"/>
      <c r="J7" s="9"/>
      <c r="K7" s="9"/>
      <c r="L7" s="9"/>
      <c r="M7" s="9"/>
      <c r="N7" s="9"/>
      <c r="O7" s="9"/>
      <c r="P7" s="9"/>
      <c r="Q7" s="9"/>
      <c r="R7" s="9"/>
      <c r="S7" s="9"/>
      <c r="T7" s="9"/>
    </row>
    <row r="8" spans="1:20" ht="15" customHeight="1" x14ac:dyDescent="0.2">
      <c r="A8" s="415" t="s">
        <v>371</v>
      </c>
      <c r="B8" s="413">
        <v>2018</v>
      </c>
      <c r="C8" s="10"/>
      <c r="D8" s="10"/>
      <c r="E8" s="10"/>
      <c r="F8" s="10"/>
    </row>
    <row r="9" spans="1:20" ht="15" customHeight="1" x14ac:dyDescent="0.2">
      <c r="A9" s="415" t="s">
        <v>372</v>
      </c>
      <c r="B9" s="268" t="s">
        <v>453</v>
      </c>
      <c r="C9" s="9"/>
      <c r="D9" s="9"/>
      <c r="E9" s="9"/>
      <c r="F9" s="9"/>
    </row>
    <row r="10" spans="1:20" ht="51" x14ac:dyDescent="0.2">
      <c r="A10" s="209" t="s">
        <v>373</v>
      </c>
      <c r="B10" s="267" t="s">
        <v>1447</v>
      </c>
      <c r="C10" s="9"/>
      <c r="D10" s="9"/>
      <c r="E10" s="9"/>
      <c r="F10" s="9"/>
    </row>
    <row r="11" spans="1:20" ht="15" customHeight="1" x14ac:dyDescent="0.2">
      <c r="A11" s="415" t="s">
        <v>374</v>
      </c>
      <c r="B11" s="413" t="s">
        <v>1448</v>
      </c>
    </row>
    <row r="12" spans="1:20" ht="15" customHeight="1" x14ac:dyDescent="0.2">
      <c r="A12" s="415" t="s">
        <v>375</v>
      </c>
      <c r="B12" s="413" t="s">
        <v>527</v>
      </c>
    </row>
    <row r="13" spans="1:20" ht="15" customHeight="1" x14ac:dyDescent="0.2">
      <c r="A13" s="415" t="s">
        <v>376</v>
      </c>
      <c r="B13" s="413" t="s">
        <v>527</v>
      </c>
    </row>
    <row r="14" spans="1:20" ht="15" customHeight="1" x14ac:dyDescent="0.2">
      <c r="A14" s="415" t="s">
        <v>146</v>
      </c>
      <c r="B14" s="413" t="s">
        <v>1449</v>
      </c>
    </row>
    <row r="15" spans="1:20" ht="15" customHeight="1" x14ac:dyDescent="0.2">
      <c r="A15" s="415" t="s">
        <v>377</v>
      </c>
      <c r="B15" s="408">
        <v>43559</v>
      </c>
    </row>
    <row r="16" spans="1:20" ht="15" customHeight="1" x14ac:dyDescent="0.2">
      <c r="A16" s="415" t="s">
        <v>378</v>
      </c>
      <c r="B16" s="275">
        <v>43667</v>
      </c>
    </row>
    <row r="17" spans="1:2" ht="15" customHeight="1" x14ac:dyDescent="0.2">
      <c r="A17" s="415" t="s">
        <v>379</v>
      </c>
      <c r="B17" s="413" t="s">
        <v>412</v>
      </c>
    </row>
    <row r="18" spans="1:2" ht="15" customHeight="1" x14ac:dyDescent="0.2">
      <c r="A18" s="415" t="s">
        <v>380</v>
      </c>
      <c r="B18" s="413" t="s">
        <v>1450</v>
      </c>
    </row>
    <row r="19" spans="1:2" ht="15" customHeight="1" x14ac:dyDescent="0.2">
      <c r="A19" s="432" t="s">
        <v>381</v>
      </c>
      <c r="B19" s="413" t="s">
        <v>530</v>
      </c>
    </row>
    <row r="20" spans="1:2" ht="15" customHeight="1" x14ac:dyDescent="0.2">
      <c r="A20" s="432" t="s">
        <v>382</v>
      </c>
      <c r="B20" s="413" t="s">
        <v>462</v>
      </c>
    </row>
    <row r="21" spans="1:2" x14ac:dyDescent="0.2">
      <c r="A21" s="432" t="s">
        <v>385</v>
      </c>
      <c r="B21" s="413" t="s">
        <v>1451</v>
      </c>
    </row>
    <row r="22" spans="1:2" ht="25.5" x14ac:dyDescent="0.2">
      <c r="A22" s="432" t="s">
        <v>386</v>
      </c>
      <c r="B22" s="413" t="s">
        <v>1452</v>
      </c>
    </row>
    <row r="23" spans="1:2" ht="15" customHeight="1" x14ac:dyDescent="0.2">
      <c r="A23" s="432" t="s">
        <v>418</v>
      </c>
      <c r="B23" s="612" t="s">
        <v>1453</v>
      </c>
    </row>
    <row r="24" spans="1:2" ht="15" customHeight="1" x14ac:dyDescent="0.2">
      <c r="A24" s="432" t="s">
        <v>387</v>
      </c>
      <c r="B24" s="413">
        <v>2018</v>
      </c>
    </row>
    <row r="25" spans="1:2" ht="15" customHeight="1" x14ac:dyDescent="0.2">
      <c r="A25" s="432" t="s">
        <v>388</v>
      </c>
      <c r="B25" s="413" t="s">
        <v>453</v>
      </c>
    </row>
    <row r="26" spans="1:2" ht="15" customHeight="1" x14ac:dyDescent="0.2">
      <c r="A26" s="432" t="s">
        <v>389</v>
      </c>
      <c r="B26" s="646" t="s">
        <v>1454</v>
      </c>
    </row>
    <row r="27" spans="1:2" ht="15" customHeight="1" x14ac:dyDescent="0.2">
      <c r="A27" s="432" t="s">
        <v>390</v>
      </c>
      <c r="B27" s="646" t="s">
        <v>417</v>
      </c>
    </row>
    <row r="28" spans="1:2" ht="15" customHeight="1" x14ac:dyDescent="0.2">
      <c r="A28" s="432" t="s">
        <v>422</v>
      </c>
      <c r="B28" s="625" t="s">
        <v>1455</v>
      </c>
    </row>
    <row r="29" spans="1:2" ht="15" customHeight="1" x14ac:dyDescent="0.2">
      <c r="A29" s="432" t="s">
        <v>391</v>
      </c>
      <c r="B29" s="646">
        <v>2017</v>
      </c>
    </row>
    <row r="30" spans="1:2" ht="15" customHeight="1" x14ac:dyDescent="0.2">
      <c r="A30" s="432" t="s">
        <v>392</v>
      </c>
      <c r="B30" s="646" t="s">
        <v>453</v>
      </c>
    </row>
    <row r="31" spans="1:2" ht="15" customHeight="1" x14ac:dyDescent="0.2">
      <c r="A31" s="432" t="s">
        <v>393</v>
      </c>
      <c r="B31" s="413"/>
    </row>
    <row r="32" spans="1:2" ht="15" customHeight="1" x14ac:dyDescent="0.2">
      <c r="A32" s="432" t="s">
        <v>394</v>
      </c>
      <c r="B32" s="413"/>
    </row>
    <row r="33" spans="1:2" ht="15" customHeight="1" x14ac:dyDescent="0.2">
      <c r="A33" s="432" t="s">
        <v>423</v>
      </c>
      <c r="B33" s="413"/>
    </row>
    <row r="34" spans="1:2" ht="15" customHeight="1" x14ac:dyDescent="0.2">
      <c r="A34" s="432" t="s">
        <v>395</v>
      </c>
      <c r="B34" s="413"/>
    </row>
    <row r="35" spans="1:2" ht="15" customHeight="1" x14ac:dyDescent="0.2">
      <c r="A35" s="432" t="s">
        <v>396</v>
      </c>
      <c r="B35" s="413"/>
    </row>
    <row r="36" spans="1:2" ht="38.25" x14ac:dyDescent="0.2">
      <c r="A36" s="432" t="s">
        <v>383</v>
      </c>
      <c r="B36" s="302" t="s">
        <v>1456</v>
      </c>
    </row>
    <row r="37" spans="1:2" ht="15" customHeight="1" x14ac:dyDescent="0.2">
      <c r="A37" s="432" t="s">
        <v>384</v>
      </c>
      <c r="B37" s="443" t="s">
        <v>70</v>
      </c>
    </row>
  </sheetData>
  <hyperlinks>
    <hyperlink ref="C1" location="INDICE!A1" display="INDICE" xr:uid="{00000000-0004-0000-7300-000000000000}"/>
  </hyperlinks>
  <pageMargins left="0.7" right="0.7" top="0.75" bottom="0.75" header="0.3" footer="0.3"/>
  <pageSetup orientation="portrait" horizontalDpi="300" verticalDpi="300" r:id="rId1"/>
</worksheet>
</file>

<file path=xl/worksheets/sheet1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400-000000000000}">
  <dimension ref="A1:M119"/>
  <sheetViews>
    <sheetView zoomScaleNormal="100" workbookViewId="0">
      <selection activeCell="M1" sqref="M1"/>
    </sheetView>
  </sheetViews>
  <sheetFormatPr baseColWidth="10" defaultColWidth="11.42578125" defaultRowHeight="15" x14ac:dyDescent="0.25"/>
  <cols>
    <col min="1" max="1" width="17.28515625" bestFit="1" customWidth="1"/>
    <col min="2" max="2" width="22.140625" style="402" bestFit="1" customWidth="1"/>
    <col min="3" max="3" width="16.140625" style="402" bestFit="1" customWidth="1"/>
    <col min="4" max="4" width="38.5703125" bestFit="1" customWidth="1"/>
    <col min="5" max="5" width="11.5703125" bestFit="1" customWidth="1"/>
    <col min="6" max="6" width="19" bestFit="1" customWidth="1"/>
    <col min="7" max="7" width="6" bestFit="1" customWidth="1"/>
    <col min="8" max="8" width="33" style="409" bestFit="1" customWidth="1"/>
    <col min="9" max="9" width="23" style="409" bestFit="1" customWidth="1"/>
    <col min="10" max="10" width="38.140625" bestFit="1" customWidth="1"/>
    <col min="11" max="11" width="9.42578125" style="409" bestFit="1" customWidth="1"/>
    <col min="12" max="12" width="27.5703125" bestFit="1" customWidth="1"/>
    <col min="13" max="13" width="13.140625" bestFit="1" customWidth="1"/>
  </cols>
  <sheetData>
    <row r="1" spans="1:13" x14ac:dyDescent="0.25">
      <c r="A1" s="124" t="s">
        <v>69</v>
      </c>
      <c r="B1" s="734" t="s">
        <v>1445</v>
      </c>
      <c r="C1" s="735"/>
      <c r="D1" s="735"/>
      <c r="E1" s="735"/>
      <c r="F1" s="735"/>
      <c r="G1" s="735"/>
      <c r="H1" s="735"/>
      <c r="I1" s="735"/>
      <c r="J1" s="735"/>
      <c r="K1" s="736"/>
      <c r="L1" s="64" t="s">
        <v>1457</v>
      </c>
      <c r="M1" s="6" t="s">
        <v>144</v>
      </c>
    </row>
    <row r="2" spans="1:13" x14ac:dyDescent="0.25">
      <c r="A2" s="255" t="s">
        <v>174</v>
      </c>
      <c r="B2" s="255" t="s">
        <v>175</v>
      </c>
      <c r="C2" s="255" t="s">
        <v>176</v>
      </c>
      <c r="D2" s="255" t="s">
        <v>177</v>
      </c>
      <c r="E2" s="255" t="s">
        <v>178</v>
      </c>
      <c r="F2" s="255" t="s">
        <v>14</v>
      </c>
      <c r="G2" s="255" t="s">
        <v>470</v>
      </c>
      <c r="H2" s="255" t="s">
        <v>1458</v>
      </c>
      <c r="I2" s="255" t="s">
        <v>1459</v>
      </c>
      <c r="J2" s="255" t="s">
        <v>1460</v>
      </c>
      <c r="K2" s="255" t="s">
        <v>1461</v>
      </c>
      <c r="L2" s="65">
        <v>1</v>
      </c>
      <c r="M2" s="6" t="s">
        <v>432</v>
      </c>
    </row>
    <row r="3" spans="1:13" s="5" customFormat="1" ht="12.75" x14ac:dyDescent="0.2">
      <c r="A3" s="392" t="s">
        <v>179</v>
      </c>
      <c r="B3" s="392" t="s">
        <v>180</v>
      </c>
      <c r="C3" s="390" t="s">
        <v>181</v>
      </c>
      <c r="D3" s="392" t="s">
        <v>182</v>
      </c>
      <c r="E3" s="377">
        <v>1001</v>
      </c>
      <c r="F3" s="392" t="s">
        <v>180</v>
      </c>
      <c r="G3" s="377">
        <v>1101</v>
      </c>
      <c r="H3" s="532">
        <v>123370000</v>
      </c>
      <c r="I3" s="532">
        <v>209409</v>
      </c>
      <c r="J3" s="198">
        <v>1.614066253121881</v>
      </c>
      <c r="K3" s="519" t="s">
        <v>1462</v>
      </c>
      <c r="L3" s="577"/>
    </row>
    <row r="4" spans="1:13" s="5" customFormat="1" ht="12.75" x14ac:dyDescent="0.2">
      <c r="A4" s="392" t="s">
        <v>179</v>
      </c>
      <c r="B4" s="392" t="s">
        <v>180</v>
      </c>
      <c r="C4" s="390" t="s">
        <v>181</v>
      </c>
      <c r="D4" s="392" t="s">
        <v>182</v>
      </c>
      <c r="E4" s="377">
        <v>1001</v>
      </c>
      <c r="F4" s="392" t="s">
        <v>183</v>
      </c>
      <c r="G4" s="377">
        <v>1107</v>
      </c>
      <c r="H4" s="532">
        <v>58524000</v>
      </c>
      <c r="I4" s="532">
        <v>118379</v>
      </c>
      <c r="J4" s="198">
        <v>1.3544608927883937</v>
      </c>
      <c r="K4" s="519" t="s">
        <v>1462</v>
      </c>
    </row>
    <row r="5" spans="1:13" s="5" customFormat="1" ht="12.75" x14ac:dyDescent="0.2">
      <c r="A5" s="392" t="s">
        <v>184</v>
      </c>
      <c r="B5" s="392" t="s">
        <v>184</v>
      </c>
      <c r="C5" s="390" t="s">
        <v>181</v>
      </c>
      <c r="D5" s="392" t="s">
        <v>184</v>
      </c>
      <c r="E5" s="377">
        <v>2101</v>
      </c>
      <c r="F5" s="392" t="s">
        <v>184</v>
      </c>
      <c r="G5" s="377">
        <v>2101</v>
      </c>
      <c r="H5" s="532">
        <v>179205000</v>
      </c>
      <c r="I5" s="532">
        <v>395387</v>
      </c>
      <c r="J5" s="198">
        <v>1.2417520119268617</v>
      </c>
      <c r="K5" s="519" t="s">
        <v>1463</v>
      </c>
    </row>
    <row r="6" spans="1:13" s="5" customFormat="1" ht="12.75" x14ac:dyDescent="0.2">
      <c r="A6" s="392" t="s">
        <v>184</v>
      </c>
      <c r="B6" s="392" t="s">
        <v>185</v>
      </c>
      <c r="C6" s="390" t="s">
        <v>181</v>
      </c>
      <c r="D6" s="392" t="s">
        <v>186</v>
      </c>
      <c r="E6" s="377">
        <v>2201</v>
      </c>
      <c r="F6" s="392" t="s">
        <v>186</v>
      </c>
      <c r="G6" s="377">
        <v>2201</v>
      </c>
      <c r="H6" s="532">
        <v>59260200</v>
      </c>
      <c r="I6" s="532">
        <v>177642</v>
      </c>
      <c r="J6" s="198">
        <v>0.91395453962895667</v>
      </c>
      <c r="K6" s="519" t="s">
        <v>1464</v>
      </c>
    </row>
    <row r="7" spans="1:13" s="5" customFormat="1" ht="12.75" x14ac:dyDescent="0.2">
      <c r="A7" s="392" t="s">
        <v>187</v>
      </c>
      <c r="B7" s="392" t="s">
        <v>188</v>
      </c>
      <c r="C7" s="390" t="s">
        <v>181</v>
      </c>
      <c r="D7" s="392" t="s">
        <v>189</v>
      </c>
      <c r="E7" s="377">
        <v>3001</v>
      </c>
      <c r="F7" s="392" t="s">
        <v>188</v>
      </c>
      <c r="G7" s="377">
        <v>3101</v>
      </c>
      <c r="H7" s="532">
        <v>87784340</v>
      </c>
      <c r="I7" s="532">
        <v>167242</v>
      </c>
      <c r="J7" s="198">
        <v>1.4380660425962999</v>
      </c>
      <c r="K7" s="519" t="s">
        <v>1462</v>
      </c>
    </row>
    <row r="8" spans="1:13" s="5" customFormat="1" ht="12.75" x14ac:dyDescent="0.2">
      <c r="A8" s="392" t="s">
        <v>187</v>
      </c>
      <c r="B8" s="392" t="s">
        <v>188</v>
      </c>
      <c r="C8" s="390" t="s">
        <v>181</v>
      </c>
      <c r="D8" s="392" t="s">
        <v>189</v>
      </c>
      <c r="E8" s="377">
        <v>3001</v>
      </c>
      <c r="F8" s="392" t="s">
        <v>190</v>
      </c>
      <c r="G8" s="377">
        <v>3103</v>
      </c>
      <c r="H8" s="532" t="s">
        <v>510</v>
      </c>
      <c r="I8" s="532">
        <v>14060</v>
      </c>
      <c r="J8" s="519" t="s">
        <v>510</v>
      </c>
      <c r="K8" s="519" t="s">
        <v>510</v>
      </c>
    </row>
    <row r="9" spans="1:13" s="5" customFormat="1" ht="12.75" x14ac:dyDescent="0.2">
      <c r="A9" s="392" t="s">
        <v>187</v>
      </c>
      <c r="B9" s="387" t="s">
        <v>191</v>
      </c>
      <c r="C9" s="390" t="s">
        <v>181</v>
      </c>
      <c r="D9" s="387" t="s">
        <v>192</v>
      </c>
      <c r="E9" s="377">
        <v>3301</v>
      </c>
      <c r="F9" s="387" t="s">
        <v>192</v>
      </c>
      <c r="G9" s="377">
        <v>3301</v>
      </c>
      <c r="H9" s="532">
        <v>24893160</v>
      </c>
      <c r="I9" s="532">
        <v>56064</v>
      </c>
      <c r="J9" s="198">
        <v>1.2164747138299867</v>
      </c>
      <c r="K9" s="519" t="s">
        <v>1463</v>
      </c>
    </row>
    <row r="10" spans="1:13" s="5" customFormat="1" ht="12.75" x14ac:dyDescent="0.2">
      <c r="A10" s="392" t="s">
        <v>193</v>
      </c>
      <c r="B10" s="392" t="s">
        <v>194</v>
      </c>
      <c r="C10" s="390" t="s">
        <v>181</v>
      </c>
      <c r="D10" s="392" t="s">
        <v>195</v>
      </c>
      <c r="E10" s="377">
        <v>4001</v>
      </c>
      <c r="F10" s="392" t="s">
        <v>196</v>
      </c>
      <c r="G10" s="377">
        <v>4101</v>
      </c>
      <c r="H10" s="532">
        <v>87997490</v>
      </c>
      <c r="I10" s="532">
        <v>238659</v>
      </c>
      <c r="J10" s="198">
        <v>1.0101819487160766</v>
      </c>
      <c r="K10" s="519" t="s">
        <v>1465</v>
      </c>
    </row>
    <row r="11" spans="1:13" s="5" customFormat="1" ht="12.75" x14ac:dyDescent="0.2">
      <c r="A11" s="392" t="s">
        <v>193</v>
      </c>
      <c r="B11" s="392" t="s">
        <v>194</v>
      </c>
      <c r="C11" s="390" t="s">
        <v>181</v>
      </c>
      <c r="D11" s="392" t="s">
        <v>195</v>
      </c>
      <c r="E11" s="377">
        <v>4001</v>
      </c>
      <c r="F11" s="392" t="s">
        <v>193</v>
      </c>
      <c r="G11" s="377">
        <v>4102</v>
      </c>
      <c r="H11" s="532">
        <v>110880000</v>
      </c>
      <c r="I11" s="532">
        <v>245142</v>
      </c>
      <c r="J11" s="198">
        <v>1.2392034898867115</v>
      </c>
      <c r="K11" s="519" t="s">
        <v>1463</v>
      </c>
    </row>
    <row r="12" spans="1:13" s="5" customFormat="1" ht="12.75" x14ac:dyDescent="0.2">
      <c r="A12" s="392" t="s">
        <v>193</v>
      </c>
      <c r="B12" s="392" t="s">
        <v>197</v>
      </c>
      <c r="C12" s="390" t="s">
        <v>181</v>
      </c>
      <c r="D12" s="392" t="s">
        <v>198</v>
      </c>
      <c r="E12" s="377">
        <v>4301</v>
      </c>
      <c r="F12" s="193" t="s">
        <v>198</v>
      </c>
      <c r="G12" s="377">
        <v>4301</v>
      </c>
      <c r="H12" s="532">
        <v>61389430</v>
      </c>
      <c r="I12" s="532">
        <v>118563</v>
      </c>
      <c r="J12" s="198">
        <v>1.4185725662987794</v>
      </c>
      <c r="K12" s="519" t="s">
        <v>1462</v>
      </c>
    </row>
    <row r="13" spans="1:13" s="5" customFormat="1" ht="12.75" x14ac:dyDescent="0.2">
      <c r="A13" s="392" t="s">
        <v>199</v>
      </c>
      <c r="B13" s="392" t="s">
        <v>199</v>
      </c>
      <c r="C13" s="390" t="s">
        <v>200</v>
      </c>
      <c r="D13" s="392" t="s">
        <v>200</v>
      </c>
      <c r="E13" s="377">
        <v>5001</v>
      </c>
      <c r="F13" s="392" t="s">
        <v>199</v>
      </c>
      <c r="G13" s="377">
        <v>5101</v>
      </c>
      <c r="H13" s="532">
        <v>135906610</v>
      </c>
      <c r="I13" s="532">
        <v>310570</v>
      </c>
      <c r="J13" s="198">
        <v>1.1989145014403475</v>
      </c>
      <c r="K13" s="519" t="s">
        <v>1463</v>
      </c>
    </row>
    <row r="14" spans="1:13" s="5" customFormat="1" ht="12.75" x14ac:dyDescent="0.2">
      <c r="A14" s="392" t="s">
        <v>199</v>
      </c>
      <c r="B14" s="392" t="s">
        <v>199</v>
      </c>
      <c r="C14" s="390" t="s">
        <v>200</v>
      </c>
      <c r="D14" s="392" t="s">
        <v>200</v>
      </c>
      <c r="E14" s="377">
        <v>5001</v>
      </c>
      <c r="F14" s="392" t="s">
        <v>201</v>
      </c>
      <c r="G14" s="377">
        <v>5102</v>
      </c>
      <c r="H14" s="532">
        <v>8929000</v>
      </c>
      <c r="I14" s="532">
        <v>28257</v>
      </c>
      <c r="J14" s="198">
        <v>0.8657328696829153</v>
      </c>
      <c r="K14" s="519" t="s">
        <v>1464</v>
      </c>
    </row>
    <row r="15" spans="1:13" s="5" customFormat="1" ht="12.75" x14ac:dyDescent="0.2">
      <c r="A15" s="392" t="s">
        <v>199</v>
      </c>
      <c r="B15" s="392" t="s">
        <v>199</v>
      </c>
      <c r="C15" s="390" t="s">
        <v>200</v>
      </c>
      <c r="D15" s="392" t="s">
        <v>200</v>
      </c>
      <c r="E15" s="377">
        <v>5001</v>
      </c>
      <c r="F15" s="392" t="s">
        <v>202</v>
      </c>
      <c r="G15" s="377">
        <v>5103</v>
      </c>
      <c r="H15" s="532">
        <v>19123120.000000004</v>
      </c>
      <c r="I15" s="532">
        <v>44335</v>
      </c>
      <c r="J15" s="198">
        <v>1.1817324819903261</v>
      </c>
      <c r="K15" s="519" t="s">
        <v>1463</v>
      </c>
    </row>
    <row r="16" spans="1:13" s="5" customFormat="1" ht="12.75" x14ac:dyDescent="0.2">
      <c r="A16" s="392" t="s">
        <v>199</v>
      </c>
      <c r="B16" s="392" t="s">
        <v>199</v>
      </c>
      <c r="C16" s="390" t="s">
        <v>200</v>
      </c>
      <c r="D16" s="392" t="s">
        <v>200</v>
      </c>
      <c r="E16" s="377">
        <v>5001</v>
      </c>
      <c r="F16" s="392" t="s">
        <v>203</v>
      </c>
      <c r="G16" s="377">
        <v>5105</v>
      </c>
      <c r="H16" s="532">
        <v>9989930</v>
      </c>
      <c r="I16" s="532">
        <v>19306</v>
      </c>
      <c r="J16" s="198">
        <v>1.4176769518738586</v>
      </c>
      <c r="K16" s="519" t="s">
        <v>1462</v>
      </c>
    </row>
    <row r="17" spans="1:11" s="5" customFormat="1" ht="12.75" x14ac:dyDescent="0.2">
      <c r="A17" s="392" t="s">
        <v>199</v>
      </c>
      <c r="B17" s="392" t="s">
        <v>199</v>
      </c>
      <c r="C17" s="390" t="s">
        <v>200</v>
      </c>
      <c r="D17" s="392" t="s">
        <v>200</v>
      </c>
      <c r="E17" s="377">
        <v>5001</v>
      </c>
      <c r="F17" s="392" t="s">
        <v>204</v>
      </c>
      <c r="G17" s="377">
        <v>5107</v>
      </c>
      <c r="H17" s="532">
        <v>15223900</v>
      </c>
      <c r="I17" s="532">
        <v>34527</v>
      </c>
      <c r="J17" s="198">
        <v>1.2080202470093884</v>
      </c>
      <c r="K17" s="519" t="s">
        <v>1463</v>
      </c>
    </row>
    <row r="18" spans="1:11" s="5" customFormat="1" ht="12.75" x14ac:dyDescent="0.2">
      <c r="A18" s="392" t="s">
        <v>199</v>
      </c>
      <c r="B18" s="392" t="s">
        <v>199</v>
      </c>
      <c r="C18" s="390" t="s">
        <v>200</v>
      </c>
      <c r="D18" s="392" t="s">
        <v>200</v>
      </c>
      <c r="E18" s="377">
        <v>5001</v>
      </c>
      <c r="F18" s="392" t="s">
        <v>205</v>
      </c>
      <c r="G18" s="377">
        <v>5109</v>
      </c>
      <c r="H18" s="532">
        <v>152079330</v>
      </c>
      <c r="I18" s="532">
        <v>353000</v>
      </c>
      <c r="J18" s="198">
        <v>1.1803277581590284</v>
      </c>
      <c r="K18" s="519" t="s">
        <v>1463</v>
      </c>
    </row>
    <row r="19" spans="1:11" s="5" customFormat="1" ht="12.75" x14ac:dyDescent="0.2">
      <c r="A19" s="392" t="s">
        <v>199</v>
      </c>
      <c r="B19" s="387" t="s">
        <v>206</v>
      </c>
      <c r="C19" s="390" t="s">
        <v>181</v>
      </c>
      <c r="D19" s="387" t="s">
        <v>207</v>
      </c>
      <c r="E19" s="377">
        <v>5301</v>
      </c>
      <c r="F19" s="194" t="s">
        <v>206</v>
      </c>
      <c r="G19" s="377">
        <v>5301</v>
      </c>
      <c r="H19" s="532">
        <v>26061191</v>
      </c>
      <c r="I19" s="532">
        <v>67071</v>
      </c>
      <c r="J19" s="198">
        <v>1.064551345405186</v>
      </c>
      <c r="K19" s="519" t="s">
        <v>1465</v>
      </c>
    </row>
    <row r="20" spans="1:11" s="5" customFormat="1" ht="12.75" x14ac:dyDescent="0.2">
      <c r="A20" s="392" t="s">
        <v>199</v>
      </c>
      <c r="B20" s="387" t="s">
        <v>206</v>
      </c>
      <c r="C20" s="390" t="s">
        <v>181</v>
      </c>
      <c r="D20" s="387" t="s">
        <v>207</v>
      </c>
      <c r="E20" s="377">
        <v>5301</v>
      </c>
      <c r="F20" s="194" t="s">
        <v>208</v>
      </c>
      <c r="G20" s="377">
        <v>5304</v>
      </c>
      <c r="H20" s="532">
        <v>5564000</v>
      </c>
      <c r="I20" s="532">
        <v>19905</v>
      </c>
      <c r="J20" s="198">
        <v>0.76582947080825703</v>
      </c>
      <c r="K20" s="519" t="s">
        <v>1464</v>
      </c>
    </row>
    <row r="21" spans="1:11" s="5" customFormat="1" ht="12.75" x14ac:dyDescent="0.2">
      <c r="A21" s="392" t="s">
        <v>199</v>
      </c>
      <c r="B21" s="387" t="s">
        <v>209</v>
      </c>
      <c r="C21" s="390" t="s">
        <v>181</v>
      </c>
      <c r="D21" s="387" t="s">
        <v>210</v>
      </c>
      <c r="E21" s="377">
        <v>5501</v>
      </c>
      <c r="F21" s="194" t="s">
        <v>209</v>
      </c>
      <c r="G21" s="377">
        <v>5501</v>
      </c>
      <c r="H21" s="532">
        <v>97190000</v>
      </c>
      <c r="I21" s="532">
        <v>95032</v>
      </c>
      <c r="J21" s="198">
        <v>2.8019401107283834</v>
      </c>
      <c r="K21" s="519" t="s">
        <v>1462</v>
      </c>
    </row>
    <row r="22" spans="1:11" s="5" customFormat="1" ht="12.75" x14ac:dyDescent="0.2">
      <c r="A22" s="392" t="s">
        <v>199</v>
      </c>
      <c r="B22" s="387" t="s">
        <v>209</v>
      </c>
      <c r="C22" s="390" t="s">
        <v>181</v>
      </c>
      <c r="D22" s="387" t="s">
        <v>210</v>
      </c>
      <c r="E22" s="377">
        <v>5501</v>
      </c>
      <c r="F22" s="194" t="s">
        <v>211</v>
      </c>
      <c r="G22" s="377">
        <v>5502</v>
      </c>
      <c r="H22" s="532">
        <v>19868000</v>
      </c>
      <c r="I22" s="532">
        <v>52996</v>
      </c>
      <c r="J22" s="198">
        <v>1.0271129276233821</v>
      </c>
      <c r="K22" s="519" t="s">
        <v>1465</v>
      </c>
    </row>
    <row r="23" spans="1:11" s="5" customFormat="1" ht="12.75" x14ac:dyDescent="0.2">
      <c r="A23" s="392" t="s">
        <v>199</v>
      </c>
      <c r="B23" s="387" t="s">
        <v>209</v>
      </c>
      <c r="C23" s="390" t="s">
        <v>181</v>
      </c>
      <c r="D23" s="387" t="s">
        <v>210</v>
      </c>
      <c r="E23" s="377">
        <v>5501</v>
      </c>
      <c r="F23" s="194" t="s">
        <v>212</v>
      </c>
      <c r="G23" s="377">
        <v>5503</v>
      </c>
      <c r="H23" s="532">
        <v>11330000</v>
      </c>
      <c r="I23" s="532">
        <v>18745</v>
      </c>
      <c r="J23" s="198">
        <v>1.6559667052766585</v>
      </c>
      <c r="K23" s="519" t="s">
        <v>1462</v>
      </c>
    </row>
    <row r="24" spans="1:11" s="5" customFormat="1" ht="12.75" x14ac:dyDescent="0.2">
      <c r="A24" s="392" t="s">
        <v>199</v>
      </c>
      <c r="B24" s="387" t="s">
        <v>209</v>
      </c>
      <c r="C24" s="390" t="s">
        <v>181</v>
      </c>
      <c r="D24" s="387" t="s">
        <v>210</v>
      </c>
      <c r="E24" s="377">
        <v>5501</v>
      </c>
      <c r="F24" s="194" t="s">
        <v>213</v>
      </c>
      <c r="G24" s="377">
        <v>5504</v>
      </c>
      <c r="H24" s="532" t="s">
        <v>510</v>
      </c>
      <c r="I24" s="532">
        <v>23803</v>
      </c>
      <c r="J24" s="519" t="s">
        <v>510</v>
      </c>
      <c r="K24" s="519" t="s">
        <v>510</v>
      </c>
    </row>
    <row r="25" spans="1:11" s="5" customFormat="1" ht="12.75" x14ac:dyDescent="0.2">
      <c r="A25" s="392" t="s">
        <v>199</v>
      </c>
      <c r="B25" s="392" t="s">
        <v>214</v>
      </c>
      <c r="C25" s="390" t="s">
        <v>181</v>
      </c>
      <c r="D25" s="392" t="s">
        <v>215</v>
      </c>
      <c r="E25" s="377">
        <v>5601</v>
      </c>
      <c r="F25" s="193" t="s">
        <v>214</v>
      </c>
      <c r="G25" s="377">
        <v>5601</v>
      </c>
      <c r="H25" s="532">
        <v>32114000</v>
      </c>
      <c r="I25" s="532">
        <v>95130</v>
      </c>
      <c r="J25" s="198">
        <v>0.92487713280600881</v>
      </c>
      <c r="K25" s="519" t="s">
        <v>1464</v>
      </c>
    </row>
    <row r="26" spans="1:11" s="5" customFormat="1" ht="12.75" x14ac:dyDescent="0.2">
      <c r="A26" s="392" t="s">
        <v>199</v>
      </c>
      <c r="B26" s="392" t="s">
        <v>214</v>
      </c>
      <c r="C26" s="390" t="s">
        <v>181</v>
      </c>
      <c r="D26" s="392" t="s">
        <v>215</v>
      </c>
      <c r="E26" s="377">
        <v>5601</v>
      </c>
      <c r="F26" s="193" t="s">
        <v>216</v>
      </c>
      <c r="G26" s="377">
        <v>5603</v>
      </c>
      <c r="H26" s="532">
        <v>16577800</v>
      </c>
      <c r="I26" s="532">
        <v>24307</v>
      </c>
      <c r="J26" s="198">
        <v>1.868541166618106</v>
      </c>
      <c r="K26" s="519" t="s">
        <v>1462</v>
      </c>
    </row>
    <row r="27" spans="1:11" s="5" customFormat="1" ht="12.75" x14ac:dyDescent="0.2">
      <c r="A27" s="392" t="s">
        <v>199</v>
      </c>
      <c r="B27" s="392" t="s">
        <v>214</v>
      </c>
      <c r="C27" s="390" t="s">
        <v>181</v>
      </c>
      <c r="D27" s="392" t="s">
        <v>215</v>
      </c>
      <c r="E27" s="377">
        <v>5601</v>
      </c>
      <c r="F27" s="193" t="s">
        <v>217</v>
      </c>
      <c r="G27" s="377">
        <v>5606</v>
      </c>
      <c r="H27" s="532">
        <v>4596800</v>
      </c>
      <c r="I27" s="532">
        <v>11467</v>
      </c>
      <c r="J27" s="198">
        <v>1.0982796374587709</v>
      </c>
      <c r="K27" s="519" t="s">
        <v>1465</v>
      </c>
    </row>
    <row r="28" spans="1:11" s="5" customFormat="1" ht="12.75" x14ac:dyDescent="0.2">
      <c r="A28" s="392" t="s">
        <v>199</v>
      </c>
      <c r="B28" s="387" t="s">
        <v>218</v>
      </c>
      <c r="C28" s="390" t="s">
        <v>181</v>
      </c>
      <c r="D28" s="387" t="s">
        <v>219</v>
      </c>
      <c r="E28" s="377">
        <v>5701</v>
      </c>
      <c r="F28" s="194" t="s">
        <v>219</v>
      </c>
      <c r="G28" s="377">
        <v>5701</v>
      </c>
      <c r="H28" s="532" t="s">
        <v>510</v>
      </c>
      <c r="I28" s="532">
        <v>81120</v>
      </c>
      <c r="J28" s="519" t="s">
        <v>510</v>
      </c>
      <c r="K28" s="519" t="s">
        <v>510</v>
      </c>
    </row>
    <row r="29" spans="1:11" s="5" customFormat="1" ht="12.75" x14ac:dyDescent="0.2">
      <c r="A29" s="392" t="s">
        <v>199</v>
      </c>
      <c r="B29" s="392" t="s">
        <v>220</v>
      </c>
      <c r="C29" s="390" t="s">
        <v>200</v>
      </c>
      <c r="D29" s="392" t="s">
        <v>200</v>
      </c>
      <c r="E29" s="377">
        <v>5001</v>
      </c>
      <c r="F29" s="392" t="s">
        <v>221</v>
      </c>
      <c r="G29" s="377">
        <v>5801</v>
      </c>
      <c r="H29" s="532">
        <v>56431000</v>
      </c>
      <c r="I29" s="532">
        <v>162464</v>
      </c>
      <c r="J29" s="198">
        <v>0.9516291575490865</v>
      </c>
      <c r="K29" s="519" t="s">
        <v>1464</v>
      </c>
    </row>
    <row r="30" spans="1:11" s="5" customFormat="1" ht="12.75" x14ac:dyDescent="0.2">
      <c r="A30" s="392" t="s">
        <v>199</v>
      </c>
      <c r="B30" s="392" t="s">
        <v>220</v>
      </c>
      <c r="C30" s="390" t="s">
        <v>200</v>
      </c>
      <c r="D30" s="392" t="s">
        <v>200</v>
      </c>
      <c r="E30" s="377">
        <v>5001</v>
      </c>
      <c r="F30" s="392" t="s">
        <v>222</v>
      </c>
      <c r="G30" s="377">
        <v>5802</v>
      </c>
      <c r="H30" s="532">
        <v>14920210</v>
      </c>
      <c r="I30" s="532">
        <v>48633</v>
      </c>
      <c r="J30" s="198">
        <v>0.84052572679523929</v>
      </c>
      <c r="K30" s="519" t="s">
        <v>1464</v>
      </c>
    </row>
    <row r="31" spans="1:11" s="5" customFormat="1" ht="12.75" x14ac:dyDescent="0.2">
      <c r="A31" s="392" t="s">
        <v>199</v>
      </c>
      <c r="B31" s="392" t="s">
        <v>220</v>
      </c>
      <c r="C31" s="390" t="s">
        <v>200</v>
      </c>
      <c r="D31" s="392" t="s">
        <v>200</v>
      </c>
      <c r="E31" s="377">
        <v>5001</v>
      </c>
      <c r="F31" s="392" t="s">
        <v>223</v>
      </c>
      <c r="G31" s="377">
        <v>5803</v>
      </c>
      <c r="H31" s="532" t="s">
        <v>510</v>
      </c>
      <c r="I31" s="532">
        <v>18625</v>
      </c>
      <c r="J31" s="519" t="s">
        <v>510</v>
      </c>
      <c r="K31" s="519" t="s">
        <v>510</v>
      </c>
    </row>
    <row r="32" spans="1:11" s="5" customFormat="1" ht="12.75" x14ac:dyDescent="0.2">
      <c r="A32" s="392" t="s">
        <v>199</v>
      </c>
      <c r="B32" s="392" t="s">
        <v>220</v>
      </c>
      <c r="C32" s="390" t="s">
        <v>200</v>
      </c>
      <c r="D32" s="392" t="s">
        <v>200</v>
      </c>
      <c r="E32" s="377">
        <v>5001</v>
      </c>
      <c r="F32" s="392" t="s">
        <v>224</v>
      </c>
      <c r="G32" s="377">
        <v>5804</v>
      </c>
      <c r="H32" s="532">
        <v>46363000</v>
      </c>
      <c r="I32" s="532">
        <v>134099</v>
      </c>
      <c r="J32" s="198">
        <v>0.94722494431889259</v>
      </c>
      <c r="K32" s="519" t="s">
        <v>1464</v>
      </c>
    </row>
    <row r="33" spans="1:11" s="5" customFormat="1" ht="12.75" x14ac:dyDescent="0.2">
      <c r="A33" s="392" t="s">
        <v>225</v>
      </c>
      <c r="B33" s="392" t="s">
        <v>226</v>
      </c>
      <c r="C33" s="390" t="s">
        <v>181</v>
      </c>
      <c r="D33" s="392" t="s">
        <v>227</v>
      </c>
      <c r="E33" s="377">
        <v>6001</v>
      </c>
      <c r="F33" s="392" t="s">
        <v>228</v>
      </c>
      <c r="G33" s="377">
        <v>6101</v>
      </c>
      <c r="H33" s="532">
        <v>102737000</v>
      </c>
      <c r="I33" s="532">
        <v>258738</v>
      </c>
      <c r="J33" s="198">
        <v>1.0878619795960096</v>
      </c>
      <c r="K33" s="519" t="s">
        <v>1465</v>
      </c>
    </row>
    <row r="34" spans="1:11" s="5" customFormat="1" ht="12.75" x14ac:dyDescent="0.2">
      <c r="A34" s="392" t="s">
        <v>225</v>
      </c>
      <c r="B34" s="392" t="s">
        <v>226</v>
      </c>
      <c r="C34" s="390" t="s">
        <v>181</v>
      </c>
      <c r="D34" s="392" t="s">
        <v>227</v>
      </c>
      <c r="E34" s="377">
        <v>6001</v>
      </c>
      <c r="F34" s="392" t="s">
        <v>229</v>
      </c>
      <c r="G34" s="377">
        <v>6108</v>
      </c>
      <c r="H34" s="532">
        <v>21837800</v>
      </c>
      <c r="I34" s="532">
        <v>56839</v>
      </c>
      <c r="J34" s="198">
        <v>1.0526150889546946</v>
      </c>
      <c r="K34" s="519" t="s">
        <v>1465</v>
      </c>
    </row>
    <row r="35" spans="1:11" s="5" customFormat="1" ht="12.75" x14ac:dyDescent="0.2">
      <c r="A35" s="392" t="s">
        <v>225</v>
      </c>
      <c r="B35" s="387" t="s">
        <v>226</v>
      </c>
      <c r="C35" s="390" t="s">
        <v>181</v>
      </c>
      <c r="D35" s="387" t="s">
        <v>230</v>
      </c>
      <c r="E35" s="377">
        <v>6115</v>
      </c>
      <c r="F35" s="387" t="s">
        <v>230</v>
      </c>
      <c r="G35" s="377">
        <v>6115</v>
      </c>
      <c r="H35" s="532">
        <v>20809000</v>
      </c>
      <c r="I35" s="532">
        <v>62193</v>
      </c>
      <c r="J35" s="198">
        <v>0.91667806512163086</v>
      </c>
      <c r="K35" s="519" t="s">
        <v>1464</v>
      </c>
    </row>
    <row r="36" spans="1:11" s="5" customFormat="1" ht="12.75" x14ac:dyDescent="0.2">
      <c r="A36" s="392" t="s">
        <v>225</v>
      </c>
      <c r="B36" s="387" t="s">
        <v>231</v>
      </c>
      <c r="C36" s="390" t="s">
        <v>181</v>
      </c>
      <c r="D36" s="387" t="s">
        <v>232</v>
      </c>
      <c r="E36" s="377">
        <v>6301</v>
      </c>
      <c r="F36" s="194" t="s">
        <v>232</v>
      </c>
      <c r="G36" s="377">
        <v>6301</v>
      </c>
      <c r="H36" s="532">
        <v>28091000</v>
      </c>
      <c r="I36" s="532">
        <v>76875</v>
      </c>
      <c r="J36" s="198">
        <v>1.0011270742844416</v>
      </c>
      <c r="K36" s="519" t="s">
        <v>1464</v>
      </c>
    </row>
    <row r="37" spans="1:11" s="5" customFormat="1" ht="12.75" x14ac:dyDescent="0.2">
      <c r="A37" s="392" t="s">
        <v>233</v>
      </c>
      <c r="B37" s="392" t="s">
        <v>234</v>
      </c>
      <c r="C37" s="390" t="s">
        <v>181</v>
      </c>
      <c r="D37" s="392" t="s">
        <v>235</v>
      </c>
      <c r="E37" s="377">
        <v>7001</v>
      </c>
      <c r="F37" s="392" t="s">
        <v>234</v>
      </c>
      <c r="G37" s="377">
        <v>7101</v>
      </c>
      <c r="H37" s="532">
        <v>100848570</v>
      </c>
      <c r="I37" s="532">
        <v>232672</v>
      </c>
      <c r="J37" s="198">
        <v>1.1874976449886299</v>
      </c>
      <c r="K37" s="519" t="s">
        <v>1463</v>
      </c>
    </row>
    <row r="38" spans="1:11" s="5" customFormat="1" ht="12.75" x14ac:dyDescent="0.2">
      <c r="A38" s="392" t="s">
        <v>233</v>
      </c>
      <c r="B38" s="387" t="s">
        <v>234</v>
      </c>
      <c r="C38" s="390" t="s">
        <v>181</v>
      </c>
      <c r="D38" s="387" t="s">
        <v>236</v>
      </c>
      <c r="E38" s="377">
        <v>7102</v>
      </c>
      <c r="F38" s="387" t="s">
        <v>236</v>
      </c>
      <c r="G38" s="377">
        <v>7102</v>
      </c>
      <c r="H38" s="532">
        <v>19088780</v>
      </c>
      <c r="I38" s="532">
        <v>49932</v>
      </c>
      <c r="J38" s="198">
        <v>1.0473849915336912</v>
      </c>
      <c r="K38" s="519" t="s">
        <v>1465</v>
      </c>
    </row>
    <row r="39" spans="1:11" s="5" customFormat="1" ht="12.75" x14ac:dyDescent="0.2">
      <c r="A39" s="392" t="s">
        <v>233</v>
      </c>
      <c r="B39" s="392" t="s">
        <v>234</v>
      </c>
      <c r="C39" s="390" t="s">
        <v>181</v>
      </c>
      <c r="D39" s="392" t="s">
        <v>235</v>
      </c>
      <c r="E39" s="377">
        <v>7001</v>
      </c>
      <c r="F39" s="392" t="s">
        <v>233</v>
      </c>
      <c r="G39" s="377">
        <v>7105</v>
      </c>
      <c r="H39" s="532">
        <v>48161360</v>
      </c>
      <c r="I39" s="532">
        <v>54841</v>
      </c>
      <c r="J39" s="198">
        <v>2.4060270875230088</v>
      </c>
      <c r="K39" s="519" t="s">
        <v>1462</v>
      </c>
    </row>
    <row r="40" spans="1:11" s="5" customFormat="1" ht="12.75" x14ac:dyDescent="0.2">
      <c r="A40" s="392" t="s">
        <v>233</v>
      </c>
      <c r="B40" s="392" t="s">
        <v>237</v>
      </c>
      <c r="C40" s="390" t="s">
        <v>181</v>
      </c>
      <c r="D40" s="392" t="s">
        <v>238</v>
      </c>
      <c r="E40" s="377">
        <v>7301</v>
      </c>
      <c r="F40" s="193" t="s">
        <v>237</v>
      </c>
      <c r="G40" s="377">
        <v>7301</v>
      </c>
      <c r="H40" s="532">
        <v>63348840</v>
      </c>
      <c r="I40" s="532">
        <v>158795</v>
      </c>
      <c r="J40" s="198">
        <v>1.0929718552437084</v>
      </c>
      <c r="K40" s="519" t="s">
        <v>1465</v>
      </c>
    </row>
    <row r="41" spans="1:11" s="5" customFormat="1" ht="12.75" x14ac:dyDescent="0.2">
      <c r="A41" s="392" t="s">
        <v>233</v>
      </c>
      <c r="B41" s="392" t="s">
        <v>237</v>
      </c>
      <c r="C41" s="390" t="s">
        <v>181</v>
      </c>
      <c r="D41" s="392" t="s">
        <v>238</v>
      </c>
      <c r="E41" s="377">
        <v>7301</v>
      </c>
      <c r="F41" s="193" t="s">
        <v>239</v>
      </c>
      <c r="G41" s="377">
        <v>7305</v>
      </c>
      <c r="H41" s="532">
        <v>3123510</v>
      </c>
      <c r="I41" s="532">
        <v>10940</v>
      </c>
      <c r="J41" s="198">
        <v>0.78222684130124465</v>
      </c>
      <c r="K41" s="519" t="s">
        <v>1464</v>
      </c>
    </row>
    <row r="42" spans="1:11" s="5" customFormat="1" ht="12.75" x14ac:dyDescent="0.2">
      <c r="A42" s="392" t="s">
        <v>233</v>
      </c>
      <c r="B42" s="392" t="s">
        <v>237</v>
      </c>
      <c r="C42" s="390" t="s">
        <v>181</v>
      </c>
      <c r="D42" s="392" t="s">
        <v>238</v>
      </c>
      <c r="E42" s="377">
        <v>7301</v>
      </c>
      <c r="F42" s="193" t="s">
        <v>240</v>
      </c>
      <c r="G42" s="377">
        <v>7306</v>
      </c>
      <c r="H42" s="532">
        <v>4108060.0000000005</v>
      </c>
      <c r="I42" s="532">
        <v>15721</v>
      </c>
      <c r="J42" s="198">
        <v>0.7159187649710318</v>
      </c>
      <c r="K42" s="519" t="s">
        <v>1464</v>
      </c>
    </row>
    <row r="43" spans="1:11" s="5" customFormat="1" ht="12.75" x14ac:dyDescent="0.2">
      <c r="A43" s="392" t="s">
        <v>233</v>
      </c>
      <c r="B43" s="387" t="s">
        <v>241</v>
      </c>
      <c r="C43" s="390" t="s">
        <v>181</v>
      </c>
      <c r="D43" s="387" t="s">
        <v>241</v>
      </c>
      <c r="E43" s="377">
        <v>7401</v>
      </c>
      <c r="F43" s="194" t="s">
        <v>241</v>
      </c>
      <c r="G43" s="377">
        <v>7401</v>
      </c>
      <c r="H43" s="532">
        <v>34813030</v>
      </c>
      <c r="I43" s="532">
        <v>99056</v>
      </c>
      <c r="J43" s="198">
        <v>0.96287114746771152</v>
      </c>
      <c r="K43" s="519" t="s">
        <v>1464</v>
      </c>
    </row>
    <row r="44" spans="1:11" s="5" customFormat="1" ht="12.75" x14ac:dyDescent="0.2">
      <c r="A44" s="392" t="s">
        <v>242</v>
      </c>
      <c r="B44" s="392" t="s">
        <v>243</v>
      </c>
      <c r="C44" s="390" t="s">
        <v>244</v>
      </c>
      <c r="D44" s="392" t="s">
        <v>244</v>
      </c>
      <c r="E44" s="377">
        <v>8001</v>
      </c>
      <c r="F44" s="392" t="s">
        <v>243</v>
      </c>
      <c r="G44" s="377">
        <v>8101</v>
      </c>
      <c r="H44" s="532">
        <v>97174000</v>
      </c>
      <c r="I44" s="532">
        <v>236400</v>
      </c>
      <c r="J44" s="198">
        <v>1.1261850126324084</v>
      </c>
      <c r="K44" s="519" t="s">
        <v>1465</v>
      </c>
    </row>
    <row r="45" spans="1:11" s="5" customFormat="1" ht="12.75" x14ac:dyDescent="0.2">
      <c r="A45" s="392" t="s">
        <v>242</v>
      </c>
      <c r="B45" s="392" t="s">
        <v>243</v>
      </c>
      <c r="C45" s="390" t="s">
        <v>244</v>
      </c>
      <c r="D45" s="392" t="s">
        <v>244</v>
      </c>
      <c r="E45" s="377">
        <v>8001</v>
      </c>
      <c r="F45" s="392" t="s">
        <v>245</v>
      </c>
      <c r="G45" s="377">
        <v>8102</v>
      </c>
      <c r="H45" s="532">
        <v>47152870</v>
      </c>
      <c r="I45" s="532">
        <v>123634</v>
      </c>
      <c r="J45" s="198">
        <v>1.0449062976647157</v>
      </c>
      <c r="K45" s="519" t="s">
        <v>1465</v>
      </c>
    </row>
    <row r="46" spans="1:11" s="5" customFormat="1" ht="12.75" x14ac:dyDescent="0.2">
      <c r="A46" s="392" t="s">
        <v>242</v>
      </c>
      <c r="B46" s="392" t="s">
        <v>243</v>
      </c>
      <c r="C46" s="390" t="s">
        <v>244</v>
      </c>
      <c r="D46" s="392" t="s">
        <v>244</v>
      </c>
      <c r="E46" s="377">
        <v>8001</v>
      </c>
      <c r="F46" s="392" t="s">
        <v>246</v>
      </c>
      <c r="G46" s="377">
        <v>8103</v>
      </c>
      <c r="H46" s="532">
        <v>33296000</v>
      </c>
      <c r="I46" s="532">
        <v>90438</v>
      </c>
      <c r="J46" s="198">
        <v>1.0086680135365573</v>
      </c>
      <c r="K46" s="519" t="s">
        <v>1465</v>
      </c>
    </row>
    <row r="47" spans="1:11" s="5" customFormat="1" ht="12.75" x14ac:dyDescent="0.2">
      <c r="A47" s="392" t="s">
        <v>242</v>
      </c>
      <c r="B47" s="392" t="s">
        <v>243</v>
      </c>
      <c r="C47" s="390" t="s">
        <v>244</v>
      </c>
      <c r="D47" s="392" t="s">
        <v>244</v>
      </c>
      <c r="E47" s="377">
        <v>8001</v>
      </c>
      <c r="F47" s="392" t="s">
        <v>247</v>
      </c>
      <c r="G47" s="377">
        <v>8105</v>
      </c>
      <c r="H47" s="532">
        <v>7481370</v>
      </c>
      <c r="I47" s="532">
        <v>25778</v>
      </c>
      <c r="J47" s="198">
        <v>0.79513166690934289</v>
      </c>
      <c r="K47" s="519" t="s">
        <v>1464</v>
      </c>
    </row>
    <row r="48" spans="1:11" s="5" customFormat="1" ht="12.75" x14ac:dyDescent="0.2">
      <c r="A48" s="392" t="s">
        <v>242</v>
      </c>
      <c r="B48" s="392" t="s">
        <v>243</v>
      </c>
      <c r="C48" s="390" t="s">
        <v>244</v>
      </c>
      <c r="D48" s="392" t="s">
        <v>244</v>
      </c>
      <c r="E48" s="377">
        <v>8001</v>
      </c>
      <c r="F48" s="392" t="s">
        <v>248</v>
      </c>
      <c r="G48" s="377">
        <v>8106</v>
      </c>
      <c r="H48" s="532" t="s">
        <v>510</v>
      </c>
      <c r="I48" s="532">
        <v>45845</v>
      </c>
      <c r="J48" s="519" t="s">
        <v>510</v>
      </c>
      <c r="K48" s="519" t="s">
        <v>510</v>
      </c>
    </row>
    <row r="49" spans="1:11" s="5" customFormat="1" ht="12.75" x14ac:dyDescent="0.2">
      <c r="A49" s="392" t="s">
        <v>242</v>
      </c>
      <c r="B49" s="392" t="s">
        <v>243</v>
      </c>
      <c r="C49" s="390" t="s">
        <v>244</v>
      </c>
      <c r="D49" s="392" t="s">
        <v>244</v>
      </c>
      <c r="E49" s="377">
        <v>8001</v>
      </c>
      <c r="F49" s="392" t="s">
        <v>249</v>
      </c>
      <c r="G49" s="377">
        <v>8107</v>
      </c>
      <c r="H49" s="532">
        <v>20846870</v>
      </c>
      <c r="I49" s="532">
        <v>49531</v>
      </c>
      <c r="J49" s="198">
        <v>1.1531104223368622</v>
      </c>
      <c r="K49" s="519" t="s">
        <v>1465</v>
      </c>
    </row>
    <row r="50" spans="1:11" s="5" customFormat="1" ht="12.75" x14ac:dyDescent="0.2">
      <c r="A50" s="392" t="s">
        <v>242</v>
      </c>
      <c r="B50" s="392" t="s">
        <v>243</v>
      </c>
      <c r="C50" s="390" t="s">
        <v>244</v>
      </c>
      <c r="D50" s="392" t="s">
        <v>244</v>
      </c>
      <c r="E50" s="377">
        <v>8001</v>
      </c>
      <c r="F50" s="392" t="s">
        <v>250</v>
      </c>
      <c r="G50" s="377">
        <v>8108</v>
      </c>
      <c r="H50" s="532">
        <v>45754360</v>
      </c>
      <c r="I50" s="532">
        <v>140877</v>
      </c>
      <c r="J50" s="198">
        <v>0.88981459683911579</v>
      </c>
      <c r="K50" s="519" t="s">
        <v>1464</v>
      </c>
    </row>
    <row r="51" spans="1:11" s="5" customFormat="1" ht="12.75" x14ac:dyDescent="0.2">
      <c r="A51" s="392" t="s">
        <v>242</v>
      </c>
      <c r="B51" s="392" t="s">
        <v>243</v>
      </c>
      <c r="C51" s="390" t="s">
        <v>244</v>
      </c>
      <c r="D51" s="392" t="s">
        <v>244</v>
      </c>
      <c r="E51" s="377">
        <v>8001</v>
      </c>
      <c r="F51" s="392" t="s">
        <v>251</v>
      </c>
      <c r="G51" s="377">
        <v>8109</v>
      </c>
      <c r="H51" s="532">
        <v>3659000</v>
      </c>
      <c r="I51" s="532">
        <v>14662</v>
      </c>
      <c r="J51" s="198">
        <v>0.68371692362887571</v>
      </c>
      <c r="K51" s="519" t="s">
        <v>1464</v>
      </c>
    </row>
    <row r="52" spans="1:11" s="5" customFormat="1" ht="12.75" x14ac:dyDescent="0.2">
      <c r="A52" s="392" t="s">
        <v>242</v>
      </c>
      <c r="B52" s="392" t="s">
        <v>243</v>
      </c>
      <c r="C52" s="390" t="s">
        <v>244</v>
      </c>
      <c r="D52" s="392" t="s">
        <v>244</v>
      </c>
      <c r="E52" s="377">
        <v>8001</v>
      </c>
      <c r="F52" s="392" t="s">
        <v>252</v>
      </c>
      <c r="G52" s="377">
        <v>8110</v>
      </c>
      <c r="H52" s="532">
        <v>62193690</v>
      </c>
      <c r="I52" s="532">
        <v>158087</v>
      </c>
      <c r="J52" s="198">
        <v>1.0778474588857825</v>
      </c>
      <c r="K52" s="519" t="s">
        <v>1465</v>
      </c>
    </row>
    <row r="53" spans="1:11" s="5" customFormat="1" ht="12.75" x14ac:dyDescent="0.2">
      <c r="A53" s="392" t="s">
        <v>242</v>
      </c>
      <c r="B53" s="392" t="s">
        <v>243</v>
      </c>
      <c r="C53" s="390" t="s">
        <v>244</v>
      </c>
      <c r="D53" s="392" t="s">
        <v>244</v>
      </c>
      <c r="E53" s="377">
        <v>8001</v>
      </c>
      <c r="F53" s="392" t="s">
        <v>253</v>
      </c>
      <c r="G53" s="377">
        <v>8111</v>
      </c>
      <c r="H53" s="532">
        <v>18738000</v>
      </c>
      <c r="I53" s="532">
        <v>58294</v>
      </c>
      <c r="J53" s="198">
        <v>0.88065643636343127</v>
      </c>
      <c r="K53" s="519" t="s">
        <v>1464</v>
      </c>
    </row>
    <row r="54" spans="1:11" s="5" customFormat="1" ht="12.75" x14ac:dyDescent="0.2">
      <c r="A54" s="392" t="s">
        <v>242</v>
      </c>
      <c r="B54" s="392" t="s">
        <v>243</v>
      </c>
      <c r="C54" s="390" t="s">
        <v>244</v>
      </c>
      <c r="D54" s="392" t="s">
        <v>244</v>
      </c>
      <c r="E54" s="377">
        <v>8001</v>
      </c>
      <c r="F54" s="392" t="s">
        <v>254</v>
      </c>
      <c r="G54" s="377">
        <v>8112</v>
      </c>
      <c r="H54" s="532">
        <v>35325000</v>
      </c>
      <c r="I54" s="532">
        <v>96499</v>
      </c>
      <c r="J54" s="198">
        <v>1.0029204646453147</v>
      </c>
      <c r="K54" s="519" t="s">
        <v>1464</v>
      </c>
    </row>
    <row r="55" spans="1:11" s="5" customFormat="1" ht="12.75" x14ac:dyDescent="0.2">
      <c r="A55" s="392" t="s">
        <v>242</v>
      </c>
      <c r="B55" s="392" t="s">
        <v>242</v>
      </c>
      <c r="C55" s="390" t="s">
        <v>181</v>
      </c>
      <c r="D55" s="392" t="s">
        <v>255</v>
      </c>
      <c r="E55" s="377">
        <v>8301</v>
      </c>
      <c r="F55" s="392" t="s">
        <v>256</v>
      </c>
      <c r="G55" s="377">
        <v>8301</v>
      </c>
      <c r="H55" s="532">
        <v>88391440</v>
      </c>
      <c r="I55" s="532">
        <v>214799</v>
      </c>
      <c r="J55" s="198">
        <v>1.127418324885699</v>
      </c>
      <c r="K55" s="519" t="s">
        <v>1465</v>
      </c>
    </row>
    <row r="56" spans="1:11" s="5" customFormat="1" ht="12.75" x14ac:dyDescent="0.2">
      <c r="A56" s="392" t="s">
        <v>242</v>
      </c>
      <c r="B56" s="392" t="s">
        <v>242</v>
      </c>
      <c r="C56" s="390" t="s">
        <v>181</v>
      </c>
      <c r="D56" s="392" t="s">
        <v>255</v>
      </c>
      <c r="E56" s="377">
        <v>8301</v>
      </c>
      <c r="F56" s="193" t="s">
        <v>257</v>
      </c>
      <c r="G56" s="377">
        <v>8306</v>
      </c>
      <c r="H56" s="532">
        <v>7005380</v>
      </c>
      <c r="I56" s="532">
        <v>27814</v>
      </c>
      <c r="J56" s="198">
        <v>0.6900417745670604</v>
      </c>
      <c r="K56" s="519" t="s">
        <v>1464</v>
      </c>
    </row>
    <row r="57" spans="1:11" s="5" customFormat="1" ht="12.75" x14ac:dyDescent="0.2">
      <c r="A57" s="392" t="s">
        <v>258</v>
      </c>
      <c r="B57" s="392" t="s">
        <v>259</v>
      </c>
      <c r="C57" s="390" t="s">
        <v>181</v>
      </c>
      <c r="D57" s="392" t="s">
        <v>260</v>
      </c>
      <c r="E57" s="377">
        <v>9001</v>
      </c>
      <c r="F57" s="392" t="s">
        <v>261</v>
      </c>
      <c r="G57" s="377">
        <v>9101</v>
      </c>
      <c r="H57" s="532">
        <v>110681000</v>
      </c>
      <c r="I57" s="532">
        <v>298239</v>
      </c>
      <c r="J57" s="198">
        <v>1.0167537325378511</v>
      </c>
      <c r="K57" s="519" t="s">
        <v>1465</v>
      </c>
    </row>
    <row r="58" spans="1:11" s="5" customFormat="1" ht="12.75" x14ac:dyDescent="0.2">
      <c r="A58" s="392" t="s">
        <v>258</v>
      </c>
      <c r="B58" s="392" t="s">
        <v>259</v>
      </c>
      <c r="C58" s="390" t="s">
        <v>181</v>
      </c>
      <c r="D58" s="392" t="s">
        <v>260</v>
      </c>
      <c r="E58" s="377">
        <v>9001</v>
      </c>
      <c r="F58" s="392" t="s">
        <v>262</v>
      </c>
      <c r="G58" s="377">
        <v>9112</v>
      </c>
      <c r="H58" s="532">
        <v>17449420</v>
      </c>
      <c r="I58" s="532">
        <v>80067</v>
      </c>
      <c r="J58" s="198">
        <v>0.59708281985070377</v>
      </c>
      <c r="K58" s="519" t="s">
        <v>1464</v>
      </c>
    </row>
    <row r="59" spans="1:11" s="5" customFormat="1" ht="12.75" x14ac:dyDescent="0.2">
      <c r="A59" s="392" t="s">
        <v>258</v>
      </c>
      <c r="B59" s="387" t="s">
        <v>259</v>
      </c>
      <c r="C59" s="390" t="s">
        <v>181</v>
      </c>
      <c r="D59" s="387" t="s">
        <v>263</v>
      </c>
      <c r="E59" s="377">
        <v>9120</v>
      </c>
      <c r="F59" s="387" t="s">
        <v>263</v>
      </c>
      <c r="G59" s="377">
        <v>9120</v>
      </c>
      <c r="H59" s="532">
        <v>17212000</v>
      </c>
      <c r="I59" s="532">
        <v>58025</v>
      </c>
      <c r="J59" s="198">
        <v>0.81268702082829192</v>
      </c>
      <c r="K59" s="519" t="s">
        <v>1464</v>
      </c>
    </row>
    <row r="60" spans="1:11" s="5" customFormat="1" ht="12.75" x14ac:dyDescent="0.2">
      <c r="A60" s="392" t="s">
        <v>258</v>
      </c>
      <c r="B60" s="387" t="s">
        <v>264</v>
      </c>
      <c r="C60" s="390" t="s">
        <v>181</v>
      </c>
      <c r="D60" s="387" t="s">
        <v>265</v>
      </c>
      <c r="E60" s="377">
        <v>9201</v>
      </c>
      <c r="F60" s="387" t="s">
        <v>265</v>
      </c>
      <c r="G60" s="377">
        <v>9201</v>
      </c>
      <c r="H60" s="532">
        <v>25920000</v>
      </c>
      <c r="I60" s="532">
        <v>55451</v>
      </c>
      <c r="J60" s="198">
        <v>1.2806567713862147</v>
      </c>
      <c r="K60" s="519" t="s">
        <v>1463</v>
      </c>
    </row>
    <row r="61" spans="1:11" s="5" customFormat="1" ht="12.75" x14ac:dyDescent="0.2">
      <c r="A61" s="392" t="s">
        <v>266</v>
      </c>
      <c r="B61" s="392" t="s">
        <v>267</v>
      </c>
      <c r="C61" s="390" t="s">
        <v>181</v>
      </c>
      <c r="D61" s="392" t="s">
        <v>268</v>
      </c>
      <c r="E61" s="377">
        <v>10001</v>
      </c>
      <c r="F61" s="392" t="s">
        <v>269</v>
      </c>
      <c r="G61" s="377">
        <v>10101</v>
      </c>
      <c r="H61" s="532">
        <v>92393300</v>
      </c>
      <c r="I61" s="532">
        <v>262245</v>
      </c>
      <c r="J61" s="198">
        <v>0.96525130609591525</v>
      </c>
      <c r="K61" s="519" t="s">
        <v>1464</v>
      </c>
    </row>
    <row r="62" spans="1:11" s="5" customFormat="1" ht="12.75" x14ac:dyDescent="0.2">
      <c r="A62" s="392" t="s">
        <v>266</v>
      </c>
      <c r="B62" s="392" t="s">
        <v>267</v>
      </c>
      <c r="C62" s="390" t="s">
        <v>181</v>
      </c>
      <c r="D62" s="392" t="s">
        <v>268</v>
      </c>
      <c r="E62" s="377">
        <v>10001</v>
      </c>
      <c r="F62" s="392" t="s">
        <v>270</v>
      </c>
      <c r="G62" s="377">
        <v>10109</v>
      </c>
      <c r="H62" s="532">
        <v>16283900</v>
      </c>
      <c r="I62" s="532">
        <v>47063</v>
      </c>
      <c r="J62" s="198">
        <v>0.94795114330863417</v>
      </c>
      <c r="K62" s="519" t="s">
        <v>1464</v>
      </c>
    </row>
    <row r="63" spans="1:11" s="5" customFormat="1" ht="12.75" x14ac:dyDescent="0.2">
      <c r="A63" s="392" t="s">
        <v>266</v>
      </c>
      <c r="B63" s="387" t="s">
        <v>271</v>
      </c>
      <c r="C63" s="390" t="s">
        <v>181</v>
      </c>
      <c r="D63" s="387" t="s">
        <v>272</v>
      </c>
      <c r="E63" s="377">
        <v>10201</v>
      </c>
      <c r="F63" s="387" t="s">
        <v>272</v>
      </c>
      <c r="G63" s="377">
        <v>10201</v>
      </c>
      <c r="H63" s="532">
        <v>27563000</v>
      </c>
      <c r="I63" s="532">
        <v>46805</v>
      </c>
      <c r="J63" s="198">
        <v>1.6133974680728702</v>
      </c>
      <c r="K63" s="519" t="s">
        <v>1462</v>
      </c>
    </row>
    <row r="64" spans="1:11" s="5" customFormat="1" ht="12.75" x14ac:dyDescent="0.2">
      <c r="A64" s="392" t="s">
        <v>266</v>
      </c>
      <c r="B64" s="392" t="s">
        <v>273</v>
      </c>
      <c r="C64" s="390" t="s">
        <v>181</v>
      </c>
      <c r="D64" s="392" t="s">
        <v>273</v>
      </c>
      <c r="E64" s="377">
        <v>10301</v>
      </c>
      <c r="F64" s="392" t="s">
        <v>273</v>
      </c>
      <c r="G64" s="377">
        <v>10301</v>
      </c>
      <c r="H64" s="532">
        <v>80601000</v>
      </c>
      <c r="I64" s="532">
        <v>171233</v>
      </c>
      <c r="J64" s="198">
        <v>1.2896150714771486</v>
      </c>
      <c r="K64" s="519" t="s">
        <v>1463</v>
      </c>
    </row>
    <row r="65" spans="1:11" s="5" customFormat="1" ht="12.75" x14ac:dyDescent="0.2">
      <c r="A65" s="392" t="s">
        <v>274</v>
      </c>
      <c r="B65" s="387" t="s">
        <v>275</v>
      </c>
      <c r="C65" s="390" t="s">
        <v>181</v>
      </c>
      <c r="D65" s="387" t="s">
        <v>275</v>
      </c>
      <c r="E65" s="377">
        <v>11101</v>
      </c>
      <c r="F65" s="387" t="s">
        <v>275</v>
      </c>
      <c r="G65" s="377">
        <v>11101</v>
      </c>
      <c r="H65" s="532">
        <v>28973000</v>
      </c>
      <c r="I65" s="532">
        <v>60410</v>
      </c>
      <c r="J65" s="198">
        <v>1.3139891109382689</v>
      </c>
      <c r="K65" s="519" t="s">
        <v>1463</v>
      </c>
    </row>
    <row r="66" spans="1:11" s="5" customFormat="1" ht="12.75" x14ac:dyDescent="0.2">
      <c r="A66" s="392" t="s">
        <v>276</v>
      </c>
      <c r="B66" s="392" t="s">
        <v>276</v>
      </c>
      <c r="C66" s="390" t="s">
        <v>181</v>
      </c>
      <c r="D66" s="392" t="s">
        <v>277</v>
      </c>
      <c r="E66" s="377">
        <v>12101</v>
      </c>
      <c r="F66" s="193" t="s">
        <v>277</v>
      </c>
      <c r="G66" s="377">
        <v>12101</v>
      </c>
      <c r="H66" s="532">
        <v>61338000</v>
      </c>
      <c r="I66" s="532">
        <v>138248</v>
      </c>
      <c r="J66" s="198">
        <v>1.2155641677889963</v>
      </c>
      <c r="K66" s="519" t="s">
        <v>1463</v>
      </c>
    </row>
    <row r="67" spans="1:11" s="5" customFormat="1" ht="12.75" x14ac:dyDescent="0.2">
      <c r="A67" s="392" t="s">
        <v>278</v>
      </c>
      <c r="B67" s="392" t="s">
        <v>279</v>
      </c>
      <c r="C67" s="390" t="s">
        <v>280</v>
      </c>
      <c r="D67" s="392" t="s">
        <v>280</v>
      </c>
      <c r="E67" s="377">
        <v>13001</v>
      </c>
      <c r="F67" s="392" t="s">
        <v>279</v>
      </c>
      <c r="G67" s="377">
        <v>13101</v>
      </c>
      <c r="H67" s="532">
        <v>209408690</v>
      </c>
      <c r="I67" s="532">
        <v>467865</v>
      </c>
      <c r="J67" s="198">
        <v>1.2262563738603323</v>
      </c>
      <c r="K67" s="519" t="s">
        <v>1463</v>
      </c>
    </row>
    <row r="68" spans="1:11" s="5" customFormat="1" ht="12.75" x14ac:dyDescent="0.2">
      <c r="A68" s="392" t="s">
        <v>278</v>
      </c>
      <c r="B68" s="392" t="s">
        <v>279</v>
      </c>
      <c r="C68" s="390" t="s">
        <v>280</v>
      </c>
      <c r="D68" s="392" t="s">
        <v>280</v>
      </c>
      <c r="E68" s="377">
        <v>13001</v>
      </c>
      <c r="F68" s="392" t="s">
        <v>281</v>
      </c>
      <c r="G68" s="377">
        <v>13102</v>
      </c>
      <c r="H68" s="532">
        <v>43702300</v>
      </c>
      <c r="I68" s="532">
        <v>86451</v>
      </c>
      <c r="J68" s="198">
        <v>1.3849733232365535</v>
      </c>
      <c r="K68" s="519" t="s">
        <v>1462</v>
      </c>
    </row>
    <row r="69" spans="1:11" s="5" customFormat="1" ht="12.75" x14ac:dyDescent="0.2">
      <c r="A69" s="392" t="s">
        <v>278</v>
      </c>
      <c r="B69" s="392" t="s">
        <v>279</v>
      </c>
      <c r="C69" s="390" t="s">
        <v>280</v>
      </c>
      <c r="D69" s="392" t="s">
        <v>280</v>
      </c>
      <c r="E69" s="377">
        <v>13001</v>
      </c>
      <c r="F69" s="392" t="s">
        <v>282</v>
      </c>
      <c r="G69" s="377">
        <v>13103</v>
      </c>
      <c r="H69" s="532">
        <v>68315000</v>
      </c>
      <c r="I69" s="532">
        <v>140355</v>
      </c>
      <c r="J69" s="198">
        <v>1.3335070611067923</v>
      </c>
      <c r="K69" s="519" t="s">
        <v>1463</v>
      </c>
    </row>
    <row r="70" spans="1:11" s="5" customFormat="1" ht="12.75" x14ac:dyDescent="0.2">
      <c r="A70" s="392" t="s">
        <v>278</v>
      </c>
      <c r="B70" s="392" t="s">
        <v>279</v>
      </c>
      <c r="C70" s="390" t="s">
        <v>280</v>
      </c>
      <c r="D70" s="392" t="s">
        <v>280</v>
      </c>
      <c r="E70" s="377">
        <v>13001</v>
      </c>
      <c r="F70" s="392" t="s">
        <v>283</v>
      </c>
      <c r="G70" s="377">
        <v>13104</v>
      </c>
      <c r="H70" s="532">
        <v>65389560.000000007</v>
      </c>
      <c r="I70" s="532">
        <v>135099</v>
      </c>
      <c r="J70" s="198">
        <v>1.3260607365861687</v>
      </c>
      <c r="K70" s="519" t="s">
        <v>1463</v>
      </c>
    </row>
    <row r="71" spans="1:11" s="5" customFormat="1" ht="12.75" x14ac:dyDescent="0.2">
      <c r="A71" s="392" t="s">
        <v>278</v>
      </c>
      <c r="B71" s="392" t="s">
        <v>279</v>
      </c>
      <c r="C71" s="390" t="s">
        <v>280</v>
      </c>
      <c r="D71" s="392" t="s">
        <v>280</v>
      </c>
      <c r="E71" s="377">
        <v>13001</v>
      </c>
      <c r="F71" s="392" t="s">
        <v>284</v>
      </c>
      <c r="G71" s="377">
        <v>13105</v>
      </c>
      <c r="H71" s="532">
        <v>81761210</v>
      </c>
      <c r="I71" s="532">
        <v>171032</v>
      </c>
      <c r="J71" s="198">
        <v>1.3097158138155034</v>
      </c>
      <c r="K71" s="519" t="s">
        <v>1463</v>
      </c>
    </row>
    <row r="72" spans="1:11" s="5" customFormat="1" ht="12.75" x14ac:dyDescent="0.2">
      <c r="A72" s="392" t="s">
        <v>278</v>
      </c>
      <c r="B72" s="392" t="s">
        <v>279</v>
      </c>
      <c r="C72" s="390" t="s">
        <v>280</v>
      </c>
      <c r="D72" s="392" t="s">
        <v>280</v>
      </c>
      <c r="E72" s="377">
        <v>13001</v>
      </c>
      <c r="F72" s="392" t="s">
        <v>285</v>
      </c>
      <c r="G72" s="377">
        <v>13106</v>
      </c>
      <c r="H72" s="532">
        <v>72547500</v>
      </c>
      <c r="I72" s="532">
        <v>166174</v>
      </c>
      <c r="J72" s="198">
        <v>1.1960973074765171</v>
      </c>
      <c r="K72" s="519" t="s">
        <v>1463</v>
      </c>
    </row>
    <row r="73" spans="1:11" s="5" customFormat="1" ht="12.75" x14ac:dyDescent="0.2">
      <c r="A73" s="392" t="s">
        <v>278</v>
      </c>
      <c r="B73" s="392" t="s">
        <v>279</v>
      </c>
      <c r="C73" s="390" t="s">
        <v>280</v>
      </c>
      <c r="D73" s="392" t="s">
        <v>280</v>
      </c>
      <c r="E73" s="377">
        <v>13001</v>
      </c>
      <c r="F73" s="392" t="s">
        <v>286</v>
      </c>
      <c r="G73" s="377">
        <v>13107</v>
      </c>
      <c r="H73" s="532">
        <v>53172000</v>
      </c>
      <c r="I73" s="532">
        <v>106706</v>
      </c>
      <c r="J73" s="198">
        <v>1.3652157547726194</v>
      </c>
      <c r="K73" s="519" t="s">
        <v>1462</v>
      </c>
    </row>
    <row r="74" spans="1:11" s="5" customFormat="1" ht="12.75" x14ac:dyDescent="0.2">
      <c r="A74" s="392" t="s">
        <v>278</v>
      </c>
      <c r="B74" s="392" t="s">
        <v>279</v>
      </c>
      <c r="C74" s="390" t="s">
        <v>280</v>
      </c>
      <c r="D74" s="392" t="s">
        <v>280</v>
      </c>
      <c r="E74" s="377">
        <v>13001</v>
      </c>
      <c r="F74" s="392" t="s">
        <v>287</v>
      </c>
      <c r="G74" s="377">
        <v>13108</v>
      </c>
      <c r="H74" s="532">
        <v>49472000</v>
      </c>
      <c r="I74" s="532">
        <v>117277</v>
      </c>
      <c r="J74" s="198">
        <v>1.1557229979228429</v>
      </c>
      <c r="K74" s="519" t="s">
        <v>1465</v>
      </c>
    </row>
    <row r="75" spans="1:11" s="5" customFormat="1" ht="12.75" x14ac:dyDescent="0.2">
      <c r="A75" s="392" t="s">
        <v>278</v>
      </c>
      <c r="B75" s="392" t="s">
        <v>279</v>
      </c>
      <c r="C75" s="390" t="s">
        <v>280</v>
      </c>
      <c r="D75" s="392" t="s">
        <v>280</v>
      </c>
      <c r="E75" s="377">
        <v>13001</v>
      </c>
      <c r="F75" s="392" t="s">
        <v>288</v>
      </c>
      <c r="G75" s="377">
        <v>13109</v>
      </c>
      <c r="H75" s="532">
        <v>45230000</v>
      </c>
      <c r="I75" s="532">
        <v>97125</v>
      </c>
      <c r="J75" s="198">
        <v>1.2758590292836869</v>
      </c>
      <c r="K75" s="519" t="s">
        <v>1463</v>
      </c>
    </row>
    <row r="76" spans="1:11" s="5" customFormat="1" ht="12.75" x14ac:dyDescent="0.2">
      <c r="A76" s="392" t="s">
        <v>278</v>
      </c>
      <c r="B76" s="392" t="s">
        <v>279</v>
      </c>
      <c r="C76" s="390" t="s">
        <v>280</v>
      </c>
      <c r="D76" s="392" t="s">
        <v>280</v>
      </c>
      <c r="E76" s="377">
        <v>13001</v>
      </c>
      <c r="F76" s="392" t="s">
        <v>289</v>
      </c>
      <c r="G76" s="377">
        <v>13110</v>
      </c>
      <c r="H76" s="532">
        <v>194757770.00000003</v>
      </c>
      <c r="I76" s="532">
        <v>390218</v>
      </c>
      <c r="J76" s="198">
        <v>1.3673970229637009</v>
      </c>
      <c r="K76" s="519" t="s">
        <v>1462</v>
      </c>
    </row>
    <row r="77" spans="1:11" s="5" customFormat="1" ht="12.75" x14ac:dyDescent="0.2">
      <c r="A77" s="392" t="s">
        <v>278</v>
      </c>
      <c r="B77" s="392" t="s">
        <v>279</v>
      </c>
      <c r="C77" s="390" t="s">
        <v>280</v>
      </c>
      <c r="D77" s="392" t="s">
        <v>280</v>
      </c>
      <c r="E77" s="377">
        <v>13001</v>
      </c>
      <c r="F77" s="392" t="s">
        <v>290</v>
      </c>
      <c r="G77" s="377">
        <v>13111</v>
      </c>
      <c r="H77" s="532">
        <v>67752000</v>
      </c>
      <c r="I77" s="532">
        <v>122392</v>
      </c>
      <c r="J77" s="198">
        <v>1.5166180617051701</v>
      </c>
      <c r="K77" s="519" t="s">
        <v>1462</v>
      </c>
    </row>
    <row r="78" spans="1:11" s="5" customFormat="1" ht="12.75" x14ac:dyDescent="0.2">
      <c r="A78" s="392" t="s">
        <v>278</v>
      </c>
      <c r="B78" s="392" t="s">
        <v>279</v>
      </c>
      <c r="C78" s="390" t="s">
        <v>280</v>
      </c>
      <c r="D78" s="392" t="s">
        <v>280</v>
      </c>
      <c r="E78" s="377">
        <v>13001</v>
      </c>
      <c r="F78" s="392" t="s">
        <v>291</v>
      </c>
      <c r="G78" s="377">
        <v>13112</v>
      </c>
      <c r="H78" s="532">
        <v>103076750</v>
      </c>
      <c r="I78" s="532">
        <v>188255</v>
      </c>
      <c r="J78" s="198">
        <v>1.500103873971584</v>
      </c>
      <c r="K78" s="519" t="s">
        <v>1462</v>
      </c>
    </row>
    <row r="79" spans="1:11" s="5" customFormat="1" ht="12.75" x14ac:dyDescent="0.2">
      <c r="A79" s="392" t="s">
        <v>278</v>
      </c>
      <c r="B79" s="392" t="s">
        <v>279</v>
      </c>
      <c r="C79" s="390" t="s">
        <v>280</v>
      </c>
      <c r="D79" s="392" t="s">
        <v>280</v>
      </c>
      <c r="E79" s="377">
        <v>13001</v>
      </c>
      <c r="F79" s="392" t="s">
        <v>292</v>
      </c>
      <c r="G79" s="377">
        <v>13113</v>
      </c>
      <c r="H79" s="532">
        <v>47977880</v>
      </c>
      <c r="I79" s="532">
        <v>97810</v>
      </c>
      <c r="J79" s="198">
        <v>1.3438937386294085</v>
      </c>
      <c r="K79" s="519" t="s">
        <v>1463</v>
      </c>
    </row>
    <row r="80" spans="1:11" s="5" customFormat="1" ht="12.75" x14ac:dyDescent="0.2">
      <c r="A80" s="392" t="s">
        <v>278</v>
      </c>
      <c r="B80" s="392" t="s">
        <v>279</v>
      </c>
      <c r="C80" s="390" t="s">
        <v>280</v>
      </c>
      <c r="D80" s="392" t="s">
        <v>280</v>
      </c>
      <c r="E80" s="377">
        <v>13001</v>
      </c>
      <c r="F80" s="392" t="s">
        <v>293</v>
      </c>
      <c r="G80" s="377">
        <v>13114</v>
      </c>
      <c r="H80" s="532">
        <v>120308510</v>
      </c>
      <c r="I80" s="532">
        <v>315183</v>
      </c>
      <c r="J80" s="198">
        <v>1.0457808833737339</v>
      </c>
      <c r="K80" s="519" t="s">
        <v>1465</v>
      </c>
    </row>
    <row r="81" spans="1:11" s="5" customFormat="1" ht="12.75" x14ac:dyDescent="0.2">
      <c r="A81" s="392" t="s">
        <v>278</v>
      </c>
      <c r="B81" s="392" t="s">
        <v>279</v>
      </c>
      <c r="C81" s="390" t="s">
        <v>280</v>
      </c>
      <c r="D81" s="392" t="s">
        <v>280</v>
      </c>
      <c r="E81" s="377">
        <v>13001</v>
      </c>
      <c r="F81" s="392" t="s">
        <v>294</v>
      </c>
      <c r="G81" s="377">
        <v>13115</v>
      </c>
      <c r="H81" s="532">
        <v>60420000</v>
      </c>
      <c r="I81" s="532">
        <v>114322</v>
      </c>
      <c r="J81" s="198">
        <v>1.4479649286693941</v>
      </c>
      <c r="K81" s="519" t="s">
        <v>1462</v>
      </c>
    </row>
    <row r="82" spans="1:11" s="5" customFormat="1" ht="12.75" x14ac:dyDescent="0.2">
      <c r="A82" s="392" t="s">
        <v>278</v>
      </c>
      <c r="B82" s="392" t="s">
        <v>279</v>
      </c>
      <c r="C82" s="390" t="s">
        <v>280</v>
      </c>
      <c r="D82" s="392" t="s">
        <v>280</v>
      </c>
      <c r="E82" s="377">
        <v>13001</v>
      </c>
      <c r="F82" s="392" t="s">
        <v>295</v>
      </c>
      <c r="G82" s="377">
        <v>13116</v>
      </c>
      <c r="H82" s="532">
        <v>59087000</v>
      </c>
      <c r="I82" s="532">
        <v>103454</v>
      </c>
      <c r="J82" s="198">
        <v>1.5647746030199114</v>
      </c>
      <c r="K82" s="519" t="s">
        <v>1462</v>
      </c>
    </row>
    <row r="83" spans="1:11" s="5" customFormat="1" ht="12.75" x14ac:dyDescent="0.2">
      <c r="A83" s="392" t="s">
        <v>278</v>
      </c>
      <c r="B83" s="392" t="s">
        <v>279</v>
      </c>
      <c r="C83" s="390" t="s">
        <v>280</v>
      </c>
      <c r="D83" s="392" t="s">
        <v>280</v>
      </c>
      <c r="E83" s="377">
        <v>13001</v>
      </c>
      <c r="F83" s="392" t="s">
        <v>296</v>
      </c>
      <c r="G83" s="377">
        <v>13117</v>
      </c>
      <c r="H83" s="532">
        <v>43497500</v>
      </c>
      <c r="I83" s="532">
        <v>101803</v>
      </c>
      <c r="J83" s="198">
        <v>1.1706062972281006</v>
      </c>
      <c r="K83" s="519" t="s">
        <v>1465</v>
      </c>
    </row>
    <row r="84" spans="1:11" s="5" customFormat="1" ht="12.75" x14ac:dyDescent="0.2">
      <c r="A84" s="392" t="s">
        <v>278</v>
      </c>
      <c r="B84" s="392" t="s">
        <v>279</v>
      </c>
      <c r="C84" s="390" t="s">
        <v>280</v>
      </c>
      <c r="D84" s="392" t="s">
        <v>280</v>
      </c>
      <c r="E84" s="377">
        <v>13001</v>
      </c>
      <c r="F84" s="392" t="s">
        <v>297</v>
      </c>
      <c r="G84" s="377">
        <v>13118</v>
      </c>
      <c r="H84" s="532">
        <v>58633000</v>
      </c>
      <c r="I84" s="532">
        <v>126804</v>
      </c>
      <c r="J84" s="198">
        <v>1.2668240447019303</v>
      </c>
      <c r="K84" s="519" t="s">
        <v>1463</v>
      </c>
    </row>
    <row r="85" spans="1:11" s="5" customFormat="1" ht="12.75" x14ac:dyDescent="0.2">
      <c r="A85" s="392" t="s">
        <v>278</v>
      </c>
      <c r="B85" s="392" t="s">
        <v>279</v>
      </c>
      <c r="C85" s="390" t="s">
        <v>280</v>
      </c>
      <c r="D85" s="392" t="s">
        <v>280</v>
      </c>
      <c r="E85" s="377">
        <v>13001</v>
      </c>
      <c r="F85" s="392" t="s">
        <v>298</v>
      </c>
      <c r="G85" s="377">
        <v>13119</v>
      </c>
      <c r="H85" s="532">
        <v>264660000</v>
      </c>
      <c r="I85" s="532">
        <v>556715</v>
      </c>
      <c r="J85" s="198">
        <v>1.3024543804477315</v>
      </c>
      <c r="K85" s="519" t="s">
        <v>1463</v>
      </c>
    </row>
    <row r="86" spans="1:11" s="5" customFormat="1" ht="12.75" x14ac:dyDescent="0.2">
      <c r="A86" s="392" t="s">
        <v>278</v>
      </c>
      <c r="B86" s="392" t="s">
        <v>279</v>
      </c>
      <c r="C86" s="390" t="s">
        <v>280</v>
      </c>
      <c r="D86" s="392" t="s">
        <v>280</v>
      </c>
      <c r="E86" s="377">
        <v>13001</v>
      </c>
      <c r="F86" s="392" t="s">
        <v>299</v>
      </c>
      <c r="G86" s="377">
        <v>13120</v>
      </c>
      <c r="H86" s="532">
        <v>75551280</v>
      </c>
      <c r="I86" s="532">
        <v>230808</v>
      </c>
      <c r="J86" s="198">
        <v>0.89680517234748391</v>
      </c>
      <c r="K86" s="519" t="s">
        <v>1464</v>
      </c>
    </row>
    <row r="87" spans="1:11" s="5" customFormat="1" ht="12.75" x14ac:dyDescent="0.2">
      <c r="A87" s="392" t="s">
        <v>278</v>
      </c>
      <c r="B87" s="392" t="s">
        <v>279</v>
      </c>
      <c r="C87" s="390" t="s">
        <v>280</v>
      </c>
      <c r="D87" s="392" t="s">
        <v>280</v>
      </c>
      <c r="E87" s="377">
        <v>13001</v>
      </c>
      <c r="F87" s="392" t="s">
        <v>300</v>
      </c>
      <c r="G87" s="377">
        <v>13121</v>
      </c>
      <c r="H87" s="532">
        <v>45934000</v>
      </c>
      <c r="I87" s="532">
        <v>106605</v>
      </c>
      <c r="J87" s="198">
        <v>1.1804941169970053</v>
      </c>
      <c r="K87" s="519" t="s">
        <v>1463</v>
      </c>
    </row>
    <row r="88" spans="1:11" s="5" customFormat="1" ht="12.75" x14ac:dyDescent="0.2">
      <c r="A88" s="392" t="s">
        <v>278</v>
      </c>
      <c r="B88" s="392" t="s">
        <v>279</v>
      </c>
      <c r="C88" s="390" t="s">
        <v>280</v>
      </c>
      <c r="D88" s="392" t="s">
        <v>280</v>
      </c>
      <c r="E88" s="377">
        <v>13001</v>
      </c>
      <c r="F88" s="392" t="s">
        <v>301</v>
      </c>
      <c r="G88" s="377">
        <v>13122</v>
      </c>
      <c r="H88" s="532">
        <v>125780000</v>
      </c>
      <c r="I88" s="532">
        <v>257714</v>
      </c>
      <c r="J88" s="198">
        <v>1.3371518028746106</v>
      </c>
      <c r="K88" s="519" t="s">
        <v>1463</v>
      </c>
    </row>
    <row r="89" spans="1:11" s="5" customFormat="1" ht="12.75" x14ac:dyDescent="0.2">
      <c r="A89" s="392" t="s">
        <v>278</v>
      </c>
      <c r="B89" s="392" t="s">
        <v>279</v>
      </c>
      <c r="C89" s="390" t="s">
        <v>280</v>
      </c>
      <c r="D89" s="392" t="s">
        <v>280</v>
      </c>
      <c r="E89" s="377">
        <v>13001</v>
      </c>
      <c r="F89" s="392" t="s">
        <v>302</v>
      </c>
      <c r="G89" s="377">
        <v>13123</v>
      </c>
      <c r="H89" s="532">
        <v>77211100</v>
      </c>
      <c r="I89" s="532">
        <v>151042</v>
      </c>
      <c r="J89" s="198">
        <v>1.4005194599778379</v>
      </c>
      <c r="K89" s="519" t="s">
        <v>1462</v>
      </c>
    </row>
    <row r="90" spans="1:11" s="5" customFormat="1" ht="12.75" x14ac:dyDescent="0.2">
      <c r="A90" s="392" t="s">
        <v>278</v>
      </c>
      <c r="B90" s="392" t="s">
        <v>279</v>
      </c>
      <c r="C90" s="390" t="s">
        <v>280</v>
      </c>
      <c r="D90" s="392" t="s">
        <v>280</v>
      </c>
      <c r="E90" s="377">
        <v>13001</v>
      </c>
      <c r="F90" s="392" t="s">
        <v>303</v>
      </c>
      <c r="G90" s="377">
        <v>13124</v>
      </c>
      <c r="H90" s="532">
        <v>88772320</v>
      </c>
      <c r="I90" s="532">
        <v>244526</v>
      </c>
      <c r="J90" s="198">
        <v>0.99462566604957492</v>
      </c>
      <c r="K90" s="519" t="s">
        <v>1464</v>
      </c>
    </row>
    <row r="91" spans="1:11" s="5" customFormat="1" ht="12.75" x14ac:dyDescent="0.2">
      <c r="A91" s="392" t="s">
        <v>278</v>
      </c>
      <c r="B91" s="392" t="s">
        <v>279</v>
      </c>
      <c r="C91" s="390" t="s">
        <v>280</v>
      </c>
      <c r="D91" s="392" t="s">
        <v>280</v>
      </c>
      <c r="E91" s="377">
        <v>13001</v>
      </c>
      <c r="F91" s="392" t="s">
        <v>304</v>
      </c>
      <c r="G91" s="377">
        <v>13125</v>
      </c>
      <c r="H91" s="532">
        <v>103597250</v>
      </c>
      <c r="I91" s="532">
        <v>232342</v>
      </c>
      <c r="J91" s="198">
        <v>1.2215961048445001</v>
      </c>
      <c r="K91" s="519" t="s">
        <v>1463</v>
      </c>
    </row>
    <row r="92" spans="1:11" s="5" customFormat="1" ht="12.75" x14ac:dyDescent="0.2">
      <c r="A92" s="392" t="s">
        <v>278</v>
      </c>
      <c r="B92" s="392" t="s">
        <v>279</v>
      </c>
      <c r="C92" s="390" t="s">
        <v>280</v>
      </c>
      <c r="D92" s="392" t="s">
        <v>280</v>
      </c>
      <c r="E92" s="377">
        <v>13001</v>
      </c>
      <c r="F92" s="392" t="s">
        <v>305</v>
      </c>
      <c r="G92" s="377">
        <v>13126</v>
      </c>
      <c r="H92" s="532">
        <v>61739000</v>
      </c>
      <c r="I92" s="532">
        <v>123648</v>
      </c>
      <c r="J92" s="198">
        <v>1.3679796293145012</v>
      </c>
      <c r="K92" s="519" t="s">
        <v>1462</v>
      </c>
    </row>
    <row r="93" spans="1:11" s="5" customFormat="1" ht="12.75" x14ac:dyDescent="0.2">
      <c r="A93" s="392" t="s">
        <v>278</v>
      </c>
      <c r="B93" s="392" t="s">
        <v>279</v>
      </c>
      <c r="C93" s="390" t="s">
        <v>280</v>
      </c>
      <c r="D93" s="392" t="s">
        <v>280</v>
      </c>
      <c r="E93" s="377">
        <v>13001</v>
      </c>
      <c r="F93" s="392" t="s">
        <v>306</v>
      </c>
      <c r="G93" s="377">
        <v>13127</v>
      </c>
      <c r="H93" s="532">
        <v>82066000</v>
      </c>
      <c r="I93" s="532">
        <v>173464</v>
      </c>
      <c r="J93" s="198">
        <v>1.2961672517893255</v>
      </c>
      <c r="K93" s="519" t="s">
        <v>1463</v>
      </c>
    </row>
    <row r="94" spans="1:11" s="5" customFormat="1" ht="12.75" x14ac:dyDescent="0.2">
      <c r="A94" s="392" t="s">
        <v>278</v>
      </c>
      <c r="B94" s="392" t="s">
        <v>279</v>
      </c>
      <c r="C94" s="390" t="s">
        <v>280</v>
      </c>
      <c r="D94" s="392" t="s">
        <v>280</v>
      </c>
      <c r="E94" s="377">
        <v>13001</v>
      </c>
      <c r="F94" s="392" t="s">
        <v>307</v>
      </c>
      <c r="G94" s="377">
        <v>13128</v>
      </c>
      <c r="H94" s="532">
        <v>79105810</v>
      </c>
      <c r="I94" s="532">
        <v>156567</v>
      </c>
      <c r="J94" s="198">
        <v>1.3842524067992774</v>
      </c>
      <c r="K94" s="519" t="s">
        <v>1462</v>
      </c>
    </row>
    <row r="95" spans="1:11" s="5" customFormat="1" ht="12.75" x14ac:dyDescent="0.2">
      <c r="A95" s="392" t="s">
        <v>278</v>
      </c>
      <c r="B95" s="392" t="s">
        <v>279</v>
      </c>
      <c r="C95" s="390" t="s">
        <v>280</v>
      </c>
      <c r="D95" s="392" t="s">
        <v>280</v>
      </c>
      <c r="E95" s="377">
        <v>13001</v>
      </c>
      <c r="F95" s="392" t="s">
        <v>308</v>
      </c>
      <c r="G95" s="377">
        <v>13129</v>
      </c>
      <c r="H95" s="532">
        <v>61081570</v>
      </c>
      <c r="I95" s="532">
        <v>100566</v>
      </c>
      <c r="J95" s="198">
        <v>1.6640491530267454</v>
      </c>
      <c r="K95" s="519" t="s">
        <v>1462</v>
      </c>
    </row>
    <row r="96" spans="1:11" s="5" customFormat="1" ht="12.75" x14ac:dyDescent="0.2">
      <c r="A96" s="392" t="s">
        <v>278</v>
      </c>
      <c r="B96" s="392" t="s">
        <v>279</v>
      </c>
      <c r="C96" s="390" t="s">
        <v>280</v>
      </c>
      <c r="D96" s="392" t="s">
        <v>280</v>
      </c>
      <c r="E96" s="377">
        <v>13001</v>
      </c>
      <c r="F96" s="392" t="s">
        <v>309</v>
      </c>
      <c r="G96" s="377">
        <v>13130</v>
      </c>
      <c r="H96" s="532">
        <v>48982000</v>
      </c>
      <c r="I96" s="532">
        <v>120174</v>
      </c>
      <c r="J96" s="198">
        <v>1.1166912998982526</v>
      </c>
      <c r="K96" s="519" t="s">
        <v>1465</v>
      </c>
    </row>
    <row r="97" spans="1:11" s="5" customFormat="1" ht="12.75" x14ac:dyDescent="0.2">
      <c r="A97" s="392" t="s">
        <v>278</v>
      </c>
      <c r="B97" s="392" t="s">
        <v>279</v>
      </c>
      <c r="C97" s="390" t="s">
        <v>280</v>
      </c>
      <c r="D97" s="392" t="s">
        <v>280</v>
      </c>
      <c r="E97" s="377">
        <v>13001</v>
      </c>
      <c r="F97" s="392" t="s">
        <v>310</v>
      </c>
      <c r="G97" s="377">
        <v>13131</v>
      </c>
      <c r="H97" s="532">
        <v>50463000</v>
      </c>
      <c r="I97" s="532">
        <v>86575</v>
      </c>
      <c r="J97" s="198">
        <v>1.5969366967432626</v>
      </c>
      <c r="K97" s="519" t="s">
        <v>1462</v>
      </c>
    </row>
    <row r="98" spans="1:11" s="5" customFormat="1" ht="12.75" x14ac:dyDescent="0.2">
      <c r="A98" s="392" t="s">
        <v>278</v>
      </c>
      <c r="B98" s="392" t="s">
        <v>279</v>
      </c>
      <c r="C98" s="390" t="s">
        <v>280</v>
      </c>
      <c r="D98" s="392" t="s">
        <v>280</v>
      </c>
      <c r="E98" s="377">
        <v>13001</v>
      </c>
      <c r="F98" s="392" t="s">
        <v>311</v>
      </c>
      <c r="G98" s="377">
        <v>13132</v>
      </c>
      <c r="H98" s="532">
        <v>43370350</v>
      </c>
      <c r="I98" s="532">
        <v>91198</v>
      </c>
      <c r="J98" s="198">
        <v>1.3029109927008133</v>
      </c>
      <c r="K98" s="519" t="s">
        <v>1463</v>
      </c>
    </row>
    <row r="99" spans="1:11" s="5" customFormat="1" ht="12.75" x14ac:dyDescent="0.2">
      <c r="A99" s="392" t="s">
        <v>278</v>
      </c>
      <c r="B99" s="392" t="s">
        <v>312</v>
      </c>
      <c r="C99" s="390" t="s">
        <v>280</v>
      </c>
      <c r="D99" s="392" t="s">
        <v>280</v>
      </c>
      <c r="E99" s="377">
        <v>13001</v>
      </c>
      <c r="F99" s="392" t="s">
        <v>313</v>
      </c>
      <c r="G99" s="377">
        <v>13201</v>
      </c>
      <c r="H99" s="532">
        <v>360450510</v>
      </c>
      <c r="I99" s="532">
        <v>615557</v>
      </c>
      <c r="J99" s="198">
        <v>1.6042960178108874</v>
      </c>
      <c r="K99" s="519" t="s">
        <v>1462</v>
      </c>
    </row>
    <row r="100" spans="1:11" s="5" customFormat="1" ht="12.75" x14ac:dyDescent="0.2">
      <c r="A100" s="392" t="s">
        <v>278</v>
      </c>
      <c r="B100" s="392" t="s">
        <v>312</v>
      </c>
      <c r="C100" s="390" t="s">
        <v>280</v>
      </c>
      <c r="D100" s="392" t="s">
        <v>280</v>
      </c>
      <c r="E100" s="377">
        <v>13001</v>
      </c>
      <c r="F100" s="392" t="s">
        <v>314</v>
      </c>
      <c r="G100" s="377">
        <v>13202</v>
      </c>
      <c r="H100" s="532">
        <v>10715890</v>
      </c>
      <c r="I100" s="532">
        <v>28799</v>
      </c>
      <c r="J100" s="198">
        <v>1.0194313253837295</v>
      </c>
      <c r="K100" s="519" t="s">
        <v>1465</v>
      </c>
    </row>
    <row r="101" spans="1:11" s="5" customFormat="1" ht="12.75" x14ac:dyDescent="0.2">
      <c r="A101" s="392" t="s">
        <v>278</v>
      </c>
      <c r="B101" s="392" t="s">
        <v>312</v>
      </c>
      <c r="C101" s="390" t="s">
        <v>280</v>
      </c>
      <c r="D101" s="392" t="s">
        <v>280</v>
      </c>
      <c r="E101" s="377">
        <v>13001</v>
      </c>
      <c r="F101" s="392" t="s">
        <v>315</v>
      </c>
      <c r="G101" s="377">
        <v>13203</v>
      </c>
      <c r="H101" s="532">
        <v>8644090</v>
      </c>
      <c r="I101" s="532">
        <v>17897</v>
      </c>
      <c r="J101" s="198">
        <v>1.3232630248736874</v>
      </c>
      <c r="K101" s="519" t="s">
        <v>1463</v>
      </c>
    </row>
    <row r="102" spans="1:11" s="5" customFormat="1" ht="12.75" x14ac:dyDescent="0.2">
      <c r="A102" s="392" t="s">
        <v>278</v>
      </c>
      <c r="B102" s="392" t="s">
        <v>316</v>
      </c>
      <c r="C102" s="390" t="s">
        <v>280</v>
      </c>
      <c r="D102" s="392" t="s">
        <v>280</v>
      </c>
      <c r="E102" s="377">
        <v>13001</v>
      </c>
      <c r="F102" s="392" t="s">
        <v>317</v>
      </c>
      <c r="G102" s="377">
        <v>13301</v>
      </c>
      <c r="H102" s="532">
        <v>73044300</v>
      </c>
      <c r="I102" s="532">
        <v>163779</v>
      </c>
      <c r="J102" s="198">
        <v>1.2218988384531209</v>
      </c>
      <c r="K102" s="519" t="s">
        <v>1463</v>
      </c>
    </row>
    <row r="103" spans="1:11" s="5" customFormat="1" ht="12.75" x14ac:dyDescent="0.2">
      <c r="A103" s="392" t="s">
        <v>278</v>
      </c>
      <c r="B103" s="392" t="s">
        <v>316</v>
      </c>
      <c r="C103" s="390" t="s">
        <v>280</v>
      </c>
      <c r="D103" s="392" t="s">
        <v>280</v>
      </c>
      <c r="E103" s="377">
        <v>13001</v>
      </c>
      <c r="F103" s="392" t="s">
        <v>318</v>
      </c>
      <c r="G103" s="377">
        <v>13302</v>
      </c>
      <c r="H103" s="532">
        <v>40278890</v>
      </c>
      <c r="I103" s="532">
        <v>115058</v>
      </c>
      <c r="J103" s="198">
        <v>0.95910865205088947</v>
      </c>
      <c r="K103" s="519" t="s">
        <v>1464</v>
      </c>
    </row>
    <row r="104" spans="1:11" s="5" customFormat="1" ht="12.75" x14ac:dyDescent="0.2">
      <c r="A104" s="392" t="s">
        <v>278</v>
      </c>
      <c r="B104" s="392" t="s">
        <v>316</v>
      </c>
      <c r="C104" s="390" t="s">
        <v>280</v>
      </c>
      <c r="D104" s="392" t="s">
        <v>280</v>
      </c>
      <c r="E104" s="377">
        <v>13001</v>
      </c>
      <c r="F104" s="392" t="s">
        <v>319</v>
      </c>
      <c r="G104" s="377">
        <v>13303</v>
      </c>
      <c r="H104" s="532">
        <v>17476000</v>
      </c>
      <c r="I104" s="532">
        <v>20661</v>
      </c>
      <c r="J104" s="198">
        <v>2.3173830915635505</v>
      </c>
      <c r="K104" s="519" t="s">
        <v>1462</v>
      </c>
    </row>
    <row r="105" spans="1:11" s="5" customFormat="1" ht="12.75" x14ac:dyDescent="0.2">
      <c r="A105" s="392" t="s">
        <v>278</v>
      </c>
      <c r="B105" s="392" t="s">
        <v>320</v>
      </c>
      <c r="C105" s="390" t="s">
        <v>280</v>
      </c>
      <c r="D105" s="392" t="s">
        <v>280</v>
      </c>
      <c r="E105" s="377">
        <v>13001</v>
      </c>
      <c r="F105" s="392" t="s">
        <v>321</v>
      </c>
      <c r="G105" s="377">
        <v>13401</v>
      </c>
      <c r="H105" s="532">
        <v>174861000</v>
      </c>
      <c r="I105" s="532">
        <v>323415</v>
      </c>
      <c r="J105" s="198">
        <v>1.4812894667121572</v>
      </c>
      <c r="K105" s="519" t="s">
        <v>1462</v>
      </c>
    </row>
    <row r="106" spans="1:11" s="5" customFormat="1" ht="12.75" x14ac:dyDescent="0.2">
      <c r="A106" s="392" t="s">
        <v>278</v>
      </c>
      <c r="B106" s="392" t="s">
        <v>320</v>
      </c>
      <c r="C106" s="390" t="s">
        <v>280</v>
      </c>
      <c r="D106" s="392" t="s">
        <v>280</v>
      </c>
      <c r="E106" s="377">
        <v>13001</v>
      </c>
      <c r="F106" s="392" t="s">
        <v>322</v>
      </c>
      <c r="G106" s="377">
        <v>13402</v>
      </c>
      <c r="H106" s="532">
        <v>55953150</v>
      </c>
      <c r="I106" s="532">
        <v>104338</v>
      </c>
      <c r="J106" s="198">
        <v>1.4692279070891046</v>
      </c>
      <c r="K106" s="519" t="s">
        <v>1462</v>
      </c>
    </row>
    <row r="107" spans="1:11" s="5" customFormat="1" ht="12.75" x14ac:dyDescent="0.2">
      <c r="A107" s="392" t="s">
        <v>278</v>
      </c>
      <c r="B107" s="392" t="s">
        <v>320</v>
      </c>
      <c r="C107" s="390" t="s">
        <v>280</v>
      </c>
      <c r="D107" s="392" t="s">
        <v>280</v>
      </c>
      <c r="E107" s="377">
        <v>13001</v>
      </c>
      <c r="F107" s="392" t="s">
        <v>323</v>
      </c>
      <c r="G107" s="377">
        <v>13403</v>
      </c>
      <c r="H107" s="532">
        <v>15827380</v>
      </c>
      <c r="I107" s="532">
        <v>27309</v>
      </c>
      <c r="J107" s="198">
        <v>1.5878532693070726</v>
      </c>
      <c r="K107" s="519" t="s">
        <v>1462</v>
      </c>
    </row>
    <row r="108" spans="1:11" s="5" customFormat="1" ht="12.75" x14ac:dyDescent="0.2">
      <c r="A108" s="392" t="s">
        <v>278</v>
      </c>
      <c r="B108" s="392" t="s">
        <v>320</v>
      </c>
      <c r="C108" s="390" t="s">
        <v>280</v>
      </c>
      <c r="D108" s="392" t="s">
        <v>280</v>
      </c>
      <c r="E108" s="377">
        <v>13001</v>
      </c>
      <c r="F108" s="392" t="s">
        <v>324</v>
      </c>
      <c r="G108" s="377">
        <v>13404</v>
      </c>
      <c r="H108" s="532">
        <v>31030000</v>
      </c>
      <c r="I108" s="532">
        <v>78650</v>
      </c>
      <c r="J108" s="198">
        <v>1.0809116164035217</v>
      </c>
      <c r="K108" s="519" t="s">
        <v>1465</v>
      </c>
    </row>
    <row r="109" spans="1:11" s="5" customFormat="1" ht="12.75" x14ac:dyDescent="0.2">
      <c r="A109" s="392" t="s">
        <v>278</v>
      </c>
      <c r="B109" s="392" t="s">
        <v>325</v>
      </c>
      <c r="C109" s="390" t="s">
        <v>181</v>
      </c>
      <c r="D109" s="392" t="s">
        <v>325</v>
      </c>
      <c r="E109" s="377">
        <v>13501</v>
      </c>
      <c r="F109" s="193" t="s">
        <v>325</v>
      </c>
      <c r="G109" s="377">
        <v>13501</v>
      </c>
      <c r="H109" s="532">
        <v>53459000</v>
      </c>
      <c r="I109" s="532">
        <v>135945</v>
      </c>
      <c r="J109" s="198">
        <v>1.0773696252060034</v>
      </c>
      <c r="K109" s="519" t="s">
        <v>1465</v>
      </c>
    </row>
    <row r="110" spans="1:11" s="5" customFormat="1" ht="12.75" x14ac:dyDescent="0.2">
      <c r="A110" s="392" t="s">
        <v>278</v>
      </c>
      <c r="B110" s="392" t="s">
        <v>326</v>
      </c>
      <c r="C110" s="390" t="s">
        <v>280</v>
      </c>
      <c r="D110" s="392" t="s">
        <v>280</v>
      </c>
      <c r="E110" s="377">
        <v>13001</v>
      </c>
      <c r="F110" s="392" t="s">
        <v>326</v>
      </c>
      <c r="G110" s="377">
        <v>13601</v>
      </c>
      <c r="H110" s="532">
        <v>28418000</v>
      </c>
      <c r="I110" s="532">
        <v>79158</v>
      </c>
      <c r="J110" s="198">
        <v>0.98357126565319164</v>
      </c>
      <c r="K110" s="519" t="s">
        <v>1464</v>
      </c>
    </row>
    <row r="111" spans="1:11" s="5" customFormat="1" ht="12.75" x14ac:dyDescent="0.2">
      <c r="A111" s="392" t="s">
        <v>278</v>
      </c>
      <c r="B111" s="392" t="s">
        <v>326</v>
      </c>
      <c r="C111" s="390" t="s">
        <v>280</v>
      </c>
      <c r="D111" s="392" t="s">
        <v>280</v>
      </c>
      <c r="E111" s="377">
        <v>13001</v>
      </c>
      <c r="F111" s="392" t="s">
        <v>327</v>
      </c>
      <c r="G111" s="377">
        <v>13602</v>
      </c>
      <c r="H111" s="532">
        <v>14252000</v>
      </c>
      <c r="I111" s="532">
        <v>38593</v>
      </c>
      <c r="J111" s="198">
        <v>1.0117527878751522</v>
      </c>
      <c r="K111" s="519" t="s">
        <v>1465</v>
      </c>
    </row>
    <row r="112" spans="1:11" s="5" customFormat="1" ht="12.75" x14ac:dyDescent="0.2">
      <c r="A112" s="392" t="s">
        <v>278</v>
      </c>
      <c r="B112" s="392" t="s">
        <v>326</v>
      </c>
      <c r="C112" s="390" t="s">
        <v>280</v>
      </c>
      <c r="D112" s="392" t="s">
        <v>280</v>
      </c>
      <c r="E112" s="377">
        <v>13001</v>
      </c>
      <c r="F112" s="392" t="s">
        <v>328</v>
      </c>
      <c r="G112" s="377">
        <v>13603</v>
      </c>
      <c r="H112" s="532">
        <v>14227570</v>
      </c>
      <c r="I112" s="532">
        <v>38690</v>
      </c>
      <c r="J112" s="198">
        <v>1.007486271274656</v>
      </c>
      <c r="K112" s="519" t="s">
        <v>1465</v>
      </c>
    </row>
    <row r="113" spans="1:11" s="5" customFormat="1" ht="12.75" x14ac:dyDescent="0.2">
      <c r="A113" s="392" t="s">
        <v>278</v>
      </c>
      <c r="B113" s="392" t="s">
        <v>326</v>
      </c>
      <c r="C113" s="390" t="s">
        <v>280</v>
      </c>
      <c r="D113" s="392" t="s">
        <v>280</v>
      </c>
      <c r="E113" s="377">
        <v>13001</v>
      </c>
      <c r="F113" s="392" t="s">
        <v>329</v>
      </c>
      <c r="G113" s="377">
        <v>13604</v>
      </c>
      <c r="H113" s="532">
        <v>33746190</v>
      </c>
      <c r="I113" s="532">
        <v>69538</v>
      </c>
      <c r="J113" s="198">
        <v>1.3295653465514272</v>
      </c>
      <c r="K113" s="519" t="s">
        <v>1463</v>
      </c>
    </row>
    <row r="114" spans="1:11" s="5" customFormat="1" ht="12.75" x14ac:dyDescent="0.2">
      <c r="A114" s="392" t="s">
        <v>278</v>
      </c>
      <c r="B114" s="392" t="s">
        <v>326</v>
      </c>
      <c r="C114" s="390" t="s">
        <v>280</v>
      </c>
      <c r="D114" s="392" t="s">
        <v>280</v>
      </c>
      <c r="E114" s="377">
        <v>13001</v>
      </c>
      <c r="F114" s="392" t="s">
        <v>330</v>
      </c>
      <c r="G114" s="377">
        <v>13605</v>
      </c>
      <c r="H114" s="532">
        <v>39878710</v>
      </c>
      <c r="I114" s="532">
        <v>97255</v>
      </c>
      <c r="J114" s="198">
        <v>1.1234048606861076</v>
      </c>
      <c r="K114" s="519" t="s">
        <v>1465</v>
      </c>
    </row>
    <row r="115" spans="1:11" s="5" customFormat="1" ht="12.75" x14ac:dyDescent="0.2">
      <c r="A115" s="392" t="s">
        <v>331</v>
      </c>
      <c r="B115" s="392" t="s">
        <v>332</v>
      </c>
      <c r="C115" s="390" t="s">
        <v>181</v>
      </c>
      <c r="D115" s="392" t="s">
        <v>332</v>
      </c>
      <c r="E115" s="377">
        <v>14101</v>
      </c>
      <c r="F115" s="392" t="s">
        <v>332</v>
      </c>
      <c r="G115" s="377">
        <v>14101</v>
      </c>
      <c r="H115" s="532">
        <v>101086563</v>
      </c>
      <c r="I115" s="532">
        <v>173420</v>
      </c>
      <c r="J115" s="198">
        <v>1.5969870122894294</v>
      </c>
      <c r="K115" s="519" t="s">
        <v>1462</v>
      </c>
    </row>
    <row r="116" spans="1:11" s="5" customFormat="1" ht="12.75" x14ac:dyDescent="0.2">
      <c r="A116" s="392" t="s">
        <v>333</v>
      </c>
      <c r="B116" s="392" t="s">
        <v>334</v>
      </c>
      <c r="C116" s="390" t="s">
        <v>181</v>
      </c>
      <c r="D116" s="392" t="s">
        <v>334</v>
      </c>
      <c r="E116" s="377">
        <v>15101</v>
      </c>
      <c r="F116" s="392" t="s">
        <v>334</v>
      </c>
      <c r="G116" s="377">
        <v>15101</v>
      </c>
      <c r="H116" s="532">
        <v>127507330</v>
      </c>
      <c r="I116" s="532">
        <v>237412</v>
      </c>
      <c r="J116" s="198">
        <v>1.4714300485440144</v>
      </c>
      <c r="K116" s="519" t="s">
        <v>1462</v>
      </c>
    </row>
    <row r="117" spans="1:11" s="5" customFormat="1" ht="12.75" x14ac:dyDescent="0.2">
      <c r="A117" s="392" t="s">
        <v>335</v>
      </c>
      <c r="B117" s="403" t="s">
        <v>336</v>
      </c>
      <c r="C117" s="390" t="s">
        <v>181</v>
      </c>
      <c r="D117" s="392" t="s">
        <v>337</v>
      </c>
      <c r="E117" s="377">
        <v>16101</v>
      </c>
      <c r="F117" s="392" t="s">
        <v>338</v>
      </c>
      <c r="G117" s="377">
        <v>16101</v>
      </c>
      <c r="H117" s="532">
        <v>72788780</v>
      </c>
      <c r="I117" s="532">
        <v>195042</v>
      </c>
      <c r="J117" s="198">
        <v>1.0224531899205975</v>
      </c>
      <c r="K117" s="519" t="s">
        <v>1465</v>
      </c>
    </row>
    <row r="118" spans="1:11" s="5" customFormat="1" ht="12.75" x14ac:dyDescent="0.2">
      <c r="A118" s="392" t="s">
        <v>335</v>
      </c>
      <c r="B118" s="403" t="s">
        <v>336</v>
      </c>
      <c r="C118" s="390" t="s">
        <v>181</v>
      </c>
      <c r="D118" s="392" t="s">
        <v>337</v>
      </c>
      <c r="E118" s="377">
        <v>16101</v>
      </c>
      <c r="F118" s="392" t="s">
        <v>339</v>
      </c>
      <c r="G118" s="377">
        <v>16103</v>
      </c>
      <c r="H118" s="532">
        <v>9451770</v>
      </c>
      <c r="I118" s="532">
        <v>32735</v>
      </c>
      <c r="J118" s="198">
        <v>0.79105728651206975</v>
      </c>
      <c r="K118" s="519" t="s">
        <v>1464</v>
      </c>
    </row>
    <row r="119" spans="1:11" s="5" customFormat="1" ht="12.75" x14ac:dyDescent="0.2">
      <c r="A119" s="392" t="s">
        <v>335</v>
      </c>
      <c r="B119" s="403" t="s">
        <v>340</v>
      </c>
      <c r="C119" s="390" t="s">
        <v>181</v>
      </c>
      <c r="D119" s="387" t="s">
        <v>341</v>
      </c>
      <c r="E119" s="377">
        <v>16301</v>
      </c>
      <c r="F119" s="387" t="s">
        <v>341</v>
      </c>
      <c r="G119" s="377">
        <v>16301</v>
      </c>
      <c r="H119" s="532">
        <v>15310930</v>
      </c>
      <c r="I119" s="532">
        <v>55608</v>
      </c>
      <c r="J119" s="198">
        <v>0.75434745764381972</v>
      </c>
      <c r="K119" s="519" t="s">
        <v>1464</v>
      </c>
    </row>
  </sheetData>
  <sortState xmlns:xlrd2="http://schemas.microsoft.com/office/spreadsheetml/2017/richdata2" ref="A3:M119">
    <sortCondition ref="G3"/>
  </sortState>
  <mergeCells count="1">
    <mergeCell ref="B1:K1"/>
  </mergeCells>
  <hyperlinks>
    <hyperlink ref="M1" location="INDICE!A1" display="INDICE" xr:uid="{00000000-0004-0000-7400-000000000000}"/>
    <hyperlink ref="M2" location="Matriz_Estadisticas!A1" display="ESTADÍSTICAS" xr:uid="{00000000-0004-0000-7400-000001000000}"/>
  </hyperlinks>
  <pageMargins left="0.7" right="0.7" top="0.75" bottom="0.75" header="0.3" footer="0.3"/>
  <pageSetup orientation="portrait" horizontalDpi="4294967293" verticalDpi="4294967293" r:id="rId1"/>
</worksheet>
</file>

<file path=xl/worksheets/sheet1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500-000000000000}">
  <dimension ref="A1:C37"/>
  <sheetViews>
    <sheetView workbookViewId="0"/>
  </sheetViews>
  <sheetFormatPr baseColWidth="10" defaultColWidth="11.42578125" defaultRowHeight="15" x14ac:dyDescent="0.25"/>
  <cols>
    <col min="1" max="1" width="44.42578125" style="660" bestFit="1" customWidth="1"/>
    <col min="2" max="2" width="100.7109375" style="50" customWidth="1"/>
    <col min="3" max="3" width="7" style="50" bestFit="1" customWidth="1"/>
    <col min="4" max="16384" width="11.42578125" style="50"/>
  </cols>
  <sheetData>
    <row r="1" spans="1:3" x14ac:dyDescent="0.25">
      <c r="A1" s="678" t="s">
        <v>401</v>
      </c>
      <c r="B1" s="679" t="s">
        <v>402</v>
      </c>
      <c r="C1" s="6" t="s">
        <v>144</v>
      </c>
    </row>
    <row r="2" spans="1:3" s="642" customFormat="1" ht="15" customHeight="1" x14ac:dyDescent="0.2">
      <c r="A2" s="432" t="s">
        <v>8</v>
      </c>
      <c r="B2" s="428" t="s">
        <v>72</v>
      </c>
    </row>
    <row r="3" spans="1:3" s="642" customFormat="1" ht="15" customHeight="1" x14ac:dyDescent="0.2">
      <c r="A3" s="415" t="s">
        <v>6</v>
      </c>
      <c r="B3" s="428" t="s">
        <v>487</v>
      </c>
    </row>
    <row r="4" spans="1:3" s="642" customFormat="1" ht="15" customHeight="1" x14ac:dyDescent="0.2">
      <c r="A4" s="415" t="s">
        <v>370</v>
      </c>
      <c r="B4" s="428" t="s">
        <v>523</v>
      </c>
    </row>
    <row r="5" spans="1:3" s="642" customFormat="1" ht="15" customHeight="1" x14ac:dyDescent="0.2">
      <c r="A5" s="415" t="s">
        <v>11</v>
      </c>
      <c r="B5" s="428" t="s">
        <v>1466</v>
      </c>
    </row>
    <row r="6" spans="1:3" s="642" customFormat="1" ht="15" customHeight="1" x14ac:dyDescent="0.2">
      <c r="A6" s="415" t="s">
        <v>145</v>
      </c>
      <c r="B6" s="428" t="s">
        <v>404</v>
      </c>
    </row>
    <row r="7" spans="1:3" s="642" customFormat="1" ht="15" customHeight="1" x14ac:dyDescent="0.2">
      <c r="A7" s="415" t="s">
        <v>9</v>
      </c>
      <c r="B7" s="428" t="s">
        <v>405</v>
      </c>
    </row>
    <row r="8" spans="1:3" s="642" customFormat="1" ht="15" customHeight="1" x14ac:dyDescent="0.2">
      <c r="A8" s="415" t="s">
        <v>371</v>
      </c>
      <c r="B8" s="428">
        <v>2018</v>
      </c>
    </row>
    <row r="9" spans="1:3" s="642" customFormat="1" ht="15" customHeight="1" x14ac:dyDescent="0.2">
      <c r="A9" s="415" t="s">
        <v>372</v>
      </c>
      <c r="B9" s="428" t="s">
        <v>453</v>
      </c>
    </row>
    <row r="10" spans="1:3" s="642" customFormat="1" ht="51" x14ac:dyDescent="0.2">
      <c r="A10" s="209" t="s">
        <v>373</v>
      </c>
      <c r="B10" s="273" t="s">
        <v>1467</v>
      </c>
    </row>
    <row r="11" spans="1:3" s="642" customFormat="1" ht="15" customHeight="1" x14ac:dyDescent="0.2">
      <c r="A11" s="415" t="s">
        <v>374</v>
      </c>
      <c r="B11" s="428" t="s">
        <v>455</v>
      </c>
    </row>
    <row r="12" spans="1:3" s="642" customFormat="1" ht="15" customHeight="1" x14ac:dyDescent="0.2">
      <c r="A12" s="415" t="s">
        <v>375</v>
      </c>
      <c r="B12" s="428" t="s">
        <v>527</v>
      </c>
    </row>
    <row r="13" spans="1:3" s="642" customFormat="1" ht="15" customHeight="1" x14ac:dyDescent="0.2">
      <c r="A13" s="415" t="s">
        <v>376</v>
      </c>
      <c r="B13" s="428" t="s">
        <v>527</v>
      </c>
    </row>
    <row r="14" spans="1:3" s="642" customFormat="1" ht="15" customHeight="1" x14ac:dyDescent="0.2">
      <c r="A14" s="415" t="s">
        <v>146</v>
      </c>
      <c r="B14" s="428" t="s">
        <v>1468</v>
      </c>
    </row>
    <row r="15" spans="1:3" s="642" customFormat="1" ht="15" customHeight="1" x14ac:dyDescent="0.2">
      <c r="A15" s="415" t="s">
        <v>377</v>
      </c>
      <c r="B15" s="274">
        <v>43559</v>
      </c>
    </row>
    <row r="16" spans="1:3" s="642" customFormat="1" ht="15" customHeight="1" x14ac:dyDescent="0.2">
      <c r="A16" s="415" t="s">
        <v>378</v>
      </c>
      <c r="B16" s="275">
        <v>43667</v>
      </c>
    </row>
    <row r="17" spans="1:2" s="642" customFormat="1" ht="15" customHeight="1" x14ac:dyDescent="0.2">
      <c r="A17" s="415" t="s">
        <v>379</v>
      </c>
      <c r="B17" s="428" t="s">
        <v>412</v>
      </c>
    </row>
    <row r="18" spans="1:2" s="642" customFormat="1" ht="15" customHeight="1" x14ac:dyDescent="0.2">
      <c r="A18" s="432" t="s">
        <v>380</v>
      </c>
      <c r="B18" s="428" t="s">
        <v>529</v>
      </c>
    </row>
    <row r="19" spans="1:2" s="642" customFormat="1" ht="15" customHeight="1" x14ac:dyDescent="0.2">
      <c r="A19" s="432" t="s">
        <v>381</v>
      </c>
      <c r="B19" s="428" t="s">
        <v>530</v>
      </c>
    </row>
    <row r="20" spans="1:2" s="642" customFormat="1" ht="15" customHeight="1" x14ac:dyDescent="0.2">
      <c r="A20" s="432" t="s">
        <v>382</v>
      </c>
      <c r="B20" s="428" t="s">
        <v>462</v>
      </c>
    </row>
    <row r="21" spans="1:2" s="642" customFormat="1" ht="15" customHeight="1" x14ac:dyDescent="0.2">
      <c r="A21" s="432" t="s">
        <v>385</v>
      </c>
      <c r="B21" s="428" t="s">
        <v>1469</v>
      </c>
    </row>
    <row r="22" spans="1:2" s="642" customFormat="1" ht="15" customHeight="1" x14ac:dyDescent="0.2">
      <c r="A22" s="432" t="s">
        <v>386</v>
      </c>
      <c r="B22" s="428" t="s">
        <v>1470</v>
      </c>
    </row>
    <row r="23" spans="1:2" s="642" customFormat="1" ht="15" customHeight="1" x14ac:dyDescent="0.2">
      <c r="A23" s="432" t="s">
        <v>418</v>
      </c>
      <c r="B23" s="643" t="s">
        <v>1471</v>
      </c>
    </row>
    <row r="24" spans="1:2" s="642" customFormat="1" ht="15" customHeight="1" x14ac:dyDescent="0.2">
      <c r="A24" s="432" t="s">
        <v>387</v>
      </c>
      <c r="B24" s="428">
        <v>2018</v>
      </c>
    </row>
    <row r="25" spans="1:2" s="642" customFormat="1" ht="15" customHeight="1" x14ac:dyDescent="0.2">
      <c r="A25" s="432" t="s">
        <v>388</v>
      </c>
      <c r="B25" s="428" t="s">
        <v>453</v>
      </c>
    </row>
    <row r="26" spans="1:2" s="642" customFormat="1" ht="15" customHeight="1" x14ac:dyDescent="0.2">
      <c r="A26" s="432" t="s">
        <v>389</v>
      </c>
      <c r="B26" s="423" t="s">
        <v>1393</v>
      </c>
    </row>
    <row r="27" spans="1:2" s="642" customFormat="1" ht="15" customHeight="1" x14ac:dyDescent="0.2">
      <c r="A27" s="432" t="s">
        <v>390</v>
      </c>
      <c r="B27" s="423" t="s">
        <v>417</v>
      </c>
    </row>
    <row r="28" spans="1:2" s="642" customFormat="1" ht="15" customHeight="1" x14ac:dyDescent="0.2">
      <c r="A28" s="432" t="s">
        <v>422</v>
      </c>
      <c r="B28" s="625" t="s">
        <v>1071</v>
      </c>
    </row>
    <row r="29" spans="1:2" s="642" customFormat="1" ht="15" customHeight="1" x14ac:dyDescent="0.2">
      <c r="A29" s="432" t="s">
        <v>391</v>
      </c>
      <c r="B29" s="434">
        <v>2018</v>
      </c>
    </row>
    <row r="30" spans="1:2" s="642" customFormat="1" ht="15" customHeight="1" x14ac:dyDescent="0.2">
      <c r="A30" s="432" t="s">
        <v>392</v>
      </c>
      <c r="B30" s="423" t="s">
        <v>453</v>
      </c>
    </row>
    <row r="31" spans="1:2" s="642" customFormat="1" ht="15" customHeight="1" x14ac:dyDescent="0.2">
      <c r="A31" s="432" t="s">
        <v>393</v>
      </c>
      <c r="B31" s="644"/>
    </row>
    <row r="32" spans="1:2" s="642" customFormat="1" ht="15" customHeight="1" x14ac:dyDescent="0.2">
      <c r="A32" s="432" t="s">
        <v>394</v>
      </c>
      <c r="B32" s="644"/>
    </row>
    <row r="33" spans="1:2" s="642" customFormat="1" ht="15" customHeight="1" x14ac:dyDescent="0.2">
      <c r="A33" s="432" t="s">
        <v>423</v>
      </c>
      <c r="B33" s="644"/>
    </row>
    <row r="34" spans="1:2" s="642" customFormat="1" ht="15" customHeight="1" x14ac:dyDescent="0.2">
      <c r="A34" s="432" t="s">
        <v>395</v>
      </c>
      <c r="B34" s="644"/>
    </row>
    <row r="35" spans="1:2" s="642" customFormat="1" ht="15" customHeight="1" x14ac:dyDescent="0.2">
      <c r="A35" s="432" t="s">
        <v>396</v>
      </c>
      <c r="B35" s="644"/>
    </row>
    <row r="36" spans="1:2" s="642" customFormat="1" ht="15" customHeight="1" x14ac:dyDescent="0.2">
      <c r="A36" s="432" t="s">
        <v>383</v>
      </c>
      <c r="B36" s="644" t="s">
        <v>1179</v>
      </c>
    </row>
    <row r="37" spans="1:2" s="642" customFormat="1" ht="15" customHeight="1" x14ac:dyDescent="0.2">
      <c r="A37" s="432" t="s">
        <v>384</v>
      </c>
      <c r="B37" s="644" t="s">
        <v>1472</v>
      </c>
    </row>
  </sheetData>
  <hyperlinks>
    <hyperlink ref="C1" location="INDICE!A1" display="INDICE" xr:uid="{00000000-0004-0000-7500-000000000000}"/>
  </hyperlinks>
  <pageMargins left="0.7" right="0.7" top="0.75" bottom="0.75" header="0.3" footer="0.3"/>
  <pageSetup orientation="portrait" horizontalDpi="0" verticalDpi="0" r:id="rId1"/>
</worksheet>
</file>

<file path=xl/worksheets/sheet1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600-000000000000}">
  <dimension ref="A1:C37"/>
  <sheetViews>
    <sheetView workbookViewId="0"/>
  </sheetViews>
  <sheetFormatPr baseColWidth="10" defaultColWidth="11.42578125" defaultRowHeight="15" x14ac:dyDescent="0.25"/>
  <cols>
    <col min="1" max="1" width="44.42578125" style="661" bestFit="1" customWidth="1"/>
    <col min="2" max="2" width="100.7109375" style="50" customWidth="1"/>
    <col min="3" max="3" width="7" style="50" bestFit="1" customWidth="1"/>
    <col min="4" max="16384" width="11.42578125" style="50"/>
  </cols>
  <sheetData>
    <row r="1" spans="1:3" x14ac:dyDescent="0.25">
      <c r="A1" s="678" t="s">
        <v>401</v>
      </c>
      <c r="B1" s="679" t="s">
        <v>402</v>
      </c>
      <c r="C1" s="6" t="s">
        <v>144</v>
      </c>
    </row>
    <row r="2" spans="1:3" x14ac:dyDescent="0.25">
      <c r="A2" s="432" t="s">
        <v>8</v>
      </c>
      <c r="B2" s="428" t="s">
        <v>73</v>
      </c>
    </row>
    <row r="3" spans="1:3" x14ac:dyDescent="0.25">
      <c r="A3" s="415" t="s">
        <v>6</v>
      </c>
      <c r="B3" s="428" t="s">
        <v>487</v>
      </c>
    </row>
    <row r="4" spans="1:3" x14ac:dyDescent="0.25">
      <c r="A4" s="415" t="s">
        <v>370</v>
      </c>
      <c r="B4" s="428" t="s">
        <v>523</v>
      </c>
    </row>
    <row r="5" spans="1:3" x14ac:dyDescent="0.25">
      <c r="A5" s="415" t="s">
        <v>11</v>
      </c>
      <c r="B5" s="428" t="s">
        <v>1473</v>
      </c>
    </row>
    <row r="6" spans="1:3" x14ac:dyDescent="0.25">
      <c r="A6" s="415" t="s">
        <v>145</v>
      </c>
      <c r="B6" s="428" t="s">
        <v>404</v>
      </c>
    </row>
    <row r="7" spans="1:3" x14ac:dyDescent="0.25">
      <c r="A7" s="415" t="s">
        <v>9</v>
      </c>
      <c r="B7" s="428" t="s">
        <v>405</v>
      </c>
    </row>
    <row r="8" spans="1:3" x14ac:dyDescent="0.25">
      <c r="A8" s="415" t="s">
        <v>371</v>
      </c>
      <c r="B8" s="428">
        <v>2018</v>
      </c>
    </row>
    <row r="9" spans="1:3" x14ac:dyDescent="0.25">
      <c r="A9" s="415" t="s">
        <v>372</v>
      </c>
      <c r="B9" s="428" t="s">
        <v>453</v>
      </c>
    </row>
    <row r="10" spans="1:3" ht="51" x14ac:dyDescent="0.25">
      <c r="A10" s="209" t="s">
        <v>373</v>
      </c>
      <c r="B10" s="273" t="s">
        <v>1474</v>
      </c>
    </row>
    <row r="11" spans="1:3" x14ac:dyDescent="0.25">
      <c r="A11" s="415" t="s">
        <v>374</v>
      </c>
      <c r="B11" s="428" t="s">
        <v>455</v>
      </c>
    </row>
    <row r="12" spans="1:3" x14ac:dyDescent="0.25">
      <c r="A12" s="415" t="s">
        <v>375</v>
      </c>
      <c r="B12" s="428" t="s">
        <v>527</v>
      </c>
    </row>
    <row r="13" spans="1:3" x14ac:dyDescent="0.25">
      <c r="A13" s="415" t="s">
        <v>376</v>
      </c>
      <c r="B13" s="428" t="s">
        <v>527</v>
      </c>
    </row>
    <row r="14" spans="1:3" x14ac:dyDescent="0.25">
      <c r="A14" s="415" t="s">
        <v>146</v>
      </c>
      <c r="B14" s="428" t="s">
        <v>1468</v>
      </c>
    </row>
    <row r="15" spans="1:3" x14ac:dyDescent="0.25">
      <c r="A15" s="415" t="s">
        <v>377</v>
      </c>
      <c r="B15" s="274">
        <v>43559</v>
      </c>
    </row>
    <row r="16" spans="1:3" x14ac:dyDescent="0.25">
      <c r="A16" s="415" t="s">
        <v>378</v>
      </c>
      <c r="B16" s="275">
        <v>43822</v>
      </c>
    </row>
    <row r="17" spans="1:2" x14ac:dyDescent="0.25">
      <c r="A17" s="433" t="s">
        <v>379</v>
      </c>
      <c r="B17" s="428" t="s">
        <v>412</v>
      </c>
    </row>
    <row r="18" spans="1:2" x14ac:dyDescent="0.25">
      <c r="A18" s="432" t="s">
        <v>380</v>
      </c>
      <c r="B18" s="428" t="s">
        <v>1475</v>
      </c>
    </row>
    <row r="19" spans="1:2" x14ac:dyDescent="0.25">
      <c r="A19" s="432" t="s">
        <v>381</v>
      </c>
      <c r="B19" s="428" t="s">
        <v>530</v>
      </c>
    </row>
    <row r="20" spans="1:2" x14ac:dyDescent="0.25">
      <c r="A20" s="432" t="s">
        <v>382</v>
      </c>
      <c r="B20" s="428" t="s">
        <v>462</v>
      </c>
    </row>
    <row r="21" spans="1:2" x14ac:dyDescent="0.25">
      <c r="A21" s="432" t="s">
        <v>385</v>
      </c>
      <c r="B21" s="428" t="s">
        <v>1476</v>
      </c>
    </row>
    <row r="22" spans="1:2" x14ac:dyDescent="0.25">
      <c r="A22" s="432" t="s">
        <v>386</v>
      </c>
      <c r="B22" s="428" t="s">
        <v>1470</v>
      </c>
    </row>
    <row r="23" spans="1:2" x14ac:dyDescent="0.25">
      <c r="A23" s="432" t="s">
        <v>418</v>
      </c>
      <c r="B23" s="536" t="s">
        <v>1471</v>
      </c>
    </row>
    <row r="24" spans="1:2" x14ac:dyDescent="0.25">
      <c r="A24" s="432" t="s">
        <v>387</v>
      </c>
      <c r="B24" s="428">
        <v>2018</v>
      </c>
    </row>
    <row r="25" spans="1:2" x14ac:dyDescent="0.25">
      <c r="A25" s="432" t="s">
        <v>388</v>
      </c>
      <c r="B25" s="428" t="s">
        <v>453</v>
      </c>
    </row>
    <row r="26" spans="1:2" x14ac:dyDescent="0.25">
      <c r="A26" s="432" t="s">
        <v>389</v>
      </c>
      <c r="B26" s="423" t="s">
        <v>1393</v>
      </c>
    </row>
    <row r="27" spans="1:2" x14ac:dyDescent="0.25">
      <c r="A27" s="432" t="s">
        <v>390</v>
      </c>
      <c r="B27" s="423" t="s">
        <v>417</v>
      </c>
    </row>
    <row r="28" spans="1:2" x14ac:dyDescent="0.25">
      <c r="A28" s="432" t="s">
        <v>422</v>
      </c>
      <c r="B28" s="501" t="s">
        <v>1071</v>
      </c>
    </row>
    <row r="29" spans="1:2" x14ac:dyDescent="0.25">
      <c r="A29" s="432" t="s">
        <v>391</v>
      </c>
      <c r="B29" s="434">
        <v>2018</v>
      </c>
    </row>
    <row r="30" spans="1:2" x14ac:dyDescent="0.25">
      <c r="A30" s="432" t="s">
        <v>392</v>
      </c>
      <c r="B30" s="423" t="s">
        <v>453</v>
      </c>
    </row>
    <row r="31" spans="1:2" x14ac:dyDescent="0.25">
      <c r="A31" s="432" t="s">
        <v>393</v>
      </c>
      <c r="B31" s="122"/>
    </row>
    <row r="32" spans="1:2" x14ac:dyDescent="0.25">
      <c r="A32" s="432" t="s">
        <v>394</v>
      </c>
      <c r="B32" s="122"/>
    </row>
    <row r="33" spans="1:2" x14ac:dyDescent="0.25">
      <c r="A33" s="432" t="s">
        <v>423</v>
      </c>
      <c r="B33" s="122"/>
    </row>
    <row r="34" spans="1:2" x14ac:dyDescent="0.25">
      <c r="A34" s="432" t="s">
        <v>395</v>
      </c>
      <c r="B34" s="122"/>
    </row>
    <row r="35" spans="1:2" x14ac:dyDescent="0.25">
      <c r="A35" s="432" t="s">
        <v>396</v>
      </c>
      <c r="B35" s="444"/>
    </row>
    <row r="36" spans="1:2" x14ac:dyDescent="0.25">
      <c r="A36" s="432" t="s">
        <v>383</v>
      </c>
      <c r="B36" s="423" t="s">
        <v>1179</v>
      </c>
    </row>
    <row r="37" spans="1:2" x14ac:dyDescent="0.25">
      <c r="A37" s="432" t="s">
        <v>384</v>
      </c>
      <c r="B37" s="423" t="s">
        <v>1477</v>
      </c>
    </row>
  </sheetData>
  <hyperlinks>
    <hyperlink ref="C1" location="INDICE!A1" display="INDICE" xr:uid="{00000000-0004-0000-7600-000000000000}"/>
  </hyperlinks>
  <pageMargins left="0.7" right="0.7" top="0.75" bottom="0.75" header="0.3" footer="0.3"/>
  <pageSetup orientation="portrait" horizontalDpi="4294967293" verticalDpi="4294967293"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F37"/>
  <sheetViews>
    <sheetView workbookViewId="0"/>
  </sheetViews>
  <sheetFormatPr baseColWidth="10" defaultColWidth="11.42578125" defaultRowHeight="15" x14ac:dyDescent="0.25"/>
  <cols>
    <col min="1" max="1" width="17.28515625" bestFit="1" customWidth="1"/>
    <col min="2" max="2" width="16.140625" style="402" bestFit="1" customWidth="1"/>
    <col min="3" max="3" width="38.5703125" bestFit="1" customWidth="1"/>
    <col min="4" max="4" width="11.5703125" bestFit="1" customWidth="1"/>
    <col min="5" max="5" width="61.5703125" bestFit="1" customWidth="1"/>
    <col min="6" max="6" width="13.140625" bestFit="1" customWidth="1"/>
  </cols>
  <sheetData>
    <row r="1" spans="1:6" x14ac:dyDescent="0.25">
      <c r="A1" s="124" t="s">
        <v>76</v>
      </c>
      <c r="B1" s="730" t="s">
        <v>489</v>
      </c>
      <c r="C1" s="730"/>
      <c r="D1" s="730"/>
      <c r="E1" s="730"/>
      <c r="F1" s="6" t="s">
        <v>144</v>
      </c>
    </row>
    <row r="2" spans="1:6" x14ac:dyDescent="0.25">
      <c r="A2" s="255" t="s">
        <v>174</v>
      </c>
      <c r="B2" s="255" t="s">
        <v>176</v>
      </c>
      <c r="C2" s="255" t="s">
        <v>177</v>
      </c>
      <c r="D2" s="255" t="s">
        <v>178</v>
      </c>
      <c r="E2" s="128" t="s">
        <v>498</v>
      </c>
      <c r="F2" s="6" t="s">
        <v>432</v>
      </c>
    </row>
    <row r="3" spans="1:6" s="5" customFormat="1" ht="12.75" x14ac:dyDescent="0.2">
      <c r="A3" s="204" t="s">
        <v>179</v>
      </c>
      <c r="B3" s="205" t="s">
        <v>181</v>
      </c>
      <c r="C3" s="204" t="s">
        <v>182</v>
      </c>
      <c r="D3" s="203">
        <v>1001</v>
      </c>
      <c r="E3" s="390">
        <v>3496.48</v>
      </c>
    </row>
    <row r="4" spans="1:6" s="5" customFormat="1" ht="12.75" x14ac:dyDescent="0.2">
      <c r="A4" s="204" t="s">
        <v>184</v>
      </c>
      <c r="B4" s="205" t="s">
        <v>181</v>
      </c>
      <c r="C4" s="204" t="s">
        <v>184</v>
      </c>
      <c r="D4" s="203">
        <v>2101</v>
      </c>
      <c r="E4" s="390">
        <v>4013.08</v>
      </c>
    </row>
    <row r="5" spans="1:6" s="5" customFormat="1" ht="12.75" x14ac:dyDescent="0.2">
      <c r="A5" s="204" t="s">
        <v>184</v>
      </c>
      <c r="B5" s="205" t="s">
        <v>181</v>
      </c>
      <c r="C5" s="204" t="s">
        <v>186</v>
      </c>
      <c r="D5" s="203">
        <v>2201</v>
      </c>
      <c r="E5" s="390">
        <v>2504.87</v>
      </c>
    </row>
    <row r="6" spans="1:6" s="5" customFormat="1" ht="12.75" x14ac:dyDescent="0.2">
      <c r="A6" s="204" t="s">
        <v>187</v>
      </c>
      <c r="B6" s="205" t="s">
        <v>181</v>
      </c>
      <c r="C6" s="204" t="s">
        <v>189</v>
      </c>
      <c r="D6" s="203">
        <v>3001</v>
      </c>
      <c r="E6" s="390">
        <v>2775.4100000000003</v>
      </c>
    </row>
    <row r="7" spans="1:6" s="5" customFormat="1" ht="12.75" x14ac:dyDescent="0.2">
      <c r="A7" s="204" t="s">
        <v>187</v>
      </c>
      <c r="B7" s="205" t="s">
        <v>181</v>
      </c>
      <c r="C7" s="206" t="s">
        <v>192</v>
      </c>
      <c r="D7" s="203">
        <v>3301</v>
      </c>
      <c r="E7" s="390">
        <v>938.13</v>
      </c>
    </row>
    <row r="8" spans="1:6" s="5" customFormat="1" ht="12.75" x14ac:dyDescent="0.2">
      <c r="A8" s="204" t="s">
        <v>193</v>
      </c>
      <c r="B8" s="205" t="s">
        <v>181</v>
      </c>
      <c r="C8" s="204" t="s">
        <v>195</v>
      </c>
      <c r="D8" s="203">
        <v>4001</v>
      </c>
      <c r="E8" s="390">
        <v>8234.4599999999991</v>
      </c>
    </row>
    <row r="9" spans="1:6" s="5" customFormat="1" ht="12.75" x14ac:dyDescent="0.2">
      <c r="A9" s="204" t="s">
        <v>193</v>
      </c>
      <c r="B9" s="205" t="s">
        <v>181</v>
      </c>
      <c r="C9" s="204" t="s">
        <v>198</v>
      </c>
      <c r="D9" s="203">
        <v>4301</v>
      </c>
      <c r="E9" s="390">
        <v>1635.93</v>
      </c>
    </row>
    <row r="10" spans="1:6" s="5" customFormat="1" ht="12.75" x14ac:dyDescent="0.2">
      <c r="A10" s="204" t="s">
        <v>199</v>
      </c>
      <c r="B10" s="205" t="s">
        <v>200</v>
      </c>
      <c r="C10" s="204" t="s">
        <v>200</v>
      </c>
      <c r="D10" s="203">
        <v>5001</v>
      </c>
      <c r="E10" s="390">
        <v>21086.760000000002</v>
      </c>
    </row>
    <row r="11" spans="1:6" s="5" customFormat="1" ht="12.75" x14ac:dyDescent="0.2">
      <c r="A11" s="204" t="s">
        <v>199</v>
      </c>
      <c r="B11" s="205" t="s">
        <v>181</v>
      </c>
      <c r="C11" s="206" t="s">
        <v>207</v>
      </c>
      <c r="D11" s="203">
        <v>5301</v>
      </c>
      <c r="E11" s="390">
        <v>1443.82</v>
      </c>
    </row>
    <row r="12" spans="1:6" s="5" customFormat="1" ht="12.75" x14ac:dyDescent="0.2">
      <c r="A12" s="204" t="s">
        <v>199</v>
      </c>
      <c r="B12" s="205" t="s">
        <v>181</v>
      </c>
      <c r="C12" s="206" t="s">
        <v>210</v>
      </c>
      <c r="D12" s="203">
        <v>5501</v>
      </c>
      <c r="E12" s="390">
        <v>3102.12</v>
      </c>
    </row>
    <row r="13" spans="1:6" s="5" customFormat="1" ht="12.75" x14ac:dyDescent="0.2">
      <c r="A13" s="204" t="s">
        <v>199</v>
      </c>
      <c r="B13" s="205" t="s">
        <v>181</v>
      </c>
      <c r="C13" s="204" t="s">
        <v>215</v>
      </c>
      <c r="D13" s="203">
        <v>5601</v>
      </c>
      <c r="E13" s="390">
        <v>3665.17</v>
      </c>
    </row>
    <row r="14" spans="1:6" s="5" customFormat="1" ht="12.75" x14ac:dyDescent="0.2">
      <c r="A14" s="204" t="s">
        <v>199</v>
      </c>
      <c r="B14" s="205" t="s">
        <v>181</v>
      </c>
      <c r="C14" s="206" t="s">
        <v>219</v>
      </c>
      <c r="D14" s="203">
        <v>5701</v>
      </c>
      <c r="E14" s="390">
        <v>1419.12</v>
      </c>
    </row>
    <row r="15" spans="1:6" s="5" customFormat="1" ht="12.75" x14ac:dyDescent="0.2">
      <c r="A15" s="204" t="s">
        <v>225</v>
      </c>
      <c r="B15" s="205" t="s">
        <v>181</v>
      </c>
      <c r="C15" s="204" t="s">
        <v>227</v>
      </c>
      <c r="D15" s="203">
        <v>6001</v>
      </c>
      <c r="E15" s="390">
        <v>4957.0600000000004</v>
      </c>
    </row>
    <row r="16" spans="1:6" s="5" customFormat="1" ht="12.75" x14ac:dyDescent="0.2">
      <c r="A16" s="204" t="s">
        <v>225</v>
      </c>
      <c r="B16" s="205" t="s">
        <v>181</v>
      </c>
      <c r="C16" s="206" t="s">
        <v>230</v>
      </c>
      <c r="D16" s="203">
        <v>6115</v>
      </c>
      <c r="E16" s="390">
        <v>1422.98</v>
      </c>
    </row>
    <row r="17" spans="1:5" s="5" customFormat="1" ht="12.75" x14ac:dyDescent="0.2">
      <c r="A17" s="204" t="s">
        <v>225</v>
      </c>
      <c r="B17" s="205" t="s">
        <v>181</v>
      </c>
      <c r="C17" s="206" t="s">
        <v>232</v>
      </c>
      <c r="D17" s="203">
        <v>6301</v>
      </c>
      <c r="E17" s="390">
        <v>1593.84</v>
      </c>
    </row>
    <row r="18" spans="1:5" s="5" customFormat="1" ht="12.75" x14ac:dyDescent="0.2">
      <c r="A18" s="204" t="s">
        <v>233</v>
      </c>
      <c r="B18" s="205" t="s">
        <v>181</v>
      </c>
      <c r="C18" s="204" t="s">
        <v>235</v>
      </c>
      <c r="D18" s="203">
        <v>7001</v>
      </c>
      <c r="E18" s="390">
        <v>4604.42</v>
      </c>
    </row>
    <row r="19" spans="1:5" s="5" customFormat="1" ht="12.75" x14ac:dyDescent="0.2">
      <c r="A19" s="204" t="s">
        <v>233</v>
      </c>
      <c r="B19" s="205" t="s">
        <v>181</v>
      </c>
      <c r="C19" s="206" t="s">
        <v>236</v>
      </c>
      <c r="D19" s="203">
        <v>7102</v>
      </c>
      <c r="E19" s="390">
        <v>1037.6400000000001</v>
      </c>
    </row>
    <row r="20" spans="1:5" s="5" customFormat="1" ht="12.75" x14ac:dyDescent="0.2">
      <c r="A20" s="204" t="s">
        <v>233</v>
      </c>
      <c r="B20" s="205" t="s">
        <v>181</v>
      </c>
      <c r="C20" s="204" t="s">
        <v>238</v>
      </c>
      <c r="D20" s="203">
        <v>7301</v>
      </c>
      <c r="E20" s="390">
        <v>3327.1099999999997</v>
      </c>
    </row>
    <row r="21" spans="1:5" s="5" customFormat="1" ht="12.75" x14ac:dyDescent="0.2">
      <c r="A21" s="204" t="s">
        <v>233</v>
      </c>
      <c r="B21" s="205" t="s">
        <v>181</v>
      </c>
      <c r="C21" s="206" t="s">
        <v>241</v>
      </c>
      <c r="D21" s="203">
        <v>7401</v>
      </c>
      <c r="E21" s="390">
        <v>1658.93</v>
      </c>
    </row>
    <row r="22" spans="1:5" s="5" customFormat="1" ht="12.75" x14ac:dyDescent="0.2">
      <c r="A22" s="204" t="s">
        <v>242</v>
      </c>
      <c r="B22" s="205" t="s">
        <v>244</v>
      </c>
      <c r="C22" s="204" t="s">
        <v>244</v>
      </c>
      <c r="D22" s="203">
        <v>8001</v>
      </c>
      <c r="E22" s="390">
        <v>16752.749999999996</v>
      </c>
    </row>
    <row r="23" spans="1:5" s="5" customFormat="1" ht="12.75" x14ac:dyDescent="0.2">
      <c r="A23" s="204" t="s">
        <v>242</v>
      </c>
      <c r="B23" s="205" t="s">
        <v>181</v>
      </c>
      <c r="C23" s="204" t="s">
        <v>255</v>
      </c>
      <c r="D23" s="203">
        <v>8301</v>
      </c>
      <c r="E23" s="390">
        <v>3713.04</v>
      </c>
    </row>
    <row r="24" spans="1:5" s="5" customFormat="1" ht="12.75" x14ac:dyDescent="0.2">
      <c r="A24" s="204" t="s">
        <v>258</v>
      </c>
      <c r="B24" s="205" t="s">
        <v>181</v>
      </c>
      <c r="C24" s="204" t="s">
        <v>260</v>
      </c>
      <c r="D24" s="203">
        <v>9001</v>
      </c>
      <c r="E24" s="390">
        <v>4757.2</v>
      </c>
    </row>
    <row r="25" spans="1:5" s="5" customFormat="1" ht="12.75" x14ac:dyDescent="0.2">
      <c r="A25" s="204" t="s">
        <v>258</v>
      </c>
      <c r="B25" s="205" t="s">
        <v>181</v>
      </c>
      <c r="C25" s="206" t="s">
        <v>263</v>
      </c>
      <c r="D25" s="203">
        <v>9120</v>
      </c>
      <c r="E25" s="390">
        <v>1042.1199999999999</v>
      </c>
    </row>
    <row r="26" spans="1:5" s="5" customFormat="1" ht="12.75" x14ac:dyDescent="0.2">
      <c r="A26" s="204" t="s">
        <v>258</v>
      </c>
      <c r="B26" s="205" t="s">
        <v>181</v>
      </c>
      <c r="C26" s="206" t="s">
        <v>265</v>
      </c>
      <c r="D26" s="203">
        <v>9201</v>
      </c>
      <c r="E26" s="390">
        <v>1070.8900000000001</v>
      </c>
    </row>
    <row r="27" spans="1:5" s="5" customFormat="1" ht="12.75" x14ac:dyDescent="0.2">
      <c r="A27" s="204" t="s">
        <v>266</v>
      </c>
      <c r="B27" s="205" t="s">
        <v>181</v>
      </c>
      <c r="C27" s="204" t="s">
        <v>268</v>
      </c>
      <c r="D27" s="203">
        <v>10001</v>
      </c>
      <c r="E27" s="390">
        <v>5361.24</v>
      </c>
    </row>
    <row r="28" spans="1:5" s="5" customFormat="1" ht="12.75" x14ac:dyDescent="0.2">
      <c r="A28" s="204" t="s">
        <v>266</v>
      </c>
      <c r="B28" s="205" t="s">
        <v>181</v>
      </c>
      <c r="C28" s="206" t="s">
        <v>272</v>
      </c>
      <c r="D28" s="203">
        <v>10201</v>
      </c>
      <c r="E28" s="390">
        <v>707.2</v>
      </c>
    </row>
    <row r="29" spans="1:5" s="5" customFormat="1" ht="12.75" x14ac:dyDescent="0.2">
      <c r="A29" s="204" t="s">
        <v>266</v>
      </c>
      <c r="B29" s="205" t="s">
        <v>181</v>
      </c>
      <c r="C29" s="204" t="s">
        <v>273</v>
      </c>
      <c r="D29" s="203">
        <v>10301</v>
      </c>
      <c r="E29" s="390">
        <v>2662.32</v>
      </c>
    </row>
    <row r="30" spans="1:5" s="5" customFormat="1" ht="12.75" x14ac:dyDescent="0.2">
      <c r="A30" s="204" t="s">
        <v>274</v>
      </c>
      <c r="B30" s="205" t="s">
        <v>181</v>
      </c>
      <c r="C30" s="206" t="s">
        <v>275</v>
      </c>
      <c r="D30" s="203">
        <v>11101</v>
      </c>
      <c r="E30" s="390">
        <v>1140.75</v>
      </c>
    </row>
    <row r="31" spans="1:5" s="5" customFormat="1" ht="12.75" x14ac:dyDescent="0.2">
      <c r="A31" s="204" t="s">
        <v>276</v>
      </c>
      <c r="B31" s="205" t="s">
        <v>181</v>
      </c>
      <c r="C31" s="204" t="s">
        <v>277</v>
      </c>
      <c r="D31" s="203">
        <v>12101</v>
      </c>
      <c r="E31" s="390">
        <v>2834.03</v>
      </c>
    </row>
    <row r="32" spans="1:5" s="5" customFormat="1" ht="12.75" x14ac:dyDescent="0.2">
      <c r="A32" s="204" t="s">
        <v>278</v>
      </c>
      <c r="B32" s="205" t="s">
        <v>280</v>
      </c>
      <c r="C32" s="204" t="s">
        <v>280</v>
      </c>
      <c r="D32" s="203">
        <v>13001</v>
      </c>
      <c r="E32" s="390">
        <v>92716.290000000023</v>
      </c>
    </row>
    <row r="33" spans="1:5" s="5" customFormat="1" ht="12.75" x14ac:dyDescent="0.2">
      <c r="A33" s="204" t="s">
        <v>278</v>
      </c>
      <c r="B33" s="205" t="s">
        <v>181</v>
      </c>
      <c r="C33" s="204" t="s">
        <v>325</v>
      </c>
      <c r="D33" s="203">
        <v>13501</v>
      </c>
      <c r="E33" s="390">
        <v>1617.87</v>
      </c>
    </row>
    <row r="34" spans="1:5" s="5" customFormat="1" ht="12.75" x14ac:dyDescent="0.2">
      <c r="A34" s="204" t="s">
        <v>331</v>
      </c>
      <c r="B34" s="205" t="s">
        <v>181</v>
      </c>
      <c r="C34" s="204" t="s">
        <v>332</v>
      </c>
      <c r="D34" s="203">
        <v>14101</v>
      </c>
      <c r="E34" s="390">
        <v>2780.17</v>
      </c>
    </row>
    <row r="35" spans="1:5" s="5" customFormat="1" ht="12.75" x14ac:dyDescent="0.2">
      <c r="A35" s="204" t="s">
        <v>333</v>
      </c>
      <c r="B35" s="205" t="s">
        <v>181</v>
      </c>
      <c r="C35" s="204" t="s">
        <v>334</v>
      </c>
      <c r="D35" s="203">
        <v>15101</v>
      </c>
      <c r="E35" s="390">
        <v>3026.68</v>
      </c>
    </row>
    <row r="36" spans="1:5" s="5" customFormat="1" ht="12.75" x14ac:dyDescent="0.2">
      <c r="A36" s="204" t="s">
        <v>335</v>
      </c>
      <c r="B36" s="205" t="s">
        <v>181</v>
      </c>
      <c r="C36" s="204" t="s">
        <v>337</v>
      </c>
      <c r="D36" s="203">
        <v>16101</v>
      </c>
      <c r="E36" s="390">
        <v>3437.06</v>
      </c>
    </row>
    <row r="37" spans="1:5" s="5" customFormat="1" ht="12.75" x14ac:dyDescent="0.2">
      <c r="A37" s="204" t="s">
        <v>335</v>
      </c>
      <c r="B37" s="205" t="s">
        <v>181</v>
      </c>
      <c r="C37" s="206" t="s">
        <v>341</v>
      </c>
      <c r="D37" s="203">
        <v>16301</v>
      </c>
      <c r="E37" s="390">
        <v>785.86</v>
      </c>
    </row>
  </sheetData>
  <mergeCells count="1">
    <mergeCell ref="B1:E1"/>
  </mergeCells>
  <hyperlinks>
    <hyperlink ref="F1" location="INDICE!A1" display="INDICE" xr:uid="{00000000-0004-0000-0B00-000000000000}"/>
    <hyperlink ref="F2" location="Matriz_Estadisticas!A1" display="ESTADÍSTICAS" xr:uid="{00000000-0004-0000-0B00-000001000000}"/>
  </hyperlinks>
  <pageMargins left="0.7" right="0.7" top="0.75" bottom="0.75" header="0.3" footer="0.3"/>
  <pageSetup orientation="portrait" horizontalDpi="4294967293" verticalDpi="4294967293" r:id="rId1"/>
</worksheet>
</file>

<file path=xl/worksheets/sheet1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700-000000000000}">
  <dimension ref="A1:N121"/>
  <sheetViews>
    <sheetView zoomScaleNormal="100" workbookViewId="0"/>
  </sheetViews>
  <sheetFormatPr baseColWidth="10" defaultColWidth="11.42578125" defaultRowHeight="15" x14ac:dyDescent="0.25"/>
  <cols>
    <col min="1" max="1" width="17.28515625" style="23" bestFit="1" customWidth="1"/>
    <col min="2" max="2" width="22.140625" style="23" bestFit="1" customWidth="1"/>
    <col min="3" max="3" width="16.140625" style="23" bestFit="1" customWidth="1"/>
    <col min="4" max="4" width="38.5703125" style="24" bestFit="1" customWidth="1"/>
    <col min="5" max="5" width="11.5703125" style="24" bestFit="1" customWidth="1"/>
    <col min="6" max="6" width="19" style="24" bestFit="1" customWidth="1"/>
    <col min="7" max="7" width="6" style="24" bestFit="1" customWidth="1"/>
    <col min="8" max="8" width="23.140625" style="24" bestFit="1" customWidth="1"/>
    <col min="9" max="9" width="19.85546875" style="25" bestFit="1" customWidth="1"/>
    <col min="10" max="10" width="49.28515625" style="25" bestFit="1" customWidth="1"/>
    <col min="11" max="11" width="33.42578125" style="24" bestFit="1" customWidth="1"/>
    <col min="12" max="12" width="53.42578125" style="24" bestFit="1" customWidth="1"/>
    <col min="13" max="13" width="13.140625" style="22" bestFit="1" customWidth="1"/>
    <col min="14" max="16384" width="11.42578125" style="22"/>
  </cols>
  <sheetData>
    <row r="1" spans="1:14" ht="30" customHeight="1" x14ac:dyDescent="0.25">
      <c r="A1" s="679" t="s">
        <v>1478</v>
      </c>
      <c r="B1" s="737" t="s">
        <v>1479</v>
      </c>
      <c r="C1" s="738"/>
      <c r="D1" s="738"/>
      <c r="E1" s="738"/>
      <c r="F1" s="738"/>
      <c r="G1" s="738"/>
      <c r="H1" s="738"/>
      <c r="I1" s="738"/>
      <c r="J1" s="738"/>
      <c r="K1" s="738"/>
      <c r="L1" s="739"/>
      <c r="M1" s="6" t="s">
        <v>144</v>
      </c>
    </row>
    <row r="2" spans="1:14" x14ac:dyDescent="0.25">
      <c r="A2" s="255" t="s">
        <v>174</v>
      </c>
      <c r="B2" s="255" t="s">
        <v>175</v>
      </c>
      <c r="C2" s="255" t="s">
        <v>176</v>
      </c>
      <c r="D2" s="255" t="s">
        <v>177</v>
      </c>
      <c r="E2" s="255" t="s">
        <v>178</v>
      </c>
      <c r="F2" s="255" t="s">
        <v>14</v>
      </c>
      <c r="G2" s="255" t="s">
        <v>470</v>
      </c>
      <c r="H2" s="255" t="s">
        <v>1480</v>
      </c>
      <c r="I2" s="255" t="s">
        <v>1481</v>
      </c>
      <c r="J2" s="123" t="s">
        <v>1482</v>
      </c>
      <c r="K2" s="123" t="s">
        <v>1483</v>
      </c>
      <c r="L2" s="123" t="s">
        <v>1484</v>
      </c>
      <c r="M2" s="6" t="s">
        <v>432</v>
      </c>
    </row>
    <row r="3" spans="1:14" s="477" customFormat="1" ht="12.75" x14ac:dyDescent="0.2">
      <c r="A3" s="392" t="s">
        <v>179</v>
      </c>
      <c r="B3" s="392" t="s">
        <v>180</v>
      </c>
      <c r="C3" s="390" t="s">
        <v>181</v>
      </c>
      <c r="D3" s="392" t="s">
        <v>182</v>
      </c>
      <c r="E3" s="377">
        <v>1001</v>
      </c>
      <c r="F3" s="392" t="s">
        <v>180</v>
      </c>
      <c r="G3" s="377">
        <v>1101</v>
      </c>
      <c r="H3" s="377">
        <v>209409</v>
      </c>
      <c r="I3" s="377">
        <v>164142985</v>
      </c>
      <c r="J3" s="198">
        <v>783.84</v>
      </c>
      <c r="K3" s="482">
        <v>148188280</v>
      </c>
      <c r="L3" s="198">
        <v>707.65</v>
      </c>
    </row>
    <row r="4" spans="1:14" s="477" customFormat="1" ht="12.75" x14ac:dyDescent="0.2">
      <c r="A4" s="392" t="s">
        <v>179</v>
      </c>
      <c r="B4" s="392" t="s">
        <v>180</v>
      </c>
      <c r="C4" s="390" t="s">
        <v>181</v>
      </c>
      <c r="D4" s="392" t="s">
        <v>182</v>
      </c>
      <c r="E4" s="377">
        <v>1001</v>
      </c>
      <c r="F4" s="392" t="s">
        <v>183</v>
      </c>
      <c r="G4" s="377">
        <v>1107</v>
      </c>
      <c r="H4" s="377">
        <v>118379</v>
      </c>
      <c r="I4" s="377">
        <v>57664494</v>
      </c>
      <c r="J4" s="198">
        <v>487.12</v>
      </c>
      <c r="K4" s="482">
        <v>26780286</v>
      </c>
      <c r="L4" s="198">
        <v>226.22</v>
      </c>
      <c r="M4" s="601"/>
      <c r="N4" s="601"/>
    </row>
    <row r="5" spans="1:14" s="477" customFormat="1" ht="12.75" x14ac:dyDescent="0.2">
      <c r="A5" s="392" t="s">
        <v>184</v>
      </c>
      <c r="B5" s="392" t="s">
        <v>184</v>
      </c>
      <c r="C5" s="390" t="s">
        <v>181</v>
      </c>
      <c r="D5" s="392" t="s">
        <v>184</v>
      </c>
      <c r="E5" s="377">
        <v>2101</v>
      </c>
      <c r="F5" s="392" t="s">
        <v>184</v>
      </c>
      <c r="G5" s="377">
        <v>2101</v>
      </c>
      <c r="H5" s="377">
        <v>395387</v>
      </c>
      <c r="I5" s="377">
        <v>277249299</v>
      </c>
      <c r="J5" s="198">
        <v>701.21</v>
      </c>
      <c r="K5" s="482">
        <v>319241600</v>
      </c>
      <c r="L5" s="198">
        <v>807.42</v>
      </c>
    </row>
    <row r="6" spans="1:14" s="477" customFormat="1" ht="12.75" x14ac:dyDescent="0.2">
      <c r="A6" s="392" t="s">
        <v>184</v>
      </c>
      <c r="B6" s="392" t="s">
        <v>185</v>
      </c>
      <c r="C6" s="390" t="s">
        <v>181</v>
      </c>
      <c r="D6" s="392" t="s">
        <v>186</v>
      </c>
      <c r="E6" s="377">
        <v>2201</v>
      </c>
      <c r="F6" s="392" t="s">
        <v>186</v>
      </c>
      <c r="G6" s="377">
        <v>2201</v>
      </c>
      <c r="H6" s="377">
        <v>177642</v>
      </c>
      <c r="I6" s="377">
        <v>124515833</v>
      </c>
      <c r="J6" s="198">
        <v>700.94</v>
      </c>
      <c r="K6" s="482">
        <v>103996172</v>
      </c>
      <c r="L6" s="198">
        <v>585.42999999999995</v>
      </c>
    </row>
    <row r="7" spans="1:14" s="477" customFormat="1" ht="12.75" x14ac:dyDescent="0.2">
      <c r="A7" s="392" t="s">
        <v>187</v>
      </c>
      <c r="B7" s="392" t="s">
        <v>188</v>
      </c>
      <c r="C7" s="390" t="s">
        <v>181</v>
      </c>
      <c r="D7" s="392" t="s">
        <v>189</v>
      </c>
      <c r="E7" s="377">
        <v>3001</v>
      </c>
      <c r="F7" s="392" t="s">
        <v>188</v>
      </c>
      <c r="G7" s="377">
        <v>3101</v>
      </c>
      <c r="H7" s="377">
        <v>167242</v>
      </c>
      <c r="I7" s="377">
        <v>108562574</v>
      </c>
      <c r="J7" s="198">
        <v>649.13</v>
      </c>
      <c r="K7" s="482">
        <v>107543562</v>
      </c>
      <c r="L7" s="198">
        <v>643.04</v>
      </c>
    </row>
    <row r="8" spans="1:14" s="477" customFormat="1" ht="12.75" x14ac:dyDescent="0.2">
      <c r="A8" s="392" t="s">
        <v>187</v>
      </c>
      <c r="B8" s="392" t="s">
        <v>188</v>
      </c>
      <c r="C8" s="390" t="s">
        <v>181</v>
      </c>
      <c r="D8" s="392" t="s">
        <v>189</v>
      </c>
      <c r="E8" s="377">
        <v>3001</v>
      </c>
      <c r="F8" s="392" t="s">
        <v>190</v>
      </c>
      <c r="G8" s="377">
        <v>3103</v>
      </c>
      <c r="H8" s="377">
        <v>14060</v>
      </c>
      <c r="I8" s="377">
        <v>7651006</v>
      </c>
      <c r="J8" s="198">
        <v>544.16999999999996</v>
      </c>
      <c r="K8" s="482">
        <v>82886838</v>
      </c>
      <c r="L8" s="198">
        <v>5895.22</v>
      </c>
    </row>
    <row r="9" spans="1:14" s="477" customFormat="1" ht="12.75" x14ac:dyDescent="0.2">
      <c r="A9" s="392" t="s">
        <v>187</v>
      </c>
      <c r="B9" s="387" t="s">
        <v>191</v>
      </c>
      <c r="C9" s="390" t="s">
        <v>181</v>
      </c>
      <c r="D9" s="387" t="s">
        <v>192</v>
      </c>
      <c r="E9" s="377">
        <v>3301</v>
      </c>
      <c r="F9" s="387" t="s">
        <v>192</v>
      </c>
      <c r="G9" s="377">
        <v>3301</v>
      </c>
      <c r="H9" s="377">
        <v>56064</v>
      </c>
      <c r="I9" s="377">
        <v>34638416</v>
      </c>
      <c r="J9" s="198">
        <v>617.84</v>
      </c>
      <c r="K9" s="482">
        <v>39001872</v>
      </c>
      <c r="L9" s="198">
        <v>695.67</v>
      </c>
    </row>
    <row r="10" spans="1:14" s="477" customFormat="1" ht="12.75" x14ac:dyDescent="0.2">
      <c r="A10" s="392" t="s">
        <v>193</v>
      </c>
      <c r="B10" s="392" t="s">
        <v>194</v>
      </c>
      <c r="C10" s="390" t="s">
        <v>181</v>
      </c>
      <c r="D10" s="392" t="s">
        <v>195</v>
      </c>
      <c r="E10" s="377">
        <v>4001</v>
      </c>
      <c r="F10" s="392" t="s">
        <v>196</v>
      </c>
      <c r="G10" s="377">
        <v>4101</v>
      </c>
      <c r="H10" s="377">
        <v>238659</v>
      </c>
      <c r="I10" s="377">
        <v>169088719</v>
      </c>
      <c r="J10" s="198">
        <v>708.5</v>
      </c>
      <c r="K10" s="482">
        <v>128454499</v>
      </c>
      <c r="L10" s="198">
        <v>538.23</v>
      </c>
    </row>
    <row r="11" spans="1:14" s="477" customFormat="1" ht="12.75" x14ac:dyDescent="0.2">
      <c r="A11" s="392" t="s">
        <v>193</v>
      </c>
      <c r="B11" s="392" t="s">
        <v>194</v>
      </c>
      <c r="C11" s="390" t="s">
        <v>181</v>
      </c>
      <c r="D11" s="392" t="s">
        <v>195</v>
      </c>
      <c r="E11" s="377">
        <v>4001</v>
      </c>
      <c r="F11" s="392" t="s">
        <v>193</v>
      </c>
      <c r="G11" s="377">
        <v>4102</v>
      </c>
      <c r="H11" s="377">
        <v>245142</v>
      </c>
      <c r="I11" s="377">
        <v>162647732</v>
      </c>
      <c r="J11" s="198">
        <v>663.48</v>
      </c>
      <c r="K11" s="482">
        <v>136751611</v>
      </c>
      <c r="L11" s="198">
        <v>557.85</v>
      </c>
    </row>
    <row r="12" spans="1:14" s="477" customFormat="1" ht="12.75" x14ac:dyDescent="0.2">
      <c r="A12" s="392" t="s">
        <v>193</v>
      </c>
      <c r="B12" s="392" t="s">
        <v>197</v>
      </c>
      <c r="C12" s="390" t="s">
        <v>181</v>
      </c>
      <c r="D12" s="392" t="s">
        <v>198</v>
      </c>
      <c r="E12" s="377">
        <v>4301</v>
      </c>
      <c r="F12" s="193" t="s">
        <v>198</v>
      </c>
      <c r="G12" s="377">
        <v>4301</v>
      </c>
      <c r="H12" s="377">
        <v>118563</v>
      </c>
      <c r="I12" s="377">
        <v>65275045</v>
      </c>
      <c r="J12" s="198">
        <v>550.54999999999995</v>
      </c>
      <c r="K12" s="482">
        <v>99729750</v>
      </c>
      <c r="L12" s="198">
        <v>841.15</v>
      </c>
    </row>
    <row r="13" spans="1:14" s="477" customFormat="1" ht="12.75" x14ac:dyDescent="0.2">
      <c r="A13" s="392" t="s">
        <v>199</v>
      </c>
      <c r="B13" s="392" t="s">
        <v>199</v>
      </c>
      <c r="C13" s="390" t="s">
        <v>200</v>
      </c>
      <c r="D13" s="392" t="s">
        <v>200</v>
      </c>
      <c r="E13" s="377">
        <v>5001</v>
      </c>
      <c r="F13" s="392" t="s">
        <v>199</v>
      </c>
      <c r="G13" s="377">
        <v>5101</v>
      </c>
      <c r="H13" s="377">
        <v>310570</v>
      </c>
      <c r="I13" s="377">
        <v>213443999</v>
      </c>
      <c r="J13" s="198">
        <v>687.27</v>
      </c>
      <c r="K13" s="482">
        <v>174983787</v>
      </c>
      <c r="L13" s="198">
        <v>563.42999999999995</v>
      </c>
    </row>
    <row r="14" spans="1:14" s="477" customFormat="1" ht="12.75" x14ac:dyDescent="0.2">
      <c r="A14" s="392" t="s">
        <v>199</v>
      </c>
      <c r="B14" s="392" t="s">
        <v>199</v>
      </c>
      <c r="C14" s="390" t="s">
        <v>200</v>
      </c>
      <c r="D14" s="392" t="s">
        <v>200</v>
      </c>
      <c r="E14" s="377">
        <v>5001</v>
      </c>
      <c r="F14" s="392" t="s">
        <v>201</v>
      </c>
      <c r="G14" s="377">
        <v>5102</v>
      </c>
      <c r="H14" s="377">
        <v>28257</v>
      </c>
      <c r="I14" s="377">
        <v>20972762</v>
      </c>
      <c r="J14" s="198">
        <v>742.21</v>
      </c>
      <c r="K14" s="482">
        <v>42249477</v>
      </c>
      <c r="L14" s="198">
        <v>1495.19</v>
      </c>
    </row>
    <row r="15" spans="1:14" s="477" customFormat="1" ht="12.75" x14ac:dyDescent="0.2">
      <c r="A15" s="392" t="s">
        <v>199</v>
      </c>
      <c r="B15" s="392" t="s">
        <v>199</v>
      </c>
      <c r="C15" s="390" t="s">
        <v>200</v>
      </c>
      <c r="D15" s="392" t="s">
        <v>200</v>
      </c>
      <c r="E15" s="377">
        <v>5001</v>
      </c>
      <c r="F15" s="392" t="s">
        <v>202</v>
      </c>
      <c r="G15" s="377">
        <v>5103</v>
      </c>
      <c r="H15" s="377">
        <v>44335</v>
      </c>
      <c r="I15" s="377">
        <v>45932982</v>
      </c>
      <c r="J15" s="198">
        <v>1036.04</v>
      </c>
      <c r="K15" s="482">
        <v>45972324</v>
      </c>
      <c r="L15" s="198">
        <v>1036.93</v>
      </c>
    </row>
    <row r="16" spans="1:14" s="477" customFormat="1" ht="12.75" x14ac:dyDescent="0.2">
      <c r="A16" s="392" t="s">
        <v>199</v>
      </c>
      <c r="B16" s="392" t="s">
        <v>199</v>
      </c>
      <c r="C16" s="390" t="s">
        <v>200</v>
      </c>
      <c r="D16" s="392" t="s">
        <v>200</v>
      </c>
      <c r="E16" s="377">
        <v>5001</v>
      </c>
      <c r="F16" s="392" t="s">
        <v>203</v>
      </c>
      <c r="G16" s="377">
        <v>5105</v>
      </c>
      <c r="H16" s="377">
        <v>19306</v>
      </c>
      <c r="I16" s="377">
        <v>26426238</v>
      </c>
      <c r="J16" s="198">
        <v>1368.81</v>
      </c>
      <c r="K16" s="482">
        <v>18272227</v>
      </c>
      <c r="L16" s="198">
        <v>946.45</v>
      </c>
    </row>
    <row r="17" spans="1:12" s="477" customFormat="1" ht="12.75" x14ac:dyDescent="0.2">
      <c r="A17" s="392" t="s">
        <v>199</v>
      </c>
      <c r="B17" s="392" t="s">
        <v>199</v>
      </c>
      <c r="C17" s="390" t="s">
        <v>200</v>
      </c>
      <c r="D17" s="392" t="s">
        <v>200</v>
      </c>
      <c r="E17" s="377">
        <v>5001</v>
      </c>
      <c r="F17" s="392" t="s">
        <v>204</v>
      </c>
      <c r="G17" s="377">
        <v>5107</v>
      </c>
      <c r="H17" s="377">
        <v>34527</v>
      </c>
      <c r="I17" s="377">
        <v>27155527</v>
      </c>
      <c r="J17" s="198">
        <v>786.5</v>
      </c>
      <c r="K17" s="482">
        <v>43400471</v>
      </c>
      <c r="L17" s="198">
        <v>1257</v>
      </c>
    </row>
    <row r="18" spans="1:12" s="477" customFormat="1" ht="12.75" x14ac:dyDescent="0.2">
      <c r="A18" s="392" t="s">
        <v>199</v>
      </c>
      <c r="B18" s="392" t="s">
        <v>199</v>
      </c>
      <c r="C18" s="390" t="s">
        <v>200</v>
      </c>
      <c r="D18" s="392" t="s">
        <v>200</v>
      </c>
      <c r="E18" s="377">
        <v>5001</v>
      </c>
      <c r="F18" s="392" t="s">
        <v>205</v>
      </c>
      <c r="G18" s="377">
        <v>5109</v>
      </c>
      <c r="H18" s="377">
        <v>353000</v>
      </c>
      <c r="I18" s="377">
        <v>279139555</v>
      </c>
      <c r="J18" s="198">
        <v>790.76</v>
      </c>
      <c r="K18" s="482">
        <v>246188412</v>
      </c>
      <c r="L18" s="198">
        <v>697.42</v>
      </c>
    </row>
    <row r="19" spans="1:12" s="477" customFormat="1" ht="12.75" x14ac:dyDescent="0.2">
      <c r="A19" s="392" t="s">
        <v>199</v>
      </c>
      <c r="B19" s="387" t="s">
        <v>206</v>
      </c>
      <c r="C19" s="390" t="s">
        <v>181</v>
      </c>
      <c r="D19" s="387" t="s">
        <v>207</v>
      </c>
      <c r="E19" s="377">
        <v>5301</v>
      </c>
      <c r="F19" s="194" t="s">
        <v>206</v>
      </c>
      <c r="G19" s="377">
        <v>5301</v>
      </c>
      <c r="H19" s="377">
        <v>67071</v>
      </c>
      <c r="I19" s="377">
        <v>51224612</v>
      </c>
      <c r="J19" s="198">
        <v>763.74</v>
      </c>
      <c r="K19" s="482">
        <v>45143672</v>
      </c>
      <c r="L19" s="198">
        <v>673.07</v>
      </c>
    </row>
    <row r="20" spans="1:12" s="477" customFormat="1" ht="12.75" x14ac:dyDescent="0.2">
      <c r="A20" s="392" t="s">
        <v>199</v>
      </c>
      <c r="B20" s="387" t="s">
        <v>206</v>
      </c>
      <c r="C20" s="390" t="s">
        <v>181</v>
      </c>
      <c r="D20" s="387" t="s">
        <v>207</v>
      </c>
      <c r="E20" s="377">
        <v>5301</v>
      </c>
      <c r="F20" s="194" t="s">
        <v>208</v>
      </c>
      <c r="G20" s="377">
        <v>5304</v>
      </c>
      <c r="H20" s="377">
        <v>19905</v>
      </c>
      <c r="I20" s="377">
        <v>13560748</v>
      </c>
      <c r="J20" s="198">
        <v>681.27</v>
      </c>
      <c r="K20" s="482">
        <v>17613019</v>
      </c>
      <c r="L20" s="198">
        <v>884.85</v>
      </c>
    </row>
    <row r="21" spans="1:12" s="477" customFormat="1" ht="12.75" x14ac:dyDescent="0.2">
      <c r="A21" s="392" t="s">
        <v>199</v>
      </c>
      <c r="B21" s="387" t="s">
        <v>209</v>
      </c>
      <c r="C21" s="390" t="s">
        <v>181</v>
      </c>
      <c r="D21" s="387" t="s">
        <v>210</v>
      </c>
      <c r="E21" s="377">
        <v>5501</v>
      </c>
      <c r="F21" s="194" t="s">
        <v>209</v>
      </c>
      <c r="G21" s="377">
        <v>5501</v>
      </c>
      <c r="H21" s="377">
        <v>95032</v>
      </c>
      <c r="I21" s="377">
        <v>67927061</v>
      </c>
      <c r="J21" s="198">
        <v>714.78</v>
      </c>
      <c r="K21" s="482">
        <v>62029567</v>
      </c>
      <c r="L21" s="198">
        <v>652.72</v>
      </c>
    </row>
    <row r="22" spans="1:12" s="477" customFormat="1" ht="12.75" x14ac:dyDescent="0.2">
      <c r="A22" s="392" t="s">
        <v>199</v>
      </c>
      <c r="B22" s="387" t="s">
        <v>209</v>
      </c>
      <c r="C22" s="390" t="s">
        <v>181</v>
      </c>
      <c r="D22" s="387" t="s">
        <v>210</v>
      </c>
      <c r="E22" s="377">
        <v>5501</v>
      </c>
      <c r="F22" s="194" t="s">
        <v>211</v>
      </c>
      <c r="G22" s="377">
        <v>5502</v>
      </c>
      <c r="H22" s="377">
        <v>52996</v>
      </c>
      <c r="I22" s="377">
        <v>34290848</v>
      </c>
      <c r="J22" s="198">
        <v>647.04999999999995</v>
      </c>
      <c r="K22" s="482">
        <v>30997222</v>
      </c>
      <c r="L22" s="198">
        <v>584.9</v>
      </c>
    </row>
    <row r="23" spans="1:12" s="477" customFormat="1" ht="12.75" x14ac:dyDescent="0.2">
      <c r="A23" s="392" t="s">
        <v>199</v>
      </c>
      <c r="B23" s="387" t="s">
        <v>209</v>
      </c>
      <c r="C23" s="390" t="s">
        <v>181</v>
      </c>
      <c r="D23" s="387" t="s">
        <v>210</v>
      </c>
      <c r="E23" s="377">
        <v>5501</v>
      </c>
      <c r="F23" s="194" t="s">
        <v>212</v>
      </c>
      <c r="G23" s="377">
        <v>5503</v>
      </c>
      <c r="H23" s="377">
        <v>18745</v>
      </c>
      <c r="I23" s="377">
        <v>12702157</v>
      </c>
      <c r="J23" s="198">
        <v>677.63</v>
      </c>
      <c r="K23" s="482">
        <v>32146227</v>
      </c>
      <c r="L23" s="198">
        <v>1714.92</v>
      </c>
    </row>
    <row r="24" spans="1:12" s="477" customFormat="1" ht="12.75" x14ac:dyDescent="0.2">
      <c r="A24" s="392" t="s">
        <v>199</v>
      </c>
      <c r="B24" s="387" t="s">
        <v>209</v>
      </c>
      <c r="C24" s="390" t="s">
        <v>181</v>
      </c>
      <c r="D24" s="387" t="s">
        <v>210</v>
      </c>
      <c r="E24" s="377">
        <v>5501</v>
      </c>
      <c r="F24" s="194" t="s">
        <v>213</v>
      </c>
      <c r="G24" s="377">
        <v>5504</v>
      </c>
      <c r="H24" s="377">
        <v>23803</v>
      </c>
      <c r="I24" s="377">
        <v>16856740</v>
      </c>
      <c r="J24" s="198">
        <v>708.18</v>
      </c>
      <c r="K24" s="482">
        <v>18920932</v>
      </c>
      <c r="L24" s="198">
        <v>794.9</v>
      </c>
    </row>
    <row r="25" spans="1:12" s="477" customFormat="1" ht="12.75" x14ac:dyDescent="0.2">
      <c r="A25" s="392" t="s">
        <v>199</v>
      </c>
      <c r="B25" s="392" t="s">
        <v>214</v>
      </c>
      <c r="C25" s="390" t="s">
        <v>181</v>
      </c>
      <c r="D25" s="392" t="s">
        <v>215</v>
      </c>
      <c r="E25" s="377">
        <v>5601</v>
      </c>
      <c r="F25" s="193" t="s">
        <v>214</v>
      </c>
      <c r="G25" s="377">
        <v>5601</v>
      </c>
      <c r="H25" s="377">
        <v>95130</v>
      </c>
      <c r="I25" s="377">
        <v>64694131</v>
      </c>
      <c r="J25" s="198">
        <v>680.06</v>
      </c>
      <c r="K25" s="482">
        <v>72102185</v>
      </c>
      <c r="L25" s="198">
        <v>757.93</v>
      </c>
    </row>
    <row r="26" spans="1:12" s="477" customFormat="1" ht="12.75" x14ac:dyDescent="0.2">
      <c r="A26" s="392" t="s">
        <v>199</v>
      </c>
      <c r="B26" s="392" t="s">
        <v>214</v>
      </c>
      <c r="C26" s="390" t="s">
        <v>181</v>
      </c>
      <c r="D26" s="392" t="s">
        <v>215</v>
      </c>
      <c r="E26" s="377">
        <v>5601</v>
      </c>
      <c r="F26" s="193" t="s">
        <v>216</v>
      </c>
      <c r="G26" s="377">
        <v>5603</v>
      </c>
      <c r="H26" s="377">
        <v>24307</v>
      </c>
      <c r="I26" s="377">
        <v>17157415</v>
      </c>
      <c r="J26" s="198">
        <v>705.86</v>
      </c>
      <c r="K26" s="482">
        <v>14136668</v>
      </c>
      <c r="L26" s="198">
        <v>581.59</v>
      </c>
    </row>
    <row r="27" spans="1:12" s="477" customFormat="1" ht="12.75" x14ac:dyDescent="0.2">
      <c r="A27" s="392" t="s">
        <v>199</v>
      </c>
      <c r="B27" s="392" t="s">
        <v>214</v>
      </c>
      <c r="C27" s="390" t="s">
        <v>181</v>
      </c>
      <c r="D27" s="392" t="s">
        <v>215</v>
      </c>
      <c r="E27" s="377">
        <v>5601</v>
      </c>
      <c r="F27" s="193" t="s">
        <v>217</v>
      </c>
      <c r="G27" s="377">
        <v>5606</v>
      </c>
      <c r="H27" s="377">
        <v>11467</v>
      </c>
      <c r="I27" s="377">
        <v>17693175</v>
      </c>
      <c r="J27" s="198">
        <v>1542.96</v>
      </c>
      <c r="K27" s="482">
        <v>24558470</v>
      </c>
      <c r="L27" s="198">
        <v>2141.66</v>
      </c>
    </row>
    <row r="28" spans="1:12" s="477" customFormat="1" ht="12.75" x14ac:dyDescent="0.2">
      <c r="A28" s="392" t="s">
        <v>199</v>
      </c>
      <c r="B28" s="387" t="s">
        <v>218</v>
      </c>
      <c r="C28" s="390" t="s">
        <v>181</v>
      </c>
      <c r="D28" s="387" t="s">
        <v>219</v>
      </c>
      <c r="E28" s="377">
        <v>5701</v>
      </c>
      <c r="F28" s="194" t="s">
        <v>219</v>
      </c>
      <c r="G28" s="377">
        <v>5701</v>
      </c>
      <c r="H28" s="377">
        <v>81120</v>
      </c>
      <c r="I28" s="377">
        <v>57731864</v>
      </c>
      <c r="J28" s="198">
        <v>711.68</v>
      </c>
      <c r="K28" s="482">
        <v>62679080</v>
      </c>
      <c r="L28" s="198">
        <v>772.67</v>
      </c>
    </row>
    <row r="29" spans="1:12" s="477" customFormat="1" ht="12.75" x14ac:dyDescent="0.2">
      <c r="A29" s="392" t="s">
        <v>199</v>
      </c>
      <c r="B29" s="392" t="s">
        <v>220</v>
      </c>
      <c r="C29" s="390" t="s">
        <v>200</v>
      </c>
      <c r="D29" s="392" t="s">
        <v>200</v>
      </c>
      <c r="E29" s="377">
        <v>5001</v>
      </c>
      <c r="F29" s="392" t="s">
        <v>221</v>
      </c>
      <c r="G29" s="377">
        <v>5801</v>
      </c>
      <c r="H29" s="377">
        <v>162464</v>
      </c>
      <c r="I29" s="377">
        <v>115663894</v>
      </c>
      <c r="J29" s="198">
        <v>711.94</v>
      </c>
      <c r="K29" s="482">
        <v>55970599</v>
      </c>
      <c r="L29" s="198">
        <v>344.51</v>
      </c>
    </row>
    <row r="30" spans="1:12" s="477" customFormat="1" ht="12.75" x14ac:dyDescent="0.2">
      <c r="A30" s="392" t="s">
        <v>199</v>
      </c>
      <c r="B30" s="392" t="s">
        <v>220</v>
      </c>
      <c r="C30" s="390" t="s">
        <v>200</v>
      </c>
      <c r="D30" s="392" t="s">
        <v>200</v>
      </c>
      <c r="E30" s="377">
        <v>5001</v>
      </c>
      <c r="F30" s="392" t="s">
        <v>222</v>
      </c>
      <c r="G30" s="377">
        <v>5802</v>
      </c>
      <c r="H30" s="377">
        <v>48633</v>
      </c>
      <c r="I30" s="377">
        <v>36541616</v>
      </c>
      <c r="J30" s="198">
        <v>751.37</v>
      </c>
      <c r="K30" s="482">
        <v>24768803</v>
      </c>
      <c r="L30" s="198">
        <v>509.3</v>
      </c>
    </row>
    <row r="31" spans="1:12" s="477" customFormat="1" ht="12.75" x14ac:dyDescent="0.2">
      <c r="A31" s="392" t="s">
        <v>199</v>
      </c>
      <c r="B31" s="392" t="s">
        <v>220</v>
      </c>
      <c r="C31" s="390" t="s">
        <v>200</v>
      </c>
      <c r="D31" s="392" t="s">
        <v>200</v>
      </c>
      <c r="E31" s="377">
        <v>5001</v>
      </c>
      <c r="F31" s="392" t="s">
        <v>223</v>
      </c>
      <c r="G31" s="377">
        <v>5803</v>
      </c>
      <c r="H31" s="377">
        <v>18625</v>
      </c>
      <c r="I31" s="377">
        <v>18719676</v>
      </c>
      <c r="J31" s="198">
        <v>1005.08</v>
      </c>
      <c r="K31" s="482">
        <v>15105960</v>
      </c>
      <c r="L31" s="198">
        <v>811.06</v>
      </c>
    </row>
    <row r="32" spans="1:12" s="477" customFormat="1" ht="12.75" x14ac:dyDescent="0.2">
      <c r="A32" s="392" t="s">
        <v>199</v>
      </c>
      <c r="B32" s="392" t="s">
        <v>220</v>
      </c>
      <c r="C32" s="390" t="s">
        <v>200</v>
      </c>
      <c r="D32" s="392" t="s">
        <v>200</v>
      </c>
      <c r="E32" s="377">
        <v>5001</v>
      </c>
      <c r="F32" s="392" t="s">
        <v>224</v>
      </c>
      <c r="G32" s="377">
        <v>5804</v>
      </c>
      <c r="H32" s="377">
        <v>134099</v>
      </c>
      <c r="I32" s="377">
        <v>85851153</v>
      </c>
      <c r="J32" s="198">
        <v>640.21</v>
      </c>
      <c r="K32" s="482">
        <v>24153662</v>
      </c>
      <c r="L32" s="198">
        <v>180.12</v>
      </c>
    </row>
    <row r="33" spans="1:12" s="477" customFormat="1" ht="12.75" x14ac:dyDescent="0.2">
      <c r="A33" s="392" t="s">
        <v>225</v>
      </c>
      <c r="B33" s="392" t="s">
        <v>226</v>
      </c>
      <c r="C33" s="390" t="s">
        <v>181</v>
      </c>
      <c r="D33" s="392" t="s">
        <v>227</v>
      </c>
      <c r="E33" s="377">
        <v>6001</v>
      </c>
      <c r="F33" s="392" t="s">
        <v>228</v>
      </c>
      <c r="G33" s="377">
        <v>6101</v>
      </c>
      <c r="H33" s="377">
        <v>258738</v>
      </c>
      <c r="I33" s="377">
        <v>187855323</v>
      </c>
      <c r="J33" s="198">
        <v>726.04</v>
      </c>
      <c r="K33" s="482">
        <v>172131335</v>
      </c>
      <c r="L33" s="198">
        <v>665.27</v>
      </c>
    </row>
    <row r="34" spans="1:12" s="477" customFormat="1" ht="12.75" x14ac:dyDescent="0.2">
      <c r="A34" s="392" t="s">
        <v>225</v>
      </c>
      <c r="B34" s="392" t="s">
        <v>226</v>
      </c>
      <c r="C34" s="390" t="s">
        <v>181</v>
      </c>
      <c r="D34" s="392" t="s">
        <v>227</v>
      </c>
      <c r="E34" s="377">
        <v>6001</v>
      </c>
      <c r="F34" s="392" t="s">
        <v>229</v>
      </c>
      <c r="G34" s="377">
        <v>6108</v>
      </c>
      <c r="H34" s="377">
        <v>56839</v>
      </c>
      <c r="I34" s="377">
        <v>45697801</v>
      </c>
      <c r="J34" s="198">
        <v>803.99</v>
      </c>
      <c r="K34" s="482">
        <v>27841849</v>
      </c>
      <c r="L34" s="198">
        <v>489.84</v>
      </c>
    </row>
    <row r="35" spans="1:12" s="477" customFormat="1" ht="12.75" x14ac:dyDescent="0.2">
      <c r="A35" s="392" t="s">
        <v>225</v>
      </c>
      <c r="B35" s="387" t="s">
        <v>226</v>
      </c>
      <c r="C35" s="390" t="s">
        <v>181</v>
      </c>
      <c r="D35" s="387" t="s">
        <v>230</v>
      </c>
      <c r="E35" s="377">
        <v>6115</v>
      </c>
      <c r="F35" s="387" t="s">
        <v>230</v>
      </c>
      <c r="G35" s="377">
        <v>6115</v>
      </c>
      <c r="H35" s="377">
        <v>62193</v>
      </c>
      <c r="I35" s="377">
        <v>39969784</v>
      </c>
      <c r="J35" s="198">
        <v>642.66999999999996</v>
      </c>
      <c r="K35" s="482">
        <v>54477259</v>
      </c>
      <c r="L35" s="198">
        <v>875.94</v>
      </c>
    </row>
    <row r="36" spans="1:12" s="477" customFormat="1" ht="12.75" x14ac:dyDescent="0.2">
      <c r="A36" s="392" t="s">
        <v>225</v>
      </c>
      <c r="B36" s="387" t="s">
        <v>231</v>
      </c>
      <c r="C36" s="390" t="s">
        <v>181</v>
      </c>
      <c r="D36" s="387" t="s">
        <v>232</v>
      </c>
      <c r="E36" s="377">
        <v>6301</v>
      </c>
      <c r="F36" s="194" t="s">
        <v>232</v>
      </c>
      <c r="G36" s="377">
        <v>6301</v>
      </c>
      <c r="H36" s="377">
        <v>76875</v>
      </c>
      <c r="I36" s="377">
        <v>54400981</v>
      </c>
      <c r="J36" s="198">
        <v>707.66</v>
      </c>
      <c r="K36" s="482">
        <v>78806504</v>
      </c>
      <c r="L36" s="198">
        <v>1025.1300000000001</v>
      </c>
    </row>
    <row r="37" spans="1:12" s="477" customFormat="1" ht="12.75" x14ac:dyDescent="0.2">
      <c r="A37" s="392" t="s">
        <v>233</v>
      </c>
      <c r="B37" s="392" t="s">
        <v>234</v>
      </c>
      <c r="C37" s="390" t="s">
        <v>181</v>
      </c>
      <c r="D37" s="392" t="s">
        <v>235</v>
      </c>
      <c r="E37" s="377">
        <v>7001</v>
      </c>
      <c r="F37" s="392" t="s">
        <v>234</v>
      </c>
      <c r="G37" s="377">
        <v>7101</v>
      </c>
      <c r="H37" s="377">
        <v>232672</v>
      </c>
      <c r="I37" s="377">
        <v>175999310</v>
      </c>
      <c r="J37" s="198">
        <v>756.43</v>
      </c>
      <c r="K37" s="482">
        <v>183570117</v>
      </c>
      <c r="L37" s="198">
        <v>788.97</v>
      </c>
    </row>
    <row r="38" spans="1:12" s="477" customFormat="1" ht="12.75" x14ac:dyDescent="0.2">
      <c r="A38" s="392" t="s">
        <v>233</v>
      </c>
      <c r="B38" s="387" t="s">
        <v>234</v>
      </c>
      <c r="C38" s="390" t="s">
        <v>181</v>
      </c>
      <c r="D38" s="387" t="s">
        <v>236</v>
      </c>
      <c r="E38" s="377">
        <v>7102</v>
      </c>
      <c r="F38" s="387" t="s">
        <v>236</v>
      </c>
      <c r="G38" s="377">
        <v>7102</v>
      </c>
      <c r="H38" s="377">
        <v>49932</v>
      </c>
      <c r="I38" s="377">
        <v>29787136</v>
      </c>
      <c r="J38" s="198">
        <v>596.54999999999995</v>
      </c>
      <c r="K38" s="482">
        <v>51424014</v>
      </c>
      <c r="L38" s="198">
        <v>1029.8800000000001</v>
      </c>
    </row>
    <row r="39" spans="1:12" s="477" customFormat="1" ht="12.75" x14ac:dyDescent="0.2">
      <c r="A39" s="392" t="s">
        <v>233</v>
      </c>
      <c r="B39" s="392" t="s">
        <v>234</v>
      </c>
      <c r="C39" s="390" t="s">
        <v>181</v>
      </c>
      <c r="D39" s="392" t="s">
        <v>235</v>
      </c>
      <c r="E39" s="377">
        <v>7001</v>
      </c>
      <c r="F39" s="392" t="s">
        <v>233</v>
      </c>
      <c r="G39" s="377">
        <v>7105</v>
      </c>
      <c r="H39" s="377">
        <v>54841</v>
      </c>
      <c r="I39" s="377">
        <v>32172214</v>
      </c>
      <c r="J39" s="198">
        <v>586.65</v>
      </c>
      <c r="K39" s="482">
        <v>19318631</v>
      </c>
      <c r="L39" s="198">
        <v>352.27</v>
      </c>
    </row>
    <row r="40" spans="1:12" s="477" customFormat="1" ht="12.75" x14ac:dyDescent="0.2">
      <c r="A40" s="392" t="s">
        <v>233</v>
      </c>
      <c r="B40" s="392" t="s">
        <v>237</v>
      </c>
      <c r="C40" s="390" t="s">
        <v>181</v>
      </c>
      <c r="D40" s="392" t="s">
        <v>238</v>
      </c>
      <c r="E40" s="377">
        <v>7301</v>
      </c>
      <c r="F40" s="193" t="s">
        <v>237</v>
      </c>
      <c r="G40" s="377">
        <v>7301</v>
      </c>
      <c r="H40" s="377">
        <v>158795</v>
      </c>
      <c r="I40" s="377">
        <v>121780337</v>
      </c>
      <c r="J40" s="198">
        <v>766.9</v>
      </c>
      <c r="K40" s="482">
        <v>121953383</v>
      </c>
      <c r="L40" s="198">
        <v>767.99</v>
      </c>
    </row>
    <row r="41" spans="1:12" s="477" customFormat="1" ht="12.75" x14ac:dyDescent="0.2">
      <c r="A41" s="392" t="s">
        <v>233</v>
      </c>
      <c r="B41" s="392" t="s">
        <v>237</v>
      </c>
      <c r="C41" s="390" t="s">
        <v>181</v>
      </c>
      <c r="D41" s="392" t="s">
        <v>238</v>
      </c>
      <c r="E41" s="377">
        <v>7301</v>
      </c>
      <c r="F41" s="193" t="s">
        <v>239</v>
      </c>
      <c r="G41" s="377">
        <v>7305</v>
      </c>
      <c r="H41" s="377">
        <v>10940</v>
      </c>
      <c r="I41" s="377">
        <v>6850510</v>
      </c>
      <c r="J41" s="198">
        <v>626.19000000000005</v>
      </c>
      <c r="K41" s="482">
        <v>7371635</v>
      </c>
      <c r="L41" s="198">
        <v>673.82</v>
      </c>
    </row>
    <row r="42" spans="1:12" s="477" customFormat="1" ht="12.75" x14ac:dyDescent="0.2">
      <c r="A42" s="392" t="s">
        <v>233</v>
      </c>
      <c r="B42" s="392" t="s">
        <v>237</v>
      </c>
      <c r="C42" s="390" t="s">
        <v>181</v>
      </c>
      <c r="D42" s="392" t="s">
        <v>238</v>
      </c>
      <c r="E42" s="377">
        <v>7301</v>
      </c>
      <c r="F42" s="193" t="s">
        <v>240</v>
      </c>
      <c r="G42" s="377">
        <v>7306</v>
      </c>
      <c r="H42" s="377">
        <v>15721</v>
      </c>
      <c r="I42" s="377">
        <v>11555479</v>
      </c>
      <c r="J42" s="198">
        <v>735.03</v>
      </c>
      <c r="K42" s="482">
        <v>44723831</v>
      </c>
      <c r="L42" s="198">
        <v>2844.85</v>
      </c>
    </row>
    <row r="43" spans="1:12" s="477" customFormat="1" ht="12.75" x14ac:dyDescent="0.2">
      <c r="A43" s="392" t="s">
        <v>233</v>
      </c>
      <c r="B43" s="387" t="s">
        <v>241</v>
      </c>
      <c r="C43" s="390" t="s">
        <v>181</v>
      </c>
      <c r="D43" s="387" t="s">
        <v>241</v>
      </c>
      <c r="E43" s="377">
        <v>7401</v>
      </c>
      <c r="F43" s="194" t="s">
        <v>241</v>
      </c>
      <c r="G43" s="377">
        <v>7401</v>
      </c>
      <c r="H43" s="377">
        <v>99056</v>
      </c>
      <c r="I43" s="377">
        <v>70811161</v>
      </c>
      <c r="J43" s="198">
        <v>714.86</v>
      </c>
      <c r="K43" s="482">
        <v>54259562</v>
      </c>
      <c r="L43" s="198">
        <v>547.77</v>
      </c>
    </row>
    <row r="44" spans="1:12" s="477" customFormat="1" ht="12.75" x14ac:dyDescent="0.2">
      <c r="A44" s="392" t="s">
        <v>242</v>
      </c>
      <c r="B44" s="392" t="s">
        <v>243</v>
      </c>
      <c r="C44" s="390" t="s">
        <v>244</v>
      </c>
      <c r="D44" s="392" t="s">
        <v>244</v>
      </c>
      <c r="E44" s="377">
        <v>8001</v>
      </c>
      <c r="F44" s="392" t="s">
        <v>243</v>
      </c>
      <c r="G44" s="377">
        <v>8101</v>
      </c>
      <c r="H44" s="377">
        <v>236400</v>
      </c>
      <c r="I44" s="377">
        <v>203771753</v>
      </c>
      <c r="J44" s="198">
        <v>861.98</v>
      </c>
      <c r="K44" s="482">
        <v>205126248</v>
      </c>
      <c r="L44" s="198">
        <v>867.71</v>
      </c>
    </row>
    <row r="45" spans="1:12" s="477" customFormat="1" ht="12.75" x14ac:dyDescent="0.2">
      <c r="A45" s="392" t="s">
        <v>242</v>
      </c>
      <c r="B45" s="392" t="s">
        <v>243</v>
      </c>
      <c r="C45" s="390" t="s">
        <v>244</v>
      </c>
      <c r="D45" s="392" t="s">
        <v>244</v>
      </c>
      <c r="E45" s="377">
        <v>8001</v>
      </c>
      <c r="F45" s="392" t="s">
        <v>245</v>
      </c>
      <c r="G45" s="377">
        <v>8102</v>
      </c>
      <c r="H45" s="377">
        <v>123634</v>
      </c>
      <c r="I45" s="377">
        <v>74981770</v>
      </c>
      <c r="J45" s="198">
        <v>606.48</v>
      </c>
      <c r="K45" s="482">
        <v>196297351</v>
      </c>
      <c r="L45" s="198">
        <v>1587.73</v>
      </c>
    </row>
    <row r="46" spans="1:12" s="477" customFormat="1" ht="12.75" x14ac:dyDescent="0.2">
      <c r="A46" s="392" t="s">
        <v>242</v>
      </c>
      <c r="B46" s="392" t="s">
        <v>243</v>
      </c>
      <c r="C46" s="390" t="s">
        <v>244</v>
      </c>
      <c r="D46" s="392" t="s">
        <v>244</v>
      </c>
      <c r="E46" s="377">
        <v>8001</v>
      </c>
      <c r="F46" s="392" t="s">
        <v>246</v>
      </c>
      <c r="G46" s="377">
        <v>8103</v>
      </c>
      <c r="H46" s="377">
        <v>90438</v>
      </c>
      <c r="I46" s="377">
        <v>61065222</v>
      </c>
      <c r="J46" s="198">
        <v>675.22</v>
      </c>
      <c r="K46" s="482">
        <v>19486632</v>
      </c>
      <c r="L46" s="198">
        <v>215.47</v>
      </c>
    </row>
    <row r="47" spans="1:12" s="477" customFormat="1" ht="12.75" x14ac:dyDescent="0.2">
      <c r="A47" s="392" t="s">
        <v>242</v>
      </c>
      <c r="B47" s="392" t="s">
        <v>243</v>
      </c>
      <c r="C47" s="390" t="s">
        <v>244</v>
      </c>
      <c r="D47" s="392" t="s">
        <v>244</v>
      </c>
      <c r="E47" s="377">
        <v>8001</v>
      </c>
      <c r="F47" s="392" t="s">
        <v>247</v>
      </c>
      <c r="G47" s="377">
        <v>8105</v>
      </c>
      <c r="H47" s="377">
        <v>25778</v>
      </c>
      <c r="I47" s="377">
        <v>13387065</v>
      </c>
      <c r="J47" s="198">
        <v>519.32000000000005</v>
      </c>
      <c r="K47" s="482">
        <v>5825149</v>
      </c>
      <c r="L47" s="198">
        <v>225.97</v>
      </c>
    </row>
    <row r="48" spans="1:12" s="477" customFormat="1" ht="12.75" x14ac:dyDescent="0.2">
      <c r="A48" s="392" t="s">
        <v>242</v>
      </c>
      <c r="B48" s="392" t="s">
        <v>243</v>
      </c>
      <c r="C48" s="390" t="s">
        <v>244</v>
      </c>
      <c r="D48" s="392" t="s">
        <v>244</v>
      </c>
      <c r="E48" s="377">
        <v>8001</v>
      </c>
      <c r="F48" s="392" t="s">
        <v>248</v>
      </c>
      <c r="G48" s="377">
        <v>8106</v>
      </c>
      <c r="H48" s="377">
        <v>45845</v>
      </c>
      <c r="I48" s="377">
        <v>23977924</v>
      </c>
      <c r="J48" s="198">
        <v>523.02</v>
      </c>
      <c r="K48" s="482">
        <v>11773791</v>
      </c>
      <c r="L48" s="198">
        <v>256.82</v>
      </c>
    </row>
    <row r="49" spans="1:12" s="477" customFormat="1" ht="12.75" x14ac:dyDescent="0.2">
      <c r="A49" s="392" t="s">
        <v>242</v>
      </c>
      <c r="B49" s="392" t="s">
        <v>243</v>
      </c>
      <c r="C49" s="390" t="s">
        <v>244</v>
      </c>
      <c r="D49" s="392" t="s">
        <v>244</v>
      </c>
      <c r="E49" s="377">
        <v>8001</v>
      </c>
      <c r="F49" s="392" t="s">
        <v>249</v>
      </c>
      <c r="G49" s="377">
        <v>8107</v>
      </c>
      <c r="H49" s="377">
        <v>49531</v>
      </c>
      <c r="I49" s="377">
        <v>30420359</v>
      </c>
      <c r="J49" s="198">
        <v>614.16999999999996</v>
      </c>
      <c r="K49" s="482">
        <v>24699263</v>
      </c>
      <c r="L49" s="198">
        <v>498.66</v>
      </c>
    </row>
    <row r="50" spans="1:12" s="477" customFormat="1" ht="12.75" x14ac:dyDescent="0.2">
      <c r="A50" s="392" t="s">
        <v>242</v>
      </c>
      <c r="B50" s="392" t="s">
        <v>243</v>
      </c>
      <c r="C50" s="390" t="s">
        <v>244</v>
      </c>
      <c r="D50" s="392" t="s">
        <v>244</v>
      </c>
      <c r="E50" s="377">
        <v>8001</v>
      </c>
      <c r="F50" s="392" t="s">
        <v>250</v>
      </c>
      <c r="G50" s="377">
        <v>8108</v>
      </c>
      <c r="H50" s="377">
        <v>140877</v>
      </c>
      <c r="I50" s="377">
        <v>99325119</v>
      </c>
      <c r="J50" s="198">
        <v>705.05</v>
      </c>
      <c r="K50" s="482">
        <v>44086091</v>
      </c>
      <c r="L50" s="198">
        <v>312.94</v>
      </c>
    </row>
    <row r="51" spans="1:12" s="486" customFormat="1" ht="12.75" x14ac:dyDescent="0.2">
      <c r="A51" s="392" t="s">
        <v>242</v>
      </c>
      <c r="B51" s="392" t="s">
        <v>243</v>
      </c>
      <c r="C51" s="390" t="s">
        <v>244</v>
      </c>
      <c r="D51" s="392" t="s">
        <v>244</v>
      </c>
      <c r="E51" s="377">
        <v>8001</v>
      </c>
      <c r="F51" s="392" t="s">
        <v>251</v>
      </c>
      <c r="G51" s="377">
        <v>8109</v>
      </c>
      <c r="H51" s="377">
        <v>14662</v>
      </c>
      <c r="I51" s="377">
        <v>7098206</v>
      </c>
      <c r="J51" s="198">
        <v>484.12</v>
      </c>
      <c r="K51" s="482">
        <v>4754132</v>
      </c>
      <c r="L51" s="198">
        <v>324.25</v>
      </c>
    </row>
    <row r="52" spans="1:12" s="477" customFormat="1" ht="12.75" x14ac:dyDescent="0.2">
      <c r="A52" s="392" t="s">
        <v>242</v>
      </c>
      <c r="B52" s="392" t="s">
        <v>243</v>
      </c>
      <c r="C52" s="390" t="s">
        <v>244</v>
      </c>
      <c r="D52" s="392" t="s">
        <v>244</v>
      </c>
      <c r="E52" s="377">
        <v>8001</v>
      </c>
      <c r="F52" s="392" t="s">
        <v>252</v>
      </c>
      <c r="G52" s="377">
        <v>8110</v>
      </c>
      <c r="H52" s="377">
        <v>158087</v>
      </c>
      <c r="I52" s="377">
        <v>102102121</v>
      </c>
      <c r="J52" s="198">
        <v>645.86</v>
      </c>
      <c r="K52" s="482">
        <v>95974073</v>
      </c>
      <c r="L52" s="198">
        <v>607.1</v>
      </c>
    </row>
    <row r="53" spans="1:12" s="477" customFormat="1" ht="12.75" x14ac:dyDescent="0.2">
      <c r="A53" s="392" t="s">
        <v>242</v>
      </c>
      <c r="B53" s="392" t="s">
        <v>243</v>
      </c>
      <c r="C53" s="390" t="s">
        <v>244</v>
      </c>
      <c r="D53" s="392" t="s">
        <v>244</v>
      </c>
      <c r="E53" s="377">
        <v>8001</v>
      </c>
      <c r="F53" s="392" t="s">
        <v>253</v>
      </c>
      <c r="G53" s="377">
        <v>8111</v>
      </c>
      <c r="H53" s="377">
        <v>58294</v>
      </c>
      <c r="I53" s="377">
        <v>38388581</v>
      </c>
      <c r="J53" s="198">
        <v>658.53</v>
      </c>
      <c r="K53" s="482">
        <v>19264295</v>
      </c>
      <c r="L53" s="198">
        <v>330.47</v>
      </c>
    </row>
    <row r="54" spans="1:12" s="477" customFormat="1" ht="12.75" x14ac:dyDescent="0.2">
      <c r="A54" s="392" t="s">
        <v>242</v>
      </c>
      <c r="B54" s="392" t="s">
        <v>243</v>
      </c>
      <c r="C54" s="390" t="s">
        <v>244</v>
      </c>
      <c r="D54" s="392" t="s">
        <v>244</v>
      </c>
      <c r="E54" s="377">
        <v>8001</v>
      </c>
      <c r="F54" s="392" t="s">
        <v>254</v>
      </c>
      <c r="G54" s="377">
        <v>8112</v>
      </c>
      <c r="H54" s="377">
        <v>96499</v>
      </c>
      <c r="I54" s="377">
        <v>60207566</v>
      </c>
      <c r="J54" s="198">
        <v>623.91999999999996</v>
      </c>
      <c r="K54" s="482">
        <v>38564973</v>
      </c>
      <c r="L54" s="198">
        <v>399.64</v>
      </c>
    </row>
    <row r="55" spans="1:12" s="477" customFormat="1" ht="12.75" x14ac:dyDescent="0.2">
      <c r="A55" s="392" t="s">
        <v>242</v>
      </c>
      <c r="B55" s="392" t="s">
        <v>242</v>
      </c>
      <c r="C55" s="390" t="s">
        <v>181</v>
      </c>
      <c r="D55" s="392" t="s">
        <v>255</v>
      </c>
      <c r="E55" s="377">
        <v>8301</v>
      </c>
      <c r="F55" s="392" t="s">
        <v>256</v>
      </c>
      <c r="G55" s="377">
        <v>8301</v>
      </c>
      <c r="H55" s="377">
        <v>214799</v>
      </c>
      <c r="I55" s="377">
        <v>151283889</v>
      </c>
      <c r="J55" s="198">
        <v>704.3</v>
      </c>
      <c r="K55" s="482">
        <v>183023165</v>
      </c>
      <c r="L55" s="198">
        <v>852.07</v>
      </c>
    </row>
    <row r="56" spans="1:12" s="477" customFormat="1" ht="12.75" x14ac:dyDescent="0.2">
      <c r="A56" s="392" t="s">
        <v>242</v>
      </c>
      <c r="B56" s="392" t="s">
        <v>242</v>
      </c>
      <c r="C56" s="390" t="s">
        <v>181</v>
      </c>
      <c r="D56" s="392" t="s">
        <v>255</v>
      </c>
      <c r="E56" s="377">
        <v>8301</v>
      </c>
      <c r="F56" s="193" t="s">
        <v>257</v>
      </c>
      <c r="G56" s="377">
        <v>8306</v>
      </c>
      <c r="H56" s="377">
        <v>27814</v>
      </c>
      <c r="I56" s="377">
        <v>13434062</v>
      </c>
      <c r="J56" s="198">
        <v>483</v>
      </c>
      <c r="K56" s="482">
        <v>7851231</v>
      </c>
      <c r="L56" s="198">
        <v>282.27999999999997</v>
      </c>
    </row>
    <row r="57" spans="1:12" s="477" customFormat="1" ht="12.75" x14ac:dyDescent="0.2">
      <c r="A57" s="392" t="s">
        <v>258</v>
      </c>
      <c r="B57" s="392" t="s">
        <v>259</v>
      </c>
      <c r="C57" s="390" t="s">
        <v>181</v>
      </c>
      <c r="D57" s="392" t="s">
        <v>260</v>
      </c>
      <c r="E57" s="377">
        <v>9001</v>
      </c>
      <c r="F57" s="392" t="s">
        <v>261</v>
      </c>
      <c r="G57" s="377">
        <v>9101</v>
      </c>
      <c r="H57" s="377">
        <v>298239</v>
      </c>
      <c r="I57" s="377">
        <v>218691410</v>
      </c>
      <c r="J57" s="198">
        <v>733.28</v>
      </c>
      <c r="K57" s="482">
        <v>210788425</v>
      </c>
      <c r="L57" s="198">
        <v>706.78</v>
      </c>
    </row>
    <row r="58" spans="1:12" s="477" customFormat="1" ht="12.75" x14ac:dyDescent="0.2">
      <c r="A58" s="392" t="s">
        <v>258</v>
      </c>
      <c r="B58" s="392" t="s">
        <v>259</v>
      </c>
      <c r="C58" s="390" t="s">
        <v>181</v>
      </c>
      <c r="D58" s="392" t="s">
        <v>260</v>
      </c>
      <c r="E58" s="377">
        <v>9001</v>
      </c>
      <c r="F58" s="392" t="s">
        <v>262</v>
      </c>
      <c r="G58" s="377">
        <v>9112</v>
      </c>
      <c r="H58" s="377">
        <v>80067</v>
      </c>
      <c r="I58" s="377">
        <v>35500802</v>
      </c>
      <c r="J58" s="198">
        <v>443.39</v>
      </c>
      <c r="K58" s="482">
        <v>28021256</v>
      </c>
      <c r="L58" s="198">
        <v>349.97</v>
      </c>
    </row>
    <row r="59" spans="1:12" s="477" customFormat="1" ht="12.75" x14ac:dyDescent="0.2">
      <c r="A59" s="392" t="s">
        <v>258</v>
      </c>
      <c r="B59" s="387" t="s">
        <v>259</v>
      </c>
      <c r="C59" s="390" t="s">
        <v>181</v>
      </c>
      <c r="D59" s="387" t="s">
        <v>263</v>
      </c>
      <c r="E59" s="377">
        <v>9120</v>
      </c>
      <c r="F59" s="387" t="s">
        <v>263</v>
      </c>
      <c r="G59" s="377">
        <v>9120</v>
      </c>
      <c r="H59" s="377">
        <v>58025</v>
      </c>
      <c r="I59" s="377">
        <v>45142897</v>
      </c>
      <c r="J59" s="198">
        <v>777.99</v>
      </c>
      <c r="K59" s="482">
        <v>42192435</v>
      </c>
      <c r="L59" s="198">
        <v>727.14</v>
      </c>
    </row>
    <row r="60" spans="1:12" s="477" customFormat="1" ht="12.75" x14ac:dyDescent="0.2">
      <c r="A60" s="392" t="s">
        <v>258</v>
      </c>
      <c r="B60" s="387" t="s">
        <v>264</v>
      </c>
      <c r="C60" s="390" t="s">
        <v>181</v>
      </c>
      <c r="D60" s="387" t="s">
        <v>265</v>
      </c>
      <c r="E60" s="377">
        <v>9201</v>
      </c>
      <c r="F60" s="387" t="s">
        <v>265</v>
      </c>
      <c r="G60" s="377">
        <v>9201</v>
      </c>
      <c r="H60" s="377">
        <v>55451</v>
      </c>
      <c r="I60" s="377">
        <v>37911399</v>
      </c>
      <c r="J60" s="198">
        <v>683.69</v>
      </c>
      <c r="K60" s="482">
        <v>23136340</v>
      </c>
      <c r="L60" s="198">
        <v>417.24</v>
      </c>
    </row>
    <row r="61" spans="1:12" s="477" customFormat="1" ht="12.75" x14ac:dyDescent="0.2">
      <c r="A61" s="392" t="s">
        <v>266</v>
      </c>
      <c r="B61" s="392" t="s">
        <v>267</v>
      </c>
      <c r="C61" s="390" t="s">
        <v>181</v>
      </c>
      <c r="D61" s="392" t="s">
        <v>268</v>
      </c>
      <c r="E61" s="377">
        <v>10001</v>
      </c>
      <c r="F61" s="392" t="s">
        <v>269</v>
      </c>
      <c r="G61" s="377">
        <v>10101</v>
      </c>
      <c r="H61" s="377">
        <v>262245</v>
      </c>
      <c r="I61" s="377">
        <v>192873201</v>
      </c>
      <c r="J61" s="198">
        <v>735.47</v>
      </c>
      <c r="K61" s="482">
        <v>240618755</v>
      </c>
      <c r="L61" s="198">
        <v>917.53</v>
      </c>
    </row>
    <row r="62" spans="1:12" s="477" customFormat="1" ht="12.75" x14ac:dyDescent="0.2">
      <c r="A62" s="392" t="s">
        <v>266</v>
      </c>
      <c r="B62" s="392" t="s">
        <v>267</v>
      </c>
      <c r="C62" s="390" t="s">
        <v>181</v>
      </c>
      <c r="D62" s="392" t="s">
        <v>268</v>
      </c>
      <c r="E62" s="377">
        <v>10001</v>
      </c>
      <c r="F62" s="392" t="s">
        <v>270</v>
      </c>
      <c r="G62" s="377">
        <v>10109</v>
      </c>
      <c r="H62" s="377">
        <v>47063</v>
      </c>
      <c r="I62" s="377">
        <v>48503615</v>
      </c>
      <c r="J62" s="198">
        <v>1030.6099999999999</v>
      </c>
      <c r="K62" s="482">
        <v>61194083</v>
      </c>
      <c r="L62" s="198">
        <v>1300.26</v>
      </c>
    </row>
    <row r="63" spans="1:12" s="477" customFormat="1" ht="12.75" x14ac:dyDescent="0.2">
      <c r="A63" s="392" t="s">
        <v>266</v>
      </c>
      <c r="B63" s="387" t="s">
        <v>271</v>
      </c>
      <c r="C63" s="390" t="s">
        <v>181</v>
      </c>
      <c r="D63" s="387" t="s">
        <v>272</v>
      </c>
      <c r="E63" s="377">
        <v>10201</v>
      </c>
      <c r="F63" s="387" t="s">
        <v>272</v>
      </c>
      <c r="G63" s="377">
        <v>10201</v>
      </c>
      <c r="H63" s="377">
        <v>46805</v>
      </c>
      <c r="I63" s="377">
        <v>37654308</v>
      </c>
      <c r="J63" s="198">
        <v>804.49</v>
      </c>
      <c r="K63" s="482">
        <v>29557461</v>
      </c>
      <c r="L63" s="198">
        <v>631.5</v>
      </c>
    </row>
    <row r="64" spans="1:12" s="477" customFormat="1" ht="12.75" x14ac:dyDescent="0.2">
      <c r="A64" s="392" t="s">
        <v>266</v>
      </c>
      <c r="B64" s="392" t="s">
        <v>273</v>
      </c>
      <c r="C64" s="390" t="s">
        <v>181</v>
      </c>
      <c r="D64" s="392" t="s">
        <v>273</v>
      </c>
      <c r="E64" s="377">
        <v>10301</v>
      </c>
      <c r="F64" s="392" t="s">
        <v>273</v>
      </c>
      <c r="G64" s="377">
        <v>10301</v>
      </c>
      <c r="H64" s="377">
        <v>171233</v>
      </c>
      <c r="I64" s="377">
        <v>134835350</v>
      </c>
      <c r="J64" s="198">
        <v>787.44</v>
      </c>
      <c r="K64" s="482">
        <v>127725079</v>
      </c>
      <c r="L64" s="198">
        <v>745.91</v>
      </c>
    </row>
    <row r="65" spans="1:12" s="477" customFormat="1" ht="12.75" x14ac:dyDescent="0.2">
      <c r="A65" s="392" t="s">
        <v>274</v>
      </c>
      <c r="B65" s="387" t="s">
        <v>275</v>
      </c>
      <c r="C65" s="390" t="s">
        <v>181</v>
      </c>
      <c r="D65" s="387" t="s">
        <v>275</v>
      </c>
      <c r="E65" s="377">
        <v>11101</v>
      </c>
      <c r="F65" s="387" t="s">
        <v>275</v>
      </c>
      <c r="G65" s="377">
        <v>11101</v>
      </c>
      <c r="H65" s="377">
        <v>60410</v>
      </c>
      <c r="I65" s="377">
        <v>46113498</v>
      </c>
      <c r="J65" s="198">
        <v>763.34</v>
      </c>
      <c r="K65" s="482">
        <v>32838810</v>
      </c>
      <c r="L65" s="198">
        <v>543.6</v>
      </c>
    </row>
    <row r="66" spans="1:12" s="477" customFormat="1" ht="12.75" x14ac:dyDescent="0.2">
      <c r="A66" s="392" t="s">
        <v>276</v>
      </c>
      <c r="B66" s="392" t="s">
        <v>276</v>
      </c>
      <c r="C66" s="390" t="s">
        <v>181</v>
      </c>
      <c r="D66" s="392" t="s">
        <v>277</v>
      </c>
      <c r="E66" s="377">
        <v>12101</v>
      </c>
      <c r="F66" s="193" t="s">
        <v>277</v>
      </c>
      <c r="G66" s="377">
        <v>12101</v>
      </c>
      <c r="H66" s="377">
        <v>138248</v>
      </c>
      <c r="I66" s="377">
        <v>105063512</v>
      </c>
      <c r="J66" s="198">
        <v>759.96</v>
      </c>
      <c r="K66" s="482">
        <v>133169537</v>
      </c>
      <c r="L66" s="198">
        <v>963.27</v>
      </c>
    </row>
    <row r="67" spans="1:12" s="477" customFormat="1" ht="12.75" x14ac:dyDescent="0.2">
      <c r="A67" s="392" t="s">
        <v>278</v>
      </c>
      <c r="B67" s="392" t="s">
        <v>279</v>
      </c>
      <c r="C67" s="390" t="s">
        <v>280</v>
      </c>
      <c r="D67" s="392" t="s">
        <v>280</v>
      </c>
      <c r="E67" s="377">
        <v>13001</v>
      </c>
      <c r="F67" s="392" t="s">
        <v>279</v>
      </c>
      <c r="G67" s="377">
        <v>13101</v>
      </c>
      <c r="H67" s="377">
        <v>467865</v>
      </c>
      <c r="I67" s="377">
        <v>510425948</v>
      </c>
      <c r="J67" s="198">
        <v>1090.97</v>
      </c>
      <c r="K67" s="482">
        <v>867179127</v>
      </c>
      <c r="L67" s="198">
        <v>1853.48</v>
      </c>
    </row>
    <row r="68" spans="1:12" s="477" customFormat="1" ht="12.75" x14ac:dyDescent="0.2">
      <c r="A68" s="392" t="s">
        <v>278</v>
      </c>
      <c r="B68" s="392" t="s">
        <v>279</v>
      </c>
      <c r="C68" s="390" t="s">
        <v>280</v>
      </c>
      <c r="D68" s="392" t="s">
        <v>280</v>
      </c>
      <c r="E68" s="377">
        <v>13001</v>
      </c>
      <c r="F68" s="392" t="s">
        <v>281</v>
      </c>
      <c r="G68" s="377">
        <v>13102</v>
      </c>
      <c r="H68" s="377">
        <v>86451</v>
      </c>
      <c r="I68" s="377">
        <v>61415878</v>
      </c>
      <c r="J68" s="198">
        <v>710.41</v>
      </c>
      <c r="K68" s="482">
        <v>123336948</v>
      </c>
      <c r="L68" s="198">
        <v>1426.67</v>
      </c>
    </row>
    <row r="69" spans="1:12" s="477" customFormat="1" ht="12.75" x14ac:dyDescent="0.2">
      <c r="A69" s="392" t="s">
        <v>278</v>
      </c>
      <c r="B69" s="392" t="s">
        <v>279</v>
      </c>
      <c r="C69" s="390" t="s">
        <v>280</v>
      </c>
      <c r="D69" s="392" t="s">
        <v>280</v>
      </c>
      <c r="E69" s="377">
        <v>13001</v>
      </c>
      <c r="F69" s="392" t="s">
        <v>282</v>
      </c>
      <c r="G69" s="377">
        <v>13103</v>
      </c>
      <c r="H69" s="377">
        <v>140355</v>
      </c>
      <c r="I69" s="377">
        <v>88104713</v>
      </c>
      <c r="J69" s="198">
        <v>627.73</v>
      </c>
      <c r="K69" s="482">
        <v>11252980</v>
      </c>
      <c r="L69" s="198">
        <v>80.180000000000007</v>
      </c>
    </row>
    <row r="70" spans="1:12" s="477" customFormat="1" ht="12.75" x14ac:dyDescent="0.2">
      <c r="A70" s="392" t="s">
        <v>278</v>
      </c>
      <c r="B70" s="392" t="s">
        <v>279</v>
      </c>
      <c r="C70" s="390" t="s">
        <v>280</v>
      </c>
      <c r="D70" s="392" t="s">
        <v>280</v>
      </c>
      <c r="E70" s="377">
        <v>13001</v>
      </c>
      <c r="F70" s="392" t="s">
        <v>283</v>
      </c>
      <c r="G70" s="377">
        <v>13104</v>
      </c>
      <c r="H70" s="377">
        <v>135099</v>
      </c>
      <c r="I70" s="377">
        <v>93991659</v>
      </c>
      <c r="J70" s="198">
        <v>695.72</v>
      </c>
      <c r="K70" s="482">
        <v>55094049</v>
      </c>
      <c r="L70" s="198">
        <v>407.81</v>
      </c>
    </row>
    <row r="71" spans="1:12" s="477" customFormat="1" ht="12.75" x14ac:dyDescent="0.2">
      <c r="A71" s="392" t="s">
        <v>278</v>
      </c>
      <c r="B71" s="392" t="s">
        <v>279</v>
      </c>
      <c r="C71" s="390" t="s">
        <v>280</v>
      </c>
      <c r="D71" s="392" t="s">
        <v>280</v>
      </c>
      <c r="E71" s="377">
        <v>13001</v>
      </c>
      <c r="F71" s="392" t="s">
        <v>284</v>
      </c>
      <c r="G71" s="377">
        <v>13105</v>
      </c>
      <c r="H71" s="377">
        <v>171032</v>
      </c>
      <c r="I71" s="377">
        <v>106786462</v>
      </c>
      <c r="J71" s="198">
        <v>624.37</v>
      </c>
      <c r="K71" s="482">
        <v>28493791</v>
      </c>
      <c r="L71" s="198">
        <v>166.6</v>
      </c>
    </row>
    <row r="72" spans="1:12" s="477" customFormat="1" ht="12.75" x14ac:dyDescent="0.2">
      <c r="A72" s="392" t="s">
        <v>278</v>
      </c>
      <c r="B72" s="392" t="s">
        <v>279</v>
      </c>
      <c r="C72" s="390" t="s">
        <v>280</v>
      </c>
      <c r="D72" s="392" t="s">
        <v>280</v>
      </c>
      <c r="E72" s="377">
        <v>13001</v>
      </c>
      <c r="F72" s="392" t="s">
        <v>285</v>
      </c>
      <c r="G72" s="377">
        <v>13106</v>
      </c>
      <c r="H72" s="377">
        <v>166174</v>
      </c>
      <c r="I72" s="377">
        <v>125640390</v>
      </c>
      <c r="J72" s="198">
        <v>756.08</v>
      </c>
      <c r="K72" s="482">
        <v>128898013</v>
      </c>
      <c r="L72" s="198">
        <v>775.68</v>
      </c>
    </row>
    <row r="73" spans="1:12" s="477" customFormat="1" ht="12.75" x14ac:dyDescent="0.2">
      <c r="A73" s="392" t="s">
        <v>278</v>
      </c>
      <c r="B73" s="392" t="s">
        <v>279</v>
      </c>
      <c r="C73" s="390" t="s">
        <v>280</v>
      </c>
      <c r="D73" s="392" t="s">
        <v>280</v>
      </c>
      <c r="E73" s="377">
        <v>13001</v>
      </c>
      <c r="F73" s="392" t="s">
        <v>286</v>
      </c>
      <c r="G73" s="377">
        <v>13107</v>
      </c>
      <c r="H73" s="377">
        <v>106706</v>
      </c>
      <c r="I73" s="377">
        <v>89921068</v>
      </c>
      <c r="J73" s="198">
        <v>842.7</v>
      </c>
      <c r="K73" s="482">
        <v>149144291</v>
      </c>
      <c r="L73" s="198">
        <v>1397.71</v>
      </c>
    </row>
    <row r="74" spans="1:12" s="477" customFormat="1" ht="12.75" x14ac:dyDescent="0.2">
      <c r="A74" s="392" t="s">
        <v>278</v>
      </c>
      <c r="B74" s="392" t="s">
        <v>279</v>
      </c>
      <c r="C74" s="390" t="s">
        <v>280</v>
      </c>
      <c r="D74" s="392" t="s">
        <v>280</v>
      </c>
      <c r="E74" s="377">
        <v>13001</v>
      </c>
      <c r="F74" s="392" t="s">
        <v>287</v>
      </c>
      <c r="G74" s="377">
        <v>13108</v>
      </c>
      <c r="H74" s="377">
        <v>117277</v>
      </c>
      <c r="I74" s="377">
        <v>90935485</v>
      </c>
      <c r="J74" s="198">
        <v>775.39</v>
      </c>
      <c r="K74" s="482">
        <v>100547299</v>
      </c>
      <c r="L74" s="198">
        <v>857.35</v>
      </c>
    </row>
    <row r="75" spans="1:12" s="477" customFormat="1" ht="12.75" x14ac:dyDescent="0.2">
      <c r="A75" s="392" t="s">
        <v>278</v>
      </c>
      <c r="B75" s="392" t="s">
        <v>279</v>
      </c>
      <c r="C75" s="390" t="s">
        <v>280</v>
      </c>
      <c r="D75" s="392" t="s">
        <v>280</v>
      </c>
      <c r="E75" s="377">
        <v>13001</v>
      </c>
      <c r="F75" s="392" t="s">
        <v>288</v>
      </c>
      <c r="G75" s="377">
        <v>13109</v>
      </c>
      <c r="H75" s="377">
        <v>97125</v>
      </c>
      <c r="I75" s="377">
        <v>81254766</v>
      </c>
      <c r="J75" s="198">
        <v>836.6</v>
      </c>
      <c r="K75" s="482">
        <v>42988311</v>
      </c>
      <c r="L75" s="198">
        <v>442.61</v>
      </c>
    </row>
    <row r="76" spans="1:12" s="477" customFormat="1" ht="12.75" x14ac:dyDescent="0.2">
      <c r="A76" s="392" t="s">
        <v>278</v>
      </c>
      <c r="B76" s="392" t="s">
        <v>279</v>
      </c>
      <c r="C76" s="390" t="s">
        <v>280</v>
      </c>
      <c r="D76" s="392" t="s">
        <v>280</v>
      </c>
      <c r="E76" s="377">
        <v>13001</v>
      </c>
      <c r="F76" s="392" t="s">
        <v>289</v>
      </c>
      <c r="G76" s="377">
        <v>13110</v>
      </c>
      <c r="H76" s="377">
        <v>390218</v>
      </c>
      <c r="I76" s="377">
        <v>312261098</v>
      </c>
      <c r="J76" s="198">
        <v>800.22</v>
      </c>
      <c r="K76" s="482">
        <v>124330279</v>
      </c>
      <c r="L76" s="198">
        <v>318.62</v>
      </c>
    </row>
    <row r="77" spans="1:12" s="477" customFormat="1" ht="12.75" x14ac:dyDescent="0.2">
      <c r="A77" s="392" t="s">
        <v>278</v>
      </c>
      <c r="B77" s="392" t="s">
        <v>279</v>
      </c>
      <c r="C77" s="390" t="s">
        <v>280</v>
      </c>
      <c r="D77" s="392" t="s">
        <v>280</v>
      </c>
      <c r="E77" s="377">
        <v>13001</v>
      </c>
      <c r="F77" s="392" t="s">
        <v>290</v>
      </c>
      <c r="G77" s="377">
        <v>13111</v>
      </c>
      <c r="H77" s="377">
        <v>122392</v>
      </c>
      <c r="I77" s="377">
        <v>82168880</v>
      </c>
      <c r="J77" s="198">
        <v>671.36</v>
      </c>
      <c r="K77" s="482">
        <v>32719377</v>
      </c>
      <c r="L77" s="198">
        <v>267.33</v>
      </c>
    </row>
    <row r="78" spans="1:12" s="477" customFormat="1" ht="12.75" x14ac:dyDescent="0.2">
      <c r="A78" s="392" t="s">
        <v>278</v>
      </c>
      <c r="B78" s="392" t="s">
        <v>279</v>
      </c>
      <c r="C78" s="390" t="s">
        <v>280</v>
      </c>
      <c r="D78" s="392" t="s">
        <v>280</v>
      </c>
      <c r="E78" s="377">
        <v>13001</v>
      </c>
      <c r="F78" s="392" t="s">
        <v>291</v>
      </c>
      <c r="G78" s="377">
        <v>13112</v>
      </c>
      <c r="H78" s="377">
        <v>188255</v>
      </c>
      <c r="I78" s="377">
        <v>106745041</v>
      </c>
      <c r="J78" s="198">
        <v>567.02</v>
      </c>
      <c r="K78" s="482">
        <v>53766824</v>
      </c>
      <c r="L78" s="198">
        <v>285.61</v>
      </c>
    </row>
    <row r="79" spans="1:12" s="477" customFormat="1" ht="12.75" x14ac:dyDescent="0.2">
      <c r="A79" s="392" t="s">
        <v>278</v>
      </c>
      <c r="B79" s="392" t="s">
        <v>279</v>
      </c>
      <c r="C79" s="390" t="s">
        <v>280</v>
      </c>
      <c r="D79" s="392" t="s">
        <v>280</v>
      </c>
      <c r="E79" s="377">
        <v>13001</v>
      </c>
      <c r="F79" s="392" t="s">
        <v>292</v>
      </c>
      <c r="G79" s="377">
        <v>13113</v>
      </c>
      <c r="H79" s="377">
        <v>97810</v>
      </c>
      <c r="I79" s="377">
        <v>111256223</v>
      </c>
      <c r="J79" s="198">
        <v>1137.47</v>
      </c>
      <c r="K79" s="482">
        <v>75974046</v>
      </c>
      <c r="L79" s="198">
        <v>776.75</v>
      </c>
    </row>
    <row r="80" spans="1:12" s="477" customFormat="1" ht="12.75" x14ac:dyDescent="0.2">
      <c r="A80" s="392" t="s">
        <v>278</v>
      </c>
      <c r="B80" s="392" t="s">
        <v>279</v>
      </c>
      <c r="C80" s="390" t="s">
        <v>280</v>
      </c>
      <c r="D80" s="392" t="s">
        <v>280</v>
      </c>
      <c r="E80" s="377">
        <v>13001</v>
      </c>
      <c r="F80" s="392" t="s">
        <v>293</v>
      </c>
      <c r="G80" s="377">
        <v>13114</v>
      </c>
      <c r="H80" s="377">
        <v>315183</v>
      </c>
      <c r="I80" s="377">
        <v>412557199</v>
      </c>
      <c r="J80" s="198">
        <v>1308.94</v>
      </c>
      <c r="K80" s="482">
        <v>624851335</v>
      </c>
      <c r="L80" s="198">
        <v>1982.5</v>
      </c>
    </row>
    <row r="81" spans="1:12" s="477" customFormat="1" ht="12.75" x14ac:dyDescent="0.2">
      <c r="A81" s="392" t="s">
        <v>278</v>
      </c>
      <c r="B81" s="392" t="s">
        <v>279</v>
      </c>
      <c r="C81" s="390" t="s">
        <v>280</v>
      </c>
      <c r="D81" s="392" t="s">
        <v>280</v>
      </c>
      <c r="E81" s="377">
        <v>13001</v>
      </c>
      <c r="F81" s="392" t="s">
        <v>294</v>
      </c>
      <c r="G81" s="377">
        <v>13115</v>
      </c>
      <c r="H81" s="377">
        <v>114322</v>
      </c>
      <c r="I81" s="377">
        <v>153277886</v>
      </c>
      <c r="J81" s="198">
        <v>1340.76</v>
      </c>
      <c r="K81" s="482">
        <v>128377439</v>
      </c>
      <c r="L81" s="198">
        <v>1122.95</v>
      </c>
    </row>
    <row r="82" spans="1:12" s="477" customFormat="1" ht="12.75" x14ac:dyDescent="0.2">
      <c r="A82" s="392" t="s">
        <v>278</v>
      </c>
      <c r="B82" s="392" t="s">
        <v>279</v>
      </c>
      <c r="C82" s="390" t="s">
        <v>280</v>
      </c>
      <c r="D82" s="392" t="s">
        <v>280</v>
      </c>
      <c r="E82" s="377">
        <v>13001</v>
      </c>
      <c r="F82" s="392" t="s">
        <v>295</v>
      </c>
      <c r="G82" s="377">
        <v>13116</v>
      </c>
      <c r="H82" s="377">
        <v>103454</v>
      </c>
      <c r="I82" s="377">
        <v>64662417</v>
      </c>
      <c r="J82" s="198">
        <v>625.04</v>
      </c>
      <c r="K82" s="482">
        <v>24385701</v>
      </c>
      <c r="L82" s="198">
        <v>235.72</v>
      </c>
    </row>
    <row r="83" spans="1:12" s="477" customFormat="1" ht="12.75" x14ac:dyDescent="0.2">
      <c r="A83" s="392" t="s">
        <v>278</v>
      </c>
      <c r="B83" s="392" t="s">
        <v>279</v>
      </c>
      <c r="C83" s="390" t="s">
        <v>280</v>
      </c>
      <c r="D83" s="392" t="s">
        <v>280</v>
      </c>
      <c r="E83" s="377">
        <v>13001</v>
      </c>
      <c r="F83" s="392" t="s">
        <v>296</v>
      </c>
      <c r="G83" s="377">
        <v>13117</v>
      </c>
      <c r="H83" s="377">
        <v>101803</v>
      </c>
      <c r="I83" s="377">
        <v>64008291</v>
      </c>
      <c r="J83" s="198">
        <v>628.75</v>
      </c>
      <c r="K83" s="482">
        <v>18961722</v>
      </c>
      <c r="L83" s="198">
        <v>186.26</v>
      </c>
    </row>
    <row r="84" spans="1:12" s="477" customFormat="1" ht="12.75" x14ac:dyDescent="0.2">
      <c r="A84" s="392" t="s">
        <v>278</v>
      </c>
      <c r="B84" s="392" t="s">
        <v>279</v>
      </c>
      <c r="C84" s="390" t="s">
        <v>280</v>
      </c>
      <c r="D84" s="392" t="s">
        <v>280</v>
      </c>
      <c r="E84" s="377">
        <v>13001</v>
      </c>
      <c r="F84" s="392" t="s">
        <v>297</v>
      </c>
      <c r="G84" s="377">
        <v>13118</v>
      </c>
      <c r="H84" s="377">
        <v>126804</v>
      </c>
      <c r="I84" s="377">
        <v>103034930</v>
      </c>
      <c r="J84" s="198">
        <v>812.55</v>
      </c>
      <c r="K84" s="482">
        <v>130837316</v>
      </c>
      <c r="L84" s="198">
        <v>1031.81</v>
      </c>
    </row>
    <row r="85" spans="1:12" s="477" customFormat="1" ht="12.75" x14ac:dyDescent="0.2">
      <c r="A85" s="392" t="s">
        <v>278</v>
      </c>
      <c r="B85" s="392" t="s">
        <v>279</v>
      </c>
      <c r="C85" s="390" t="s">
        <v>280</v>
      </c>
      <c r="D85" s="392" t="s">
        <v>280</v>
      </c>
      <c r="E85" s="377">
        <v>13001</v>
      </c>
      <c r="F85" s="392" t="s">
        <v>298</v>
      </c>
      <c r="G85" s="377">
        <v>13119</v>
      </c>
      <c r="H85" s="377">
        <v>556715</v>
      </c>
      <c r="I85" s="377">
        <v>383015905</v>
      </c>
      <c r="J85" s="198">
        <v>687.99</v>
      </c>
      <c r="K85" s="482">
        <v>367056653</v>
      </c>
      <c r="L85" s="198">
        <v>659.33</v>
      </c>
    </row>
    <row r="86" spans="1:12" s="477" customFormat="1" ht="12.75" x14ac:dyDescent="0.2">
      <c r="A86" s="392" t="s">
        <v>278</v>
      </c>
      <c r="B86" s="392" t="s">
        <v>279</v>
      </c>
      <c r="C86" s="390" t="s">
        <v>280</v>
      </c>
      <c r="D86" s="392" t="s">
        <v>280</v>
      </c>
      <c r="E86" s="377">
        <v>13001</v>
      </c>
      <c r="F86" s="392" t="s">
        <v>299</v>
      </c>
      <c r="G86" s="377">
        <v>13120</v>
      </c>
      <c r="H86" s="377">
        <v>230808</v>
      </c>
      <c r="I86" s="377">
        <v>237899737</v>
      </c>
      <c r="J86" s="198">
        <v>1030.73</v>
      </c>
      <c r="K86" s="482">
        <v>180374433</v>
      </c>
      <c r="L86" s="198">
        <v>781.49</v>
      </c>
    </row>
    <row r="87" spans="1:12" s="477" customFormat="1" ht="12.75" x14ac:dyDescent="0.2">
      <c r="A87" s="392" t="s">
        <v>278</v>
      </c>
      <c r="B87" s="392" t="s">
        <v>279</v>
      </c>
      <c r="C87" s="390" t="s">
        <v>280</v>
      </c>
      <c r="D87" s="392" t="s">
        <v>280</v>
      </c>
      <c r="E87" s="377">
        <v>13001</v>
      </c>
      <c r="F87" s="392" t="s">
        <v>300</v>
      </c>
      <c r="G87" s="377">
        <v>13121</v>
      </c>
      <c r="H87" s="377">
        <v>106605</v>
      </c>
      <c r="I87" s="377">
        <v>75322241</v>
      </c>
      <c r="J87" s="198">
        <v>706.55</v>
      </c>
      <c r="K87" s="482">
        <v>25649285</v>
      </c>
      <c r="L87" s="198">
        <v>240.6</v>
      </c>
    </row>
    <row r="88" spans="1:12" s="477" customFormat="1" ht="12.75" x14ac:dyDescent="0.2">
      <c r="A88" s="392" t="s">
        <v>278</v>
      </c>
      <c r="B88" s="392" t="s">
        <v>279</v>
      </c>
      <c r="C88" s="390" t="s">
        <v>280</v>
      </c>
      <c r="D88" s="392" t="s">
        <v>280</v>
      </c>
      <c r="E88" s="377">
        <v>13001</v>
      </c>
      <c r="F88" s="392" t="s">
        <v>301</v>
      </c>
      <c r="G88" s="377">
        <v>13122</v>
      </c>
      <c r="H88" s="377">
        <v>257714</v>
      </c>
      <c r="I88" s="377">
        <v>195112042</v>
      </c>
      <c r="J88" s="198">
        <v>757.09</v>
      </c>
      <c r="K88" s="482">
        <v>91483704</v>
      </c>
      <c r="L88" s="198">
        <v>354.98</v>
      </c>
    </row>
    <row r="89" spans="1:12" s="477" customFormat="1" ht="12.75" x14ac:dyDescent="0.2">
      <c r="A89" s="392" t="s">
        <v>278</v>
      </c>
      <c r="B89" s="392" t="s">
        <v>279</v>
      </c>
      <c r="C89" s="390" t="s">
        <v>280</v>
      </c>
      <c r="D89" s="392" t="s">
        <v>280</v>
      </c>
      <c r="E89" s="377">
        <v>13001</v>
      </c>
      <c r="F89" s="392" t="s">
        <v>302</v>
      </c>
      <c r="G89" s="377">
        <v>13123</v>
      </c>
      <c r="H89" s="377">
        <v>151042</v>
      </c>
      <c r="I89" s="377">
        <v>237635148</v>
      </c>
      <c r="J89" s="198">
        <v>1573.31</v>
      </c>
      <c r="K89" s="482">
        <v>364636726</v>
      </c>
      <c r="L89" s="198">
        <v>2414.14</v>
      </c>
    </row>
    <row r="90" spans="1:12" s="477" customFormat="1" ht="12.75" x14ac:dyDescent="0.2">
      <c r="A90" s="392" t="s">
        <v>278</v>
      </c>
      <c r="B90" s="392" t="s">
        <v>279</v>
      </c>
      <c r="C90" s="390" t="s">
        <v>280</v>
      </c>
      <c r="D90" s="392" t="s">
        <v>280</v>
      </c>
      <c r="E90" s="377">
        <v>13001</v>
      </c>
      <c r="F90" s="392" t="s">
        <v>303</v>
      </c>
      <c r="G90" s="377">
        <v>13124</v>
      </c>
      <c r="H90" s="377">
        <v>244526</v>
      </c>
      <c r="I90" s="377">
        <v>166944358</v>
      </c>
      <c r="J90" s="198">
        <v>682.73</v>
      </c>
      <c r="K90" s="482">
        <v>293208580</v>
      </c>
      <c r="L90" s="198">
        <v>1199.0899999999999</v>
      </c>
    </row>
    <row r="91" spans="1:12" s="477" customFormat="1" ht="12.75" x14ac:dyDescent="0.2">
      <c r="A91" s="392" t="s">
        <v>278</v>
      </c>
      <c r="B91" s="392" t="s">
        <v>279</v>
      </c>
      <c r="C91" s="390" t="s">
        <v>280</v>
      </c>
      <c r="D91" s="392" t="s">
        <v>280</v>
      </c>
      <c r="E91" s="377">
        <v>13001</v>
      </c>
      <c r="F91" s="392" t="s">
        <v>304</v>
      </c>
      <c r="G91" s="377">
        <v>13125</v>
      </c>
      <c r="H91" s="377">
        <v>232342</v>
      </c>
      <c r="I91" s="377">
        <v>149968750</v>
      </c>
      <c r="J91" s="198">
        <v>645.47</v>
      </c>
      <c r="K91" s="482">
        <v>352197646</v>
      </c>
      <c r="L91" s="198">
        <v>1515.86</v>
      </c>
    </row>
    <row r="92" spans="1:12" s="477" customFormat="1" ht="12.75" x14ac:dyDescent="0.2">
      <c r="A92" s="392" t="s">
        <v>278</v>
      </c>
      <c r="B92" s="392" t="s">
        <v>279</v>
      </c>
      <c r="C92" s="390" t="s">
        <v>280</v>
      </c>
      <c r="D92" s="392" t="s">
        <v>280</v>
      </c>
      <c r="E92" s="377">
        <v>13001</v>
      </c>
      <c r="F92" s="392" t="s">
        <v>305</v>
      </c>
      <c r="G92" s="377">
        <v>13126</v>
      </c>
      <c r="H92" s="377">
        <v>123648</v>
      </c>
      <c r="I92" s="377">
        <v>100151971</v>
      </c>
      <c r="J92" s="198">
        <v>809.98</v>
      </c>
      <c r="K92" s="482">
        <v>72632670</v>
      </c>
      <c r="L92" s="198">
        <v>587.41</v>
      </c>
    </row>
    <row r="93" spans="1:12" s="477" customFormat="1" ht="12.75" x14ac:dyDescent="0.2">
      <c r="A93" s="392" t="s">
        <v>278</v>
      </c>
      <c r="B93" s="392" t="s">
        <v>279</v>
      </c>
      <c r="C93" s="390" t="s">
        <v>280</v>
      </c>
      <c r="D93" s="392" t="s">
        <v>280</v>
      </c>
      <c r="E93" s="377">
        <v>13001</v>
      </c>
      <c r="F93" s="392" t="s">
        <v>306</v>
      </c>
      <c r="G93" s="377">
        <v>13127</v>
      </c>
      <c r="H93" s="377">
        <v>173464</v>
      </c>
      <c r="I93" s="377">
        <v>135642984</v>
      </c>
      <c r="J93" s="198">
        <v>781.97</v>
      </c>
      <c r="K93" s="482">
        <v>94955925</v>
      </c>
      <c r="L93" s="198">
        <v>547.41</v>
      </c>
    </row>
    <row r="94" spans="1:12" s="477" customFormat="1" ht="12.75" x14ac:dyDescent="0.2">
      <c r="A94" s="392" t="s">
        <v>278</v>
      </c>
      <c r="B94" s="392" t="s">
        <v>279</v>
      </c>
      <c r="C94" s="390" t="s">
        <v>280</v>
      </c>
      <c r="D94" s="392" t="s">
        <v>280</v>
      </c>
      <c r="E94" s="377">
        <v>13001</v>
      </c>
      <c r="F94" s="392" t="s">
        <v>307</v>
      </c>
      <c r="G94" s="377">
        <v>13128</v>
      </c>
      <c r="H94" s="377">
        <v>156567</v>
      </c>
      <c r="I94" s="377">
        <v>96977139</v>
      </c>
      <c r="J94" s="198">
        <v>619.4</v>
      </c>
      <c r="K94" s="482">
        <v>153102424</v>
      </c>
      <c r="L94" s="198">
        <v>977.87</v>
      </c>
    </row>
    <row r="95" spans="1:12" s="477" customFormat="1" ht="12.75" x14ac:dyDescent="0.2">
      <c r="A95" s="392" t="s">
        <v>278</v>
      </c>
      <c r="B95" s="392" t="s">
        <v>279</v>
      </c>
      <c r="C95" s="390" t="s">
        <v>280</v>
      </c>
      <c r="D95" s="392" t="s">
        <v>280</v>
      </c>
      <c r="E95" s="377">
        <v>13001</v>
      </c>
      <c r="F95" s="392" t="s">
        <v>308</v>
      </c>
      <c r="G95" s="377">
        <v>13129</v>
      </c>
      <c r="H95" s="377">
        <v>100566</v>
      </c>
      <c r="I95" s="377">
        <v>72979846</v>
      </c>
      <c r="J95" s="198">
        <v>725.69</v>
      </c>
      <c r="K95" s="482">
        <v>75596430</v>
      </c>
      <c r="L95" s="198">
        <v>751.71</v>
      </c>
    </row>
    <row r="96" spans="1:12" s="477" customFormat="1" ht="12.75" x14ac:dyDescent="0.2">
      <c r="A96" s="392" t="s">
        <v>278</v>
      </c>
      <c r="B96" s="392" t="s">
        <v>279</v>
      </c>
      <c r="C96" s="390" t="s">
        <v>280</v>
      </c>
      <c r="D96" s="392" t="s">
        <v>280</v>
      </c>
      <c r="E96" s="377">
        <v>13001</v>
      </c>
      <c r="F96" s="392" t="s">
        <v>309</v>
      </c>
      <c r="G96" s="377">
        <v>13130</v>
      </c>
      <c r="H96" s="377">
        <v>120174</v>
      </c>
      <c r="I96" s="377">
        <v>113518262</v>
      </c>
      <c r="J96" s="198">
        <v>944.62</v>
      </c>
      <c r="K96" s="482">
        <v>95699554</v>
      </c>
      <c r="L96" s="198">
        <v>796.34</v>
      </c>
    </row>
    <row r="97" spans="1:12" s="477" customFormat="1" ht="12.75" x14ac:dyDescent="0.2">
      <c r="A97" s="392" t="s">
        <v>278</v>
      </c>
      <c r="B97" s="392" t="s">
        <v>279</v>
      </c>
      <c r="C97" s="390" t="s">
        <v>280</v>
      </c>
      <c r="D97" s="392" t="s">
        <v>280</v>
      </c>
      <c r="E97" s="377">
        <v>13001</v>
      </c>
      <c r="F97" s="392" t="s">
        <v>310</v>
      </c>
      <c r="G97" s="377">
        <v>13131</v>
      </c>
      <c r="H97" s="377">
        <v>86575</v>
      </c>
      <c r="I97" s="377">
        <v>57696639</v>
      </c>
      <c r="J97" s="198">
        <v>666.44</v>
      </c>
      <c r="K97" s="482">
        <v>14394741</v>
      </c>
      <c r="L97" s="198">
        <v>166.27</v>
      </c>
    </row>
    <row r="98" spans="1:12" s="477" customFormat="1" ht="12.75" x14ac:dyDescent="0.2">
      <c r="A98" s="392" t="s">
        <v>278</v>
      </c>
      <c r="B98" s="392" t="s">
        <v>279</v>
      </c>
      <c r="C98" s="390" t="s">
        <v>280</v>
      </c>
      <c r="D98" s="392" t="s">
        <v>280</v>
      </c>
      <c r="E98" s="377">
        <v>13001</v>
      </c>
      <c r="F98" s="392" t="s">
        <v>311</v>
      </c>
      <c r="G98" s="377">
        <v>13132</v>
      </c>
      <c r="H98" s="377">
        <v>91198</v>
      </c>
      <c r="I98" s="377">
        <v>139423575</v>
      </c>
      <c r="J98" s="198">
        <v>1528.8</v>
      </c>
      <c r="K98" s="482">
        <v>194771706</v>
      </c>
      <c r="L98" s="198">
        <v>2135.6999999999998</v>
      </c>
    </row>
    <row r="99" spans="1:12" s="477" customFormat="1" ht="12.75" x14ac:dyDescent="0.2">
      <c r="A99" s="392" t="s">
        <v>278</v>
      </c>
      <c r="B99" s="392" t="s">
        <v>312</v>
      </c>
      <c r="C99" s="390" t="s">
        <v>280</v>
      </c>
      <c r="D99" s="392" t="s">
        <v>280</v>
      </c>
      <c r="E99" s="377">
        <v>13001</v>
      </c>
      <c r="F99" s="392" t="s">
        <v>313</v>
      </c>
      <c r="G99" s="377">
        <v>13201</v>
      </c>
      <c r="H99" s="377">
        <v>615557</v>
      </c>
      <c r="I99" s="377">
        <v>397144022</v>
      </c>
      <c r="J99" s="198">
        <v>645.17999999999995</v>
      </c>
      <c r="K99" s="482">
        <v>129163699</v>
      </c>
      <c r="L99" s="198">
        <v>209.83</v>
      </c>
    </row>
    <row r="100" spans="1:12" s="477" customFormat="1" ht="12.75" x14ac:dyDescent="0.2">
      <c r="A100" s="392" t="s">
        <v>278</v>
      </c>
      <c r="B100" s="392" t="s">
        <v>312</v>
      </c>
      <c r="C100" s="390" t="s">
        <v>280</v>
      </c>
      <c r="D100" s="392" t="s">
        <v>280</v>
      </c>
      <c r="E100" s="377">
        <v>13001</v>
      </c>
      <c r="F100" s="392" t="s">
        <v>314</v>
      </c>
      <c r="G100" s="377">
        <v>13202</v>
      </c>
      <c r="H100" s="377">
        <v>28799</v>
      </c>
      <c r="I100" s="377">
        <v>24769757</v>
      </c>
      <c r="J100" s="198">
        <v>860.09</v>
      </c>
      <c r="K100" s="482">
        <v>24538764</v>
      </c>
      <c r="L100" s="198">
        <v>852.07</v>
      </c>
    </row>
    <row r="101" spans="1:12" s="477" customFormat="1" ht="12.75" x14ac:dyDescent="0.2">
      <c r="A101" s="392" t="s">
        <v>278</v>
      </c>
      <c r="B101" s="392" t="s">
        <v>312</v>
      </c>
      <c r="C101" s="390" t="s">
        <v>280</v>
      </c>
      <c r="D101" s="392" t="s">
        <v>280</v>
      </c>
      <c r="E101" s="377">
        <v>13001</v>
      </c>
      <c r="F101" s="392" t="s">
        <v>315</v>
      </c>
      <c r="G101" s="377">
        <v>13203</v>
      </c>
      <c r="H101" s="377">
        <v>17897</v>
      </c>
      <c r="I101" s="377">
        <v>15503747</v>
      </c>
      <c r="J101" s="198">
        <v>866.28</v>
      </c>
      <c r="K101" s="482">
        <v>11977758</v>
      </c>
      <c r="L101" s="198">
        <v>669.26</v>
      </c>
    </row>
    <row r="102" spans="1:12" s="477" customFormat="1" ht="12.75" x14ac:dyDescent="0.2">
      <c r="A102" s="392" t="s">
        <v>278</v>
      </c>
      <c r="B102" s="392" t="s">
        <v>316</v>
      </c>
      <c r="C102" s="390" t="s">
        <v>280</v>
      </c>
      <c r="D102" s="392" t="s">
        <v>280</v>
      </c>
      <c r="E102" s="377">
        <v>13001</v>
      </c>
      <c r="F102" s="392" t="s">
        <v>317</v>
      </c>
      <c r="G102" s="377">
        <v>13301</v>
      </c>
      <c r="H102" s="377">
        <v>163779</v>
      </c>
      <c r="I102" s="377">
        <v>154124085</v>
      </c>
      <c r="J102" s="198">
        <v>941.05</v>
      </c>
      <c r="K102" s="482">
        <v>196931014</v>
      </c>
      <c r="L102" s="198">
        <v>1202.42</v>
      </c>
    </row>
    <row r="103" spans="1:12" s="477" customFormat="1" ht="12.75" x14ac:dyDescent="0.2">
      <c r="A103" s="392" t="s">
        <v>278</v>
      </c>
      <c r="B103" s="392" t="s">
        <v>316</v>
      </c>
      <c r="C103" s="390" t="s">
        <v>280</v>
      </c>
      <c r="D103" s="392" t="s">
        <v>280</v>
      </c>
      <c r="E103" s="377">
        <v>13001</v>
      </c>
      <c r="F103" s="392" t="s">
        <v>318</v>
      </c>
      <c r="G103" s="377">
        <v>13302</v>
      </c>
      <c r="H103" s="377">
        <v>115058</v>
      </c>
      <c r="I103" s="377">
        <v>85173026</v>
      </c>
      <c r="J103" s="198">
        <v>740.26</v>
      </c>
      <c r="K103" s="482">
        <v>215130508</v>
      </c>
      <c r="L103" s="198">
        <v>1869.76</v>
      </c>
    </row>
    <row r="104" spans="1:12" s="477" customFormat="1" ht="12.75" x14ac:dyDescent="0.2">
      <c r="A104" s="392" t="s">
        <v>278</v>
      </c>
      <c r="B104" s="392" t="s">
        <v>316</v>
      </c>
      <c r="C104" s="390" t="s">
        <v>280</v>
      </c>
      <c r="D104" s="392" t="s">
        <v>280</v>
      </c>
      <c r="E104" s="377">
        <v>13001</v>
      </c>
      <c r="F104" s="392" t="s">
        <v>319</v>
      </c>
      <c r="G104" s="377">
        <v>13303</v>
      </c>
      <c r="H104" s="377">
        <v>20661</v>
      </c>
      <c r="I104" s="377">
        <v>13649131</v>
      </c>
      <c r="J104" s="198">
        <v>660.62</v>
      </c>
      <c r="K104" s="482">
        <v>30325018</v>
      </c>
      <c r="L104" s="198">
        <v>1467.74</v>
      </c>
    </row>
    <row r="105" spans="1:12" s="477" customFormat="1" ht="12.75" x14ac:dyDescent="0.2">
      <c r="A105" s="392" t="s">
        <v>278</v>
      </c>
      <c r="B105" s="392" t="s">
        <v>320</v>
      </c>
      <c r="C105" s="390" t="s">
        <v>280</v>
      </c>
      <c r="D105" s="392" t="s">
        <v>280</v>
      </c>
      <c r="E105" s="377">
        <v>13001</v>
      </c>
      <c r="F105" s="392" t="s">
        <v>321</v>
      </c>
      <c r="G105" s="377">
        <v>13401</v>
      </c>
      <c r="H105" s="377">
        <v>323415</v>
      </c>
      <c r="I105" s="377">
        <v>201525490</v>
      </c>
      <c r="J105" s="198">
        <v>623.12</v>
      </c>
      <c r="K105" s="482">
        <v>278155146</v>
      </c>
      <c r="L105" s="198">
        <v>860.06</v>
      </c>
    </row>
    <row r="106" spans="1:12" s="477" customFormat="1" ht="12.75" x14ac:dyDescent="0.2">
      <c r="A106" s="392" t="s">
        <v>278</v>
      </c>
      <c r="B106" s="392" t="s">
        <v>320</v>
      </c>
      <c r="C106" s="390" t="s">
        <v>280</v>
      </c>
      <c r="D106" s="392" t="s">
        <v>280</v>
      </c>
      <c r="E106" s="377">
        <v>13001</v>
      </c>
      <c r="F106" s="392" t="s">
        <v>322</v>
      </c>
      <c r="G106" s="377">
        <v>13402</v>
      </c>
      <c r="H106" s="377">
        <v>104338</v>
      </c>
      <c r="I106" s="377">
        <v>72262411</v>
      </c>
      <c r="J106" s="198">
        <v>692.58</v>
      </c>
      <c r="K106" s="482">
        <v>88882826</v>
      </c>
      <c r="L106" s="198">
        <v>851.87</v>
      </c>
    </row>
    <row r="107" spans="1:12" s="477" customFormat="1" ht="12.75" x14ac:dyDescent="0.2">
      <c r="A107" s="392" t="s">
        <v>278</v>
      </c>
      <c r="B107" s="392" t="s">
        <v>320</v>
      </c>
      <c r="C107" s="390" t="s">
        <v>280</v>
      </c>
      <c r="D107" s="392" t="s">
        <v>280</v>
      </c>
      <c r="E107" s="377">
        <v>13001</v>
      </c>
      <c r="F107" s="392" t="s">
        <v>323</v>
      </c>
      <c r="G107" s="377">
        <v>13403</v>
      </c>
      <c r="H107" s="377">
        <v>27309</v>
      </c>
      <c r="I107" s="377">
        <v>20574292</v>
      </c>
      <c r="J107" s="198">
        <v>753.39</v>
      </c>
      <c r="K107" s="482">
        <v>34194109</v>
      </c>
      <c r="L107" s="198">
        <v>1252.1199999999999</v>
      </c>
    </row>
    <row r="108" spans="1:12" s="477" customFormat="1" ht="12.75" x14ac:dyDescent="0.2">
      <c r="A108" s="392" t="s">
        <v>278</v>
      </c>
      <c r="B108" s="392" t="s">
        <v>320</v>
      </c>
      <c r="C108" s="390" t="s">
        <v>280</v>
      </c>
      <c r="D108" s="392" t="s">
        <v>280</v>
      </c>
      <c r="E108" s="377">
        <v>13001</v>
      </c>
      <c r="F108" s="392" t="s">
        <v>324</v>
      </c>
      <c r="G108" s="377">
        <v>13404</v>
      </c>
      <c r="H108" s="377">
        <v>78650</v>
      </c>
      <c r="I108" s="377">
        <v>55652938</v>
      </c>
      <c r="J108" s="198">
        <v>707.6</v>
      </c>
      <c r="K108" s="482">
        <v>109190645</v>
      </c>
      <c r="L108" s="198">
        <v>1388.31</v>
      </c>
    </row>
    <row r="109" spans="1:12" s="477" customFormat="1" ht="12.75" x14ac:dyDescent="0.2">
      <c r="A109" s="392" t="s">
        <v>278</v>
      </c>
      <c r="B109" s="392" t="s">
        <v>325</v>
      </c>
      <c r="C109" s="390" t="s">
        <v>181</v>
      </c>
      <c r="D109" s="392" t="s">
        <v>325</v>
      </c>
      <c r="E109" s="377">
        <v>13501</v>
      </c>
      <c r="F109" s="193" t="s">
        <v>325</v>
      </c>
      <c r="G109" s="377">
        <v>13501</v>
      </c>
      <c r="H109" s="377">
        <v>135945</v>
      </c>
      <c r="I109" s="377">
        <v>82899895</v>
      </c>
      <c r="J109" s="198">
        <v>609.79999999999995</v>
      </c>
      <c r="K109" s="482">
        <v>102985665</v>
      </c>
      <c r="L109" s="198">
        <v>757.55</v>
      </c>
    </row>
    <row r="110" spans="1:12" s="477" customFormat="1" ht="12.75" x14ac:dyDescent="0.2">
      <c r="A110" s="392" t="s">
        <v>278</v>
      </c>
      <c r="B110" s="392" t="s">
        <v>326</v>
      </c>
      <c r="C110" s="390" t="s">
        <v>280</v>
      </c>
      <c r="D110" s="392" t="s">
        <v>280</v>
      </c>
      <c r="E110" s="377">
        <v>13001</v>
      </c>
      <c r="F110" s="392" t="s">
        <v>326</v>
      </c>
      <c r="G110" s="377">
        <v>13601</v>
      </c>
      <c r="H110" s="377">
        <v>79158</v>
      </c>
      <c r="I110" s="377">
        <v>54416939</v>
      </c>
      <c r="J110" s="198">
        <v>687.45</v>
      </c>
      <c r="K110" s="482">
        <v>54709561</v>
      </c>
      <c r="L110" s="198">
        <v>691.14</v>
      </c>
    </row>
    <row r="111" spans="1:12" s="477" customFormat="1" ht="12.75" x14ac:dyDescent="0.2">
      <c r="A111" s="392" t="s">
        <v>278</v>
      </c>
      <c r="B111" s="392" t="s">
        <v>326</v>
      </c>
      <c r="C111" s="390" t="s">
        <v>280</v>
      </c>
      <c r="D111" s="392" t="s">
        <v>280</v>
      </c>
      <c r="E111" s="377">
        <v>13001</v>
      </c>
      <c r="F111" s="392" t="s">
        <v>327</v>
      </c>
      <c r="G111" s="377">
        <v>13602</v>
      </c>
      <c r="H111" s="377">
        <v>38593</v>
      </c>
      <c r="I111" s="377">
        <v>22714267</v>
      </c>
      <c r="J111" s="198">
        <v>588.55999999999995</v>
      </c>
      <c r="K111" s="482">
        <v>14717978</v>
      </c>
      <c r="L111" s="198">
        <v>381.36</v>
      </c>
    </row>
    <row r="112" spans="1:12" s="477" customFormat="1" ht="12.75" x14ac:dyDescent="0.2">
      <c r="A112" s="392" t="s">
        <v>278</v>
      </c>
      <c r="B112" s="392" t="s">
        <v>326</v>
      </c>
      <c r="C112" s="390" t="s">
        <v>280</v>
      </c>
      <c r="D112" s="392" t="s">
        <v>280</v>
      </c>
      <c r="E112" s="377">
        <v>13001</v>
      </c>
      <c r="F112" s="392" t="s">
        <v>328</v>
      </c>
      <c r="G112" s="377">
        <v>13603</v>
      </c>
      <c r="H112" s="377">
        <v>38690</v>
      </c>
      <c r="I112" s="377">
        <v>26608239</v>
      </c>
      <c r="J112" s="198">
        <v>687.73</v>
      </c>
      <c r="K112" s="482">
        <v>72123643</v>
      </c>
      <c r="L112" s="198">
        <v>1864.14</v>
      </c>
    </row>
    <row r="113" spans="1:12" s="477" customFormat="1" ht="12.75" x14ac:dyDescent="0.2">
      <c r="A113" s="392" t="s">
        <v>278</v>
      </c>
      <c r="B113" s="392" t="s">
        <v>326</v>
      </c>
      <c r="C113" s="390" t="s">
        <v>280</v>
      </c>
      <c r="D113" s="392" t="s">
        <v>280</v>
      </c>
      <c r="E113" s="377">
        <v>13001</v>
      </c>
      <c r="F113" s="392" t="s">
        <v>329</v>
      </c>
      <c r="G113" s="377">
        <v>13604</v>
      </c>
      <c r="H113" s="377">
        <v>69538</v>
      </c>
      <c r="I113" s="377">
        <v>47147955</v>
      </c>
      <c r="J113" s="198">
        <v>678.02</v>
      </c>
      <c r="K113" s="482">
        <v>26182567</v>
      </c>
      <c r="L113" s="198">
        <v>376.52</v>
      </c>
    </row>
    <row r="114" spans="1:12" s="477" customFormat="1" ht="12.75" x14ac:dyDescent="0.2">
      <c r="A114" s="392" t="s">
        <v>278</v>
      </c>
      <c r="B114" s="392" t="s">
        <v>326</v>
      </c>
      <c r="C114" s="390" t="s">
        <v>280</v>
      </c>
      <c r="D114" s="392" t="s">
        <v>280</v>
      </c>
      <c r="E114" s="377">
        <v>13001</v>
      </c>
      <c r="F114" s="392" t="s">
        <v>330</v>
      </c>
      <c r="G114" s="377">
        <v>13605</v>
      </c>
      <c r="H114" s="377">
        <v>97255</v>
      </c>
      <c r="I114" s="377">
        <v>67475178</v>
      </c>
      <c r="J114" s="198">
        <v>693.8</v>
      </c>
      <c r="K114" s="482">
        <v>53697358</v>
      </c>
      <c r="L114" s="198">
        <v>552.13</v>
      </c>
    </row>
    <row r="115" spans="1:12" s="477" customFormat="1" ht="12.75" x14ac:dyDescent="0.2">
      <c r="A115" s="392" t="s">
        <v>331</v>
      </c>
      <c r="B115" s="392" t="s">
        <v>332</v>
      </c>
      <c r="C115" s="390" t="s">
        <v>181</v>
      </c>
      <c r="D115" s="392" t="s">
        <v>332</v>
      </c>
      <c r="E115" s="377">
        <v>14101</v>
      </c>
      <c r="F115" s="392" t="s">
        <v>332</v>
      </c>
      <c r="G115" s="377">
        <v>14101</v>
      </c>
      <c r="H115" s="377">
        <v>173420</v>
      </c>
      <c r="I115" s="377">
        <v>130542902</v>
      </c>
      <c r="J115" s="198">
        <v>752.76</v>
      </c>
      <c r="K115" s="482">
        <v>123786861</v>
      </c>
      <c r="L115" s="198">
        <v>713.8</v>
      </c>
    </row>
    <row r="116" spans="1:12" s="477" customFormat="1" ht="12.75" x14ac:dyDescent="0.2">
      <c r="A116" s="392" t="s">
        <v>333</v>
      </c>
      <c r="B116" s="392" t="s">
        <v>334</v>
      </c>
      <c r="C116" s="390" t="s">
        <v>181</v>
      </c>
      <c r="D116" s="392" t="s">
        <v>334</v>
      </c>
      <c r="E116" s="377">
        <v>15101</v>
      </c>
      <c r="F116" s="392" t="s">
        <v>334</v>
      </c>
      <c r="G116" s="377">
        <v>15101</v>
      </c>
      <c r="H116" s="377">
        <v>237412</v>
      </c>
      <c r="I116" s="377">
        <v>156725454</v>
      </c>
      <c r="J116" s="198">
        <v>660.14</v>
      </c>
      <c r="K116" s="482">
        <v>127716206</v>
      </c>
      <c r="L116" s="198">
        <v>537.95000000000005</v>
      </c>
    </row>
    <row r="117" spans="1:12" s="477" customFormat="1" ht="12.75" x14ac:dyDescent="0.2">
      <c r="A117" s="392" t="s">
        <v>335</v>
      </c>
      <c r="B117" s="403" t="s">
        <v>336</v>
      </c>
      <c r="C117" s="390" t="s">
        <v>181</v>
      </c>
      <c r="D117" s="392" t="s">
        <v>337</v>
      </c>
      <c r="E117" s="377">
        <v>16101</v>
      </c>
      <c r="F117" s="392" t="s">
        <v>338</v>
      </c>
      <c r="G117" s="377">
        <v>16101</v>
      </c>
      <c r="H117" s="377">
        <v>195042</v>
      </c>
      <c r="I117" s="377">
        <v>148994692</v>
      </c>
      <c r="J117" s="198">
        <v>763.91</v>
      </c>
      <c r="K117" s="482">
        <v>112327824</v>
      </c>
      <c r="L117" s="198">
        <v>575.91999999999996</v>
      </c>
    </row>
    <row r="118" spans="1:12" s="477" customFormat="1" ht="12.75" x14ac:dyDescent="0.2">
      <c r="A118" s="392" t="s">
        <v>335</v>
      </c>
      <c r="B118" s="403" t="s">
        <v>336</v>
      </c>
      <c r="C118" s="390" t="s">
        <v>181</v>
      </c>
      <c r="D118" s="392" t="s">
        <v>337</v>
      </c>
      <c r="E118" s="377">
        <v>16101</v>
      </c>
      <c r="F118" s="392" t="s">
        <v>339</v>
      </c>
      <c r="G118" s="377">
        <v>16103</v>
      </c>
      <c r="H118" s="377">
        <v>32735</v>
      </c>
      <c r="I118" s="377">
        <v>19692533</v>
      </c>
      <c r="J118" s="198">
        <v>601.57000000000005</v>
      </c>
      <c r="K118" s="482">
        <v>23219841</v>
      </c>
      <c r="L118" s="198">
        <v>709.33</v>
      </c>
    </row>
    <row r="119" spans="1:12" s="477" customFormat="1" ht="12.75" x14ac:dyDescent="0.2">
      <c r="A119" s="392" t="s">
        <v>335</v>
      </c>
      <c r="B119" s="403" t="s">
        <v>340</v>
      </c>
      <c r="C119" s="390" t="s">
        <v>181</v>
      </c>
      <c r="D119" s="387" t="s">
        <v>341</v>
      </c>
      <c r="E119" s="377">
        <v>16301</v>
      </c>
      <c r="F119" s="387" t="s">
        <v>341</v>
      </c>
      <c r="G119" s="377">
        <v>16301</v>
      </c>
      <c r="H119" s="377">
        <v>55608</v>
      </c>
      <c r="I119" s="377">
        <v>34270863</v>
      </c>
      <c r="J119" s="198">
        <v>616.29</v>
      </c>
      <c r="K119" s="482">
        <v>39165903</v>
      </c>
      <c r="L119" s="198">
        <v>704.32</v>
      </c>
    </row>
    <row r="121" spans="1:12" x14ac:dyDescent="0.25">
      <c r="L121" s="665"/>
    </row>
  </sheetData>
  <mergeCells count="1">
    <mergeCell ref="B1:L1"/>
  </mergeCells>
  <hyperlinks>
    <hyperlink ref="M1" location="INDICE!A1" display="INDICE" xr:uid="{00000000-0004-0000-7700-000000000000}"/>
    <hyperlink ref="M2" location="Matriz_Estadisticas!A1" display="ESTADÍSTICAS" xr:uid="{00000000-0004-0000-7700-000001000000}"/>
  </hyperlinks>
  <pageMargins left="0.7" right="0.7" top="0.75" bottom="0.75" header="0.3" footer="0.3"/>
  <pageSetup orientation="portrait" horizontalDpi="4294967293" verticalDpi="4294967293" r:id="rId1"/>
</worksheet>
</file>

<file path=xl/worksheets/sheet1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800-000000000000}">
  <dimension ref="A1:N37"/>
  <sheetViews>
    <sheetView zoomScaleNormal="100" workbookViewId="0"/>
  </sheetViews>
  <sheetFormatPr baseColWidth="10" defaultColWidth="48" defaultRowHeight="15" x14ac:dyDescent="0.25"/>
  <cols>
    <col min="1" max="1" width="44.42578125" style="10" bestFit="1" customWidth="1"/>
    <col min="2" max="2" width="100.7109375" style="11" customWidth="1"/>
    <col min="3" max="3" width="7" style="8" bestFit="1" customWidth="1"/>
    <col min="4" max="14" width="48" style="8"/>
    <col min="15" max="16384" width="48" style="12"/>
  </cols>
  <sheetData>
    <row r="1" spans="1:3" x14ac:dyDescent="0.25">
      <c r="A1" s="678" t="s">
        <v>401</v>
      </c>
      <c r="B1" s="679" t="s">
        <v>402</v>
      </c>
      <c r="C1" s="6" t="s">
        <v>144</v>
      </c>
    </row>
    <row r="2" spans="1:3" x14ac:dyDescent="0.25">
      <c r="A2" s="432" t="s">
        <v>8</v>
      </c>
      <c r="B2" s="311" t="s">
        <v>63</v>
      </c>
    </row>
    <row r="3" spans="1:3" x14ac:dyDescent="0.25">
      <c r="A3" s="415" t="s">
        <v>6</v>
      </c>
      <c r="B3" s="311" t="s">
        <v>487</v>
      </c>
    </row>
    <row r="4" spans="1:3" x14ac:dyDescent="0.25">
      <c r="A4" s="415" t="s">
        <v>370</v>
      </c>
      <c r="B4" s="311" t="s">
        <v>62</v>
      </c>
    </row>
    <row r="5" spans="1:3" x14ac:dyDescent="0.25">
      <c r="A5" s="415" t="s">
        <v>11</v>
      </c>
      <c r="B5" s="311" t="s">
        <v>1485</v>
      </c>
    </row>
    <row r="6" spans="1:3" x14ac:dyDescent="0.25">
      <c r="A6" s="415" t="s">
        <v>145</v>
      </c>
      <c r="B6" s="311" t="s">
        <v>451</v>
      </c>
    </row>
    <row r="7" spans="1:3" x14ac:dyDescent="0.25">
      <c r="A7" s="415" t="s">
        <v>9</v>
      </c>
      <c r="B7" s="311" t="s">
        <v>1486</v>
      </c>
    </row>
    <row r="8" spans="1:3" x14ac:dyDescent="0.25">
      <c r="A8" s="415" t="s">
        <v>371</v>
      </c>
      <c r="B8" s="311">
        <v>2017</v>
      </c>
    </row>
    <row r="9" spans="1:3" x14ac:dyDescent="0.25">
      <c r="A9" s="415" t="s">
        <v>372</v>
      </c>
      <c r="B9" s="311" t="s">
        <v>453</v>
      </c>
    </row>
    <row r="10" spans="1:3" ht="63.75" x14ac:dyDescent="0.25">
      <c r="A10" s="209" t="s">
        <v>373</v>
      </c>
      <c r="B10" s="311" t="s">
        <v>1487</v>
      </c>
    </row>
    <row r="11" spans="1:3" x14ac:dyDescent="0.25">
      <c r="A11" s="415" t="s">
        <v>374</v>
      </c>
      <c r="B11" s="311" t="s">
        <v>1488</v>
      </c>
    </row>
    <row r="12" spans="1:3" x14ac:dyDescent="0.25">
      <c r="A12" s="415" t="s">
        <v>375</v>
      </c>
      <c r="B12" s="311" t="s">
        <v>1489</v>
      </c>
    </row>
    <row r="13" spans="1:3" x14ac:dyDescent="0.25">
      <c r="A13" s="415" t="s">
        <v>376</v>
      </c>
      <c r="B13" s="311" t="s">
        <v>1489</v>
      </c>
    </row>
    <row r="14" spans="1:3" x14ac:dyDescent="0.25">
      <c r="A14" s="415" t="s">
        <v>146</v>
      </c>
      <c r="B14" s="311" t="s">
        <v>458</v>
      </c>
    </row>
    <row r="15" spans="1:3" x14ac:dyDescent="0.25">
      <c r="A15" s="415" t="s">
        <v>377</v>
      </c>
      <c r="B15" s="426">
        <v>43098</v>
      </c>
    </row>
    <row r="16" spans="1:3" x14ac:dyDescent="0.25">
      <c r="A16" s="415" t="s">
        <v>378</v>
      </c>
      <c r="B16" s="426">
        <v>43693</v>
      </c>
    </row>
    <row r="17" spans="1:4" x14ac:dyDescent="0.25">
      <c r="A17" s="415" t="s">
        <v>379</v>
      </c>
      <c r="B17" s="311" t="s">
        <v>476</v>
      </c>
    </row>
    <row r="18" spans="1:4" x14ac:dyDescent="0.25">
      <c r="A18" s="432" t="s">
        <v>380</v>
      </c>
      <c r="B18" s="311" t="s">
        <v>1490</v>
      </c>
    </row>
    <row r="19" spans="1:4" x14ac:dyDescent="0.25">
      <c r="A19" s="432" t="s">
        <v>381</v>
      </c>
      <c r="B19" s="314" t="s">
        <v>1491</v>
      </c>
    </row>
    <row r="20" spans="1:4" x14ac:dyDescent="0.25">
      <c r="A20" s="432" t="s">
        <v>382</v>
      </c>
      <c r="B20" s="311" t="s">
        <v>462</v>
      </c>
    </row>
    <row r="21" spans="1:4" x14ac:dyDescent="0.25">
      <c r="A21" s="432" t="s">
        <v>385</v>
      </c>
      <c r="B21" s="311" t="s">
        <v>1492</v>
      </c>
    </row>
    <row r="22" spans="1:4" x14ac:dyDescent="0.25">
      <c r="A22" s="432" t="s">
        <v>386</v>
      </c>
      <c r="B22" s="311" t="s">
        <v>517</v>
      </c>
    </row>
    <row r="23" spans="1:4" x14ac:dyDescent="0.25">
      <c r="A23" s="432" t="s">
        <v>418</v>
      </c>
      <c r="B23" s="311" t="s">
        <v>556</v>
      </c>
      <c r="D23" s="12"/>
    </row>
    <row r="24" spans="1:4" x14ac:dyDescent="0.25">
      <c r="A24" s="432" t="s">
        <v>387</v>
      </c>
      <c r="B24" s="266" t="s">
        <v>1493</v>
      </c>
      <c r="D24" s="12"/>
    </row>
    <row r="25" spans="1:4" x14ac:dyDescent="0.25">
      <c r="A25" s="432" t="s">
        <v>388</v>
      </c>
      <c r="B25" s="311" t="s">
        <v>1494</v>
      </c>
    </row>
    <row r="26" spans="1:4" x14ac:dyDescent="0.25">
      <c r="A26" s="432" t="s">
        <v>389</v>
      </c>
      <c r="B26" s="311" t="s">
        <v>1495</v>
      </c>
    </row>
    <row r="27" spans="1:4" x14ac:dyDescent="0.25">
      <c r="A27" s="432" t="s">
        <v>390</v>
      </c>
      <c r="B27" s="329" t="s">
        <v>417</v>
      </c>
    </row>
    <row r="28" spans="1:4" x14ac:dyDescent="0.25">
      <c r="A28" s="432" t="s">
        <v>422</v>
      </c>
      <c r="B28" s="475" t="s">
        <v>664</v>
      </c>
      <c r="D28" s="12"/>
    </row>
    <row r="29" spans="1:4" x14ac:dyDescent="0.25">
      <c r="A29" s="432" t="s">
        <v>391</v>
      </c>
      <c r="B29" s="329">
        <v>2017</v>
      </c>
      <c r="D29" s="12"/>
    </row>
    <row r="30" spans="1:4" x14ac:dyDescent="0.25">
      <c r="A30" s="432" t="s">
        <v>392</v>
      </c>
      <c r="B30" s="329" t="s">
        <v>1496</v>
      </c>
    </row>
    <row r="31" spans="1:4" x14ac:dyDescent="0.25">
      <c r="A31" s="432" t="s">
        <v>393</v>
      </c>
      <c r="B31" s="383"/>
    </row>
    <row r="32" spans="1:4" x14ac:dyDescent="0.25">
      <c r="A32" s="432" t="s">
        <v>394</v>
      </c>
      <c r="B32" s="383"/>
    </row>
    <row r="33" spans="1:2" x14ac:dyDescent="0.25">
      <c r="A33" s="432" t="s">
        <v>423</v>
      </c>
      <c r="B33" s="383"/>
    </row>
    <row r="34" spans="1:2" x14ac:dyDescent="0.25">
      <c r="A34" s="432" t="s">
        <v>395</v>
      </c>
      <c r="B34" s="383"/>
    </row>
    <row r="35" spans="1:2" x14ac:dyDescent="0.25">
      <c r="A35" s="432" t="s">
        <v>396</v>
      </c>
      <c r="B35" s="383"/>
    </row>
    <row r="36" spans="1:2" ht="26.25" x14ac:dyDescent="0.25">
      <c r="A36" s="432" t="s">
        <v>383</v>
      </c>
      <c r="B36" s="383" t="s">
        <v>1497</v>
      </c>
    </row>
    <row r="37" spans="1:2" x14ac:dyDescent="0.25">
      <c r="A37" s="432" t="s">
        <v>384</v>
      </c>
      <c r="B37" s="383" t="s">
        <v>64</v>
      </c>
    </row>
  </sheetData>
  <hyperlinks>
    <hyperlink ref="C1" location="INDICE!A1" display="INDICE" xr:uid="{00000000-0004-0000-7800-000000000000}"/>
  </hyperlinks>
  <pageMargins left="0.7" right="0.7" top="0.75" bottom="0.75" header="0.3" footer="0.3"/>
  <pageSetup orientation="portrait" horizontalDpi="4294967293" verticalDpi="4294967293" r:id="rId1"/>
</worksheet>
</file>

<file path=xl/worksheets/sheet1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900-000000000000}">
  <dimension ref="A1:N37"/>
  <sheetViews>
    <sheetView zoomScaleNormal="100" workbookViewId="0"/>
  </sheetViews>
  <sheetFormatPr baseColWidth="10" defaultColWidth="48" defaultRowHeight="15" x14ac:dyDescent="0.25"/>
  <cols>
    <col min="1" max="1" width="44.42578125" style="10" bestFit="1" customWidth="1"/>
    <col min="2" max="2" width="100.7109375" style="11" customWidth="1"/>
    <col min="3" max="3" width="7" style="8" bestFit="1" customWidth="1"/>
    <col min="4" max="14" width="48" style="8"/>
    <col min="15" max="16384" width="48" style="12"/>
  </cols>
  <sheetData>
    <row r="1" spans="1:3" x14ac:dyDescent="0.25">
      <c r="A1" s="678" t="s">
        <v>401</v>
      </c>
      <c r="B1" s="679" t="s">
        <v>402</v>
      </c>
      <c r="C1" s="6" t="s">
        <v>144</v>
      </c>
    </row>
    <row r="2" spans="1:3" x14ac:dyDescent="0.25">
      <c r="A2" s="432" t="s">
        <v>8</v>
      </c>
      <c r="B2" s="428" t="s">
        <v>64</v>
      </c>
    </row>
    <row r="3" spans="1:3" x14ac:dyDescent="0.25">
      <c r="A3" s="415" t="s">
        <v>6</v>
      </c>
      <c r="B3" s="428" t="s">
        <v>487</v>
      </c>
    </row>
    <row r="4" spans="1:3" x14ac:dyDescent="0.25">
      <c r="A4" s="415" t="s">
        <v>370</v>
      </c>
      <c r="B4" s="428" t="s">
        <v>62</v>
      </c>
    </row>
    <row r="5" spans="1:3" x14ac:dyDescent="0.25">
      <c r="A5" s="415" t="s">
        <v>11</v>
      </c>
      <c r="B5" s="428" t="s">
        <v>1498</v>
      </c>
    </row>
    <row r="6" spans="1:3" x14ac:dyDescent="0.25">
      <c r="A6" s="415" t="s">
        <v>145</v>
      </c>
      <c r="B6" s="428" t="s">
        <v>451</v>
      </c>
    </row>
    <row r="7" spans="1:3" x14ac:dyDescent="0.25">
      <c r="A7" s="415" t="s">
        <v>9</v>
      </c>
      <c r="B7" s="390" t="s">
        <v>1499</v>
      </c>
    </row>
    <row r="8" spans="1:3" x14ac:dyDescent="0.25">
      <c r="A8" s="415" t="s">
        <v>371</v>
      </c>
      <c r="B8" s="311">
        <v>2017</v>
      </c>
    </row>
    <row r="9" spans="1:3" x14ac:dyDescent="0.25">
      <c r="A9" s="415" t="s">
        <v>372</v>
      </c>
      <c r="B9" s="428" t="s">
        <v>453</v>
      </c>
    </row>
    <row r="10" spans="1:3" ht="63.75" x14ac:dyDescent="0.25">
      <c r="A10" s="209" t="s">
        <v>373</v>
      </c>
      <c r="B10" s="351" t="s">
        <v>1500</v>
      </c>
    </row>
    <row r="11" spans="1:3" x14ac:dyDescent="0.25">
      <c r="A11" s="415" t="s">
        <v>374</v>
      </c>
      <c r="B11" s="428" t="s">
        <v>1488</v>
      </c>
    </row>
    <row r="12" spans="1:3" x14ac:dyDescent="0.25">
      <c r="A12" s="415" t="s">
        <v>375</v>
      </c>
      <c r="B12" s="311" t="s">
        <v>1489</v>
      </c>
    </row>
    <row r="13" spans="1:3" x14ac:dyDescent="0.25">
      <c r="A13" s="415" t="s">
        <v>376</v>
      </c>
      <c r="B13" s="428" t="s">
        <v>1489</v>
      </c>
    </row>
    <row r="14" spans="1:3" x14ac:dyDescent="0.25">
      <c r="A14" s="415" t="s">
        <v>146</v>
      </c>
      <c r="B14" s="428" t="s">
        <v>528</v>
      </c>
    </row>
    <row r="15" spans="1:3" x14ac:dyDescent="0.25">
      <c r="A15" s="415" t="s">
        <v>377</v>
      </c>
      <c r="B15" s="426">
        <v>43098</v>
      </c>
    </row>
    <row r="16" spans="1:3" x14ac:dyDescent="0.25">
      <c r="A16" s="415" t="s">
        <v>378</v>
      </c>
      <c r="B16" s="425">
        <v>43685</v>
      </c>
    </row>
    <row r="17" spans="1:4" x14ac:dyDescent="0.25">
      <c r="A17" s="433" t="s">
        <v>379</v>
      </c>
      <c r="B17" s="311" t="s">
        <v>476</v>
      </c>
    </row>
    <row r="18" spans="1:4" x14ac:dyDescent="0.25">
      <c r="A18" s="432" t="s">
        <v>380</v>
      </c>
      <c r="B18" s="311" t="s">
        <v>1501</v>
      </c>
    </row>
    <row r="19" spans="1:4" x14ac:dyDescent="0.25">
      <c r="A19" s="432" t="s">
        <v>381</v>
      </c>
      <c r="B19" s="428" t="s">
        <v>530</v>
      </c>
    </row>
    <row r="20" spans="1:4" x14ac:dyDescent="0.25">
      <c r="A20" s="432" t="s">
        <v>382</v>
      </c>
      <c r="B20" s="428" t="s">
        <v>462</v>
      </c>
    </row>
    <row r="21" spans="1:4" x14ac:dyDescent="0.25">
      <c r="A21" s="432" t="s">
        <v>385</v>
      </c>
      <c r="B21" s="311" t="s">
        <v>1492</v>
      </c>
    </row>
    <row r="22" spans="1:4" x14ac:dyDescent="0.25">
      <c r="A22" s="432" t="s">
        <v>386</v>
      </c>
      <c r="B22" s="428" t="s">
        <v>1502</v>
      </c>
    </row>
    <row r="23" spans="1:4" x14ac:dyDescent="0.25">
      <c r="A23" s="432" t="s">
        <v>418</v>
      </c>
      <c r="B23" s="428" t="s">
        <v>556</v>
      </c>
    </row>
    <row r="24" spans="1:4" x14ac:dyDescent="0.25">
      <c r="A24" s="432" t="s">
        <v>387</v>
      </c>
      <c r="B24" s="266" t="s">
        <v>1493</v>
      </c>
      <c r="D24" s="12"/>
    </row>
    <row r="25" spans="1:4" x14ac:dyDescent="0.25">
      <c r="A25" s="432" t="s">
        <v>388</v>
      </c>
      <c r="B25" s="311" t="s">
        <v>1494</v>
      </c>
      <c r="D25" s="12"/>
    </row>
    <row r="26" spans="1:4" x14ac:dyDescent="0.25">
      <c r="A26" s="432" t="s">
        <v>389</v>
      </c>
      <c r="B26" s="311" t="s">
        <v>1495</v>
      </c>
    </row>
    <row r="27" spans="1:4" x14ac:dyDescent="0.25">
      <c r="A27" s="432" t="s">
        <v>390</v>
      </c>
      <c r="B27" s="423" t="s">
        <v>417</v>
      </c>
    </row>
    <row r="28" spans="1:4" x14ac:dyDescent="0.25">
      <c r="A28" s="432" t="s">
        <v>422</v>
      </c>
      <c r="B28" s="537" t="s">
        <v>664</v>
      </c>
      <c r="D28" s="12"/>
    </row>
    <row r="29" spans="1:4" x14ac:dyDescent="0.25">
      <c r="A29" s="432" t="s">
        <v>391</v>
      </c>
      <c r="B29" s="434">
        <v>2017</v>
      </c>
      <c r="D29" s="12"/>
    </row>
    <row r="30" spans="1:4" x14ac:dyDescent="0.25">
      <c r="A30" s="432" t="s">
        <v>392</v>
      </c>
      <c r="B30" s="434" t="s">
        <v>1496</v>
      </c>
    </row>
    <row r="31" spans="1:4" x14ac:dyDescent="0.25">
      <c r="A31" s="432" t="s">
        <v>393</v>
      </c>
      <c r="B31" s="383"/>
    </row>
    <row r="32" spans="1:4" x14ac:dyDescent="0.25">
      <c r="A32" s="432" t="s">
        <v>394</v>
      </c>
      <c r="B32" s="383"/>
    </row>
    <row r="33" spans="1:2" x14ac:dyDescent="0.25">
      <c r="A33" s="432" t="s">
        <v>423</v>
      </c>
      <c r="B33" s="383"/>
    </row>
    <row r="34" spans="1:2" x14ac:dyDescent="0.25">
      <c r="A34" s="432" t="s">
        <v>395</v>
      </c>
      <c r="B34" s="383"/>
    </row>
    <row r="35" spans="1:2" x14ac:dyDescent="0.25">
      <c r="A35" s="432" t="s">
        <v>396</v>
      </c>
      <c r="B35" s="383"/>
    </row>
    <row r="36" spans="1:2" ht="26.25" x14ac:dyDescent="0.25">
      <c r="A36" s="432" t="s">
        <v>383</v>
      </c>
      <c r="B36" s="383" t="s">
        <v>1503</v>
      </c>
    </row>
    <row r="37" spans="1:2" x14ac:dyDescent="0.25">
      <c r="A37" s="432" t="s">
        <v>384</v>
      </c>
      <c r="B37" s="383" t="s">
        <v>63</v>
      </c>
    </row>
  </sheetData>
  <hyperlinks>
    <hyperlink ref="C1" location="INDICE!A1" display="INDICE" xr:uid="{00000000-0004-0000-7900-000000000000}"/>
  </hyperlinks>
  <pageMargins left="0.7" right="0.7" top="0.75" bottom="0.75" header="0.3" footer="0.3"/>
  <pageSetup orientation="portrait" horizontalDpi="4294967293" verticalDpi="4294967293" r:id="rId1"/>
</worksheet>
</file>

<file path=xl/worksheets/sheet1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A00-000000000000}">
  <dimension ref="A1:J119"/>
  <sheetViews>
    <sheetView zoomScaleNormal="100" workbookViewId="0">
      <pane ySplit="2" topLeftCell="A3" activePane="bottomLeft" state="frozen"/>
      <selection activeCell="A16" sqref="A16"/>
      <selection pane="bottomLeft"/>
    </sheetView>
  </sheetViews>
  <sheetFormatPr baseColWidth="10" defaultColWidth="11.42578125" defaultRowHeight="15" x14ac:dyDescent="0.25"/>
  <cols>
    <col min="1" max="1" width="17.28515625" bestFit="1" customWidth="1"/>
    <col min="2" max="2" width="22.140625" style="402" bestFit="1" customWidth="1"/>
    <col min="3" max="3" width="16.140625" style="402" bestFit="1" customWidth="1"/>
    <col min="4" max="4" width="38.5703125" bestFit="1" customWidth="1"/>
    <col min="5" max="5" width="11.5703125" bestFit="1" customWidth="1"/>
    <col min="6" max="6" width="19" bestFit="1" customWidth="1"/>
    <col min="7" max="7" width="6" bestFit="1" customWidth="1"/>
    <col min="8" max="8" width="72.7109375" bestFit="1" customWidth="1"/>
    <col min="9" max="9" width="74.85546875" bestFit="1" customWidth="1"/>
    <col min="10" max="10" width="13.140625" bestFit="1" customWidth="1"/>
  </cols>
  <sheetData>
    <row r="1" spans="1:10" ht="30" customHeight="1" x14ac:dyDescent="0.25">
      <c r="A1" s="119" t="s">
        <v>1504</v>
      </c>
      <c r="B1" s="740" t="s">
        <v>1505</v>
      </c>
      <c r="C1" s="740"/>
      <c r="D1" s="740"/>
      <c r="E1" s="740"/>
      <c r="F1" s="740"/>
      <c r="G1" s="740"/>
      <c r="H1" s="740"/>
      <c r="I1" s="740"/>
      <c r="J1" s="6" t="s">
        <v>144</v>
      </c>
    </row>
    <row r="2" spans="1:10" x14ac:dyDescent="0.25">
      <c r="A2" s="255" t="s">
        <v>174</v>
      </c>
      <c r="B2" s="255" t="s">
        <v>175</v>
      </c>
      <c r="C2" s="255" t="s">
        <v>176</v>
      </c>
      <c r="D2" s="255" t="s">
        <v>177</v>
      </c>
      <c r="E2" s="255" t="s">
        <v>178</v>
      </c>
      <c r="F2" s="255" t="s">
        <v>14</v>
      </c>
      <c r="G2" s="255" t="s">
        <v>470</v>
      </c>
      <c r="H2" s="255" t="s">
        <v>1506</v>
      </c>
      <c r="I2" s="255" t="s">
        <v>1507</v>
      </c>
      <c r="J2" s="6" t="s">
        <v>432</v>
      </c>
    </row>
    <row r="3" spans="1:10" s="5" customFormat="1" ht="12.75" x14ac:dyDescent="0.2">
      <c r="A3" s="392" t="s">
        <v>179</v>
      </c>
      <c r="B3" s="392" t="s">
        <v>180</v>
      </c>
      <c r="C3" s="390" t="s">
        <v>181</v>
      </c>
      <c r="D3" s="392" t="s">
        <v>182</v>
      </c>
      <c r="E3" s="377">
        <v>1001</v>
      </c>
      <c r="F3" s="392" t="s">
        <v>180</v>
      </c>
      <c r="G3" s="377">
        <v>1101</v>
      </c>
      <c r="H3" s="538" t="s">
        <v>510</v>
      </c>
      <c r="I3" s="538" t="s">
        <v>510</v>
      </c>
    </row>
    <row r="4" spans="1:10" s="5" customFormat="1" ht="12.75" x14ac:dyDescent="0.2">
      <c r="A4" s="392" t="s">
        <v>179</v>
      </c>
      <c r="B4" s="392" t="s">
        <v>180</v>
      </c>
      <c r="C4" s="390" t="s">
        <v>181</v>
      </c>
      <c r="D4" s="392" t="s">
        <v>182</v>
      </c>
      <c r="E4" s="377">
        <v>1001</v>
      </c>
      <c r="F4" s="392" t="s">
        <v>183</v>
      </c>
      <c r="G4" s="377">
        <v>1107</v>
      </c>
      <c r="H4" s="538" t="s">
        <v>510</v>
      </c>
      <c r="I4" s="538" t="s">
        <v>510</v>
      </c>
    </row>
    <row r="5" spans="1:10" s="5" customFormat="1" ht="12.75" x14ac:dyDescent="0.2">
      <c r="A5" s="392" t="s">
        <v>184</v>
      </c>
      <c r="B5" s="392" t="s">
        <v>184</v>
      </c>
      <c r="C5" s="390" t="s">
        <v>181</v>
      </c>
      <c r="D5" s="392" t="s">
        <v>184</v>
      </c>
      <c r="E5" s="377">
        <v>2101</v>
      </c>
      <c r="F5" s="392" t="s">
        <v>184</v>
      </c>
      <c r="G5" s="377">
        <v>2101</v>
      </c>
      <c r="H5" s="538" t="s">
        <v>510</v>
      </c>
      <c r="I5" s="538" t="s">
        <v>510</v>
      </c>
    </row>
    <row r="6" spans="1:10" s="5" customFormat="1" ht="12.75" x14ac:dyDescent="0.2">
      <c r="A6" s="392" t="s">
        <v>184</v>
      </c>
      <c r="B6" s="392" t="s">
        <v>185</v>
      </c>
      <c r="C6" s="390" t="s">
        <v>181</v>
      </c>
      <c r="D6" s="392" t="s">
        <v>186</v>
      </c>
      <c r="E6" s="377">
        <v>2201</v>
      </c>
      <c r="F6" s="392" t="s">
        <v>186</v>
      </c>
      <c r="G6" s="377">
        <v>2201</v>
      </c>
      <c r="H6" s="538" t="s">
        <v>510</v>
      </c>
      <c r="I6" s="538" t="s">
        <v>510</v>
      </c>
    </row>
    <row r="7" spans="1:10" s="5" customFormat="1" ht="12.75" x14ac:dyDescent="0.2">
      <c r="A7" s="392" t="s">
        <v>187</v>
      </c>
      <c r="B7" s="392" t="s">
        <v>188</v>
      </c>
      <c r="C7" s="390" t="s">
        <v>181</v>
      </c>
      <c r="D7" s="392" t="s">
        <v>189</v>
      </c>
      <c r="E7" s="377">
        <v>3001</v>
      </c>
      <c r="F7" s="392" t="s">
        <v>188</v>
      </c>
      <c r="G7" s="377">
        <v>3101</v>
      </c>
      <c r="H7" s="538" t="s">
        <v>510</v>
      </c>
      <c r="I7" s="538" t="s">
        <v>510</v>
      </c>
    </row>
    <row r="8" spans="1:10" s="5" customFormat="1" ht="12.75" x14ac:dyDescent="0.2">
      <c r="A8" s="392" t="s">
        <v>187</v>
      </c>
      <c r="B8" s="392" t="s">
        <v>188</v>
      </c>
      <c r="C8" s="390" t="s">
        <v>181</v>
      </c>
      <c r="D8" s="392" t="s">
        <v>189</v>
      </c>
      <c r="E8" s="377">
        <v>3001</v>
      </c>
      <c r="F8" s="392" t="s">
        <v>190</v>
      </c>
      <c r="G8" s="377">
        <v>3103</v>
      </c>
      <c r="H8" s="538" t="s">
        <v>510</v>
      </c>
      <c r="I8" s="538" t="s">
        <v>510</v>
      </c>
    </row>
    <row r="9" spans="1:10" s="5" customFormat="1" ht="12.75" x14ac:dyDescent="0.2">
      <c r="A9" s="392" t="s">
        <v>187</v>
      </c>
      <c r="B9" s="387" t="s">
        <v>191</v>
      </c>
      <c r="C9" s="390" t="s">
        <v>181</v>
      </c>
      <c r="D9" s="387" t="s">
        <v>192</v>
      </c>
      <c r="E9" s="377">
        <v>3301</v>
      </c>
      <c r="F9" s="387" t="s">
        <v>192</v>
      </c>
      <c r="G9" s="377">
        <v>3301</v>
      </c>
      <c r="H9" s="538" t="s">
        <v>510</v>
      </c>
      <c r="I9" s="538" t="s">
        <v>510</v>
      </c>
    </row>
    <row r="10" spans="1:10" s="5" customFormat="1" ht="12.75" x14ac:dyDescent="0.2">
      <c r="A10" s="392" t="s">
        <v>193</v>
      </c>
      <c r="B10" s="392" t="s">
        <v>194</v>
      </c>
      <c r="C10" s="390" t="s">
        <v>181</v>
      </c>
      <c r="D10" s="392" t="s">
        <v>195</v>
      </c>
      <c r="E10" s="377">
        <v>4001</v>
      </c>
      <c r="F10" s="392" t="s">
        <v>196</v>
      </c>
      <c r="G10" s="377">
        <v>4101</v>
      </c>
      <c r="H10" s="115">
        <v>16.72</v>
      </c>
      <c r="I10" s="115">
        <v>7.47</v>
      </c>
    </row>
    <row r="11" spans="1:10" s="5" customFormat="1" ht="12.75" x14ac:dyDescent="0.2">
      <c r="A11" s="392" t="s">
        <v>193</v>
      </c>
      <c r="B11" s="392" t="s">
        <v>194</v>
      </c>
      <c r="C11" s="390" t="s">
        <v>181</v>
      </c>
      <c r="D11" s="392" t="s">
        <v>195</v>
      </c>
      <c r="E11" s="377">
        <v>4001</v>
      </c>
      <c r="F11" s="392" t="s">
        <v>193</v>
      </c>
      <c r="G11" s="377">
        <v>4102</v>
      </c>
      <c r="H11" s="115">
        <v>15.63</v>
      </c>
      <c r="I11" s="115">
        <v>7.7</v>
      </c>
    </row>
    <row r="12" spans="1:10" s="5" customFormat="1" ht="12.75" x14ac:dyDescent="0.2">
      <c r="A12" s="392" t="s">
        <v>193</v>
      </c>
      <c r="B12" s="392" t="s">
        <v>197</v>
      </c>
      <c r="C12" s="390" t="s">
        <v>181</v>
      </c>
      <c r="D12" s="392" t="s">
        <v>198</v>
      </c>
      <c r="E12" s="377">
        <v>4301</v>
      </c>
      <c r="F12" s="193" t="s">
        <v>198</v>
      </c>
      <c r="G12" s="377">
        <v>4301</v>
      </c>
      <c r="H12" s="538" t="s">
        <v>510</v>
      </c>
      <c r="I12" s="538" t="s">
        <v>510</v>
      </c>
    </row>
    <row r="13" spans="1:10" s="5" customFormat="1" ht="12.75" x14ac:dyDescent="0.2">
      <c r="A13" s="392" t="s">
        <v>199</v>
      </c>
      <c r="B13" s="392" t="s">
        <v>199</v>
      </c>
      <c r="C13" s="390" t="s">
        <v>200</v>
      </c>
      <c r="D13" s="392" t="s">
        <v>200</v>
      </c>
      <c r="E13" s="377">
        <v>5001</v>
      </c>
      <c r="F13" s="392" t="s">
        <v>199</v>
      </c>
      <c r="G13" s="377">
        <v>5101</v>
      </c>
      <c r="H13" s="538" t="s">
        <v>510</v>
      </c>
      <c r="I13" s="538" t="s">
        <v>510</v>
      </c>
    </row>
    <row r="14" spans="1:10" s="5" customFormat="1" ht="12.75" x14ac:dyDescent="0.2">
      <c r="A14" s="392" t="s">
        <v>199</v>
      </c>
      <c r="B14" s="392" t="s">
        <v>199</v>
      </c>
      <c r="C14" s="390" t="s">
        <v>200</v>
      </c>
      <c r="D14" s="392" t="s">
        <v>200</v>
      </c>
      <c r="E14" s="377">
        <v>5001</v>
      </c>
      <c r="F14" s="392" t="s">
        <v>201</v>
      </c>
      <c r="G14" s="377">
        <v>5102</v>
      </c>
      <c r="H14" s="538" t="s">
        <v>510</v>
      </c>
      <c r="I14" s="538" t="s">
        <v>510</v>
      </c>
    </row>
    <row r="15" spans="1:10" s="5" customFormat="1" ht="12.75" x14ac:dyDescent="0.2">
      <c r="A15" s="392" t="s">
        <v>199</v>
      </c>
      <c r="B15" s="392" t="s">
        <v>199</v>
      </c>
      <c r="C15" s="390" t="s">
        <v>200</v>
      </c>
      <c r="D15" s="392" t="s">
        <v>200</v>
      </c>
      <c r="E15" s="377">
        <v>5001</v>
      </c>
      <c r="F15" s="392" t="s">
        <v>202</v>
      </c>
      <c r="G15" s="377">
        <v>5103</v>
      </c>
      <c r="H15" s="538" t="s">
        <v>510</v>
      </c>
      <c r="I15" s="538" t="s">
        <v>510</v>
      </c>
    </row>
    <row r="16" spans="1:10" s="5" customFormat="1" ht="12.75" x14ac:dyDescent="0.2">
      <c r="A16" s="392" t="s">
        <v>199</v>
      </c>
      <c r="B16" s="392" t="s">
        <v>199</v>
      </c>
      <c r="C16" s="390" t="s">
        <v>200</v>
      </c>
      <c r="D16" s="392" t="s">
        <v>200</v>
      </c>
      <c r="E16" s="377">
        <v>5001</v>
      </c>
      <c r="F16" s="392" t="s">
        <v>203</v>
      </c>
      <c r="G16" s="377">
        <v>5105</v>
      </c>
      <c r="H16" s="538" t="s">
        <v>510</v>
      </c>
      <c r="I16" s="538" t="s">
        <v>510</v>
      </c>
    </row>
    <row r="17" spans="1:9" s="5" customFormat="1" ht="12.75" x14ac:dyDescent="0.2">
      <c r="A17" s="392" t="s">
        <v>199</v>
      </c>
      <c r="B17" s="392" t="s">
        <v>199</v>
      </c>
      <c r="C17" s="390" t="s">
        <v>200</v>
      </c>
      <c r="D17" s="392" t="s">
        <v>200</v>
      </c>
      <c r="E17" s="377">
        <v>5001</v>
      </c>
      <c r="F17" s="392" t="s">
        <v>204</v>
      </c>
      <c r="G17" s="377">
        <v>5107</v>
      </c>
      <c r="H17" s="538" t="s">
        <v>510</v>
      </c>
      <c r="I17" s="538" t="s">
        <v>510</v>
      </c>
    </row>
    <row r="18" spans="1:9" s="5" customFormat="1" ht="12.75" x14ac:dyDescent="0.2">
      <c r="A18" s="392" t="s">
        <v>199</v>
      </c>
      <c r="B18" s="392" t="s">
        <v>199</v>
      </c>
      <c r="C18" s="390" t="s">
        <v>200</v>
      </c>
      <c r="D18" s="392" t="s">
        <v>200</v>
      </c>
      <c r="E18" s="377">
        <v>5001</v>
      </c>
      <c r="F18" s="392" t="s">
        <v>205</v>
      </c>
      <c r="G18" s="377">
        <v>5109</v>
      </c>
      <c r="H18" s="538" t="s">
        <v>510</v>
      </c>
      <c r="I18" s="538" t="s">
        <v>510</v>
      </c>
    </row>
    <row r="19" spans="1:9" s="5" customFormat="1" ht="12.75" x14ac:dyDescent="0.2">
      <c r="A19" s="392" t="s">
        <v>199</v>
      </c>
      <c r="B19" s="387" t="s">
        <v>206</v>
      </c>
      <c r="C19" s="390" t="s">
        <v>181</v>
      </c>
      <c r="D19" s="387" t="s">
        <v>207</v>
      </c>
      <c r="E19" s="377">
        <v>5301</v>
      </c>
      <c r="F19" s="194" t="s">
        <v>206</v>
      </c>
      <c r="G19" s="377">
        <v>5301</v>
      </c>
      <c r="H19" s="538" t="s">
        <v>510</v>
      </c>
      <c r="I19" s="538" t="s">
        <v>510</v>
      </c>
    </row>
    <row r="20" spans="1:9" s="5" customFormat="1" ht="12.75" x14ac:dyDescent="0.2">
      <c r="A20" s="392" t="s">
        <v>199</v>
      </c>
      <c r="B20" s="387" t="s">
        <v>206</v>
      </c>
      <c r="C20" s="390" t="s">
        <v>181</v>
      </c>
      <c r="D20" s="387" t="s">
        <v>207</v>
      </c>
      <c r="E20" s="377">
        <v>5301</v>
      </c>
      <c r="F20" s="194" t="s">
        <v>208</v>
      </c>
      <c r="G20" s="377">
        <v>5304</v>
      </c>
      <c r="H20" s="538" t="s">
        <v>510</v>
      </c>
      <c r="I20" s="538" t="s">
        <v>510</v>
      </c>
    </row>
    <row r="21" spans="1:9" s="5" customFormat="1" ht="12.75" x14ac:dyDescent="0.2">
      <c r="A21" s="392" t="s">
        <v>199</v>
      </c>
      <c r="B21" s="387" t="s">
        <v>209</v>
      </c>
      <c r="C21" s="390" t="s">
        <v>181</v>
      </c>
      <c r="D21" s="387" t="s">
        <v>210</v>
      </c>
      <c r="E21" s="377">
        <v>5501</v>
      </c>
      <c r="F21" s="194" t="s">
        <v>209</v>
      </c>
      <c r="G21" s="377">
        <v>5501</v>
      </c>
      <c r="H21" s="538" t="s">
        <v>510</v>
      </c>
      <c r="I21" s="538" t="s">
        <v>510</v>
      </c>
    </row>
    <row r="22" spans="1:9" s="5" customFormat="1" ht="12.75" x14ac:dyDescent="0.2">
      <c r="A22" s="392" t="s">
        <v>199</v>
      </c>
      <c r="B22" s="387" t="s">
        <v>209</v>
      </c>
      <c r="C22" s="390" t="s">
        <v>181</v>
      </c>
      <c r="D22" s="387" t="s">
        <v>210</v>
      </c>
      <c r="E22" s="377">
        <v>5501</v>
      </c>
      <c r="F22" s="194" t="s">
        <v>211</v>
      </c>
      <c r="G22" s="377">
        <v>5502</v>
      </c>
      <c r="H22" s="538" t="s">
        <v>510</v>
      </c>
      <c r="I22" s="538" t="s">
        <v>510</v>
      </c>
    </row>
    <row r="23" spans="1:9" s="5" customFormat="1" ht="12.75" x14ac:dyDescent="0.2">
      <c r="A23" s="392" t="s">
        <v>199</v>
      </c>
      <c r="B23" s="387" t="s">
        <v>209</v>
      </c>
      <c r="C23" s="390" t="s">
        <v>181</v>
      </c>
      <c r="D23" s="387" t="s">
        <v>210</v>
      </c>
      <c r="E23" s="377">
        <v>5501</v>
      </c>
      <c r="F23" s="194" t="s">
        <v>212</v>
      </c>
      <c r="G23" s="377">
        <v>5503</v>
      </c>
      <c r="H23" s="538" t="s">
        <v>510</v>
      </c>
      <c r="I23" s="538" t="s">
        <v>510</v>
      </c>
    </row>
    <row r="24" spans="1:9" s="5" customFormat="1" ht="12.75" x14ac:dyDescent="0.2">
      <c r="A24" s="392" t="s">
        <v>199</v>
      </c>
      <c r="B24" s="387" t="s">
        <v>209</v>
      </c>
      <c r="C24" s="390" t="s">
        <v>181</v>
      </c>
      <c r="D24" s="387" t="s">
        <v>210</v>
      </c>
      <c r="E24" s="377">
        <v>5501</v>
      </c>
      <c r="F24" s="194" t="s">
        <v>213</v>
      </c>
      <c r="G24" s="377">
        <v>5504</v>
      </c>
      <c r="H24" s="538" t="s">
        <v>510</v>
      </c>
      <c r="I24" s="538" t="s">
        <v>510</v>
      </c>
    </row>
    <row r="25" spans="1:9" s="5" customFormat="1" ht="12.75" x14ac:dyDescent="0.2">
      <c r="A25" s="392" t="s">
        <v>199</v>
      </c>
      <c r="B25" s="392" t="s">
        <v>214</v>
      </c>
      <c r="C25" s="390" t="s">
        <v>181</v>
      </c>
      <c r="D25" s="392" t="s">
        <v>215</v>
      </c>
      <c r="E25" s="377">
        <v>5601</v>
      </c>
      <c r="F25" s="193" t="s">
        <v>214</v>
      </c>
      <c r="G25" s="377">
        <v>5601</v>
      </c>
      <c r="H25" s="538" t="s">
        <v>510</v>
      </c>
      <c r="I25" s="538" t="s">
        <v>510</v>
      </c>
    </row>
    <row r="26" spans="1:9" s="5" customFormat="1" ht="12.75" x14ac:dyDescent="0.2">
      <c r="A26" s="392" t="s">
        <v>199</v>
      </c>
      <c r="B26" s="392" t="s">
        <v>214</v>
      </c>
      <c r="C26" s="390" t="s">
        <v>181</v>
      </c>
      <c r="D26" s="392" t="s">
        <v>215</v>
      </c>
      <c r="E26" s="377">
        <v>5601</v>
      </c>
      <c r="F26" s="193" t="s">
        <v>216</v>
      </c>
      <c r="G26" s="377">
        <v>5603</v>
      </c>
      <c r="H26" s="538" t="s">
        <v>510</v>
      </c>
      <c r="I26" s="538" t="s">
        <v>510</v>
      </c>
    </row>
    <row r="27" spans="1:9" s="5" customFormat="1" ht="12.75" x14ac:dyDescent="0.2">
      <c r="A27" s="392" t="s">
        <v>199</v>
      </c>
      <c r="B27" s="392" t="s">
        <v>214</v>
      </c>
      <c r="C27" s="390" t="s">
        <v>181</v>
      </c>
      <c r="D27" s="392" t="s">
        <v>215</v>
      </c>
      <c r="E27" s="377">
        <v>5601</v>
      </c>
      <c r="F27" s="193" t="s">
        <v>217</v>
      </c>
      <c r="G27" s="377">
        <v>5606</v>
      </c>
      <c r="H27" s="538" t="s">
        <v>510</v>
      </c>
      <c r="I27" s="538" t="s">
        <v>510</v>
      </c>
    </row>
    <row r="28" spans="1:9" s="5" customFormat="1" ht="12.75" x14ac:dyDescent="0.2">
      <c r="A28" s="392" t="s">
        <v>199</v>
      </c>
      <c r="B28" s="387" t="s">
        <v>218</v>
      </c>
      <c r="C28" s="390" t="s">
        <v>181</v>
      </c>
      <c r="D28" s="387" t="s">
        <v>219</v>
      </c>
      <c r="E28" s="377">
        <v>5701</v>
      </c>
      <c r="F28" s="194" t="s">
        <v>219</v>
      </c>
      <c r="G28" s="377">
        <v>5701</v>
      </c>
      <c r="H28" s="538" t="s">
        <v>510</v>
      </c>
      <c r="I28" s="538" t="s">
        <v>510</v>
      </c>
    </row>
    <row r="29" spans="1:9" s="5" customFormat="1" ht="12.75" x14ac:dyDescent="0.2">
      <c r="A29" s="392" t="s">
        <v>199</v>
      </c>
      <c r="B29" s="392" t="s">
        <v>220</v>
      </c>
      <c r="C29" s="390" t="s">
        <v>200</v>
      </c>
      <c r="D29" s="392" t="s">
        <v>200</v>
      </c>
      <c r="E29" s="377">
        <v>5001</v>
      </c>
      <c r="F29" s="392" t="s">
        <v>221</v>
      </c>
      <c r="G29" s="377">
        <v>5801</v>
      </c>
      <c r="H29" s="538" t="s">
        <v>510</v>
      </c>
      <c r="I29" s="538" t="s">
        <v>510</v>
      </c>
    </row>
    <row r="30" spans="1:9" s="5" customFormat="1" ht="12.75" x14ac:dyDescent="0.2">
      <c r="A30" s="392" t="s">
        <v>199</v>
      </c>
      <c r="B30" s="392" t="s">
        <v>220</v>
      </c>
      <c r="C30" s="390" t="s">
        <v>200</v>
      </c>
      <c r="D30" s="392" t="s">
        <v>200</v>
      </c>
      <c r="E30" s="377">
        <v>5001</v>
      </c>
      <c r="F30" s="392" t="s">
        <v>222</v>
      </c>
      <c r="G30" s="377">
        <v>5802</v>
      </c>
      <c r="H30" s="538" t="s">
        <v>510</v>
      </c>
      <c r="I30" s="538" t="s">
        <v>510</v>
      </c>
    </row>
    <row r="31" spans="1:9" s="5" customFormat="1" ht="12.75" x14ac:dyDescent="0.2">
      <c r="A31" s="392" t="s">
        <v>199</v>
      </c>
      <c r="B31" s="392" t="s">
        <v>220</v>
      </c>
      <c r="C31" s="390" t="s">
        <v>200</v>
      </c>
      <c r="D31" s="392" t="s">
        <v>200</v>
      </c>
      <c r="E31" s="377">
        <v>5001</v>
      </c>
      <c r="F31" s="392" t="s">
        <v>223</v>
      </c>
      <c r="G31" s="377">
        <v>5803</v>
      </c>
      <c r="H31" s="538" t="s">
        <v>510</v>
      </c>
      <c r="I31" s="538" t="s">
        <v>510</v>
      </c>
    </row>
    <row r="32" spans="1:9" s="5" customFormat="1" ht="12.75" x14ac:dyDescent="0.2">
      <c r="A32" s="392" t="s">
        <v>199</v>
      </c>
      <c r="B32" s="392" t="s">
        <v>220</v>
      </c>
      <c r="C32" s="390" t="s">
        <v>200</v>
      </c>
      <c r="D32" s="392" t="s">
        <v>200</v>
      </c>
      <c r="E32" s="377">
        <v>5001</v>
      </c>
      <c r="F32" s="392" t="s">
        <v>224</v>
      </c>
      <c r="G32" s="377">
        <v>5804</v>
      </c>
      <c r="H32" s="538" t="s">
        <v>510</v>
      </c>
      <c r="I32" s="538" t="s">
        <v>510</v>
      </c>
    </row>
    <row r="33" spans="1:9" s="5" customFormat="1" ht="12.75" x14ac:dyDescent="0.2">
      <c r="A33" s="392" t="s">
        <v>225</v>
      </c>
      <c r="B33" s="392" t="s">
        <v>226</v>
      </c>
      <c r="C33" s="390" t="s">
        <v>181</v>
      </c>
      <c r="D33" s="392" t="s">
        <v>227</v>
      </c>
      <c r="E33" s="377">
        <v>6001</v>
      </c>
      <c r="F33" s="392" t="s">
        <v>228</v>
      </c>
      <c r="G33" s="377">
        <v>6101</v>
      </c>
      <c r="H33" s="538" t="s">
        <v>510</v>
      </c>
      <c r="I33" s="538" t="s">
        <v>510</v>
      </c>
    </row>
    <row r="34" spans="1:9" s="5" customFormat="1" ht="12.75" x14ac:dyDescent="0.2">
      <c r="A34" s="392" t="s">
        <v>225</v>
      </c>
      <c r="B34" s="392" t="s">
        <v>226</v>
      </c>
      <c r="C34" s="390" t="s">
        <v>181</v>
      </c>
      <c r="D34" s="392" t="s">
        <v>227</v>
      </c>
      <c r="E34" s="377">
        <v>6001</v>
      </c>
      <c r="F34" s="392" t="s">
        <v>229</v>
      </c>
      <c r="G34" s="377">
        <v>6108</v>
      </c>
      <c r="H34" s="538" t="s">
        <v>510</v>
      </c>
      <c r="I34" s="538" t="s">
        <v>510</v>
      </c>
    </row>
    <row r="35" spans="1:9" s="5" customFormat="1" ht="12.75" x14ac:dyDescent="0.2">
      <c r="A35" s="392" t="s">
        <v>225</v>
      </c>
      <c r="B35" s="387" t="s">
        <v>226</v>
      </c>
      <c r="C35" s="390" t="s">
        <v>181</v>
      </c>
      <c r="D35" s="387" t="s">
        <v>230</v>
      </c>
      <c r="E35" s="377">
        <v>6115</v>
      </c>
      <c r="F35" s="387" t="s">
        <v>230</v>
      </c>
      <c r="G35" s="377">
        <v>6115</v>
      </c>
      <c r="H35" s="538" t="s">
        <v>510</v>
      </c>
      <c r="I35" s="538" t="s">
        <v>510</v>
      </c>
    </row>
    <row r="36" spans="1:9" s="5" customFormat="1" ht="12.75" x14ac:dyDescent="0.2">
      <c r="A36" s="392" t="s">
        <v>225</v>
      </c>
      <c r="B36" s="387" t="s">
        <v>231</v>
      </c>
      <c r="C36" s="390" t="s">
        <v>181</v>
      </c>
      <c r="D36" s="387" t="s">
        <v>232</v>
      </c>
      <c r="E36" s="377">
        <v>6301</v>
      </c>
      <c r="F36" s="194" t="s">
        <v>232</v>
      </c>
      <c r="G36" s="377">
        <v>6301</v>
      </c>
      <c r="H36" s="538" t="s">
        <v>510</v>
      </c>
      <c r="I36" s="538" t="s">
        <v>510</v>
      </c>
    </row>
    <row r="37" spans="1:9" s="5" customFormat="1" ht="12.75" x14ac:dyDescent="0.2">
      <c r="A37" s="392" t="s">
        <v>233</v>
      </c>
      <c r="B37" s="392" t="s">
        <v>234</v>
      </c>
      <c r="C37" s="390" t="s">
        <v>181</v>
      </c>
      <c r="D37" s="392" t="s">
        <v>235</v>
      </c>
      <c r="E37" s="377">
        <v>7001</v>
      </c>
      <c r="F37" s="392" t="s">
        <v>234</v>
      </c>
      <c r="G37" s="377">
        <v>7101</v>
      </c>
      <c r="H37" s="538" t="s">
        <v>510</v>
      </c>
      <c r="I37" s="538" t="s">
        <v>510</v>
      </c>
    </row>
    <row r="38" spans="1:9" s="5" customFormat="1" ht="12.75" x14ac:dyDescent="0.2">
      <c r="A38" s="392" t="s">
        <v>233</v>
      </c>
      <c r="B38" s="387" t="s">
        <v>234</v>
      </c>
      <c r="C38" s="390" t="s">
        <v>181</v>
      </c>
      <c r="D38" s="387" t="s">
        <v>236</v>
      </c>
      <c r="E38" s="377">
        <v>7102</v>
      </c>
      <c r="F38" s="387" t="s">
        <v>236</v>
      </c>
      <c r="G38" s="377">
        <v>7102</v>
      </c>
      <c r="H38" s="538" t="s">
        <v>510</v>
      </c>
      <c r="I38" s="538" t="s">
        <v>510</v>
      </c>
    </row>
    <row r="39" spans="1:9" s="5" customFormat="1" ht="12.75" x14ac:dyDescent="0.2">
      <c r="A39" s="392" t="s">
        <v>233</v>
      </c>
      <c r="B39" s="392" t="s">
        <v>234</v>
      </c>
      <c r="C39" s="390" t="s">
        <v>181</v>
      </c>
      <c r="D39" s="392" t="s">
        <v>235</v>
      </c>
      <c r="E39" s="377">
        <v>7001</v>
      </c>
      <c r="F39" s="392" t="s">
        <v>233</v>
      </c>
      <c r="G39" s="377">
        <v>7105</v>
      </c>
      <c r="H39" s="538" t="s">
        <v>510</v>
      </c>
      <c r="I39" s="538" t="s">
        <v>510</v>
      </c>
    </row>
    <row r="40" spans="1:9" s="5" customFormat="1" ht="12.75" x14ac:dyDescent="0.2">
      <c r="A40" s="392" t="s">
        <v>233</v>
      </c>
      <c r="B40" s="392" t="s">
        <v>237</v>
      </c>
      <c r="C40" s="390" t="s">
        <v>181</v>
      </c>
      <c r="D40" s="392" t="s">
        <v>238</v>
      </c>
      <c r="E40" s="377">
        <v>7301</v>
      </c>
      <c r="F40" s="193" t="s">
        <v>237</v>
      </c>
      <c r="G40" s="377">
        <v>7301</v>
      </c>
      <c r="H40" s="538" t="s">
        <v>510</v>
      </c>
      <c r="I40" s="538" t="s">
        <v>510</v>
      </c>
    </row>
    <row r="41" spans="1:9" s="5" customFormat="1" ht="12.75" x14ac:dyDescent="0.2">
      <c r="A41" s="392" t="s">
        <v>233</v>
      </c>
      <c r="B41" s="392" t="s">
        <v>237</v>
      </c>
      <c r="C41" s="390" t="s">
        <v>181</v>
      </c>
      <c r="D41" s="392" t="s">
        <v>238</v>
      </c>
      <c r="E41" s="377">
        <v>7301</v>
      </c>
      <c r="F41" s="193" t="s">
        <v>239</v>
      </c>
      <c r="G41" s="377">
        <v>7305</v>
      </c>
      <c r="H41" s="538" t="s">
        <v>510</v>
      </c>
      <c r="I41" s="538" t="s">
        <v>510</v>
      </c>
    </row>
    <row r="42" spans="1:9" s="5" customFormat="1" ht="12.75" x14ac:dyDescent="0.2">
      <c r="A42" s="392" t="s">
        <v>233</v>
      </c>
      <c r="B42" s="392" t="s">
        <v>237</v>
      </c>
      <c r="C42" s="390" t="s">
        <v>181</v>
      </c>
      <c r="D42" s="392" t="s">
        <v>238</v>
      </c>
      <c r="E42" s="377">
        <v>7301</v>
      </c>
      <c r="F42" s="193" t="s">
        <v>240</v>
      </c>
      <c r="G42" s="377">
        <v>7306</v>
      </c>
      <c r="H42" s="538" t="s">
        <v>510</v>
      </c>
      <c r="I42" s="538" t="s">
        <v>510</v>
      </c>
    </row>
    <row r="43" spans="1:9" s="5" customFormat="1" ht="12.75" x14ac:dyDescent="0.2">
      <c r="A43" s="392" t="s">
        <v>233</v>
      </c>
      <c r="B43" s="387" t="s">
        <v>241</v>
      </c>
      <c r="C43" s="390" t="s">
        <v>181</v>
      </c>
      <c r="D43" s="387" t="s">
        <v>241</v>
      </c>
      <c r="E43" s="377">
        <v>7401</v>
      </c>
      <c r="F43" s="194" t="s">
        <v>241</v>
      </c>
      <c r="G43" s="377">
        <v>7401</v>
      </c>
      <c r="H43" s="538" t="s">
        <v>510</v>
      </c>
      <c r="I43" s="538" t="s">
        <v>510</v>
      </c>
    </row>
    <row r="44" spans="1:9" s="5" customFormat="1" ht="12.75" x14ac:dyDescent="0.2">
      <c r="A44" s="392" t="s">
        <v>242</v>
      </c>
      <c r="B44" s="392" t="s">
        <v>243</v>
      </c>
      <c r="C44" s="390" t="s">
        <v>244</v>
      </c>
      <c r="D44" s="392" t="s">
        <v>244</v>
      </c>
      <c r="E44" s="377">
        <v>8001</v>
      </c>
      <c r="F44" s="392" t="s">
        <v>243</v>
      </c>
      <c r="G44" s="377">
        <v>8101</v>
      </c>
      <c r="H44" s="538" t="s">
        <v>510</v>
      </c>
      <c r="I44" s="538" t="s">
        <v>510</v>
      </c>
    </row>
    <row r="45" spans="1:9" s="5" customFormat="1" ht="12.75" x14ac:dyDescent="0.2">
      <c r="A45" s="392" t="s">
        <v>242</v>
      </c>
      <c r="B45" s="392" t="s">
        <v>243</v>
      </c>
      <c r="C45" s="390" t="s">
        <v>244</v>
      </c>
      <c r="D45" s="392" t="s">
        <v>244</v>
      </c>
      <c r="E45" s="377">
        <v>8001</v>
      </c>
      <c r="F45" s="392" t="s">
        <v>245</v>
      </c>
      <c r="G45" s="377">
        <v>8102</v>
      </c>
      <c r="H45" s="115">
        <v>11.47</v>
      </c>
      <c r="I45" s="115">
        <v>10.42</v>
      </c>
    </row>
    <row r="46" spans="1:9" s="5" customFormat="1" ht="12.75" x14ac:dyDescent="0.2">
      <c r="A46" s="392" t="s">
        <v>242</v>
      </c>
      <c r="B46" s="392" t="s">
        <v>243</v>
      </c>
      <c r="C46" s="390" t="s">
        <v>244</v>
      </c>
      <c r="D46" s="392" t="s">
        <v>244</v>
      </c>
      <c r="E46" s="377">
        <v>8001</v>
      </c>
      <c r="F46" s="392" t="s">
        <v>246</v>
      </c>
      <c r="G46" s="377">
        <v>8103</v>
      </c>
      <c r="H46" s="538" t="s">
        <v>510</v>
      </c>
      <c r="I46" s="538" t="s">
        <v>510</v>
      </c>
    </row>
    <row r="47" spans="1:9" s="5" customFormat="1" ht="12.75" x14ac:dyDescent="0.2">
      <c r="A47" s="392" t="s">
        <v>242</v>
      </c>
      <c r="B47" s="392" t="s">
        <v>243</v>
      </c>
      <c r="C47" s="390" t="s">
        <v>244</v>
      </c>
      <c r="D47" s="392" t="s">
        <v>244</v>
      </c>
      <c r="E47" s="377">
        <v>8001</v>
      </c>
      <c r="F47" s="392" t="s">
        <v>247</v>
      </c>
      <c r="G47" s="377">
        <v>8105</v>
      </c>
      <c r="H47" s="538" t="s">
        <v>510</v>
      </c>
      <c r="I47" s="538" t="s">
        <v>510</v>
      </c>
    </row>
    <row r="48" spans="1:9" s="5" customFormat="1" ht="12.75" x14ac:dyDescent="0.2">
      <c r="A48" s="392" t="s">
        <v>242</v>
      </c>
      <c r="B48" s="392" t="s">
        <v>243</v>
      </c>
      <c r="C48" s="390" t="s">
        <v>244</v>
      </c>
      <c r="D48" s="392" t="s">
        <v>244</v>
      </c>
      <c r="E48" s="377">
        <v>8001</v>
      </c>
      <c r="F48" s="392" t="s">
        <v>248</v>
      </c>
      <c r="G48" s="377">
        <v>8106</v>
      </c>
      <c r="H48" s="538" t="s">
        <v>510</v>
      </c>
      <c r="I48" s="538" t="s">
        <v>510</v>
      </c>
    </row>
    <row r="49" spans="1:9" s="5" customFormat="1" ht="12.75" x14ac:dyDescent="0.2">
      <c r="A49" s="392" t="s">
        <v>242</v>
      </c>
      <c r="B49" s="392" t="s">
        <v>243</v>
      </c>
      <c r="C49" s="390" t="s">
        <v>244</v>
      </c>
      <c r="D49" s="392" t="s">
        <v>244</v>
      </c>
      <c r="E49" s="377">
        <v>8001</v>
      </c>
      <c r="F49" s="392" t="s">
        <v>249</v>
      </c>
      <c r="G49" s="377">
        <v>8107</v>
      </c>
      <c r="H49" s="538" t="s">
        <v>510</v>
      </c>
      <c r="I49" s="538" t="s">
        <v>510</v>
      </c>
    </row>
    <row r="50" spans="1:9" s="5" customFormat="1" ht="12.75" x14ac:dyDescent="0.2">
      <c r="A50" s="392" t="s">
        <v>242</v>
      </c>
      <c r="B50" s="392" t="s">
        <v>243</v>
      </c>
      <c r="C50" s="390" t="s">
        <v>244</v>
      </c>
      <c r="D50" s="392" t="s">
        <v>244</v>
      </c>
      <c r="E50" s="377">
        <v>8001</v>
      </c>
      <c r="F50" s="392" t="s">
        <v>250</v>
      </c>
      <c r="G50" s="377">
        <v>8108</v>
      </c>
      <c r="H50" s="538" t="s">
        <v>510</v>
      </c>
      <c r="I50" s="538" t="s">
        <v>510</v>
      </c>
    </row>
    <row r="51" spans="1:9" s="5" customFormat="1" ht="12.75" x14ac:dyDescent="0.2">
      <c r="A51" s="392" t="s">
        <v>242</v>
      </c>
      <c r="B51" s="392" t="s">
        <v>243</v>
      </c>
      <c r="C51" s="390" t="s">
        <v>244</v>
      </c>
      <c r="D51" s="392" t="s">
        <v>244</v>
      </c>
      <c r="E51" s="377">
        <v>8001</v>
      </c>
      <c r="F51" s="392" t="s">
        <v>251</v>
      </c>
      <c r="G51" s="377">
        <v>8109</v>
      </c>
      <c r="H51" s="538" t="s">
        <v>510</v>
      </c>
      <c r="I51" s="538" t="s">
        <v>510</v>
      </c>
    </row>
    <row r="52" spans="1:9" s="5" customFormat="1" ht="12.75" x14ac:dyDescent="0.2">
      <c r="A52" s="392" t="s">
        <v>242</v>
      </c>
      <c r="B52" s="392" t="s">
        <v>243</v>
      </c>
      <c r="C52" s="390" t="s">
        <v>244</v>
      </c>
      <c r="D52" s="392" t="s">
        <v>244</v>
      </c>
      <c r="E52" s="377">
        <v>8001</v>
      </c>
      <c r="F52" s="392" t="s">
        <v>252</v>
      </c>
      <c r="G52" s="377">
        <v>8110</v>
      </c>
      <c r="H52" s="538" t="s">
        <v>510</v>
      </c>
      <c r="I52" s="538" t="s">
        <v>510</v>
      </c>
    </row>
    <row r="53" spans="1:9" s="5" customFormat="1" ht="12.75" x14ac:dyDescent="0.2">
      <c r="A53" s="392" t="s">
        <v>242</v>
      </c>
      <c r="B53" s="392" t="s">
        <v>243</v>
      </c>
      <c r="C53" s="390" t="s">
        <v>244</v>
      </c>
      <c r="D53" s="392" t="s">
        <v>244</v>
      </c>
      <c r="E53" s="377">
        <v>8001</v>
      </c>
      <c r="F53" s="392" t="s">
        <v>253</v>
      </c>
      <c r="G53" s="377">
        <v>8111</v>
      </c>
      <c r="H53" s="538" t="s">
        <v>510</v>
      </c>
      <c r="I53" s="538" t="s">
        <v>510</v>
      </c>
    </row>
    <row r="54" spans="1:9" s="5" customFormat="1" ht="12.75" x14ac:dyDescent="0.2">
      <c r="A54" s="392" t="s">
        <v>242</v>
      </c>
      <c r="B54" s="392" t="s">
        <v>243</v>
      </c>
      <c r="C54" s="390" t="s">
        <v>244</v>
      </c>
      <c r="D54" s="392" t="s">
        <v>244</v>
      </c>
      <c r="E54" s="377">
        <v>8001</v>
      </c>
      <c r="F54" s="392" t="s">
        <v>254</v>
      </c>
      <c r="G54" s="377">
        <v>8112</v>
      </c>
      <c r="H54" s="538" t="s">
        <v>510</v>
      </c>
      <c r="I54" s="538" t="s">
        <v>510</v>
      </c>
    </row>
    <row r="55" spans="1:9" s="5" customFormat="1" ht="12.75" x14ac:dyDescent="0.2">
      <c r="A55" s="392" t="s">
        <v>242</v>
      </c>
      <c r="B55" s="392" t="s">
        <v>242</v>
      </c>
      <c r="C55" s="390" t="s">
        <v>181</v>
      </c>
      <c r="D55" s="392" t="s">
        <v>255</v>
      </c>
      <c r="E55" s="377">
        <v>8301</v>
      </c>
      <c r="F55" s="392" t="s">
        <v>256</v>
      </c>
      <c r="G55" s="377">
        <v>8301</v>
      </c>
      <c r="H55" s="538" t="s">
        <v>510</v>
      </c>
      <c r="I55" s="538" t="s">
        <v>510</v>
      </c>
    </row>
    <row r="56" spans="1:9" s="5" customFormat="1" ht="12.75" x14ac:dyDescent="0.2">
      <c r="A56" s="392" t="s">
        <v>242</v>
      </c>
      <c r="B56" s="392" t="s">
        <v>242</v>
      </c>
      <c r="C56" s="390" t="s">
        <v>181</v>
      </c>
      <c r="D56" s="392" t="s">
        <v>255</v>
      </c>
      <c r="E56" s="377">
        <v>8301</v>
      </c>
      <c r="F56" s="193" t="s">
        <v>257</v>
      </c>
      <c r="G56" s="377">
        <v>8306</v>
      </c>
      <c r="H56" s="538" t="s">
        <v>510</v>
      </c>
      <c r="I56" s="538" t="s">
        <v>510</v>
      </c>
    </row>
    <row r="57" spans="1:9" s="5" customFormat="1" ht="12.75" x14ac:dyDescent="0.2">
      <c r="A57" s="392" t="s">
        <v>258</v>
      </c>
      <c r="B57" s="392" t="s">
        <v>259</v>
      </c>
      <c r="C57" s="390" t="s">
        <v>181</v>
      </c>
      <c r="D57" s="392" t="s">
        <v>260</v>
      </c>
      <c r="E57" s="377">
        <v>9001</v>
      </c>
      <c r="F57" s="392" t="s">
        <v>261</v>
      </c>
      <c r="G57" s="377">
        <v>9101</v>
      </c>
      <c r="H57" s="115">
        <v>21.32</v>
      </c>
      <c r="I57" s="115">
        <v>2.82</v>
      </c>
    </row>
    <row r="58" spans="1:9" s="5" customFormat="1" ht="12.75" x14ac:dyDescent="0.2">
      <c r="A58" s="392" t="s">
        <v>258</v>
      </c>
      <c r="B58" s="392" t="s">
        <v>259</v>
      </c>
      <c r="C58" s="390" t="s">
        <v>181</v>
      </c>
      <c r="D58" s="392" t="s">
        <v>260</v>
      </c>
      <c r="E58" s="377">
        <v>9001</v>
      </c>
      <c r="F58" s="392" t="s">
        <v>262</v>
      </c>
      <c r="G58" s="377">
        <v>9112</v>
      </c>
      <c r="H58" s="115">
        <v>29.09</v>
      </c>
      <c r="I58" s="115">
        <v>4.4400000000000004</v>
      </c>
    </row>
    <row r="59" spans="1:9" s="5" customFormat="1" ht="12.75" x14ac:dyDescent="0.2">
      <c r="A59" s="392" t="s">
        <v>258</v>
      </c>
      <c r="B59" s="387" t="s">
        <v>259</v>
      </c>
      <c r="C59" s="390" t="s">
        <v>181</v>
      </c>
      <c r="D59" s="387" t="s">
        <v>263</v>
      </c>
      <c r="E59" s="377">
        <v>9120</v>
      </c>
      <c r="F59" s="387" t="s">
        <v>263</v>
      </c>
      <c r="G59" s="377">
        <v>9120</v>
      </c>
      <c r="H59" s="538" t="s">
        <v>510</v>
      </c>
      <c r="I59" s="538" t="s">
        <v>510</v>
      </c>
    </row>
    <row r="60" spans="1:9" s="5" customFormat="1" ht="12.75" x14ac:dyDescent="0.2">
      <c r="A60" s="392" t="s">
        <v>258</v>
      </c>
      <c r="B60" s="387" t="s">
        <v>264</v>
      </c>
      <c r="C60" s="390" t="s">
        <v>181</v>
      </c>
      <c r="D60" s="387" t="s">
        <v>265</v>
      </c>
      <c r="E60" s="377">
        <v>9201</v>
      </c>
      <c r="F60" s="387" t="s">
        <v>265</v>
      </c>
      <c r="G60" s="377">
        <v>9201</v>
      </c>
      <c r="H60" s="538" t="s">
        <v>510</v>
      </c>
      <c r="I60" s="538" t="s">
        <v>510</v>
      </c>
    </row>
    <row r="61" spans="1:9" s="5" customFormat="1" ht="12.75" x14ac:dyDescent="0.2">
      <c r="A61" s="392" t="s">
        <v>266</v>
      </c>
      <c r="B61" s="392" t="s">
        <v>267</v>
      </c>
      <c r="C61" s="390" t="s">
        <v>181</v>
      </c>
      <c r="D61" s="392" t="s">
        <v>268</v>
      </c>
      <c r="E61" s="377">
        <v>10001</v>
      </c>
      <c r="F61" s="392" t="s">
        <v>269</v>
      </c>
      <c r="G61" s="377">
        <v>10101</v>
      </c>
      <c r="H61" s="538" t="s">
        <v>510</v>
      </c>
      <c r="I61" s="538" t="s">
        <v>510</v>
      </c>
    </row>
    <row r="62" spans="1:9" s="5" customFormat="1" ht="12.75" x14ac:dyDescent="0.2">
      <c r="A62" s="392" t="s">
        <v>266</v>
      </c>
      <c r="B62" s="392" t="s">
        <v>267</v>
      </c>
      <c r="C62" s="390" t="s">
        <v>181</v>
      </c>
      <c r="D62" s="392" t="s">
        <v>268</v>
      </c>
      <c r="E62" s="377">
        <v>10001</v>
      </c>
      <c r="F62" s="392" t="s">
        <v>270</v>
      </c>
      <c r="G62" s="377">
        <v>10109</v>
      </c>
      <c r="H62" s="538" t="s">
        <v>510</v>
      </c>
      <c r="I62" s="538" t="s">
        <v>510</v>
      </c>
    </row>
    <row r="63" spans="1:9" s="5" customFormat="1" ht="12.75" x14ac:dyDescent="0.2">
      <c r="A63" s="392" t="s">
        <v>266</v>
      </c>
      <c r="B63" s="387" t="s">
        <v>271</v>
      </c>
      <c r="C63" s="390" t="s">
        <v>181</v>
      </c>
      <c r="D63" s="387" t="s">
        <v>272</v>
      </c>
      <c r="E63" s="377">
        <v>10201</v>
      </c>
      <c r="F63" s="387" t="s">
        <v>272</v>
      </c>
      <c r="G63" s="377">
        <v>10201</v>
      </c>
      <c r="H63" s="538" t="s">
        <v>510</v>
      </c>
      <c r="I63" s="538" t="s">
        <v>510</v>
      </c>
    </row>
    <row r="64" spans="1:9" s="5" customFormat="1" ht="12.75" x14ac:dyDescent="0.2">
      <c r="A64" s="392" t="s">
        <v>266</v>
      </c>
      <c r="B64" s="392" t="s">
        <v>273</v>
      </c>
      <c r="C64" s="390" t="s">
        <v>181</v>
      </c>
      <c r="D64" s="392" t="s">
        <v>273</v>
      </c>
      <c r="E64" s="377">
        <v>10301</v>
      </c>
      <c r="F64" s="392" t="s">
        <v>273</v>
      </c>
      <c r="G64" s="377">
        <v>10301</v>
      </c>
      <c r="H64" s="538" t="s">
        <v>510</v>
      </c>
      <c r="I64" s="538" t="s">
        <v>510</v>
      </c>
    </row>
    <row r="65" spans="1:9" s="5" customFormat="1" ht="12.75" x14ac:dyDescent="0.2">
      <c r="A65" s="392" t="s">
        <v>274</v>
      </c>
      <c r="B65" s="387" t="s">
        <v>275</v>
      </c>
      <c r="C65" s="390" t="s">
        <v>181</v>
      </c>
      <c r="D65" s="387" t="s">
        <v>275</v>
      </c>
      <c r="E65" s="377">
        <v>11101</v>
      </c>
      <c r="F65" s="387" t="s">
        <v>275</v>
      </c>
      <c r="G65" s="377">
        <v>11101</v>
      </c>
      <c r="H65" s="538" t="s">
        <v>510</v>
      </c>
      <c r="I65" s="538" t="s">
        <v>510</v>
      </c>
    </row>
    <row r="66" spans="1:9" s="5" customFormat="1" ht="12.75" x14ac:dyDescent="0.2">
      <c r="A66" s="392" t="s">
        <v>276</v>
      </c>
      <c r="B66" s="392" t="s">
        <v>276</v>
      </c>
      <c r="C66" s="390" t="s">
        <v>181</v>
      </c>
      <c r="D66" s="392" t="s">
        <v>277</v>
      </c>
      <c r="E66" s="377">
        <v>12101</v>
      </c>
      <c r="F66" s="193" t="s">
        <v>277</v>
      </c>
      <c r="G66" s="377">
        <v>12101</v>
      </c>
      <c r="H66" s="538" t="s">
        <v>510</v>
      </c>
      <c r="I66" s="538" t="s">
        <v>510</v>
      </c>
    </row>
    <row r="67" spans="1:9" s="5" customFormat="1" ht="12.75" x14ac:dyDescent="0.2">
      <c r="A67" s="392" t="s">
        <v>278</v>
      </c>
      <c r="B67" s="392" t="s">
        <v>279</v>
      </c>
      <c r="C67" s="390" t="s">
        <v>280</v>
      </c>
      <c r="D67" s="392" t="s">
        <v>280</v>
      </c>
      <c r="E67" s="377">
        <v>13001</v>
      </c>
      <c r="F67" s="392" t="s">
        <v>279</v>
      </c>
      <c r="G67" s="377">
        <v>13101</v>
      </c>
      <c r="H67" s="115">
        <v>55.97</v>
      </c>
      <c r="I67" s="115">
        <v>40.869999999999997</v>
      </c>
    </row>
    <row r="68" spans="1:9" s="5" customFormat="1" ht="12.75" x14ac:dyDescent="0.2">
      <c r="A68" s="392" t="s">
        <v>278</v>
      </c>
      <c r="B68" s="392" t="s">
        <v>279</v>
      </c>
      <c r="C68" s="390" t="s">
        <v>280</v>
      </c>
      <c r="D68" s="392" t="s">
        <v>280</v>
      </c>
      <c r="E68" s="377">
        <v>13001</v>
      </c>
      <c r="F68" s="392" t="s">
        <v>281</v>
      </c>
      <c r="G68" s="377">
        <v>13102</v>
      </c>
      <c r="H68" s="115">
        <v>42.79</v>
      </c>
      <c r="I68" s="115">
        <v>38.53</v>
      </c>
    </row>
    <row r="69" spans="1:9" s="5" customFormat="1" ht="12.75" x14ac:dyDescent="0.2">
      <c r="A69" s="392" t="s">
        <v>278</v>
      </c>
      <c r="B69" s="392" t="s">
        <v>279</v>
      </c>
      <c r="C69" s="390" t="s">
        <v>280</v>
      </c>
      <c r="D69" s="392" t="s">
        <v>280</v>
      </c>
      <c r="E69" s="377">
        <v>13001</v>
      </c>
      <c r="F69" s="392" t="s">
        <v>282</v>
      </c>
      <c r="G69" s="377">
        <v>13103</v>
      </c>
      <c r="H69" s="115">
        <v>14.85</v>
      </c>
      <c r="I69" s="115">
        <v>13.11</v>
      </c>
    </row>
    <row r="70" spans="1:9" s="5" customFormat="1" ht="12.75" x14ac:dyDescent="0.2">
      <c r="A70" s="392" t="s">
        <v>278</v>
      </c>
      <c r="B70" s="392" t="s">
        <v>279</v>
      </c>
      <c r="C70" s="390" t="s">
        <v>280</v>
      </c>
      <c r="D70" s="392" t="s">
        <v>280</v>
      </c>
      <c r="E70" s="377">
        <v>13001</v>
      </c>
      <c r="F70" s="392" t="s">
        <v>283</v>
      </c>
      <c r="G70" s="377">
        <v>13104</v>
      </c>
      <c r="H70" s="115">
        <v>41.31</v>
      </c>
      <c r="I70" s="115">
        <v>24.1</v>
      </c>
    </row>
    <row r="71" spans="1:9" s="5" customFormat="1" ht="12.75" x14ac:dyDescent="0.2">
      <c r="A71" s="392" t="s">
        <v>278</v>
      </c>
      <c r="B71" s="392" t="s">
        <v>279</v>
      </c>
      <c r="C71" s="390" t="s">
        <v>280</v>
      </c>
      <c r="D71" s="392" t="s">
        <v>280</v>
      </c>
      <c r="E71" s="377">
        <v>13001</v>
      </c>
      <c r="F71" s="392" t="s">
        <v>284</v>
      </c>
      <c r="G71" s="377">
        <v>13105</v>
      </c>
      <c r="H71" s="115">
        <v>16.489999999999998</v>
      </c>
      <c r="I71" s="115">
        <v>10.89</v>
      </c>
    </row>
    <row r="72" spans="1:9" s="5" customFormat="1" ht="12.75" x14ac:dyDescent="0.2">
      <c r="A72" s="392" t="s">
        <v>278</v>
      </c>
      <c r="B72" s="392" t="s">
        <v>279</v>
      </c>
      <c r="C72" s="390" t="s">
        <v>280</v>
      </c>
      <c r="D72" s="392" t="s">
        <v>280</v>
      </c>
      <c r="E72" s="377">
        <v>13001</v>
      </c>
      <c r="F72" s="392" t="s">
        <v>285</v>
      </c>
      <c r="G72" s="377">
        <v>13106</v>
      </c>
      <c r="H72" s="115">
        <v>34.35</v>
      </c>
      <c r="I72" s="115">
        <v>30.44</v>
      </c>
    </row>
    <row r="73" spans="1:9" s="5" customFormat="1" ht="12.75" x14ac:dyDescent="0.2">
      <c r="A73" s="392" t="s">
        <v>278</v>
      </c>
      <c r="B73" s="392" t="s">
        <v>279</v>
      </c>
      <c r="C73" s="390" t="s">
        <v>280</v>
      </c>
      <c r="D73" s="392" t="s">
        <v>280</v>
      </c>
      <c r="E73" s="377">
        <v>13001</v>
      </c>
      <c r="F73" s="392" t="s">
        <v>286</v>
      </c>
      <c r="G73" s="377">
        <v>13107</v>
      </c>
      <c r="H73" s="115">
        <v>24.15</v>
      </c>
      <c r="I73" s="115">
        <v>12.37</v>
      </c>
    </row>
    <row r="74" spans="1:9" s="5" customFormat="1" ht="12.75" x14ac:dyDescent="0.2">
      <c r="A74" s="392" t="s">
        <v>278</v>
      </c>
      <c r="B74" s="392" t="s">
        <v>279</v>
      </c>
      <c r="C74" s="390" t="s">
        <v>280</v>
      </c>
      <c r="D74" s="392" t="s">
        <v>280</v>
      </c>
      <c r="E74" s="377">
        <v>13001</v>
      </c>
      <c r="F74" s="392" t="s">
        <v>287</v>
      </c>
      <c r="G74" s="377">
        <v>13108</v>
      </c>
      <c r="H74" s="115">
        <v>53.05</v>
      </c>
      <c r="I74" s="115">
        <v>29.83</v>
      </c>
    </row>
    <row r="75" spans="1:9" s="5" customFormat="1" ht="12.75" x14ac:dyDescent="0.2">
      <c r="A75" s="392" t="s">
        <v>278</v>
      </c>
      <c r="B75" s="392" t="s">
        <v>279</v>
      </c>
      <c r="C75" s="390" t="s">
        <v>280</v>
      </c>
      <c r="D75" s="392" t="s">
        <v>280</v>
      </c>
      <c r="E75" s="377">
        <v>13001</v>
      </c>
      <c r="F75" s="392" t="s">
        <v>288</v>
      </c>
      <c r="G75" s="377">
        <v>13109</v>
      </c>
      <c r="H75" s="115">
        <v>42.41</v>
      </c>
      <c r="I75" s="115">
        <v>45.33</v>
      </c>
    </row>
    <row r="76" spans="1:9" s="5" customFormat="1" ht="12.75" x14ac:dyDescent="0.2">
      <c r="A76" s="392" t="s">
        <v>278</v>
      </c>
      <c r="B76" s="392" t="s">
        <v>279</v>
      </c>
      <c r="C76" s="390" t="s">
        <v>280</v>
      </c>
      <c r="D76" s="392" t="s">
        <v>280</v>
      </c>
      <c r="E76" s="377">
        <v>13001</v>
      </c>
      <c r="F76" s="392" t="s">
        <v>289</v>
      </c>
      <c r="G76" s="377">
        <v>13110</v>
      </c>
      <c r="H76" s="115">
        <v>30.31</v>
      </c>
      <c r="I76" s="115">
        <v>26.96</v>
      </c>
    </row>
    <row r="77" spans="1:9" s="5" customFormat="1" ht="12.75" x14ac:dyDescent="0.2">
      <c r="A77" s="392" t="s">
        <v>278</v>
      </c>
      <c r="B77" s="392" t="s">
        <v>279</v>
      </c>
      <c r="C77" s="390" t="s">
        <v>280</v>
      </c>
      <c r="D77" s="392" t="s">
        <v>280</v>
      </c>
      <c r="E77" s="377">
        <v>13001</v>
      </c>
      <c r="F77" s="392" t="s">
        <v>290</v>
      </c>
      <c r="G77" s="377">
        <v>13111</v>
      </c>
      <c r="H77" s="115">
        <v>29.26</v>
      </c>
      <c r="I77" s="115">
        <v>32.869999999999997</v>
      </c>
    </row>
    <row r="78" spans="1:9" s="5" customFormat="1" ht="12.75" x14ac:dyDescent="0.2">
      <c r="A78" s="392" t="s">
        <v>278</v>
      </c>
      <c r="B78" s="392" t="s">
        <v>279</v>
      </c>
      <c r="C78" s="390" t="s">
        <v>280</v>
      </c>
      <c r="D78" s="392" t="s">
        <v>280</v>
      </c>
      <c r="E78" s="377">
        <v>13001</v>
      </c>
      <c r="F78" s="392" t="s">
        <v>291</v>
      </c>
      <c r="G78" s="377">
        <v>13112</v>
      </c>
      <c r="H78" s="115">
        <v>18.71</v>
      </c>
      <c r="I78" s="115">
        <v>12.53</v>
      </c>
    </row>
    <row r="79" spans="1:9" s="5" customFormat="1" ht="12.75" x14ac:dyDescent="0.2">
      <c r="A79" s="392" t="s">
        <v>278</v>
      </c>
      <c r="B79" s="392" t="s">
        <v>279</v>
      </c>
      <c r="C79" s="390" t="s">
        <v>280</v>
      </c>
      <c r="D79" s="392" t="s">
        <v>280</v>
      </c>
      <c r="E79" s="377">
        <v>13001</v>
      </c>
      <c r="F79" s="392" t="s">
        <v>292</v>
      </c>
      <c r="G79" s="377">
        <v>13113</v>
      </c>
      <c r="H79" s="115">
        <v>38.65</v>
      </c>
      <c r="I79" s="115">
        <v>20.85</v>
      </c>
    </row>
    <row r="80" spans="1:9" s="5" customFormat="1" ht="12.75" x14ac:dyDescent="0.2">
      <c r="A80" s="392" t="s">
        <v>278</v>
      </c>
      <c r="B80" s="392" t="s">
        <v>279</v>
      </c>
      <c r="C80" s="390" t="s">
        <v>280</v>
      </c>
      <c r="D80" s="392" t="s">
        <v>280</v>
      </c>
      <c r="E80" s="377">
        <v>13001</v>
      </c>
      <c r="F80" s="392" t="s">
        <v>293</v>
      </c>
      <c r="G80" s="377">
        <v>13114</v>
      </c>
      <c r="H80" s="115">
        <v>44.72</v>
      </c>
      <c r="I80" s="115">
        <v>20.88</v>
      </c>
    </row>
    <row r="81" spans="1:9" s="5" customFormat="1" ht="12.75" x14ac:dyDescent="0.2">
      <c r="A81" s="392" t="s">
        <v>278</v>
      </c>
      <c r="B81" s="392" t="s">
        <v>279</v>
      </c>
      <c r="C81" s="390" t="s">
        <v>280</v>
      </c>
      <c r="D81" s="392" t="s">
        <v>280</v>
      </c>
      <c r="E81" s="377">
        <v>13001</v>
      </c>
      <c r="F81" s="392" t="s">
        <v>294</v>
      </c>
      <c r="G81" s="377">
        <v>13115</v>
      </c>
      <c r="H81" s="115">
        <v>28.86</v>
      </c>
      <c r="I81" s="115">
        <v>10.18</v>
      </c>
    </row>
    <row r="82" spans="1:9" s="5" customFormat="1" ht="12.75" x14ac:dyDescent="0.2">
      <c r="A82" s="392" t="s">
        <v>278</v>
      </c>
      <c r="B82" s="392" t="s">
        <v>279</v>
      </c>
      <c r="C82" s="390" t="s">
        <v>280</v>
      </c>
      <c r="D82" s="392" t="s">
        <v>280</v>
      </c>
      <c r="E82" s="377">
        <v>13001</v>
      </c>
      <c r="F82" s="392" t="s">
        <v>295</v>
      </c>
      <c r="G82" s="377">
        <v>13116</v>
      </c>
      <c r="H82" s="115">
        <v>50.52</v>
      </c>
      <c r="I82" s="115">
        <v>48.81</v>
      </c>
    </row>
    <row r="83" spans="1:9" s="5" customFormat="1" ht="12.75" x14ac:dyDescent="0.2">
      <c r="A83" s="392" t="s">
        <v>278</v>
      </c>
      <c r="B83" s="392" t="s">
        <v>279</v>
      </c>
      <c r="C83" s="390" t="s">
        <v>280</v>
      </c>
      <c r="D83" s="392" t="s">
        <v>280</v>
      </c>
      <c r="E83" s="377">
        <v>13001</v>
      </c>
      <c r="F83" s="392" t="s">
        <v>296</v>
      </c>
      <c r="G83" s="377">
        <v>13117</v>
      </c>
      <c r="H83" s="115">
        <v>21.6</v>
      </c>
      <c r="I83" s="115">
        <v>18</v>
      </c>
    </row>
    <row r="84" spans="1:9" s="5" customFormat="1" ht="12.75" x14ac:dyDescent="0.2">
      <c r="A84" s="392" t="s">
        <v>278</v>
      </c>
      <c r="B84" s="392" t="s">
        <v>279</v>
      </c>
      <c r="C84" s="390" t="s">
        <v>280</v>
      </c>
      <c r="D84" s="392" t="s">
        <v>280</v>
      </c>
      <c r="E84" s="377">
        <v>13001</v>
      </c>
      <c r="F84" s="392" t="s">
        <v>297</v>
      </c>
      <c r="G84" s="377">
        <v>13118</v>
      </c>
      <c r="H84" s="115">
        <v>40.81</v>
      </c>
      <c r="I84" s="115">
        <v>43.03</v>
      </c>
    </row>
    <row r="85" spans="1:9" s="5" customFormat="1" ht="12.75" x14ac:dyDescent="0.2">
      <c r="A85" s="392" t="s">
        <v>278</v>
      </c>
      <c r="B85" s="392" t="s">
        <v>279</v>
      </c>
      <c r="C85" s="390" t="s">
        <v>280</v>
      </c>
      <c r="D85" s="392" t="s">
        <v>280</v>
      </c>
      <c r="E85" s="377">
        <v>13001</v>
      </c>
      <c r="F85" s="392" t="s">
        <v>298</v>
      </c>
      <c r="G85" s="377">
        <v>13119</v>
      </c>
      <c r="H85" s="115">
        <v>26.6</v>
      </c>
      <c r="I85" s="115">
        <v>18.37</v>
      </c>
    </row>
    <row r="86" spans="1:9" s="5" customFormat="1" ht="12.75" x14ac:dyDescent="0.2">
      <c r="A86" s="392" t="s">
        <v>278</v>
      </c>
      <c r="B86" s="392" t="s">
        <v>279</v>
      </c>
      <c r="C86" s="390" t="s">
        <v>280</v>
      </c>
      <c r="D86" s="392" t="s">
        <v>280</v>
      </c>
      <c r="E86" s="377">
        <v>13001</v>
      </c>
      <c r="F86" s="392" t="s">
        <v>299</v>
      </c>
      <c r="G86" s="377">
        <v>13120</v>
      </c>
      <c r="H86" s="115">
        <v>35.5</v>
      </c>
      <c r="I86" s="115">
        <v>22.46</v>
      </c>
    </row>
    <row r="87" spans="1:9" s="5" customFormat="1" ht="12.75" x14ac:dyDescent="0.2">
      <c r="A87" s="392" t="s">
        <v>278</v>
      </c>
      <c r="B87" s="392" t="s">
        <v>279</v>
      </c>
      <c r="C87" s="390" t="s">
        <v>280</v>
      </c>
      <c r="D87" s="392" t="s">
        <v>280</v>
      </c>
      <c r="E87" s="377">
        <v>13001</v>
      </c>
      <c r="F87" s="392" t="s">
        <v>300</v>
      </c>
      <c r="G87" s="377">
        <v>13121</v>
      </c>
      <c r="H87" s="115">
        <v>47.87</v>
      </c>
      <c r="I87" s="115">
        <v>37.74</v>
      </c>
    </row>
    <row r="88" spans="1:9" s="5" customFormat="1" ht="12.75" x14ac:dyDescent="0.2">
      <c r="A88" s="392" t="s">
        <v>278</v>
      </c>
      <c r="B88" s="392" t="s">
        <v>279</v>
      </c>
      <c r="C88" s="390" t="s">
        <v>280</v>
      </c>
      <c r="D88" s="392" t="s">
        <v>280</v>
      </c>
      <c r="E88" s="377">
        <v>13001</v>
      </c>
      <c r="F88" s="392" t="s">
        <v>301</v>
      </c>
      <c r="G88" s="377">
        <v>13122</v>
      </c>
      <c r="H88" s="115">
        <v>28.29</v>
      </c>
      <c r="I88" s="115">
        <v>24</v>
      </c>
    </row>
    <row r="89" spans="1:9" s="5" customFormat="1" ht="12.75" x14ac:dyDescent="0.2">
      <c r="A89" s="392" t="s">
        <v>278</v>
      </c>
      <c r="B89" s="392" t="s">
        <v>279</v>
      </c>
      <c r="C89" s="390" t="s">
        <v>280</v>
      </c>
      <c r="D89" s="392" t="s">
        <v>280</v>
      </c>
      <c r="E89" s="377">
        <v>13001</v>
      </c>
      <c r="F89" s="392" t="s">
        <v>302</v>
      </c>
      <c r="G89" s="377">
        <v>13123</v>
      </c>
      <c r="H89" s="115">
        <v>34.729999999999997</v>
      </c>
      <c r="I89" s="115">
        <v>17.12</v>
      </c>
    </row>
    <row r="90" spans="1:9" s="5" customFormat="1" ht="12.75" x14ac:dyDescent="0.2">
      <c r="A90" s="392" t="s">
        <v>278</v>
      </c>
      <c r="B90" s="392" t="s">
        <v>279</v>
      </c>
      <c r="C90" s="390" t="s">
        <v>280</v>
      </c>
      <c r="D90" s="392" t="s">
        <v>280</v>
      </c>
      <c r="E90" s="377">
        <v>13001</v>
      </c>
      <c r="F90" s="392" t="s">
        <v>303</v>
      </c>
      <c r="G90" s="377">
        <v>13124</v>
      </c>
      <c r="H90" s="115">
        <v>24.29</v>
      </c>
      <c r="I90" s="115">
        <v>19.41</v>
      </c>
    </row>
    <row r="91" spans="1:9" s="5" customFormat="1" ht="12.75" x14ac:dyDescent="0.2">
      <c r="A91" s="392" t="s">
        <v>278</v>
      </c>
      <c r="B91" s="392" t="s">
        <v>279</v>
      </c>
      <c r="C91" s="390" t="s">
        <v>280</v>
      </c>
      <c r="D91" s="392" t="s">
        <v>280</v>
      </c>
      <c r="E91" s="377">
        <v>13001</v>
      </c>
      <c r="F91" s="392" t="s">
        <v>304</v>
      </c>
      <c r="G91" s="377">
        <v>13125</v>
      </c>
      <c r="H91" s="115">
        <v>29.47</v>
      </c>
      <c r="I91" s="115">
        <v>16.850000000000001</v>
      </c>
    </row>
    <row r="92" spans="1:9" s="5" customFormat="1" ht="12.75" x14ac:dyDescent="0.2">
      <c r="A92" s="392" t="s">
        <v>278</v>
      </c>
      <c r="B92" s="392" t="s">
        <v>279</v>
      </c>
      <c r="C92" s="390" t="s">
        <v>280</v>
      </c>
      <c r="D92" s="392" t="s">
        <v>280</v>
      </c>
      <c r="E92" s="377">
        <v>13001</v>
      </c>
      <c r="F92" s="392" t="s">
        <v>305</v>
      </c>
      <c r="G92" s="377">
        <v>13126</v>
      </c>
      <c r="H92" s="115">
        <v>28.26</v>
      </c>
      <c r="I92" s="115">
        <v>20.61</v>
      </c>
    </row>
    <row r="93" spans="1:9" s="5" customFormat="1" ht="12.75" x14ac:dyDescent="0.2">
      <c r="A93" s="392" t="s">
        <v>278</v>
      </c>
      <c r="B93" s="392" t="s">
        <v>279</v>
      </c>
      <c r="C93" s="390" t="s">
        <v>280</v>
      </c>
      <c r="D93" s="392" t="s">
        <v>280</v>
      </c>
      <c r="E93" s="377">
        <v>13001</v>
      </c>
      <c r="F93" s="392" t="s">
        <v>306</v>
      </c>
      <c r="G93" s="377">
        <v>13127</v>
      </c>
      <c r="H93" s="115">
        <v>40.01</v>
      </c>
      <c r="I93" s="115">
        <v>23.91</v>
      </c>
    </row>
    <row r="94" spans="1:9" s="5" customFormat="1" ht="12.75" x14ac:dyDescent="0.2">
      <c r="A94" s="392" t="s">
        <v>278</v>
      </c>
      <c r="B94" s="392" t="s">
        <v>279</v>
      </c>
      <c r="C94" s="390" t="s">
        <v>280</v>
      </c>
      <c r="D94" s="392" t="s">
        <v>280</v>
      </c>
      <c r="E94" s="377">
        <v>13001</v>
      </c>
      <c r="F94" s="392" t="s">
        <v>307</v>
      </c>
      <c r="G94" s="377">
        <v>13128</v>
      </c>
      <c r="H94" s="115">
        <v>36.950000000000003</v>
      </c>
      <c r="I94" s="115">
        <v>24.56</v>
      </c>
    </row>
    <row r="95" spans="1:9" s="5" customFormat="1" ht="12.75" x14ac:dyDescent="0.2">
      <c r="A95" s="392" t="s">
        <v>278</v>
      </c>
      <c r="B95" s="392" t="s">
        <v>279</v>
      </c>
      <c r="C95" s="390" t="s">
        <v>280</v>
      </c>
      <c r="D95" s="392" t="s">
        <v>280</v>
      </c>
      <c r="E95" s="377">
        <v>13001</v>
      </c>
      <c r="F95" s="392" t="s">
        <v>308</v>
      </c>
      <c r="G95" s="377">
        <v>13129</v>
      </c>
      <c r="H95" s="115">
        <v>27.19</v>
      </c>
      <c r="I95" s="115">
        <v>21.93</v>
      </c>
    </row>
    <row r="96" spans="1:9" s="5" customFormat="1" ht="12.75" x14ac:dyDescent="0.2">
      <c r="A96" s="392" t="s">
        <v>278</v>
      </c>
      <c r="B96" s="392" t="s">
        <v>279</v>
      </c>
      <c r="C96" s="390" t="s">
        <v>280</v>
      </c>
      <c r="D96" s="392" t="s">
        <v>280</v>
      </c>
      <c r="E96" s="377">
        <v>13001</v>
      </c>
      <c r="F96" s="392" t="s">
        <v>309</v>
      </c>
      <c r="G96" s="377">
        <v>13130</v>
      </c>
      <c r="H96" s="115">
        <v>37.15</v>
      </c>
      <c r="I96" s="115">
        <v>28</v>
      </c>
    </row>
    <row r="97" spans="1:9" s="5" customFormat="1" ht="12.75" x14ac:dyDescent="0.2">
      <c r="A97" s="392" t="s">
        <v>278</v>
      </c>
      <c r="B97" s="392" t="s">
        <v>279</v>
      </c>
      <c r="C97" s="390" t="s">
        <v>280</v>
      </c>
      <c r="D97" s="392" t="s">
        <v>280</v>
      </c>
      <c r="E97" s="377">
        <v>13001</v>
      </c>
      <c r="F97" s="392" t="s">
        <v>310</v>
      </c>
      <c r="G97" s="377">
        <v>13131</v>
      </c>
      <c r="H97" s="115">
        <v>28.87</v>
      </c>
      <c r="I97" s="115">
        <v>32.590000000000003</v>
      </c>
    </row>
    <row r="98" spans="1:9" s="5" customFormat="1" ht="12.75" x14ac:dyDescent="0.2">
      <c r="A98" s="392" t="s">
        <v>278</v>
      </c>
      <c r="B98" s="392" t="s">
        <v>279</v>
      </c>
      <c r="C98" s="390" t="s">
        <v>280</v>
      </c>
      <c r="D98" s="392" t="s">
        <v>280</v>
      </c>
      <c r="E98" s="377">
        <v>13001</v>
      </c>
      <c r="F98" s="392" t="s">
        <v>311</v>
      </c>
      <c r="G98" s="377">
        <v>13132</v>
      </c>
      <c r="H98" s="115">
        <v>54.72</v>
      </c>
      <c r="I98" s="115">
        <v>29.33</v>
      </c>
    </row>
    <row r="99" spans="1:9" s="5" customFormat="1" ht="12.75" x14ac:dyDescent="0.2">
      <c r="A99" s="392" t="s">
        <v>278</v>
      </c>
      <c r="B99" s="392" t="s">
        <v>312</v>
      </c>
      <c r="C99" s="390" t="s">
        <v>280</v>
      </c>
      <c r="D99" s="392" t="s">
        <v>280</v>
      </c>
      <c r="E99" s="377">
        <v>13001</v>
      </c>
      <c r="F99" s="392" t="s">
        <v>313</v>
      </c>
      <c r="G99" s="377">
        <v>13201</v>
      </c>
      <c r="H99" s="115">
        <v>23.72</v>
      </c>
      <c r="I99" s="115">
        <v>16.440000000000001</v>
      </c>
    </row>
    <row r="100" spans="1:9" s="5" customFormat="1" ht="12.75" x14ac:dyDescent="0.2">
      <c r="A100" s="392" t="s">
        <v>278</v>
      </c>
      <c r="B100" s="392" t="s">
        <v>312</v>
      </c>
      <c r="C100" s="390" t="s">
        <v>280</v>
      </c>
      <c r="D100" s="392" t="s">
        <v>280</v>
      </c>
      <c r="E100" s="377">
        <v>13001</v>
      </c>
      <c r="F100" s="392" t="s">
        <v>314</v>
      </c>
      <c r="G100" s="377">
        <v>13202</v>
      </c>
      <c r="H100" s="538" t="s">
        <v>510</v>
      </c>
      <c r="I100" s="538" t="s">
        <v>510</v>
      </c>
    </row>
    <row r="101" spans="1:9" s="5" customFormat="1" ht="12.75" x14ac:dyDescent="0.2">
      <c r="A101" s="392" t="s">
        <v>278</v>
      </c>
      <c r="B101" s="392" t="s">
        <v>312</v>
      </c>
      <c r="C101" s="390" t="s">
        <v>280</v>
      </c>
      <c r="D101" s="392" t="s">
        <v>280</v>
      </c>
      <c r="E101" s="377">
        <v>13001</v>
      </c>
      <c r="F101" s="392" t="s">
        <v>315</v>
      </c>
      <c r="G101" s="377">
        <v>13203</v>
      </c>
      <c r="H101" s="538" t="s">
        <v>510</v>
      </c>
      <c r="I101" s="538" t="s">
        <v>510</v>
      </c>
    </row>
    <row r="102" spans="1:9" s="5" customFormat="1" ht="12.75" x14ac:dyDescent="0.2">
      <c r="A102" s="392" t="s">
        <v>278</v>
      </c>
      <c r="B102" s="392" t="s">
        <v>316</v>
      </c>
      <c r="C102" s="390" t="s">
        <v>280</v>
      </c>
      <c r="D102" s="392" t="s">
        <v>280</v>
      </c>
      <c r="E102" s="377">
        <v>13001</v>
      </c>
      <c r="F102" s="392" t="s">
        <v>317</v>
      </c>
      <c r="G102" s="377">
        <v>13301</v>
      </c>
      <c r="H102" s="538" t="s">
        <v>510</v>
      </c>
      <c r="I102" s="538" t="s">
        <v>510</v>
      </c>
    </row>
    <row r="103" spans="1:9" s="5" customFormat="1" ht="12.75" x14ac:dyDescent="0.2">
      <c r="A103" s="392" t="s">
        <v>278</v>
      </c>
      <c r="B103" s="392" t="s">
        <v>316</v>
      </c>
      <c r="C103" s="390" t="s">
        <v>280</v>
      </c>
      <c r="D103" s="392" t="s">
        <v>280</v>
      </c>
      <c r="E103" s="377">
        <v>13001</v>
      </c>
      <c r="F103" s="392" t="s">
        <v>318</v>
      </c>
      <c r="G103" s="377">
        <v>13302</v>
      </c>
      <c r="H103" s="538" t="s">
        <v>510</v>
      </c>
      <c r="I103" s="538" t="s">
        <v>510</v>
      </c>
    </row>
    <row r="104" spans="1:9" s="5" customFormat="1" ht="12.75" x14ac:dyDescent="0.2">
      <c r="A104" s="392" t="s">
        <v>278</v>
      </c>
      <c r="B104" s="392" t="s">
        <v>316</v>
      </c>
      <c r="C104" s="390" t="s">
        <v>280</v>
      </c>
      <c r="D104" s="392" t="s">
        <v>280</v>
      </c>
      <c r="E104" s="377">
        <v>13001</v>
      </c>
      <c r="F104" s="392" t="s">
        <v>319</v>
      </c>
      <c r="G104" s="377">
        <v>13303</v>
      </c>
      <c r="H104" s="538" t="s">
        <v>510</v>
      </c>
      <c r="I104" s="538" t="s">
        <v>510</v>
      </c>
    </row>
    <row r="105" spans="1:9" s="5" customFormat="1" ht="12.75" x14ac:dyDescent="0.2">
      <c r="A105" s="392" t="s">
        <v>278</v>
      </c>
      <c r="B105" s="392" t="s">
        <v>320</v>
      </c>
      <c r="C105" s="390" t="s">
        <v>280</v>
      </c>
      <c r="D105" s="392" t="s">
        <v>280</v>
      </c>
      <c r="E105" s="377">
        <v>13001</v>
      </c>
      <c r="F105" s="392" t="s">
        <v>321</v>
      </c>
      <c r="G105" s="377">
        <v>13401</v>
      </c>
      <c r="H105" s="115">
        <v>22.3</v>
      </c>
      <c r="I105" s="115">
        <v>15.22</v>
      </c>
    </row>
    <row r="106" spans="1:9" s="5" customFormat="1" ht="12.75" x14ac:dyDescent="0.2">
      <c r="A106" s="392" t="s">
        <v>278</v>
      </c>
      <c r="B106" s="392" t="s">
        <v>320</v>
      </c>
      <c r="C106" s="390" t="s">
        <v>280</v>
      </c>
      <c r="D106" s="392" t="s">
        <v>280</v>
      </c>
      <c r="E106" s="377">
        <v>13001</v>
      </c>
      <c r="F106" s="392" t="s">
        <v>322</v>
      </c>
      <c r="G106" s="377">
        <v>13402</v>
      </c>
      <c r="H106" s="538" t="s">
        <v>510</v>
      </c>
      <c r="I106" s="538" t="s">
        <v>510</v>
      </c>
    </row>
    <row r="107" spans="1:9" s="5" customFormat="1" ht="12.75" x14ac:dyDescent="0.2">
      <c r="A107" s="392" t="s">
        <v>278</v>
      </c>
      <c r="B107" s="392" t="s">
        <v>320</v>
      </c>
      <c r="C107" s="390" t="s">
        <v>280</v>
      </c>
      <c r="D107" s="392" t="s">
        <v>280</v>
      </c>
      <c r="E107" s="377">
        <v>13001</v>
      </c>
      <c r="F107" s="392" t="s">
        <v>323</v>
      </c>
      <c r="G107" s="377">
        <v>13403</v>
      </c>
      <c r="H107" s="538" t="s">
        <v>510</v>
      </c>
      <c r="I107" s="538" t="s">
        <v>510</v>
      </c>
    </row>
    <row r="108" spans="1:9" s="5" customFormat="1" ht="12.75" x14ac:dyDescent="0.2">
      <c r="A108" s="392" t="s">
        <v>278</v>
      </c>
      <c r="B108" s="392" t="s">
        <v>320</v>
      </c>
      <c r="C108" s="390" t="s">
        <v>280</v>
      </c>
      <c r="D108" s="392" t="s">
        <v>280</v>
      </c>
      <c r="E108" s="377">
        <v>13001</v>
      </c>
      <c r="F108" s="392" t="s">
        <v>324</v>
      </c>
      <c r="G108" s="377">
        <v>13404</v>
      </c>
      <c r="H108" s="538" t="s">
        <v>510</v>
      </c>
      <c r="I108" s="538" t="s">
        <v>510</v>
      </c>
    </row>
    <row r="109" spans="1:9" s="5" customFormat="1" ht="12.75" x14ac:dyDescent="0.2">
      <c r="A109" s="392" t="s">
        <v>278</v>
      </c>
      <c r="B109" s="392" t="s">
        <v>325</v>
      </c>
      <c r="C109" s="390" t="s">
        <v>181</v>
      </c>
      <c r="D109" s="392" t="s">
        <v>325</v>
      </c>
      <c r="E109" s="377">
        <v>13501</v>
      </c>
      <c r="F109" s="193" t="s">
        <v>325</v>
      </c>
      <c r="G109" s="377">
        <v>13501</v>
      </c>
      <c r="H109" s="538" t="s">
        <v>510</v>
      </c>
      <c r="I109" s="538" t="s">
        <v>510</v>
      </c>
    </row>
    <row r="110" spans="1:9" s="5" customFormat="1" ht="12.75" x14ac:dyDescent="0.2">
      <c r="A110" s="392" t="s">
        <v>278</v>
      </c>
      <c r="B110" s="392" t="s">
        <v>326</v>
      </c>
      <c r="C110" s="390" t="s">
        <v>280</v>
      </c>
      <c r="D110" s="392" t="s">
        <v>280</v>
      </c>
      <c r="E110" s="377">
        <v>13001</v>
      </c>
      <c r="F110" s="392" t="s">
        <v>326</v>
      </c>
      <c r="G110" s="377">
        <v>13601</v>
      </c>
      <c r="H110" s="538" t="s">
        <v>510</v>
      </c>
      <c r="I110" s="538" t="s">
        <v>510</v>
      </c>
    </row>
    <row r="111" spans="1:9" s="5" customFormat="1" ht="12.75" x14ac:dyDescent="0.2">
      <c r="A111" s="392" t="s">
        <v>278</v>
      </c>
      <c r="B111" s="392" t="s">
        <v>326</v>
      </c>
      <c r="C111" s="390" t="s">
        <v>280</v>
      </c>
      <c r="D111" s="392" t="s">
        <v>280</v>
      </c>
      <c r="E111" s="377">
        <v>13001</v>
      </c>
      <c r="F111" s="392" t="s">
        <v>327</v>
      </c>
      <c r="G111" s="377">
        <v>13602</v>
      </c>
      <c r="H111" s="538" t="s">
        <v>510</v>
      </c>
      <c r="I111" s="538" t="s">
        <v>510</v>
      </c>
    </row>
    <row r="112" spans="1:9" s="5" customFormat="1" ht="12.75" x14ac:dyDescent="0.2">
      <c r="A112" s="392" t="s">
        <v>278</v>
      </c>
      <c r="B112" s="392" t="s">
        <v>326</v>
      </c>
      <c r="C112" s="390" t="s">
        <v>280</v>
      </c>
      <c r="D112" s="392" t="s">
        <v>280</v>
      </c>
      <c r="E112" s="377">
        <v>13001</v>
      </c>
      <c r="F112" s="392" t="s">
        <v>328</v>
      </c>
      <c r="G112" s="377">
        <v>13603</v>
      </c>
      <c r="H112" s="538" t="s">
        <v>510</v>
      </c>
      <c r="I112" s="538" t="s">
        <v>510</v>
      </c>
    </row>
    <row r="113" spans="1:9" s="5" customFormat="1" ht="12.75" x14ac:dyDescent="0.2">
      <c r="A113" s="392" t="s">
        <v>278</v>
      </c>
      <c r="B113" s="392" t="s">
        <v>326</v>
      </c>
      <c r="C113" s="390" t="s">
        <v>280</v>
      </c>
      <c r="D113" s="392" t="s">
        <v>280</v>
      </c>
      <c r="E113" s="377">
        <v>13001</v>
      </c>
      <c r="F113" s="392" t="s">
        <v>329</v>
      </c>
      <c r="G113" s="377">
        <v>13604</v>
      </c>
      <c r="H113" s="115">
        <v>14.95</v>
      </c>
      <c r="I113" s="115">
        <v>8.16</v>
      </c>
    </row>
    <row r="114" spans="1:9" s="5" customFormat="1" ht="12.75" x14ac:dyDescent="0.2">
      <c r="A114" s="392" t="s">
        <v>278</v>
      </c>
      <c r="B114" s="392" t="s">
        <v>326</v>
      </c>
      <c r="C114" s="390" t="s">
        <v>280</v>
      </c>
      <c r="D114" s="392" t="s">
        <v>280</v>
      </c>
      <c r="E114" s="377">
        <v>13001</v>
      </c>
      <c r="F114" s="392" t="s">
        <v>330</v>
      </c>
      <c r="G114" s="377">
        <v>13605</v>
      </c>
      <c r="H114" s="538" t="s">
        <v>510</v>
      </c>
      <c r="I114" s="538" t="s">
        <v>510</v>
      </c>
    </row>
    <row r="115" spans="1:9" s="5" customFormat="1" ht="12.75" x14ac:dyDescent="0.2">
      <c r="A115" s="392" t="s">
        <v>331</v>
      </c>
      <c r="B115" s="392" t="s">
        <v>332</v>
      </c>
      <c r="C115" s="390" t="s">
        <v>181</v>
      </c>
      <c r="D115" s="392" t="s">
        <v>332</v>
      </c>
      <c r="E115" s="377">
        <v>14101</v>
      </c>
      <c r="F115" s="392" t="s">
        <v>332</v>
      </c>
      <c r="G115" s="377">
        <v>14101</v>
      </c>
      <c r="H115" s="115">
        <v>16.78</v>
      </c>
      <c r="I115" s="115">
        <v>2.36</v>
      </c>
    </row>
    <row r="116" spans="1:9" s="5" customFormat="1" ht="12.75" x14ac:dyDescent="0.2">
      <c r="A116" s="392" t="s">
        <v>333</v>
      </c>
      <c r="B116" s="392" t="s">
        <v>334</v>
      </c>
      <c r="C116" s="390" t="s">
        <v>181</v>
      </c>
      <c r="D116" s="392" t="s">
        <v>334</v>
      </c>
      <c r="E116" s="377">
        <v>15101</v>
      </c>
      <c r="F116" s="392" t="s">
        <v>334</v>
      </c>
      <c r="G116" s="377">
        <v>15101</v>
      </c>
      <c r="H116" s="538" t="s">
        <v>510</v>
      </c>
      <c r="I116" s="538" t="s">
        <v>510</v>
      </c>
    </row>
    <row r="117" spans="1:9" s="5" customFormat="1" ht="12.75" x14ac:dyDescent="0.2">
      <c r="A117" s="392" t="s">
        <v>335</v>
      </c>
      <c r="B117" s="349" t="s">
        <v>336</v>
      </c>
      <c r="C117" s="390" t="s">
        <v>181</v>
      </c>
      <c r="D117" s="392" t="s">
        <v>337</v>
      </c>
      <c r="E117" s="377">
        <v>16101</v>
      </c>
      <c r="F117" s="392" t="s">
        <v>338</v>
      </c>
      <c r="G117" s="377">
        <v>16101</v>
      </c>
      <c r="H117" s="538" t="s">
        <v>510</v>
      </c>
      <c r="I117" s="538" t="s">
        <v>510</v>
      </c>
    </row>
    <row r="118" spans="1:9" s="5" customFormat="1" ht="12.75" x14ac:dyDescent="0.2">
      <c r="A118" s="392" t="s">
        <v>335</v>
      </c>
      <c r="B118" s="349" t="s">
        <v>336</v>
      </c>
      <c r="C118" s="390" t="s">
        <v>181</v>
      </c>
      <c r="D118" s="392" t="s">
        <v>337</v>
      </c>
      <c r="E118" s="377">
        <v>16101</v>
      </c>
      <c r="F118" s="392" t="s">
        <v>339</v>
      </c>
      <c r="G118" s="377">
        <v>16103</v>
      </c>
      <c r="H118" s="538" t="s">
        <v>510</v>
      </c>
      <c r="I118" s="538" t="s">
        <v>510</v>
      </c>
    </row>
    <row r="119" spans="1:9" s="5" customFormat="1" ht="12.75" x14ac:dyDescent="0.2">
      <c r="A119" s="392" t="s">
        <v>335</v>
      </c>
      <c r="B119" s="349" t="s">
        <v>340</v>
      </c>
      <c r="C119" s="390" t="s">
        <v>181</v>
      </c>
      <c r="D119" s="387" t="s">
        <v>341</v>
      </c>
      <c r="E119" s="377">
        <v>16301</v>
      </c>
      <c r="F119" s="387" t="s">
        <v>341</v>
      </c>
      <c r="G119" s="377">
        <v>16301</v>
      </c>
      <c r="H119" s="538" t="s">
        <v>510</v>
      </c>
      <c r="I119" s="538" t="s">
        <v>510</v>
      </c>
    </row>
  </sheetData>
  <mergeCells count="1">
    <mergeCell ref="B1:I1"/>
  </mergeCells>
  <hyperlinks>
    <hyperlink ref="J1" location="INDICE!A1" display="INDICE" xr:uid="{00000000-0004-0000-7A00-000000000000}"/>
    <hyperlink ref="J2" location="Matriz_Estadisticas!A1" display="ESTADÍSTICAS" xr:uid="{00000000-0004-0000-7A00-000001000000}"/>
  </hyperlinks>
  <pageMargins left="0.7" right="0.7" top="0.75" bottom="0.75" header="0.3" footer="0.3"/>
  <pageSetup orientation="portrait" horizontalDpi="4294967293" verticalDpi="4294967293" r:id="rId1"/>
</worksheet>
</file>

<file path=xl/worksheets/sheet1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B00-000000000000}">
  <dimension ref="A1:G37"/>
  <sheetViews>
    <sheetView workbookViewId="0"/>
  </sheetViews>
  <sheetFormatPr baseColWidth="10" defaultColWidth="11.42578125" defaultRowHeight="15" x14ac:dyDescent="0.25"/>
  <cols>
    <col min="1" max="1" width="44.42578125" style="10" bestFit="1" customWidth="1"/>
    <col min="2" max="2" width="100.7109375" style="11" customWidth="1"/>
    <col min="3" max="3" width="7" style="8" bestFit="1" customWidth="1"/>
    <col min="4" max="7" width="11.42578125" style="8"/>
    <col min="8" max="16384" width="11.42578125" style="34"/>
  </cols>
  <sheetData>
    <row r="1" spans="1:7" x14ac:dyDescent="0.25">
      <c r="A1" s="678" t="s">
        <v>401</v>
      </c>
      <c r="B1" s="679" t="s">
        <v>402</v>
      </c>
      <c r="C1" s="57" t="s">
        <v>144</v>
      </c>
    </row>
    <row r="2" spans="1:7" s="27" customFormat="1" ht="15" customHeight="1" x14ac:dyDescent="0.2">
      <c r="A2" s="432" t="s">
        <v>8</v>
      </c>
      <c r="B2" s="399" t="s">
        <v>45</v>
      </c>
      <c r="C2" s="8"/>
      <c r="D2" s="8"/>
      <c r="E2" s="8"/>
      <c r="F2" s="8"/>
      <c r="G2" s="8"/>
    </row>
    <row r="3" spans="1:7" s="27" customFormat="1" ht="15" customHeight="1" x14ac:dyDescent="0.2">
      <c r="A3" s="415" t="s">
        <v>6</v>
      </c>
      <c r="B3" s="399" t="s">
        <v>1508</v>
      </c>
      <c r="C3" s="8"/>
      <c r="D3" s="8"/>
      <c r="E3" s="8"/>
      <c r="F3" s="8"/>
      <c r="G3" s="8"/>
    </row>
    <row r="4" spans="1:7" s="27" customFormat="1" ht="15" customHeight="1" x14ac:dyDescent="0.2">
      <c r="A4" s="415" t="s">
        <v>370</v>
      </c>
      <c r="B4" s="399" t="s">
        <v>43</v>
      </c>
      <c r="C4" s="8"/>
      <c r="D4" s="8"/>
      <c r="E4" s="8"/>
      <c r="F4" s="8"/>
      <c r="G4" s="8"/>
    </row>
    <row r="5" spans="1:7" s="27" customFormat="1" ht="15" customHeight="1" x14ac:dyDescent="0.2">
      <c r="A5" s="415" t="s">
        <v>11</v>
      </c>
      <c r="B5" s="399" t="s">
        <v>1509</v>
      </c>
      <c r="C5" s="8"/>
      <c r="D5" s="8"/>
      <c r="E5" s="8"/>
      <c r="F5" s="8"/>
      <c r="G5" s="8"/>
    </row>
    <row r="6" spans="1:7" s="27" customFormat="1" ht="15" customHeight="1" x14ac:dyDescent="0.2">
      <c r="A6" s="415" t="s">
        <v>145</v>
      </c>
      <c r="B6" s="399" t="s">
        <v>404</v>
      </c>
      <c r="C6" s="8"/>
      <c r="D6" s="8"/>
      <c r="E6" s="8"/>
      <c r="F6" s="8"/>
      <c r="G6" s="8"/>
    </row>
    <row r="7" spans="1:7" s="27" customFormat="1" ht="15" customHeight="1" x14ac:dyDescent="0.2">
      <c r="A7" s="415" t="s">
        <v>9</v>
      </c>
      <c r="B7" s="401" t="s">
        <v>405</v>
      </c>
      <c r="C7" s="8"/>
      <c r="D7" s="8"/>
      <c r="E7" s="8"/>
      <c r="F7" s="8"/>
      <c r="G7" s="8"/>
    </row>
    <row r="8" spans="1:7" s="27" customFormat="1" ht="15" customHeight="1" x14ac:dyDescent="0.2">
      <c r="A8" s="415" t="s">
        <v>371</v>
      </c>
      <c r="B8" s="397">
        <v>2018</v>
      </c>
      <c r="C8" s="8"/>
      <c r="D8" s="8"/>
      <c r="E8" s="8"/>
      <c r="F8" s="8"/>
      <c r="G8" s="8"/>
    </row>
    <row r="9" spans="1:7" s="27" customFormat="1" ht="15" customHeight="1" x14ac:dyDescent="0.2">
      <c r="A9" s="415" t="s">
        <v>372</v>
      </c>
      <c r="B9" s="399" t="s">
        <v>453</v>
      </c>
      <c r="C9" s="8"/>
      <c r="D9" s="8"/>
      <c r="E9" s="8"/>
      <c r="F9" s="8"/>
      <c r="G9" s="8"/>
    </row>
    <row r="10" spans="1:7" s="27" customFormat="1" ht="76.5" x14ac:dyDescent="0.2">
      <c r="A10" s="209" t="s">
        <v>373</v>
      </c>
      <c r="B10" s="398" t="s">
        <v>1510</v>
      </c>
      <c r="C10" s="8"/>
      <c r="D10" s="8"/>
      <c r="E10" s="8"/>
      <c r="F10" s="8"/>
      <c r="G10" s="8"/>
    </row>
    <row r="11" spans="1:7" s="27" customFormat="1" ht="15" customHeight="1" x14ac:dyDescent="0.2">
      <c r="A11" s="415" t="s">
        <v>374</v>
      </c>
      <c r="B11" s="399" t="s">
        <v>408</v>
      </c>
      <c r="C11" s="8"/>
      <c r="D11" s="8"/>
      <c r="E11" s="8"/>
      <c r="F11" s="8"/>
      <c r="G11" s="8"/>
    </row>
    <row r="12" spans="1:7" s="27" customFormat="1" ht="15" customHeight="1" x14ac:dyDescent="0.2">
      <c r="A12" s="415" t="s">
        <v>375</v>
      </c>
      <c r="B12" s="399" t="s">
        <v>456</v>
      </c>
      <c r="C12" s="8"/>
      <c r="D12" s="8"/>
      <c r="E12" s="8"/>
      <c r="F12" s="8"/>
      <c r="G12" s="8"/>
    </row>
    <row r="13" spans="1:7" s="27" customFormat="1" ht="15" customHeight="1" x14ac:dyDescent="0.2">
      <c r="A13" s="415" t="s">
        <v>376</v>
      </c>
      <c r="B13" s="399" t="s">
        <v>1511</v>
      </c>
      <c r="C13" s="8"/>
      <c r="D13" s="8"/>
      <c r="E13" s="8"/>
      <c r="F13" s="8"/>
      <c r="G13" s="8"/>
    </row>
    <row r="14" spans="1:7" s="27" customFormat="1" ht="15" customHeight="1" x14ac:dyDescent="0.2">
      <c r="A14" s="415" t="s">
        <v>146</v>
      </c>
      <c r="B14" s="397" t="s">
        <v>458</v>
      </c>
      <c r="C14" s="8"/>
      <c r="D14" s="8"/>
      <c r="E14" s="8"/>
      <c r="F14" s="8"/>
      <c r="G14" s="8"/>
    </row>
    <row r="15" spans="1:7" s="27" customFormat="1" ht="15" customHeight="1" x14ac:dyDescent="0.2">
      <c r="A15" s="415" t="s">
        <v>377</v>
      </c>
      <c r="B15" s="396">
        <v>43046</v>
      </c>
      <c r="C15" s="8"/>
      <c r="D15" s="8"/>
      <c r="E15" s="8"/>
      <c r="F15" s="8"/>
      <c r="G15" s="8"/>
    </row>
    <row r="16" spans="1:7" s="27" customFormat="1" ht="15" customHeight="1" x14ac:dyDescent="0.2">
      <c r="A16" s="415" t="s">
        <v>378</v>
      </c>
      <c r="B16" s="396">
        <v>43658</v>
      </c>
      <c r="C16" s="8"/>
      <c r="D16" s="8"/>
      <c r="E16" s="8"/>
      <c r="F16" s="8"/>
      <c r="G16" s="8"/>
    </row>
    <row r="17" spans="1:7" s="27" customFormat="1" ht="15" customHeight="1" x14ac:dyDescent="0.2">
      <c r="A17" s="415" t="s">
        <v>379</v>
      </c>
      <c r="B17" s="401" t="s">
        <v>1033</v>
      </c>
      <c r="C17" s="8"/>
      <c r="D17" s="8"/>
      <c r="E17" s="8"/>
      <c r="F17" s="8"/>
      <c r="G17" s="8"/>
    </row>
    <row r="18" spans="1:7" s="27" customFormat="1" ht="15" customHeight="1" x14ac:dyDescent="0.2">
      <c r="A18" s="415" t="s">
        <v>380</v>
      </c>
      <c r="B18" s="399" t="s">
        <v>1512</v>
      </c>
      <c r="C18" s="8"/>
      <c r="D18" s="8"/>
      <c r="E18" s="8"/>
      <c r="F18" s="8"/>
      <c r="G18" s="8"/>
    </row>
    <row r="19" spans="1:7" s="27" customFormat="1" ht="15" customHeight="1" x14ac:dyDescent="0.2">
      <c r="A19" s="415" t="s">
        <v>381</v>
      </c>
      <c r="B19" s="399" t="s">
        <v>1513</v>
      </c>
      <c r="C19" s="8"/>
      <c r="D19" s="8"/>
      <c r="E19" s="8"/>
      <c r="F19" s="8"/>
      <c r="G19" s="8"/>
    </row>
    <row r="20" spans="1:7" s="27" customFormat="1" ht="15" customHeight="1" x14ac:dyDescent="0.2">
      <c r="A20" s="415" t="s">
        <v>382</v>
      </c>
      <c r="B20" s="399" t="s">
        <v>462</v>
      </c>
      <c r="C20" s="8"/>
      <c r="D20" s="8"/>
      <c r="E20" s="8"/>
      <c r="F20" s="8"/>
      <c r="G20" s="8"/>
    </row>
    <row r="21" spans="1:7" s="27" customFormat="1" ht="15" customHeight="1" x14ac:dyDescent="0.2">
      <c r="A21" s="415" t="s">
        <v>385</v>
      </c>
      <c r="B21" s="399" t="s">
        <v>1514</v>
      </c>
      <c r="C21" s="8"/>
      <c r="D21" s="8"/>
      <c r="E21" s="8"/>
      <c r="F21" s="8"/>
      <c r="G21" s="8"/>
    </row>
    <row r="22" spans="1:7" s="27" customFormat="1" ht="25.5" x14ac:dyDescent="0.2">
      <c r="A22" s="432" t="s">
        <v>386</v>
      </c>
      <c r="B22" s="399" t="s">
        <v>1515</v>
      </c>
      <c r="C22" s="8"/>
      <c r="D22" s="8"/>
      <c r="E22" s="8"/>
      <c r="F22" s="8"/>
      <c r="G22" s="8"/>
    </row>
    <row r="23" spans="1:7" s="27" customFormat="1" ht="15" customHeight="1" x14ac:dyDescent="0.2">
      <c r="A23" s="432" t="s">
        <v>418</v>
      </c>
      <c r="B23" s="399" t="s">
        <v>1516</v>
      </c>
      <c r="C23" s="8"/>
      <c r="E23" s="8"/>
      <c r="F23" s="8"/>
      <c r="G23" s="8"/>
    </row>
    <row r="24" spans="1:7" s="27" customFormat="1" ht="15" customHeight="1" x14ac:dyDescent="0.2">
      <c r="A24" s="432" t="s">
        <v>387</v>
      </c>
      <c r="B24" s="397">
        <v>2018</v>
      </c>
      <c r="C24" s="8"/>
      <c r="E24" s="8"/>
      <c r="F24" s="8"/>
      <c r="G24" s="8"/>
    </row>
    <row r="25" spans="1:7" s="27" customFormat="1" ht="15" customHeight="1" x14ac:dyDescent="0.2">
      <c r="A25" s="432" t="s">
        <v>388</v>
      </c>
      <c r="B25" s="399" t="s">
        <v>1233</v>
      </c>
      <c r="C25" s="8"/>
      <c r="D25" s="8"/>
      <c r="E25" s="8"/>
      <c r="F25" s="8"/>
      <c r="G25" s="8"/>
    </row>
    <row r="26" spans="1:7" s="27" customFormat="1" ht="15" customHeight="1" x14ac:dyDescent="0.2">
      <c r="A26" s="432" t="s">
        <v>389</v>
      </c>
      <c r="B26" s="399" t="s">
        <v>481</v>
      </c>
      <c r="C26" s="8"/>
      <c r="D26" s="8"/>
      <c r="E26" s="8"/>
      <c r="F26" s="8"/>
      <c r="G26" s="8"/>
    </row>
    <row r="27" spans="1:7" s="27" customFormat="1" ht="15" customHeight="1" x14ac:dyDescent="0.2">
      <c r="A27" s="432" t="s">
        <v>390</v>
      </c>
      <c r="B27" s="399" t="s">
        <v>417</v>
      </c>
      <c r="C27" s="8"/>
      <c r="D27" s="8"/>
      <c r="E27" s="8"/>
      <c r="F27" s="8"/>
      <c r="G27" s="8"/>
    </row>
    <row r="28" spans="1:7" s="27" customFormat="1" ht="15" customHeight="1" x14ac:dyDescent="0.2">
      <c r="A28" s="432" t="s">
        <v>422</v>
      </c>
      <c r="B28" s="399" t="s">
        <v>1517</v>
      </c>
      <c r="C28" s="8"/>
      <c r="D28" s="8"/>
      <c r="E28" s="8"/>
      <c r="F28" s="8"/>
      <c r="G28" s="8"/>
    </row>
    <row r="29" spans="1:7" s="27" customFormat="1" ht="15" customHeight="1" x14ac:dyDescent="0.2">
      <c r="A29" s="432" t="s">
        <v>391</v>
      </c>
      <c r="B29" s="397">
        <v>2018</v>
      </c>
      <c r="C29" s="8"/>
      <c r="E29" s="8"/>
      <c r="F29" s="8"/>
      <c r="G29" s="8"/>
    </row>
    <row r="30" spans="1:7" s="27" customFormat="1" ht="15" customHeight="1" x14ac:dyDescent="0.2">
      <c r="A30" s="432" t="s">
        <v>392</v>
      </c>
      <c r="B30" s="399" t="s">
        <v>1233</v>
      </c>
      <c r="C30" s="8"/>
      <c r="E30" s="8"/>
      <c r="F30" s="8"/>
      <c r="G30" s="8"/>
    </row>
    <row r="31" spans="1:7" s="27" customFormat="1" ht="15" customHeight="1" x14ac:dyDescent="0.2">
      <c r="A31" s="432" t="s">
        <v>393</v>
      </c>
      <c r="B31" s="210"/>
      <c r="C31" s="8"/>
      <c r="D31" s="8"/>
      <c r="E31" s="8"/>
      <c r="F31" s="8"/>
      <c r="G31" s="8"/>
    </row>
    <row r="32" spans="1:7" s="27" customFormat="1" ht="15" customHeight="1" x14ac:dyDescent="0.2">
      <c r="A32" s="432" t="s">
        <v>394</v>
      </c>
      <c r="B32" s="210"/>
      <c r="C32" s="8"/>
      <c r="D32" s="8"/>
      <c r="E32" s="8"/>
      <c r="F32" s="8"/>
      <c r="G32" s="8"/>
    </row>
    <row r="33" spans="1:7" s="27" customFormat="1" ht="15" customHeight="1" x14ac:dyDescent="0.2">
      <c r="A33" s="432" t="s">
        <v>423</v>
      </c>
      <c r="B33" s="383"/>
      <c r="C33" s="8"/>
      <c r="D33" s="8"/>
      <c r="E33" s="8"/>
      <c r="F33" s="8"/>
      <c r="G33" s="8"/>
    </row>
    <row r="34" spans="1:7" s="27" customFormat="1" ht="15" customHeight="1" x14ac:dyDescent="0.2">
      <c r="A34" s="432" t="s">
        <v>395</v>
      </c>
      <c r="B34" s="383"/>
      <c r="C34" s="8"/>
      <c r="D34" s="8"/>
      <c r="E34" s="8"/>
      <c r="F34" s="8"/>
      <c r="G34" s="8"/>
    </row>
    <row r="35" spans="1:7" s="27" customFormat="1" ht="15" customHeight="1" x14ac:dyDescent="0.2">
      <c r="A35" s="432" t="s">
        <v>396</v>
      </c>
      <c r="B35" s="383"/>
      <c r="C35" s="8"/>
      <c r="D35" s="8"/>
      <c r="E35" s="8"/>
      <c r="F35" s="8"/>
      <c r="G35" s="8"/>
    </row>
    <row r="36" spans="1:7" s="27" customFormat="1" ht="15" customHeight="1" x14ac:dyDescent="0.2">
      <c r="A36" s="432" t="s">
        <v>383</v>
      </c>
      <c r="B36" s="383" t="s">
        <v>1518</v>
      </c>
      <c r="C36" s="8"/>
      <c r="D36" s="8"/>
      <c r="E36" s="8"/>
      <c r="F36" s="8"/>
      <c r="G36" s="8"/>
    </row>
    <row r="37" spans="1:7" s="27" customFormat="1" ht="15" customHeight="1" x14ac:dyDescent="0.2">
      <c r="A37" s="432" t="s">
        <v>384</v>
      </c>
      <c r="B37" s="383" t="s">
        <v>468</v>
      </c>
      <c r="C37" s="8"/>
      <c r="D37" s="8"/>
      <c r="E37" s="8"/>
      <c r="F37" s="8"/>
      <c r="G37" s="8"/>
    </row>
  </sheetData>
  <hyperlinks>
    <hyperlink ref="C1" location="INDICE!A1" display="INDICE" xr:uid="{00000000-0004-0000-7B00-000000000000}"/>
  </hyperlinks>
  <pageMargins left="0.7" right="0.7" top="0.75" bottom="0.75" header="0.3" footer="0.3"/>
  <pageSetup orientation="portrait" horizontalDpi="4294967293" verticalDpi="4294967293" r:id="rId1"/>
</worksheet>
</file>

<file path=xl/worksheets/sheet1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C00-000000000000}">
  <dimension ref="A1:N119"/>
  <sheetViews>
    <sheetView workbookViewId="0"/>
  </sheetViews>
  <sheetFormatPr baseColWidth="10" defaultColWidth="47.140625" defaultRowHeight="15" x14ac:dyDescent="0.25"/>
  <cols>
    <col min="1" max="1" width="17.28515625" bestFit="1" customWidth="1"/>
    <col min="2" max="2" width="22.140625" style="402" bestFit="1" customWidth="1"/>
    <col min="3" max="3" width="16.140625" style="402" bestFit="1" customWidth="1"/>
    <col min="4" max="4" width="38.5703125" bestFit="1" customWidth="1"/>
    <col min="5" max="5" width="11.5703125" bestFit="1" customWidth="1"/>
    <col min="6" max="6" width="19" bestFit="1" customWidth="1"/>
    <col min="7" max="7" width="6" bestFit="1" customWidth="1"/>
    <col min="8" max="8" width="16.28515625" bestFit="1" customWidth="1"/>
    <col min="9" max="9" width="17.42578125" bestFit="1" customWidth="1"/>
    <col min="10" max="10" width="20.28515625" bestFit="1" customWidth="1"/>
    <col min="11" max="11" width="21.5703125" bestFit="1" customWidth="1"/>
    <col min="12" max="12" width="61.42578125" bestFit="1" customWidth="1"/>
    <col min="13" max="13" width="13.140625" bestFit="1" customWidth="1"/>
  </cols>
  <sheetData>
    <row r="1" spans="1:14" x14ac:dyDescent="0.25">
      <c r="A1" s="124" t="s">
        <v>45</v>
      </c>
      <c r="B1" s="730" t="s">
        <v>1509</v>
      </c>
      <c r="C1" s="730"/>
      <c r="D1" s="730"/>
      <c r="E1" s="730"/>
      <c r="F1" s="730"/>
      <c r="G1" s="730"/>
      <c r="H1" s="730"/>
      <c r="I1" s="730"/>
      <c r="J1" s="730"/>
      <c r="K1" s="730"/>
      <c r="L1" s="730"/>
      <c r="M1" s="6" t="s">
        <v>144</v>
      </c>
      <c r="N1" s="409"/>
    </row>
    <row r="2" spans="1:14" x14ac:dyDescent="0.25">
      <c r="A2" s="255" t="s">
        <v>174</v>
      </c>
      <c r="B2" s="255" t="s">
        <v>175</v>
      </c>
      <c r="C2" s="255" t="s">
        <v>176</v>
      </c>
      <c r="D2" s="255" t="s">
        <v>177</v>
      </c>
      <c r="E2" s="255" t="s">
        <v>178</v>
      </c>
      <c r="F2" s="255" t="s">
        <v>14</v>
      </c>
      <c r="G2" s="255" t="s">
        <v>470</v>
      </c>
      <c r="H2" s="255" t="s">
        <v>1519</v>
      </c>
      <c r="I2" s="255" t="s">
        <v>1520</v>
      </c>
      <c r="J2" s="255" t="s">
        <v>1521</v>
      </c>
      <c r="K2" s="255" t="s">
        <v>1522</v>
      </c>
      <c r="L2" s="649" t="s">
        <v>1523</v>
      </c>
      <c r="M2" s="6" t="s">
        <v>432</v>
      </c>
      <c r="N2" s="409"/>
    </row>
    <row r="3" spans="1:14" s="5" customFormat="1" ht="12.75" x14ac:dyDescent="0.2">
      <c r="A3" s="390" t="s">
        <v>179</v>
      </c>
      <c r="B3" s="390" t="s">
        <v>180</v>
      </c>
      <c r="C3" s="390" t="s">
        <v>181</v>
      </c>
      <c r="D3" s="390" t="s">
        <v>182</v>
      </c>
      <c r="E3" s="390">
        <v>1001</v>
      </c>
      <c r="F3" s="390" t="s">
        <v>180</v>
      </c>
      <c r="G3" s="290">
        <v>1101</v>
      </c>
      <c r="H3" s="198">
        <v>412342.11</v>
      </c>
      <c r="I3" s="198">
        <v>412.34</v>
      </c>
      <c r="J3" s="198">
        <v>9415.25</v>
      </c>
      <c r="K3" s="198">
        <v>9.42</v>
      </c>
      <c r="L3" s="198">
        <v>2.2799999999999998</v>
      </c>
    </row>
    <row r="4" spans="1:14" s="5" customFormat="1" ht="12.75" x14ac:dyDescent="0.2">
      <c r="A4" s="390" t="s">
        <v>179</v>
      </c>
      <c r="B4" s="390" t="s">
        <v>180</v>
      </c>
      <c r="C4" s="390" t="s">
        <v>181</v>
      </c>
      <c r="D4" s="390" t="s">
        <v>182</v>
      </c>
      <c r="E4" s="390">
        <v>1001</v>
      </c>
      <c r="F4" s="390" t="s">
        <v>183</v>
      </c>
      <c r="G4" s="290">
        <v>1107</v>
      </c>
      <c r="H4" s="198">
        <v>309549.94</v>
      </c>
      <c r="I4" s="198">
        <v>309.55</v>
      </c>
      <c r="J4" s="198">
        <v>4831.87</v>
      </c>
      <c r="K4" s="198">
        <v>4.83</v>
      </c>
      <c r="L4" s="198">
        <v>1.56</v>
      </c>
    </row>
    <row r="5" spans="1:14" s="5" customFormat="1" ht="12.75" x14ac:dyDescent="0.2">
      <c r="A5" s="390" t="s">
        <v>184</v>
      </c>
      <c r="B5" s="390" t="s">
        <v>184</v>
      </c>
      <c r="C5" s="390" t="s">
        <v>181</v>
      </c>
      <c r="D5" s="390" t="s">
        <v>184</v>
      </c>
      <c r="E5" s="390">
        <v>2101</v>
      </c>
      <c r="F5" s="390" t="s">
        <v>184</v>
      </c>
      <c r="G5" s="290">
        <v>2101</v>
      </c>
      <c r="H5" s="198">
        <v>989856.33</v>
      </c>
      <c r="I5" s="198">
        <v>989.86</v>
      </c>
      <c r="J5" s="198">
        <v>27137.26</v>
      </c>
      <c r="K5" s="198">
        <v>27.14</v>
      </c>
      <c r="L5" s="198">
        <v>2.74</v>
      </c>
    </row>
    <row r="6" spans="1:14" s="5" customFormat="1" ht="12.75" x14ac:dyDescent="0.2">
      <c r="A6" s="390" t="s">
        <v>184</v>
      </c>
      <c r="B6" s="390" t="s">
        <v>185</v>
      </c>
      <c r="C6" s="390" t="s">
        <v>181</v>
      </c>
      <c r="D6" s="390" t="s">
        <v>186</v>
      </c>
      <c r="E6" s="390">
        <v>2201</v>
      </c>
      <c r="F6" s="390" t="s">
        <v>186</v>
      </c>
      <c r="G6" s="290">
        <v>2201</v>
      </c>
      <c r="H6" s="198">
        <v>570404.31999999995</v>
      </c>
      <c r="I6" s="198">
        <v>570.4</v>
      </c>
      <c r="J6" s="198">
        <v>13762.22</v>
      </c>
      <c r="K6" s="198">
        <v>13.76</v>
      </c>
      <c r="L6" s="198">
        <v>2.41</v>
      </c>
    </row>
    <row r="7" spans="1:14" s="5" customFormat="1" ht="12.75" x14ac:dyDescent="0.2">
      <c r="A7" s="390" t="s">
        <v>187</v>
      </c>
      <c r="B7" s="390" t="s">
        <v>188</v>
      </c>
      <c r="C7" s="390" t="s">
        <v>181</v>
      </c>
      <c r="D7" s="390" t="s">
        <v>189</v>
      </c>
      <c r="E7" s="390">
        <v>3001</v>
      </c>
      <c r="F7" s="390" t="s">
        <v>188</v>
      </c>
      <c r="G7" s="290">
        <v>3101</v>
      </c>
      <c r="H7" s="198">
        <v>550556.01</v>
      </c>
      <c r="I7" s="198">
        <v>550.55999999999995</v>
      </c>
      <c r="J7" s="198">
        <v>29193.5</v>
      </c>
      <c r="K7" s="198">
        <v>29.19</v>
      </c>
      <c r="L7" s="198">
        <v>5.3</v>
      </c>
    </row>
    <row r="8" spans="1:14" s="5" customFormat="1" ht="12.75" x14ac:dyDescent="0.2">
      <c r="A8" s="392" t="s">
        <v>187</v>
      </c>
      <c r="B8" s="392" t="s">
        <v>188</v>
      </c>
      <c r="C8" s="390" t="s">
        <v>181</v>
      </c>
      <c r="D8" s="392" t="s">
        <v>189</v>
      </c>
      <c r="E8" s="377">
        <v>3001</v>
      </c>
      <c r="F8" s="392" t="s">
        <v>190</v>
      </c>
      <c r="G8" s="377">
        <v>3103</v>
      </c>
      <c r="H8" s="198" t="s">
        <v>20</v>
      </c>
      <c r="I8" s="198" t="s">
        <v>20</v>
      </c>
      <c r="J8" s="519" t="s">
        <v>510</v>
      </c>
      <c r="K8" s="519" t="s">
        <v>510</v>
      </c>
      <c r="L8" s="519" t="s">
        <v>510</v>
      </c>
      <c r="N8" s="577"/>
    </row>
    <row r="9" spans="1:14" s="5" customFormat="1" ht="12.75" x14ac:dyDescent="0.2">
      <c r="A9" s="390" t="s">
        <v>187</v>
      </c>
      <c r="B9" s="390" t="s">
        <v>191</v>
      </c>
      <c r="C9" s="390" t="s">
        <v>181</v>
      </c>
      <c r="D9" s="390" t="s">
        <v>192</v>
      </c>
      <c r="E9" s="390">
        <v>3301</v>
      </c>
      <c r="F9" s="390" t="s">
        <v>192</v>
      </c>
      <c r="G9" s="290">
        <v>3301</v>
      </c>
      <c r="H9" s="198">
        <v>212108.86</v>
      </c>
      <c r="I9" s="198">
        <v>212.11</v>
      </c>
      <c r="J9" s="198">
        <v>3362.85</v>
      </c>
      <c r="K9" s="198">
        <v>3.36</v>
      </c>
      <c r="L9" s="198">
        <v>1.59</v>
      </c>
      <c r="N9" s="550"/>
    </row>
    <row r="10" spans="1:14" s="5" customFormat="1" ht="12.75" x14ac:dyDescent="0.2">
      <c r="A10" s="390" t="s">
        <v>193</v>
      </c>
      <c r="B10" s="390" t="s">
        <v>194</v>
      </c>
      <c r="C10" s="390" t="s">
        <v>181</v>
      </c>
      <c r="D10" s="390" t="s">
        <v>195</v>
      </c>
      <c r="E10" s="390">
        <v>4001</v>
      </c>
      <c r="F10" s="390" t="s">
        <v>196</v>
      </c>
      <c r="G10" s="290">
        <v>4101</v>
      </c>
      <c r="H10" s="198">
        <v>805737.76</v>
      </c>
      <c r="I10" s="198">
        <v>805.74</v>
      </c>
      <c r="J10" s="198">
        <v>20998.95</v>
      </c>
      <c r="K10" s="198">
        <v>21</v>
      </c>
      <c r="L10" s="198">
        <v>2.61</v>
      </c>
      <c r="N10" s="550"/>
    </row>
    <row r="11" spans="1:14" s="5" customFormat="1" ht="12.75" x14ac:dyDescent="0.2">
      <c r="A11" s="390" t="s">
        <v>193</v>
      </c>
      <c r="B11" s="390" t="s">
        <v>194</v>
      </c>
      <c r="C11" s="390" t="s">
        <v>181</v>
      </c>
      <c r="D11" s="390" t="s">
        <v>195</v>
      </c>
      <c r="E11" s="390">
        <v>4001</v>
      </c>
      <c r="F11" s="390" t="s">
        <v>193</v>
      </c>
      <c r="G11" s="290">
        <v>4102</v>
      </c>
      <c r="H11" s="198">
        <v>940305.79</v>
      </c>
      <c r="I11" s="198">
        <v>940.31</v>
      </c>
      <c r="J11" s="198">
        <v>15298.34</v>
      </c>
      <c r="K11" s="198">
        <v>15.3</v>
      </c>
      <c r="L11" s="198">
        <v>1.63</v>
      </c>
      <c r="N11" s="550"/>
    </row>
    <row r="12" spans="1:14" s="5" customFormat="1" ht="12.75" x14ac:dyDescent="0.2">
      <c r="A12" s="390" t="s">
        <v>193</v>
      </c>
      <c r="B12" s="390" t="s">
        <v>197</v>
      </c>
      <c r="C12" s="390" t="s">
        <v>181</v>
      </c>
      <c r="D12" s="390" t="s">
        <v>198</v>
      </c>
      <c r="E12" s="390">
        <v>4301</v>
      </c>
      <c r="F12" s="390" t="s">
        <v>198</v>
      </c>
      <c r="G12" s="290">
        <v>4301</v>
      </c>
      <c r="H12" s="198">
        <v>347663.15</v>
      </c>
      <c r="I12" s="198">
        <v>347.66</v>
      </c>
      <c r="J12" s="198">
        <v>6619.34</v>
      </c>
      <c r="K12" s="198">
        <v>6.62</v>
      </c>
      <c r="L12" s="198">
        <v>1.9</v>
      </c>
      <c r="N12" s="550"/>
    </row>
    <row r="13" spans="1:14" s="5" customFormat="1" ht="12.75" x14ac:dyDescent="0.2">
      <c r="A13" s="390" t="s">
        <v>199</v>
      </c>
      <c r="B13" s="390" t="s">
        <v>199</v>
      </c>
      <c r="C13" s="390" t="s">
        <v>200</v>
      </c>
      <c r="D13" s="390" t="s">
        <v>200</v>
      </c>
      <c r="E13" s="390">
        <v>5001</v>
      </c>
      <c r="F13" s="390" t="s">
        <v>199</v>
      </c>
      <c r="G13" s="290">
        <v>5101</v>
      </c>
      <c r="H13" s="198">
        <v>1146033</v>
      </c>
      <c r="I13" s="198">
        <v>1146.03</v>
      </c>
      <c r="J13" s="198">
        <v>1665.54</v>
      </c>
      <c r="K13" s="198">
        <v>1.67</v>
      </c>
      <c r="L13" s="198">
        <v>0.15</v>
      </c>
    </row>
    <row r="14" spans="1:14" s="5" customFormat="1" ht="12.75" x14ac:dyDescent="0.2">
      <c r="A14" s="392" t="s">
        <v>199</v>
      </c>
      <c r="B14" s="392" t="s">
        <v>199</v>
      </c>
      <c r="C14" s="390" t="s">
        <v>200</v>
      </c>
      <c r="D14" s="392" t="s">
        <v>200</v>
      </c>
      <c r="E14" s="377">
        <v>5001</v>
      </c>
      <c r="F14" s="392" t="s">
        <v>201</v>
      </c>
      <c r="G14" s="377">
        <v>5102</v>
      </c>
      <c r="H14" s="198" t="s">
        <v>20</v>
      </c>
      <c r="I14" s="198" t="s">
        <v>20</v>
      </c>
      <c r="J14" s="519" t="s">
        <v>510</v>
      </c>
      <c r="K14" s="519" t="s">
        <v>510</v>
      </c>
      <c r="L14" s="519" t="s">
        <v>510</v>
      </c>
    </row>
    <row r="15" spans="1:14" s="5" customFormat="1" ht="12.75" x14ac:dyDescent="0.2">
      <c r="A15" s="392" t="s">
        <v>199</v>
      </c>
      <c r="B15" s="392" t="s">
        <v>199</v>
      </c>
      <c r="C15" s="390" t="s">
        <v>200</v>
      </c>
      <c r="D15" s="392" t="s">
        <v>200</v>
      </c>
      <c r="E15" s="377">
        <v>5001</v>
      </c>
      <c r="F15" s="392" t="s">
        <v>202</v>
      </c>
      <c r="G15" s="377">
        <v>5103</v>
      </c>
      <c r="H15" s="198" t="s">
        <v>20</v>
      </c>
      <c r="I15" s="198" t="s">
        <v>20</v>
      </c>
      <c r="J15" s="519" t="s">
        <v>510</v>
      </c>
      <c r="K15" s="519" t="s">
        <v>510</v>
      </c>
      <c r="L15" s="519" t="s">
        <v>510</v>
      </c>
    </row>
    <row r="16" spans="1:14" s="5" customFormat="1" ht="12.75" x14ac:dyDescent="0.2">
      <c r="A16" s="392" t="s">
        <v>199</v>
      </c>
      <c r="B16" s="392" t="s">
        <v>199</v>
      </c>
      <c r="C16" s="390" t="s">
        <v>200</v>
      </c>
      <c r="D16" s="392" t="s">
        <v>200</v>
      </c>
      <c r="E16" s="377">
        <v>5001</v>
      </c>
      <c r="F16" s="392" t="s">
        <v>203</v>
      </c>
      <c r="G16" s="377">
        <v>5105</v>
      </c>
      <c r="H16" s="198" t="s">
        <v>20</v>
      </c>
      <c r="I16" s="198" t="s">
        <v>20</v>
      </c>
      <c r="J16" s="519" t="s">
        <v>510</v>
      </c>
      <c r="K16" s="519" t="s">
        <v>510</v>
      </c>
      <c r="L16" s="519" t="s">
        <v>510</v>
      </c>
    </row>
    <row r="17" spans="1:12" s="5" customFormat="1" ht="12.75" x14ac:dyDescent="0.2">
      <c r="A17" s="390" t="s">
        <v>199</v>
      </c>
      <c r="B17" s="390" t="s">
        <v>199</v>
      </c>
      <c r="C17" s="390" t="s">
        <v>200</v>
      </c>
      <c r="D17" s="390" t="s">
        <v>200</v>
      </c>
      <c r="E17" s="390">
        <v>5001</v>
      </c>
      <c r="F17" s="390" t="s">
        <v>204</v>
      </c>
      <c r="G17" s="290">
        <v>5107</v>
      </c>
      <c r="H17" s="198">
        <v>174736.46</v>
      </c>
      <c r="I17" s="198">
        <v>174.74</v>
      </c>
      <c r="J17" s="198">
        <v>1367.88</v>
      </c>
      <c r="K17" s="198">
        <v>1.37</v>
      </c>
      <c r="L17" s="198">
        <v>0.78</v>
      </c>
    </row>
    <row r="18" spans="1:12" s="5" customFormat="1" ht="12.75" x14ac:dyDescent="0.2">
      <c r="A18" s="390" t="s">
        <v>199</v>
      </c>
      <c r="B18" s="390" t="s">
        <v>199</v>
      </c>
      <c r="C18" s="390" t="s">
        <v>200</v>
      </c>
      <c r="D18" s="390" t="s">
        <v>200</v>
      </c>
      <c r="E18" s="390">
        <v>5001</v>
      </c>
      <c r="F18" s="390" t="s">
        <v>205</v>
      </c>
      <c r="G18" s="290">
        <v>5109</v>
      </c>
      <c r="H18" s="198">
        <v>1147303.53</v>
      </c>
      <c r="I18" s="198">
        <v>1147.3</v>
      </c>
      <c r="J18" s="198">
        <v>5227.01</v>
      </c>
      <c r="K18" s="198">
        <v>5.23</v>
      </c>
      <c r="L18" s="198">
        <v>0.46</v>
      </c>
    </row>
    <row r="19" spans="1:12" s="5" customFormat="1" ht="12.75" x14ac:dyDescent="0.2">
      <c r="A19" s="390" t="s">
        <v>199</v>
      </c>
      <c r="B19" s="390" t="s">
        <v>206</v>
      </c>
      <c r="C19" s="390" t="s">
        <v>181</v>
      </c>
      <c r="D19" s="390" t="s">
        <v>207</v>
      </c>
      <c r="E19" s="390">
        <v>5301</v>
      </c>
      <c r="F19" s="390" t="s">
        <v>206</v>
      </c>
      <c r="G19" s="290">
        <v>5301</v>
      </c>
      <c r="H19" s="198">
        <v>214659.54</v>
      </c>
      <c r="I19" s="198">
        <v>214.66</v>
      </c>
      <c r="J19" s="198">
        <v>1546.37</v>
      </c>
      <c r="K19" s="198">
        <v>1.55</v>
      </c>
      <c r="L19" s="198">
        <v>0.72</v>
      </c>
    </row>
    <row r="20" spans="1:12" s="5" customFormat="1" ht="12.75" x14ac:dyDescent="0.2">
      <c r="A20" s="392" t="s">
        <v>199</v>
      </c>
      <c r="B20" s="387" t="s">
        <v>206</v>
      </c>
      <c r="C20" s="390" t="s">
        <v>181</v>
      </c>
      <c r="D20" s="387" t="s">
        <v>207</v>
      </c>
      <c r="E20" s="377">
        <v>5301</v>
      </c>
      <c r="F20" s="194" t="s">
        <v>208</v>
      </c>
      <c r="G20" s="377">
        <v>5304</v>
      </c>
      <c r="H20" s="198" t="s">
        <v>20</v>
      </c>
      <c r="I20" s="198" t="s">
        <v>20</v>
      </c>
      <c r="J20" s="519" t="s">
        <v>510</v>
      </c>
      <c r="K20" s="519" t="s">
        <v>510</v>
      </c>
      <c r="L20" s="519" t="s">
        <v>510</v>
      </c>
    </row>
    <row r="21" spans="1:12" s="5" customFormat="1" ht="12.75" x14ac:dyDescent="0.2">
      <c r="A21" s="392" t="s">
        <v>199</v>
      </c>
      <c r="B21" s="387" t="s">
        <v>209</v>
      </c>
      <c r="C21" s="390" t="s">
        <v>181</v>
      </c>
      <c r="D21" s="387" t="s">
        <v>210</v>
      </c>
      <c r="E21" s="377">
        <v>5501</v>
      </c>
      <c r="F21" s="194" t="s">
        <v>209</v>
      </c>
      <c r="G21" s="377">
        <v>5501</v>
      </c>
      <c r="H21" s="198" t="s">
        <v>20</v>
      </c>
      <c r="I21" s="198" t="s">
        <v>20</v>
      </c>
      <c r="J21" s="519" t="s">
        <v>510</v>
      </c>
      <c r="K21" s="519" t="s">
        <v>510</v>
      </c>
      <c r="L21" s="519" t="s">
        <v>510</v>
      </c>
    </row>
    <row r="22" spans="1:12" s="5" customFormat="1" ht="12.75" x14ac:dyDescent="0.2">
      <c r="A22" s="390" t="s">
        <v>199</v>
      </c>
      <c r="B22" s="390" t="s">
        <v>209</v>
      </c>
      <c r="C22" s="390" t="s">
        <v>181</v>
      </c>
      <c r="D22" s="390" t="s">
        <v>210</v>
      </c>
      <c r="E22" s="390">
        <v>5501</v>
      </c>
      <c r="F22" s="390" t="s">
        <v>211</v>
      </c>
      <c r="G22" s="290">
        <v>5502</v>
      </c>
      <c r="H22" s="198">
        <v>178111.13</v>
      </c>
      <c r="I22" s="198">
        <v>178.11</v>
      </c>
      <c r="J22" s="198">
        <v>11229.31</v>
      </c>
      <c r="K22" s="198">
        <v>11.23</v>
      </c>
      <c r="L22" s="198">
        <v>6.3</v>
      </c>
    </row>
    <row r="23" spans="1:12" s="5" customFormat="1" ht="12.75" x14ac:dyDescent="0.2">
      <c r="A23" s="392" t="s">
        <v>199</v>
      </c>
      <c r="B23" s="387" t="s">
        <v>209</v>
      </c>
      <c r="C23" s="390" t="s">
        <v>181</v>
      </c>
      <c r="D23" s="387" t="s">
        <v>210</v>
      </c>
      <c r="E23" s="377">
        <v>5501</v>
      </c>
      <c r="F23" s="194" t="s">
        <v>212</v>
      </c>
      <c r="G23" s="377">
        <v>5503</v>
      </c>
      <c r="H23" s="198" t="s">
        <v>20</v>
      </c>
      <c r="I23" s="198" t="s">
        <v>20</v>
      </c>
      <c r="J23" s="519" t="s">
        <v>510</v>
      </c>
      <c r="K23" s="519" t="s">
        <v>510</v>
      </c>
      <c r="L23" s="519" t="s">
        <v>510</v>
      </c>
    </row>
    <row r="24" spans="1:12" s="5" customFormat="1" ht="12.75" x14ac:dyDescent="0.2">
      <c r="A24" s="392" t="s">
        <v>199</v>
      </c>
      <c r="B24" s="387" t="s">
        <v>209</v>
      </c>
      <c r="C24" s="390" t="s">
        <v>181</v>
      </c>
      <c r="D24" s="387" t="s">
        <v>210</v>
      </c>
      <c r="E24" s="377">
        <v>5501</v>
      </c>
      <c r="F24" s="194" t="s">
        <v>213</v>
      </c>
      <c r="G24" s="377">
        <v>5504</v>
      </c>
      <c r="H24" s="198" t="s">
        <v>20</v>
      </c>
      <c r="I24" s="198" t="s">
        <v>20</v>
      </c>
      <c r="J24" s="519" t="s">
        <v>510</v>
      </c>
      <c r="K24" s="519" t="s">
        <v>510</v>
      </c>
      <c r="L24" s="519" t="s">
        <v>510</v>
      </c>
    </row>
    <row r="25" spans="1:12" s="5" customFormat="1" ht="12.75" x14ac:dyDescent="0.2">
      <c r="A25" s="392" t="s">
        <v>199</v>
      </c>
      <c r="B25" s="392" t="s">
        <v>214</v>
      </c>
      <c r="C25" s="390" t="s">
        <v>181</v>
      </c>
      <c r="D25" s="392" t="s">
        <v>215</v>
      </c>
      <c r="E25" s="377">
        <v>5601</v>
      </c>
      <c r="F25" s="193" t="s">
        <v>214</v>
      </c>
      <c r="G25" s="377">
        <v>5601</v>
      </c>
      <c r="H25" s="198" t="s">
        <v>20</v>
      </c>
      <c r="I25" s="198" t="s">
        <v>20</v>
      </c>
      <c r="J25" s="519" t="s">
        <v>510</v>
      </c>
      <c r="K25" s="519" t="s">
        <v>510</v>
      </c>
      <c r="L25" s="519" t="s">
        <v>510</v>
      </c>
    </row>
    <row r="26" spans="1:12" s="5" customFormat="1" ht="12.75" x14ac:dyDescent="0.2">
      <c r="A26" s="392" t="s">
        <v>199</v>
      </c>
      <c r="B26" s="392" t="s">
        <v>214</v>
      </c>
      <c r="C26" s="390" t="s">
        <v>181</v>
      </c>
      <c r="D26" s="392" t="s">
        <v>215</v>
      </c>
      <c r="E26" s="377">
        <v>5601</v>
      </c>
      <c r="F26" s="193" t="s">
        <v>216</v>
      </c>
      <c r="G26" s="377">
        <v>5603</v>
      </c>
      <c r="H26" s="198" t="s">
        <v>20</v>
      </c>
      <c r="I26" s="198" t="s">
        <v>20</v>
      </c>
      <c r="J26" s="519" t="s">
        <v>510</v>
      </c>
      <c r="K26" s="519" t="s">
        <v>510</v>
      </c>
      <c r="L26" s="519" t="s">
        <v>510</v>
      </c>
    </row>
    <row r="27" spans="1:12" s="5" customFormat="1" ht="12.75" x14ac:dyDescent="0.2">
      <c r="A27" s="392" t="s">
        <v>199</v>
      </c>
      <c r="B27" s="392" t="s">
        <v>214</v>
      </c>
      <c r="C27" s="390" t="s">
        <v>181</v>
      </c>
      <c r="D27" s="392" t="s">
        <v>215</v>
      </c>
      <c r="E27" s="377">
        <v>5601</v>
      </c>
      <c r="F27" s="193" t="s">
        <v>217</v>
      </c>
      <c r="G27" s="377">
        <v>5606</v>
      </c>
      <c r="H27" s="198" t="s">
        <v>20</v>
      </c>
      <c r="I27" s="198" t="s">
        <v>20</v>
      </c>
      <c r="J27" s="519" t="s">
        <v>510</v>
      </c>
      <c r="K27" s="519" t="s">
        <v>510</v>
      </c>
      <c r="L27" s="519" t="s">
        <v>510</v>
      </c>
    </row>
    <row r="28" spans="1:12" s="5" customFormat="1" ht="12.75" x14ac:dyDescent="0.2">
      <c r="A28" s="390" t="s">
        <v>199</v>
      </c>
      <c r="B28" s="390" t="s">
        <v>218</v>
      </c>
      <c r="C28" s="390" t="s">
        <v>181</v>
      </c>
      <c r="D28" s="390" t="s">
        <v>219</v>
      </c>
      <c r="E28" s="390">
        <v>5701</v>
      </c>
      <c r="F28" s="390" t="s">
        <v>219</v>
      </c>
      <c r="G28" s="290">
        <v>5701</v>
      </c>
      <c r="H28" s="198">
        <v>257969.21</v>
      </c>
      <c r="I28" s="198">
        <v>257.97000000000003</v>
      </c>
      <c r="J28" s="198">
        <v>9622.85</v>
      </c>
      <c r="K28" s="198">
        <v>9.6199999999999992</v>
      </c>
      <c r="L28" s="198">
        <v>3.73</v>
      </c>
    </row>
    <row r="29" spans="1:12" s="5" customFormat="1" ht="12.75" x14ac:dyDescent="0.2">
      <c r="A29" s="390" t="s">
        <v>199</v>
      </c>
      <c r="B29" s="390" t="s">
        <v>220</v>
      </c>
      <c r="C29" s="390" t="s">
        <v>200</v>
      </c>
      <c r="D29" s="390" t="s">
        <v>200</v>
      </c>
      <c r="E29" s="390">
        <v>5001</v>
      </c>
      <c r="F29" s="390" t="s">
        <v>221</v>
      </c>
      <c r="G29" s="290">
        <v>5801</v>
      </c>
      <c r="H29" s="198">
        <v>601592.25</v>
      </c>
      <c r="I29" s="198">
        <v>601.59</v>
      </c>
      <c r="J29" s="198">
        <v>6759.56</v>
      </c>
      <c r="K29" s="198">
        <v>6.76</v>
      </c>
      <c r="L29" s="198">
        <v>1.1200000000000001</v>
      </c>
    </row>
    <row r="30" spans="1:12" s="5" customFormat="1" ht="12.75" x14ac:dyDescent="0.2">
      <c r="A30" s="392" t="s">
        <v>199</v>
      </c>
      <c r="B30" s="392" t="s">
        <v>220</v>
      </c>
      <c r="C30" s="390" t="s">
        <v>200</v>
      </c>
      <c r="D30" s="392" t="s">
        <v>200</v>
      </c>
      <c r="E30" s="377">
        <v>5001</v>
      </c>
      <c r="F30" s="392" t="s">
        <v>222</v>
      </c>
      <c r="G30" s="377">
        <v>5802</v>
      </c>
      <c r="H30" s="198" t="s">
        <v>20</v>
      </c>
      <c r="I30" s="198" t="s">
        <v>20</v>
      </c>
      <c r="J30" s="519" t="s">
        <v>510</v>
      </c>
      <c r="K30" s="519" t="s">
        <v>510</v>
      </c>
      <c r="L30" s="519" t="s">
        <v>510</v>
      </c>
    </row>
    <row r="31" spans="1:12" s="5" customFormat="1" ht="12.75" x14ac:dyDescent="0.2">
      <c r="A31" s="392" t="s">
        <v>199</v>
      </c>
      <c r="B31" s="392" t="s">
        <v>220</v>
      </c>
      <c r="C31" s="390" t="s">
        <v>200</v>
      </c>
      <c r="D31" s="392" t="s">
        <v>200</v>
      </c>
      <c r="E31" s="377">
        <v>5001</v>
      </c>
      <c r="F31" s="392" t="s">
        <v>223</v>
      </c>
      <c r="G31" s="377">
        <v>5803</v>
      </c>
      <c r="H31" s="198" t="s">
        <v>20</v>
      </c>
      <c r="I31" s="198" t="s">
        <v>20</v>
      </c>
      <c r="J31" s="519" t="s">
        <v>510</v>
      </c>
      <c r="K31" s="519" t="s">
        <v>510</v>
      </c>
      <c r="L31" s="519" t="s">
        <v>510</v>
      </c>
    </row>
    <row r="32" spans="1:12" s="5" customFormat="1" ht="12.75" x14ac:dyDescent="0.2">
      <c r="A32" s="392" t="s">
        <v>199</v>
      </c>
      <c r="B32" s="392" t="s">
        <v>220</v>
      </c>
      <c r="C32" s="390" t="s">
        <v>200</v>
      </c>
      <c r="D32" s="392" t="s">
        <v>200</v>
      </c>
      <c r="E32" s="377">
        <v>5001</v>
      </c>
      <c r="F32" s="392" t="s">
        <v>224</v>
      </c>
      <c r="G32" s="377">
        <v>5804</v>
      </c>
      <c r="H32" s="198" t="s">
        <v>20</v>
      </c>
      <c r="I32" s="198" t="s">
        <v>20</v>
      </c>
      <c r="J32" s="519" t="s">
        <v>510</v>
      </c>
      <c r="K32" s="519" t="s">
        <v>510</v>
      </c>
      <c r="L32" s="519" t="s">
        <v>510</v>
      </c>
    </row>
    <row r="33" spans="1:12" s="5" customFormat="1" ht="12.75" x14ac:dyDescent="0.2">
      <c r="A33" s="390" t="s">
        <v>225</v>
      </c>
      <c r="B33" s="390" t="s">
        <v>226</v>
      </c>
      <c r="C33" s="390" t="s">
        <v>181</v>
      </c>
      <c r="D33" s="390" t="s">
        <v>227</v>
      </c>
      <c r="E33" s="390">
        <v>6001</v>
      </c>
      <c r="F33" s="390" t="s">
        <v>228</v>
      </c>
      <c r="G33" s="290">
        <v>6101</v>
      </c>
      <c r="H33" s="198">
        <v>795338.49</v>
      </c>
      <c r="I33" s="198">
        <v>795.34</v>
      </c>
      <c r="J33" s="198">
        <v>45802.720000000001</v>
      </c>
      <c r="K33" s="198">
        <v>45.8</v>
      </c>
      <c r="L33" s="198">
        <v>5.76</v>
      </c>
    </row>
    <row r="34" spans="1:12" s="5" customFormat="1" ht="12.75" x14ac:dyDescent="0.2">
      <c r="A34" s="390" t="s">
        <v>225</v>
      </c>
      <c r="B34" s="390" t="s">
        <v>226</v>
      </c>
      <c r="C34" s="390" t="s">
        <v>181</v>
      </c>
      <c r="D34" s="390" t="s">
        <v>227</v>
      </c>
      <c r="E34" s="390">
        <v>6001</v>
      </c>
      <c r="F34" s="390" t="s">
        <v>229</v>
      </c>
      <c r="G34" s="290">
        <v>6108</v>
      </c>
      <c r="H34" s="198">
        <v>287082.28000000003</v>
      </c>
      <c r="I34" s="198">
        <v>287.08</v>
      </c>
      <c r="J34" s="198">
        <v>4420.1099999999997</v>
      </c>
      <c r="K34" s="198">
        <v>4.42</v>
      </c>
      <c r="L34" s="198">
        <v>1.54</v>
      </c>
    </row>
    <row r="35" spans="1:12" s="5" customFormat="1" ht="12.75" x14ac:dyDescent="0.2">
      <c r="A35" s="390" t="s">
        <v>225</v>
      </c>
      <c r="B35" s="390" t="s">
        <v>226</v>
      </c>
      <c r="C35" s="390" t="s">
        <v>181</v>
      </c>
      <c r="D35" s="390" t="s">
        <v>230</v>
      </c>
      <c r="E35" s="390">
        <v>6115</v>
      </c>
      <c r="F35" s="390" t="s">
        <v>230</v>
      </c>
      <c r="G35" s="290">
        <v>6115</v>
      </c>
      <c r="H35" s="198">
        <v>189134.19</v>
      </c>
      <c r="I35" s="198">
        <v>189.13</v>
      </c>
      <c r="J35" s="198">
        <v>1442.57</v>
      </c>
      <c r="K35" s="198">
        <v>1.44</v>
      </c>
      <c r="L35" s="198">
        <v>0.76</v>
      </c>
    </row>
    <row r="36" spans="1:12" s="5" customFormat="1" ht="12.75" x14ac:dyDescent="0.2">
      <c r="A36" s="390" t="s">
        <v>225</v>
      </c>
      <c r="B36" s="390" t="s">
        <v>231</v>
      </c>
      <c r="C36" s="390" t="s">
        <v>181</v>
      </c>
      <c r="D36" s="390" t="s">
        <v>232</v>
      </c>
      <c r="E36" s="390">
        <v>6301</v>
      </c>
      <c r="F36" s="390" t="s">
        <v>232</v>
      </c>
      <c r="G36" s="290">
        <v>6301</v>
      </c>
      <c r="H36" s="198">
        <v>269184.65999999997</v>
      </c>
      <c r="I36" s="198">
        <v>269.18</v>
      </c>
      <c r="J36" s="198">
        <v>3363.43</v>
      </c>
      <c r="K36" s="198">
        <v>3.36</v>
      </c>
      <c r="L36" s="198">
        <v>1.25</v>
      </c>
    </row>
    <row r="37" spans="1:12" s="5" customFormat="1" ht="12.75" x14ac:dyDescent="0.2">
      <c r="A37" s="390" t="s">
        <v>233</v>
      </c>
      <c r="B37" s="390" t="s">
        <v>234</v>
      </c>
      <c r="C37" s="390" t="s">
        <v>181</v>
      </c>
      <c r="D37" s="390" t="s">
        <v>235</v>
      </c>
      <c r="E37" s="390">
        <v>7001</v>
      </c>
      <c r="F37" s="390" t="s">
        <v>234</v>
      </c>
      <c r="G37" s="290">
        <v>7101</v>
      </c>
      <c r="H37" s="198">
        <v>838844.36</v>
      </c>
      <c r="I37" s="198">
        <v>838.84</v>
      </c>
      <c r="J37" s="198">
        <v>39270.71</v>
      </c>
      <c r="K37" s="198">
        <v>39.270000000000003</v>
      </c>
      <c r="L37" s="198">
        <v>4.68</v>
      </c>
    </row>
    <row r="38" spans="1:12" s="5" customFormat="1" ht="12.75" x14ac:dyDescent="0.2">
      <c r="A38" s="390" t="s">
        <v>233</v>
      </c>
      <c r="B38" s="390" t="s">
        <v>234</v>
      </c>
      <c r="C38" s="390" t="s">
        <v>181</v>
      </c>
      <c r="D38" s="390" t="s">
        <v>236</v>
      </c>
      <c r="E38" s="390">
        <v>7102</v>
      </c>
      <c r="F38" s="390" t="s">
        <v>236</v>
      </c>
      <c r="G38" s="290">
        <v>7102</v>
      </c>
      <c r="H38" s="198">
        <v>155864.53</v>
      </c>
      <c r="I38" s="198">
        <v>155.86000000000001</v>
      </c>
      <c r="J38" s="198">
        <v>762.06</v>
      </c>
      <c r="K38" s="198">
        <v>0.76</v>
      </c>
      <c r="L38" s="198">
        <v>0.49</v>
      </c>
    </row>
    <row r="39" spans="1:12" s="5" customFormat="1" ht="12.75" x14ac:dyDescent="0.2">
      <c r="A39" s="390" t="s">
        <v>233</v>
      </c>
      <c r="B39" s="390" t="s">
        <v>234</v>
      </c>
      <c r="C39" s="390" t="s">
        <v>181</v>
      </c>
      <c r="D39" s="390" t="s">
        <v>235</v>
      </c>
      <c r="E39" s="390">
        <v>7001</v>
      </c>
      <c r="F39" s="390" t="s">
        <v>233</v>
      </c>
      <c r="G39" s="290">
        <v>7105</v>
      </c>
      <c r="H39" s="198">
        <v>166855.98000000001</v>
      </c>
      <c r="I39" s="198">
        <v>166.86</v>
      </c>
      <c r="J39" s="198">
        <v>837.46</v>
      </c>
      <c r="K39" s="198">
        <v>0.84</v>
      </c>
      <c r="L39" s="198">
        <v>0.5</v>
      </c>
    </row>
    <row r="40" spans="1:12" s="5" customFormat="1" ht="12.75" x14ac:dyDescent="0.2">
      <c r="A40" s="390" t="s">
        <v>233</v>
      </c>
      <c r="B40" s="390" t="s">
        <v>237</v>
      </c>
      <c r="C40" s="390" t="s">
        <v>181</v>
      </c>
      <c r="D40" s="390" t="s">
        <v>238</v>
      </c>
      <c r="E40" s="390">
        <v>7301</v>
      </c>
      <c r="F40" s="390" t="s">
        <v>237</v>
      </c>
      <c r="G40" s="290">
        <v>7301</v>
      </c>
      <c r="H40" s="198">
        <v>541870.62</v>
      </c>
      <c r="I40" s="198">
        <v>541.87</v>
      </c>
      <c r="J40" s="198">
        <v>20012.22</v>
      </c>
      <c r="K40" s="198">
        <v>20.010000000000002</v>
      </c>
      <c r="L40" s="198">
        <v>3.69</v>
      </c>
    </row>
    <row r="41" spans="1:12" s="5" customFormat="1" ht="12.75" x14ac:dyDescent="0.2">
      <c r="A41" s="392" t="s">
        <v>233</v>
      </c>
      <c r="B41" s="392" t="s">
        <v>237</v>
      </c>
      <c r="C41" s="390" t="s">
        <v>181</v>
      </c>
      <c r="D41" s="392" t="s">
        <v>238</v>
      </c>
      <c r="E41" s="377">
        <v>7301</v>
      </c>
      <c r="F41" s="193" t="s">
        <v>239</v>
      </c>
      <c r="G41" s="377">
        <v>7305</v>
      </c>
      <c r="H41" s="198" t="s">
        <v>20</v>
      </c>
      <c r="I41" s="198" t="s">
        <v>20</v>
      </c>
      <c r="J41" s="519" t="s">
        <v>510</v>
      </c>
      <c r="K41" s="519" t="s">
        <v>510</v>
      </c>
      <c r="L41" s="519" t="s">
        <v>510</v>
      </c>
    </row>
    <row r="42" spans="1:12" s="5" customFormat="1" ht="12.75" x14ac:dyDescent="0.2">
      <c r="A42" s="392" t="s">
        <v>233</v>
      </c>
      <c r="B42" s="392" t="s">
        <v>237</v>
      </c>
      <c r="C42" s="390" t="s">
        <v>181</v>
      </c>
      <c r="D42" s="392" t="s">
        <v>238</v>
      </c>
      <c r="E42" s="377">
        <v>7301</v>
      </c>
      <c r="F42" s="193" t="s">
        <v>240</v>
      </c>
      <c r="G42" s="377">
        <v>7306</v>
      </c>
      <c r="H42" s="198" t="s">
        <v>20</v>
      </c>
      <c r="I42" s="198" t="s">
        <v>20</v>
      </c>
      <c r="J42" s="519" t="s">
        <v>510</v>
      </c>
      <c r="K42" s="519" t="s">
        <v>510</v>
      </c>
      <c r="L42" s="519" t="s">
        <v>510</v>
      </c>
    </row>
    <row r="43" spans="1:12" s="5" customFormat="1" ht="12.75" x14ac:dyDescent="0.2">
      <c r="A43" s="390" t="s">
        <v>233</v>
      </c>
      <c r="B43" s="390" t="s">
        <v>241</v>
      </c>
      <c r="C43" s="390" t="s">
        <v>181</v>
      </c>
      <c r="D43" s="390" t="s">
        <v>241</v>
      </c>
      <c r="E43" s="390">
        <v>7401</v>
      </c>
      <c r="F43" s="390" t="s">
        <v>241</v>
      </c>
      <c r="G43" s="290">
        <v>7401</v>
      </c>
      <c r="H43" s="198">
        <v>289782.69</v>
      </c>
      <c r="I43" s="198">
        <v>289.77999999999997</v>
      </c>
      <c r="J43" s="198">
        <v>7981.5</v>
      </c>
      <c r="K43" s="198">
        <v>7.98</v>
      </c>
      <c r="L43" s="198">
        <v>2.75</v>
      </c>
    </row>
    <row r="44" spans="1:12" s="5" customFormat="1" ht="12.75" x14ac:dyDescent="0.2">
      <c r="A44" s="390" t="s">
        <v>242</v>
      </c>
      <c r="B44" s="390" t="s">
        <v>243</v>
      </c>
      <c r="C44" s="390" t="s">
        <v>244</v>
      </c>
      <c r="D44" s="390" t="s">
        <v>244</v>
      </c>
      <c r="E44" s="390">
        <v>8001</v>
      </c>
      <c r="F44" s="390" t="s">
        <v>243</v>
      </c>
      <c r="G44" s="290">
        <v>8101</v>
      </c>
      <c r="H44" s="198">
        <v>623389.06999999995</v>
      </c>
      <c r="I44" s="198">
        <v>623.39</v>
      </c>
      <c r="J44" s="198">
        <v>26736.15</v>
      </c>
      <c r="K44" s="198">
        <v>26.74</v>
      </c>
      <c r="L44" s="198">
        <v>4.29</v>
      </c>
    </row>
    <row r="45" spans="1:12" s="5" customFormat="1" ht="12.75" x14ac:dyDescent="0.2">
      <c r="A45" s="390" t="s">
        <v>242</v>
      </c>
      <c r="B45" s="390" t="s">
        <v>243</v>
      </c>
      <c r="C45" s="390" t="s">
        <v>244</v>
      </c>
      <c r="D45" s="390" t="s">
        <v>244</v>
      </c>
      <c r="E45" s="390">
        <v>8001</v>
      </c>
      <c r="F45" s="390" t="s">
        <v>245</v>
      </c>
      <c r="G45" s="290">
        <v>8102</v>
      </c>
      <c r="H45" s="198">
        <v>465141.67</v>
      </c>
      <c r="I45" s="198">
        <v>465.14</v>
      </c>
      <c r="J45" s="198">
        <v>8438.57</v>
      </c>
      <c r="K45" s="198">
        <v>8.44</v>
      </c>
      <c r="L45" s="198">
        <v>1.81</v>
      </c>
    </row>
    <row r="46" spans="1:12" s="5" customFormat="1" ht="12.75" x14ac:dyDescent="0.2">
      <c r="A46" s="390" t="s">
        <v>242</v>
      </c>
      <c r="B46" s="390" t="s">
        <v>243</v>
      </c>
      <c r="C46" s="390" t="s">
        <v>244</v>
      </c>
      <c r="D46" s="390" t="s">
        <v>244</v>
      </c>
      <c r="E46" s="390">
        <v>8001</v>
      </c>
      <c r="F46" s="390" t="s">
        <v>246</v>
      </c>
      <c r="G46" s="290">
        <v>8103</v>
      </c>
      <c r="H46" s="198">
        <v>273185.86</v>
      </c>
      <c r="I46" s="198">
        <v>273.19</v>
      </c>
      <c r="J46" s="198">
        <v>4911.29</v>
      </c>
      <c r="K46" s="198">
        <v>4.91</v>
      </c>
      <c r="L46" s="198">
        <v>1.8</v>
      </c>
    </row>
    <row r="47" spans="1:12" s="5" customFormat="1" ht="12.75" x14ac:dyDescent="0.2">
      <c r="A47" s="390" t="s">
        <v>242</v>
      </c>
      <c r="B47" s="390" t="s">
        <v>243</v>
      </c>
      <c r="C47" s="390" t="s">
        <v>244</v>
      </c>
      <c r="D47" s="390" t="s">
        <v>244</v>
      </c>
      <c r="E47" s="390">
        <v>8001</v>
      </c>
      <c r="F47" s="390" t="s">
        <v>247</v>
      </c>
      <c r="G47" s="290">
        <v>8105</v>
      </c>
      <c r="H47" s="198">
        <v>83733.67</v>
      </c>
      <c r="I47" s="198">
        <v>83.73</v>
      </c>
      <c r="J47" s="198">
        <v>834.27</v>
      </c>
      <c r="K47" s="198">
        <v>0.83</v>
      </c>
      <c r="L47" s="198">
        <v>1</v>
      </c>
    </row>
    <row r="48" spans="1:12" s="5" customFormat="1" ht="12.75" x14ac:dyDescent="0.2">
      <c r="A48" s="390" t="s">
        <v>242</v>
      </c>
      <c r="B48" s="390" t="s">
        <v>243</v>
      </c>
      <c r="C48" s="390" t="s">
        <v>244</v>
      </c>
      <c r="D48" s="390" t="s">
        <v>244</v>
      </c>
      <c r="E48" s="390">
        <v>8001</v>
      </c>
      <c r="F48" s="390" t="s">
        <v>248</v>
      </c>
      <c r="G48" s="290">
        <v>8106</v>
      </c>
      <c r="H48" s="198">
        <v>190884.94</v>
      </c>
      <c r="I48" s="198">
        <v>190.88</v>
      </c>
      <c r="J48" s="198">
        <v>243.28</v>
      </c>
      <c r="K48" s="198">
        <v>0.24</v>
      </c>
      <c r="L48" s="198">
        <v>0.13</v>
      </c>
    </row>
    <row r="49" spans="1:12" s="5" customFormat="1" ht="12.75" x14ac:dyDescent="0.2">
      <c r="A49" s="392" t="s">
        <v>242</v>
      </c>
      <c r="B49" s="392" t="s">
        <v>243</v>
      </c>
      <c r="C49" s="390" t="s">
        <v>244</v>
      </c>
      <c r="D49" s="392" t="s">
        <v>244</v>
      </c>
      <c r="E49" s="377">
        <v>8001</v>
      </c>
      <c r="F49" s="392" t="s">
        <v>249</v>
      </c>
      <c r="G49" s="377">
        <v>8107</v>
      </c>
      <c r="H49" s="198" t="s">
        <v>20</v>
      </c>
      <c r="I49" s="198" t="s">
        <v>20</v>
      </c>
      <c r="J49" s="519" t="s">
        <v>510</v>
      </c>
      <c r="K49" s="519" t="s">
        <v>510</v>
      </c>
      <c r="L49" s="519" t="s">
        <v>510</v>
      </c>
    </row>
    <row r="50" spans="1:12" s="5" customFormat="1" ht="12.75" x14ac:dyDescent="0.2">
      <c r="A50" s="390" t="s">
        <v>242</v>
      </c>
      <c r="B50" s="390" t="s">
        <v>243</v>
      </c>
      <c r="C50" s="390" t="s">
        <v>244</v>
      </c>
      <c r="D50" s="390" t="s">
        <v>244</v>
      </c>
      <c r="E50" s="390">
        <v>8001</v>
      </c>
      <c r="F50" s="390" t="s">
        <v>250</v>
      </c>
      <c r="G50" s="290">
        <v>8108</v>
      </c>
      <c r="H50" s="198">
        <v>477266.78</v>
      </c>
      <c r="I50" s="198">
        <v>477.27</v>
      </c>
      <c r="J50" s="198">
        <v>22826.75</v>
      </c>
      <c r="K50" s="198">
        <v>22.83</v>
      </c>
      <c r="L50" s="198">
        <v>4.78</v>
      </c>
    </row>
    <row r="51" spans="1:12" s="5" customFormat="1" ht="12.75" x14ac:dyDescent="0.2">
      <c r="A51" s="392" t="s">
        <v>242</v>
      </c>
      <c r="B51" s="392" t="s">
        <v>243</v>
      </c>
      <c r="C51" s="390" t="s">
        <v>244</v>
      </c>
      <c r="D51" s="392" t="s">
        <v>244</v>
      </c>
      <c r="E51" s="377">
        <v>8001</v>
      </c>
      <c r="F51" s="392" t="s">
        <v>251</v>
      </c>
      <c r="G51" s="377">
        <v>8109</v>
      </c>
      <c r="H51" s="198" t="s">
        <v>20</v>
      </c>
      <c r="I51" s="198" t="s">
        <v>20</v>
      </c>
      <c r="J51" s="519" t="s">
        <v>510</v>
      </c>
      <c r="K51" s="519" t="s">
        <v>510</v>
      </c>
      <c r="L51" s="519" t="s">
        <v>510</v>
      </c>
    </row>
    <row r="52" spans="1:12" s="5" customFormat="1" ht="12.75" x14ac:dyDescent="0.2">
      <c r="A52" s="390" t="s">
        <v>242</v>
      </c>
      <c r="B52" s="390" t="s">
        <v>243</v>
      </c>
      <c r="C52" s="390" t="s">
        <v>244</v>
      </c>
      <c r="D52" s="390" t="s">
        <v>244</v>
      </c>
      <c r="E52" s="390">
        <v>8001</v>
      </c>
      <c r="F52" s="390" t="s">
        <v>252</v>
      </c>
      <c r="G52" s="290">
        <v>8110</v>
      </c>
      <c r="H52" s="198">
        <v>577444.59</v>
      </c>
      <c r="I52" s="198">
        <v>577.44000000000005</v>
      </c>
      <c r="J52" s="198">
        <v>14712.71</v>
      </c>
      <c r="K52" s="198">
        <v>14.71</v>
      </c>
      <c r="L52" s="198">
        <v>2.5499999999999998</v>
      </c>
    </row>
    <row r="53" spans="1:12" s="5" customFormat="1" ht="12.75" x14ac:dyDescent="0.2">
      <c r="A53" s="390" t="s">
        <v>242</v>
      </c>
      <c r="B53" s="390" t="s">
        <v>243</v>
      </c>
      <c r="C53" s="390" t="s">
        <v>244</v>
      </c>
      <c r="D53" s="390" t="s">
        <v>244</v>
      </c>
      <c r="E53" s="390">
        <v>8001</v>
      </c>
      <c r="F53" s="390" t="s">
        <v>253</v>
      </c>
      <c r="G53" s="290">
        <v>8111</v>
      </c>
      <c r="H53" s="198">
        <v>228889.92</v>
      </c>
      <c r="I53" s="198">
        <v>228.89</v>
      </c>
      <c r="J53" s="198">
        <v>4325.24</v>
      </c>
      <c r="K53" s="198">
        <v>4.33</v>
      </c>
      <c r="L53" s="198">
        <v>1.89</v>
      </c>
    </row>
    <row r="54" spans="1:12" s="5" customFormat="1" ht="12.75" x14ac:dyDescent="0.2">
      <c r="A54" s="390" t="s">
        <v>242</v>
      </c>
      <c r="B54" s="390" t="s">
        <v>243</v>
      </c>
      <c r="C54" s="390" t="s">
        <v>244</v>
      </c>
      <c r="D54" s="390" t="s">
        <v>244</v>
      </c>
      <c r="E54" s="390">
        <v>8001</v>
      </c>
      <c r="F54" s="390" t="s">
        <v>254</v>
      </c>
      <c r="G54" s="290">
        <v>8112</v>
      </c>
      <c r="H54" s="198">
        <v>314368.53999999998</v>
      </c>
      <c r="I54" s="198">
        <v>314.37</v>
      </c>
      <c r="J54" s="198">
        <v>10709.59</v>
      </c>
      <c r="K54" s="198">
        <v>10.71</v>
      </c>
      <c r="L54" s="198">
        <v>3.41</v>
      </c>
    </row>
    <row r="55" spans="1:12" s="5" customFormat="1" ht="12.75" x14ac:dyDescent="0.2">
      <c r="A55" s="390" t="s">
        <v>242</v>
      </c>
      <c r="B55" s="390" t="s">
        <v>242</v>
      </c>
      <c r="C55" s="390" t="s">
        <v>181</v>
      </c>
      <c r="D55" s="390" t="s">
        <v>255</v>
      </c>
      <c r="E55" s="390">
        <v>8301</v>
      </c>
      <c r="F55" s="390" t="s">
        <v>256</v>
      </c>
      <c r="G55" s="290">
        <v>8301</v>
      </c>
      <c r="H55" s="198">
        <v>529580.13</v>
      </c>
      <c r="I55" s="198">
        <v>529.58000000000004</v>
      </c>
      <c r="J55" s="198">
        <v>23968.720000000001</v>
      </c>
      <c r="K55" s="198">
        <v>23.97</v>
      </c>
      <c r="L55" s="198">
        <v>4.53</v>
      </c>
    </row>
    <row r="56" spans="1:12" s="5" customFormat="1" ht="12.75" x14ac:dyDescent="0.2">
      <c r="A56" s="392" t="s">
        <v>242</v>
      </c>
      <c r="B56" s="392" t="s">
        <v>242</v>
      </c>
      <c r="C56" s="390" t="s">
        <v>181</v>
      </c>
      <c r="D56" s="392" t="s">
        <v>255</v>
      </c>
      <c r="E56" s="377">
        <v>8301</v>
      </c>
      <c r="F56" s="193" t="s">
        <v>257</v>
      </c>
      <c r="G56" s="377">
        <v>8306</v>
      </c>
      <c r="H56" s="198" t="s">
        <v>20</v>
      </c>
      <c r="I56" s="198" t="s">
        <v>20</v>
      </c>
      <c r="J56" s="519" t="s">
        <v>510</v>
      </c>
      <c r="K56" s="519" t="s">
        <v>510</v>
      </c>
      <c r="L56" s="519" t="s">
        <v>510</v>
      </c>
    </row>
    <row r="57" spans="1:12" s="5" customFormat="1" ht="12.75" x14ac:dyDescent="0.2">
      <c r="A57" s="390" t="s">
        <v>258</v>
      </c>
      <c r="B57" s="390" t="s">
        <v>259</v>
      </c>
      <c r="C57" s="390" t="s">
        <v>181</v>
      </c>
      <c r="D57" s="390" t="s">
        <v>260</v>
      </c>
      <c r="E57" s="390">
        <v>9001</v>
      </c>
      <c r="F57" s="390" t="s">
        <v>261</v>
      </c>
      <c r="G57" s="290">
        <v>9101</v>
      </c>
      <c r="H57" s="198">
        <v>911217.28</v>
      </c>
      <c r="I57" s="198">
        <v>911.22</v>
      </c>
      <c r="J57" s="198">
        <v>55347.26</v>
      </c>
      <c r="K57" s="198">
        <v>55.35</v>
      </c>
      <c r="L57" s="198">
        <v>6.07</v>
      </c>
    </row>
    <row r="58" spans="1:12" s="5" customFormat="1" ht="12.75" x14ac:dyDescent="0.2">
      <c r="A58" s="390" t="s">
        <v>258</v>
      </c>
      <c r="B58" s="390" t="s">
        <v>259</v>
      </c>
      <c r="C58" s="390" t="s">
        <v>181</v>
      </c>
      <c r="D58" s="390" t="s">
        <v>260</v>
      </c>
      <c r="E58" s="390">
        <v>9001</v>
      </c>
      <c r="F58" s="390" t="s">
        <v>262</v>
      </c>
      <c r="G58" s="290">
        <v>9112</v>
      </c>
      <c r="H58" s="198">
        <v>143441.34</v>
      </c>
      <c r="I58" s="198">
        <v>143.44</v>
      </c>
      <c r="J58" s="198">
        <v>16977.03</v>
      </c>
      <c r="K58" s="198">
        <v>16.98</v>
      </c>
      <c r="L58" s="198">
        <v>11.84</v>
      </c>
    </row>
    <row r="59" spans="1:12" s="5" customFormat="1" ht="12.75" x14ac:dyDescent="0.2">
      <c r="A59" s="390" t="s">
        <v>258</v>
      </c>
      <c r="B59" s="390" t="s">
        <v>259</v>
      </c>
      <c r="C59" s="390" t="s">
        <v>181</v>
      </c>
      <c r="D59" s="390" t="s">
        <v>263</v>
      </c>
      <c r="E59" s="390">
        <v>9120</v>
      </c>
      <c r="F59" s="390" t="s">
        <v>263</v>
      </c>
      <c r="G59" s="290">
        <v>9120</v>
      </c>
      <c r="H59" s="198">
        <v>174221.6</v>
      </c>
      <c r="I59" s="198">
        <v>174.22</v>
      </c>
      <c r="J59" s="198">
        <v>6318.37</v>
      </c>
      <c r="K59" s="198">
        <v>6.32</v>
      </c>
      <c r="L59" s="198">
        <v>3.63</v>
      </c>
    </row>
    <row r="60" spans="1:12" s="5" customFormat="1" ht="12.75" x14ac:dyDescent="0.2">
      <c r="A60" s="390" t="s">
        <v>258</v>
      </c>
      <c r="B60" s="390" t="s">
        <v>264</v>
      </c>
      <c r="C60" s="390" t="s">
        <v>181</v>
      </c>
      <c r="D60" s="390" t="s">
        <v>265</v>
      </c>
      <c r="E60" s="390">
        <v>9201</v>
      </c>
      <c r="F60" s="390" t="s">
        <v>265</v>
      </c>
      <c r="G60" s="290">
        <v>9201</v>
      </c>
      <c r="H60" s="198">
        <v>197995.78</v>
      </c>
      <c r="I60" s="198">
        <v>198</v>
      </c>
      <c r="J60" s="198">
        <v>9015.4</v>
      </c>
      <c r="K60" s="198">
        <v>9.02</v>
      </c>
      <c r="L60" s="198">
        <v>4.55</v>
      </c>
    </row>
    <row r="61" spans="1:12" s="5" customFormat="1" ht="12.75" x14ac:dyDescent="0.2">
      <c r="A61" s="390" t="s">
        <v>266</v>
      </c>
      <c r="B61" s="390" t="s">
        <v>267</v>
      </c>
      <c r="C61" s="390" t="s">
        <v>181</v>
      </c>
      <c r="D61" s="390" t="s">
        <v>268</v>
      </c>
      <c r="E61" s="390">
        <v>10001</v>
      </c>
      <c r="F61" s="390" t="s">
        <v>269</v>
      </c>
      <c r="G61" s="290">
        <v>10101</v>
      </c>
      <c r="H61" s="198">
        <v>954992.11</v>
      </c>
      <c r="I61" s="198">
        <v>954.99</v>
      </c>
      <c r="J61" s="198">
        <v>22816.53</v>
      </c>
      <c r="K61" s="198">
        <v>22.82</v>
      </c>
      <c r="L61" s="198">
        <v>2.39</v>
      </c>
    </row>
    <row r="62" spans="1:12" s="5" customFormat="1" ht="12.75" x14ac:dyDescent="0.2">
      <c r="A62" s="392" t="s">
        <v>266</v>
      </c>
      <c r="B62" s="392" t="s">
        <v>267</v>
      </c>
      <c r="C62" s="390" t="s">
        <v>181</v>
      </c>
      <c r="D62" s="392" t="s">
        <v>268</v>
      </c>
      <c r="E62" s="377">
        <v>10001</v>
      </c>
      <c r="F62" s="392" t="s">
        <v>270</v>
      </c>
      <c r="G62" s="377">
        <v>10109</v>
      </c>
      <c r="H62" s="198" t="s">
        <v>20</v>
      </c>
      <c r="I62" s="198" t="s">
        <v>20</v>
      </c>
      <c r="J62" s="519" t="s">
        <v>510</v>
      </c>
      <c r="K62" s="519" t="s">
        <v>510</v>
      </c>
      <c r="L62" s="519" t="s">
        <v>510</v>
      </c>
    </row>
    <row r="63" spans="1:12" s="5" customFormat="1" ht="12.75" x14ac:dyDescent="0.2">
      <c r="A63" s="392" t="s">
        <v>266</v>
      </c>
      <c r="B63" s="387" t="s">
        <v>271</v>
      </c>
      <c r="C63" s="390" t="s">
        <v>181</v>
      </c>
      <c r="D63" s="387" t="s">
        <v>272</v>
      </c>
      <c r="E63" s="377">
        <v>10201</v>
      </c>
      <c r="F63" s="387" t="s">
        <v>272</v>
      </c>
      <c r="G63" s="377">
        <v>10201</v>
      </c>
      <c r="H63" s="198" t="s">
        <v>20</v>
      </c>
      <c r="I63" s="198" t="s">
        <v>20</v>
      </c>
      <c r="J63" s="519" t="s">
        <v>510</v>
      </c>
      <c r="K63" s="519" t="s">
        <v>510</v>
      </c>
      <c r="L63" s="519" t="s">
        <v>510</v>
      </c>
    </row>
    <row r="64" spans="1:12" s="5" customFormat="1" ht="12.75" x14ac:dyDescent="0.2">
      <c r="A64" s="390" t="s">
        <v>266</v>
      </c>
      <c r="B64" s="390" t="s">
        <v>273</v>
      </c>
      <c r="C64" s="390" t="s">
        <v>181</v>
      </c>
      <c r="D64" s="390" t="s">
        <v>273</v>
      </c>
      <c r="E64" s="390">
        <v>10301</v>
      </c>
      <c r="F64" s="390" t="s">
        <v>273</v>
      </c>
      <c r="G64" s="290">
        <v>10301</v>
      </c>
      <c r="H64" s="198">
        <v>524477.51</v>
      </c>
      <c r="I64" s="198">
        <v>524.48</v>
      </c>
      <c r="J64" s="198">
        <v>15967.71</v>
      </c>
      <c r="K64" s="198">
        <v>15.97</v>
      </c>
      <c r="L64" s="198">
        <v>3.04</v>
      </c>
    </row>
    <row r="65" spans="1:12" s="5" customFormat="1" ht="12.75" x14ac:dyDescent="0.2">
      <c r="A65" s="392" t="s">
        <v>274</v>
      </c>
      <c r="B65" s="387" t="s">
        <v>275</v>
      </c>
      <c r="C65" s="390" t="s">
        <v>181</v>
      </c>
      <c r="D65" s="387" t="s">
        <v>275</v>
      </c>
      <c r="E65" s="377">
        <v>11101</v>
      </c>
      <c r="F65" s="387" t="s">
        <v>275</v>
      </c>
      <c r="G65" s="377">
        <v>11101</v>
      </c>
      <c r="H65" s="198" t="s">
        <v>20</v>
      </c>
      <c r="I65" s="198" t="s">
        <v>20</v>
      </c>
      <c r="J65" s="519" t="s">
        <v>510</v>
      </c>
      <c r="K65" s="519" t="s">
        <v>510</v>
      </c>
      <c r="L65" s="519" t="s">
        <v>510</v>
      </c>
    </row>
    <row r="66" spans="1:12" s="5" customFormat="1" ht="12.75" x14ac:dyDescent="0.2">
      <c r="A66" s="390" t="s">
        <v>276</v>
      </c>
      <c r="B66" s="390" t="s">
        <v>276</v>
      </c>
      <c r="C66" s="390" t="s">
        <v>181</v>
      </c>
      <c r="D66" s="390" t="s">
        <v>277</v>
      </c>
      <c r="E66" s="390">
        <v>12101</v>
      </c>
      <c r="F66" s="390" t="s">
        <v>277</v>
      </c>
      <c r="G66" s="290">
        <v>12101</v>
      </c>
      <c r="H66" s="198">
        <v>545885.87</v>
      </c>
      <c r="I66" s="198">
        <v>545.89</v>
      </c>
      <c r="J66" s="198">
        <v>18926.63</v>
      </c>
      <c r="K66" s="198">
        <v>18.93</v>
      </c>
      <c r="L66" s="198">
        <v>3.47</v>
      </c>
    </row>
    <row r="67" spans="1:12" s="5" customFormat="1" ht="12.75" x14ac:dyDescent="0.2">
      <c r="A67" s="390" t="s">
        <v>278</v>
      </c>
      <c r="B67" s="390" t="s">
        <v>279</v>
      </c>
      <c r="C67" s="390" t="s">
        <v>280</v>
      </c>
      <c r="D67" s="390" t="s">
        <v>280</v>
      </c>
      <c r="E67" s="390">
        <v>13001</v>
      </c>
      <c r="F67" s="390" t="s">
        <v>279</v>
      </c>
      <c r="G67" s="290">
        <v>13101</v>
      </c>
      <c r="H67" s="198">
        <v>429280.44</v>
      </c>
      <c r="I67" s="198">
        <v>429.28</v>
      </c>
      <c r="J67" s="198">
        <v>48790.16</v>
      </c>
      <c r="K67" s="198">
        <v>48.79</v>
      </c>
      <c r="L67" s="198">
        <v>11.37</v>
      </c>
    </row>
    <row r="68" spans="1:12" s="5" customFormat="1" ht="12.75" x14ac:dyDescent="0.2">
      <c r="A68" s="390" t="s">
        <v>278</v>
      </c>
      <c r="B68" s="390" t="s">
        <v>279</v>
      </c>
      <c r="C68" s="390" t="s">
        <v>280</v>
      </c>
      <c r="D68" s="390" t="s">
        <v>280</v>
      </c>
      <c r="E68" s="390">
        <v>13001</v>
      </c>
      <c r="F68" s="390" t="s">
        <v>281</v>
      </c>
      <c r="G68" s="290">
        <v>13102</v>
      </c>
      <c r="H68" s="198">
        <v>250258.17</v>
      </c>
      <c r="I68" s="198">
        <v>250.26</v>
      </c>
      <c r="J68" s="198">
        <v>7778.57</v>
      </c>
      <c r="K68" s="198">
        <v>7.78</v>
      </c>
      <c r="L68" s="198">
        <v>3.11</v>
      </c>
    </row>
    <row r="69" spans="1:12" s="5" customFormat="1" ht="12.75" x14ac:dyDescent="0.2">
      <c r="A69" s="390" t="s">
        <v>278</v>
      </c>
      <c r="B69" s="390" t="s">
        <v>279</v>
      </c>
      <c r="C69" s="390" t="s">
        <v>280</v>
      </c>
      <c r="D69" s="390" t="s">
        <v>280</v>
      </c>
      <c r="E69" s="390">
        <v>13001</v>
      </c>
      <c r="F69" s="390" t="s">
        <v>282</v>
      </c>
      <c r="G69" s="290">
        <v>13103</v>
      </c>
      <c r="H69" s="198">
        <v>240052.72</v>
      </c>
      <c r="I69" s="198">
        <v>240.05</v>
      </c>
      <c r="J69" s="198">
        <v>2884.55</v>
      </c>
      <c r="K69" s="198">
        <v>2.88</v>
      </c>
      <c r="L69" s="198">
        <v>1.2</v>
      </c>
    </row>
    <row r="70" spans="1:12" s="5" customFormat="1" ht="12.75" x14ac:dyDescent="0.2">
      <c r="A70" s="390" t="s">
        <v>278</v>
      </c>
      <c r="B70" s="390" t="s">
        <v>279</v>
      </c>
      <c r="C70" s="390" t="s">
        <v>280</v>
      </c>
      <c r="D70" s="390" t="s">
        <v>280</v>
      </c>
      <c r="E70" s="390">
        <v>13001</v>
      </c>
      <c r="F70" s="390" t="s">
        <v>283</v>
      </c>
      <c r="G70" s="290">
        <v>13104</v>
      </c>
      <c r="H70" s="198">
        <v>289006.46000000002</v>
      </c>
      <c r="I70" s="198">
        <v>289.01</v>
      </c>
      <c r="J70" s="198">
        <v>2953.74</v>
      </c>
      <c r="K70" s="198">
        <v>2.95</v>
      </c>
      <c r="L70" s="198">
        <v>1.02</v>
      </c>
    </row>
    <row r="71" spans="1:12" s="5" customFormat="1" ht="12.75" x14ac:dyDescent="0.2">
      <c r="A71" s="390" t="s">
        <v>278</v>
      </c>
      <c r="B71" s="390" t="s">
        <v>279</v>
      </c>
      <c r="C71" s="390" t="s">
        <v>280</v>
      </c>
      <c r="D71" s="390" t="s">
        <v>280</v>
      </c>
      <c r="E71" s="390">
        <v>13001</v>
      </c>
      <c r="F71" s="390" t="s">
        <v>284</v>
      </c>
      <c r="G71" s="290">
        <v>13105</v>
      </c>
      <c r="H71" s="198">
        <v>301283.96000000002</v>
      </c>
      <c r="I71" s="198">
        <v>301.27999999999997</v>
      </c>
      <c r="J71" s="198">
        <v>6296.49</v>
      </c>
      <c r="K71" s="198">
        <v>6.3</v>
      </c>
      <c r="L71" s="198">
        <v>2.09</v>
      </c>
    </row>
    <row r="72" spans="1:12" s="5" customFormat="1" ht="12.75" x14ac:dyDescent="0.2">
      <c r="A72" s="390" t="s">
        <v>278</v>
      </c>
      <c r="B72" s="390" t="s">
        <v>279</v>
      </c>
      <c r="C72" s="390" t="s">
        <v>280</v>
      </c>
      <c r="D72" s="390" t="s">
        <v>280</v>
      </c>
      <c r="E72" s="390">
        <v>13001</v>
      </c>
      <c r="F72" s="390" t="s">
        <v>285</v>
      </c>
      <c r="G72" s="290">
        <v>13106</v>
      </c>
      <c r="H72" s="198">
        <v>297036.93</v>
      </c>
      <c r="I72" s="198">
        <v>297.04000000000002</v>
      </c>
      <c r="J72" s="198">
        <v>8296.82</v>
      </c>
      <c r="K72" s="198">
        <v>8.3000000000000007</v>
      </c>
      <c r="L72" s="198">
        <v>2.79</v>
      </c>
    </row>
    <row r="73" spans="1:12" s="5" customFormat="1" ht="12.75" x14ac:dyDescent="0.2">
      <c r="A73" s="390" t="s">
        <v>278</v>
      </c>
      <c r="B73" s="390" t="s">
        <v>279</v>
      </c>
      <c r="C73" s="390" t="s">
        <v>280</v>
      </c>
      <c r="D73" s="390" t="s">
        <v>280</v>
      </c>
      <c r="E73" s="390">
        <v>13001</v>
      </c>
      <c r="F73" s="390" t="s">
        <v>286</v>
      </c>
      <c r="G73" s="290">
        <v>13107</v>
      </c>
      <c r="H73" s="198">
        <v>281901.56</v>
      </c>
      <c r="I73" s="198">
        <v>281.89999999999998</v>
      </c>
      <c r="J73" s="198">
        <v>1742.33</v>
      </c>
      <c r="K73" s="198">
        <v>1.74</v>
      </c>
      <c r="L73" s="198">
        <v>0.62</v>
      </c>
    </row>
    <row r="74" spans="1:12" s="5" customFormat="1" ht="12.75" x14ac:dyDescent="0.2">
      <c r="A74" s="390" t="s">
        <v>278</v>
      </c>
      <c r="B74" s="390" t="s">
        <v>279</v>
      </c>
      <c r="C74" s="390" t="s">
        <v>280</v>
      </c>
      <c r="D74" s="390" t="s">
        <v>280</v>
      </c>
      <c r="E74" s="390">
        <v>13001</v>
      </c>
      <c r="F74" s="390" t="s">
        <v>287</v>
      </c>
      <c r="G74" s="290">
        <v>13108</v>
      </c>
      <c r="H74" s="198">
        <v>149965.96</v>
      </c>
      <c r="I74" s="198">
        <v>149.97</v>
      </c>
      <c r="J74" s="198">
        <v>493.39</v>
      </c>
      <c r="K74" s="198">
        <v>0.49</v>
      </c>
      <c r="L74" s="198">
        <v>0.33</v>
      </c>
    </row>
    <row r="75" spans="1:12" s="5" customFormat="1" ht="12.75" x14ac:dyDescent="0.2">
      <c r="A75" s="390" t="s">
        <v>278</v>
      </c>
      <c r="B75" s="390" t="s">
        <v>279</v>
      </c>
      <c r="C75" s="390" t="s">
        <v>280</v>
      </c>
      <c r="D75" s="390" t="s">
        <v>280</v>
      </c>
      <c r="E75" s="390">
        <v>13001</v>
      </c>
      <c r="F75" s="390" t="s">
        <v>288</v>
      </c>
      <c r="G75" s="290">
        <v>13109</v>
      </c>
      <c r="H75" s="198">
        <v>191882.83</v>
      </c>
      <c r="I75" s="198">
        <v>191.88</v>
      </c>
      <c r="J75" s="198">
        <v>1707.95</v>
      </c>
      <c r="K75" s="198">
        <v>1.71</v>
      </c>
      <c r="L75" s="198">
        <v>0.89</v>
      </c>
    </row>
    <row r="76" spans="1:12" s="5" customFormat="1" ht="12.75" x14ac:dyDescent="0.2">
      <c r="A76" s="390" t="s">
        <v>278</v>
      </c>
      <c r="B76" s="390" t="s">
        <v>279</v>
      </c>
      <c r="C76" s="390" t="s">
        <v>280</v>
      </c>
      <c r="D76" s="390" t="s">
        <v>280</v>
      </c>
      <c r="E76" s="390">
        <v>13001</v>
      </c>
      <c r="F76" s="390" t="s">
        <v>289</v>
      </c>
      <c r="G76" s="290">
        <v>13110</v>
      </c>
      <c r="H76" s="198">
        <v>861455.6</v>
      </c>
      <c r="I76" s="198">
        <v>861.46</v>
      </c>
      <c r="J76" s="198">
        <v>14910.67</v>
      </c>
      <c r="K76" s="198">
        <v>14.91</v>
      </c>
      <c r="L76" s="198">
        <v>1.73</v>
      </c>
    </row>
    <row r="77" spans="1:12" s="5" customFormat="1" ht="12.75" x14ac:dyDescent="0.2">
      <c r="A77" s="390" t="s">
        <v>278</v>
      </c>
      <c r="B77" s="390" t="s">
        <v>279</v>
      </c>
      <c r="C77" s="390" t="s">
        <v>280</v>
      </c>
      <c r="D77" s="390" t="s">
        <v>280</v>
      </c>
      <c r="E77" s="390">
        <v>13001</v>
      </c>
      <c r="F77" s="390" t="s">
        <v>290</v>
      </c>
      <c r="G77" s="290">
        <v>13111</v>
      </c>
      <c r="H77" s="198">
        <v>247032.99</v>
      </c>
      <c r="I77" s="198">
        <v>247.03</v>
      </c>
      <c r="J77" s="198">
        <v>4589.68</v>
      </c>
      <c r="K77" s="198">
        <v>4.59</v>
      </c>
      <c r="L77" s="198">
        <v>1.86</v>
      </c>
    </row>
    <row r="78" spans="1:12" s="5" customFormat="1" ht="12.75" x14ac:dyDescent="0.2">
      <c r="A78" s="390" t="s">
        <v>278</v>
      </c>
      <c r="B78" s="390" t="s">
        <v>279</v>
      </c>
      <c r="C78" s="390" t="s">
        <v>280</v>
      </c>
      <c r="D78" s="390" t="s">
        <v>280</v>
      </c>
      <c r="E78" s="390">
        <v>13001</v>
      </c>
      <c r="F78" s="390" t="s">
        <v>291</v>
      </c>
      <c r="G78" s="290">
        <v>13112</v>
      </c>
      <c r="H78" s="198">
        <v>367643.27</v>
      </c>
      <c r="I78" s="198">
        <v>367.64</v>
      </c>
      <c r="J78" s="198">
        <v>19388.689999999999</v>
      </c>
      <c r="K78" s="198">
        <v>19.39</v>
      </c>
      <c r="L78" s="198">
        <v>5.27</v>
      </c>
    </row>
    <row r="79" spans="1:12" s="5" customFormat="1" ht="12.75" x14ac:dyDescent="0.2">
      <c r="A79" s="390" t="s">
        <v>278</v>
      </c>
      <c r="B79" s="390" t="s">
        <v>279</v>
      </c>
      <c r="C79" s="390" t="s">
        <v>280</v>
      </c>
      <c r="D79" s="390" t="s">
        <v>280</v>
      </c>
      <c r="E79" s="390">
        <v>13001</v>
      </c>
      <c r="F79" s="390" t="s">
        <v>292</v>
      </c>
      <c r="G79" s="290">
        <v>13113</v>
      </c>
      <c r="H79" s="198">
        <v>338078.02</v>
      </c>
      <c r="I79" s="198">
        <v>338.08</v>
      </c>
      <c r="J79" s="198">
        <v>14501.94</v>
      </c>
      <c r="K79" s="198">
        <v>14.5</v>
      </c>
      <c r="L79" s="198">
        <v>4.29</v>
      </c>
    </row>
    <row r="80" spans="1:12" s="5" customFormat="1" ht="12.75" x14ac:dyDescent="0.2">
      <c r="A80" s="390" t="s">
        <v>278</v>
      </c>
      <c r="B80" s="390" t="s">
        <v>279</v>
      </c>
      <c r="C80" s="390" t="s">
        <v>280</v>
      </c>
      <c r="D80" s="390" t="s">
        <v>280</v>
      </c>
      <c r="E80" s="390">
        <v>13001</v>
      </c>
      <c r="F80" s="390" t="s">
        <v>293</v>
      </c>
      <c r="G80" s="290">
        <v>13114</v>
      </c>
      <c r="H80" s="198">
        <v>700168.45</v>
      </c>
      <c r="I80" s="198">
        <v>700.17</v>
      </c>
      <c r="J80" s="198">
        <v>24306.9</v>
      </c>
      <c r="K80" s="198">
        <v>24.31</v>
      </c>
      <c r="L80" s="198">
        <v>3.47</v>
      </c>
    </row>
    <row r="81" spans="1:12" s="5" customFormat="1" ht="12.75" x14ac:dyDescent="0.2">
      <c r="A81" s="392" t="s">
        <v>278</v>
      </c>
      <c r="B81" s="392" t="s">
        <v>279</v>
      </c>
      <c r="C81" s="390" t="s">
        <v>280</v>
      </c>
      <c r="D81" s="392" t="s">
        <v>280</v>
      </c>
      <c r="E81" s="377">
        <v>13001</v>
      </c>
      <c r="F81" s="392" t="s">
        <v>294</v>
      </c>
      <c r="G81" s="377">
        <v>13115</v>
      </c>
      <c r="H81" s="198" t="s">
        <v>20</v>
      </c>
      <c r="I81" s="198" t="s">
        <v>20</v>
      </c>
      <c r="J81" s="519" t="s">
        <v>510</v>
      </c>
      <c r="K81" s="519" t="s">
        <v>510</v>
      </c>
      <c r="L81" s="519" t="s">
        <v>510</v>
      </c>
    </row>
    <row r="82" spans="1:12" s="5" customFormat="1" ht="12.75" x14ac:dyDescent="0.2">
      <c r="A82" s="390" t="s">
        <v>278</v>
      </c>
      <c r="B82" s="390" t="s">
        <v>279</v>
      </c>
      <c r="C82" s="390" t="s">
        <v>280</v>
      </c>
      <c r="D82" s="390" t="s">
        <v>280</v>
      </c>
      <c r="E82" s="390">
        <v>13001</v>
      </c>
      <c r="F82" s="390" t="s">
        <v>295</v>
      </c>
      <c r="G82" s="290">
        <v>13116</v>
      </c>
      <c r="H82" s="198">
        <v>198227.64</v>
      </c>
      <c r="I82" s="198">
        <v>198.23</v>
      </c>
      <c r="J82" s="198">
        <v>2974.72</v>
      </c>
      <c r="K82" s="198">
        <v>2.97</v>
      </c>
      <c r="L82" s="198">
        <v>1.5</v>
      </c>
    </row>
    <row r="83" spans="1:12" s="5" customFormat="1" ht="12.75" x14ac:dyDescent="0.2">
      <c r="A83" s="390" t="s">
        <v>278</v>
      </c>
      <c r="B83" s="390" t="s">
        <v>279</v>
      </c>
      <c r="C83" s="390" t="s">
        <v>280</v>
      </c>
      <c r="D83" s="390" t="s">
        <v>280</v>
      </c>
      <c r="E83" s="390">
        <v>13001</v>
      </c>
      <c r="F83" s="390" t="s">
        <v>296</v>
      </c>
      <c r="G83" s="290">
        <v>13117</v>
      </c>
      <c r="H83" s="198">
        <v>172878.46</v>
      </c>
      <c r="I83" s="198">
        <v>172.88</v>
      </c>
      <c r="J83" s="198">
        <v>1976.5</v>
      </c>
      <c r="K83" s="198">
        <v>1.98</v>
      </c>
      <c r="L83" s="198">
        <v>1.1399999999999999</v>
      </c>
    </row>
    <row r="84" spans="1:12" s="5" customFormat="1" ht="12.75" x14ac:dyDescent="0.2">
      <c r="A84" s="390" t="s">
        <v>278</v>
      </c>
      <c r="B84" s="390" t="s">
        <v>279</v>
      </c>
      <c r="C84" s="390" t="s">
        <v>280</v>
      </c>
      <c r="D84" s="390" t="s">
        <v>280</v>
      </c>
      <c r="E84" s="390">
        <v>13001</v>
      </c>
      <c r="F84" s="390" t="s">
        <v>297</v>
      </c>
      <c r="G84" s="290">
        <v>13118</v>
      </c>
      <c r="H84" s="198">
        <v>260862.9</v>
      </c>
      <c r="I84" s="198">
        <v>260.86</v>
      </c>
      <c r="J84" s="198">
        <v>5947.4</v>
      </c>
      <c r="K84" s="198">
        <v>5.95</v>
      </c>
      <c r="L84" s="198">
        <v>2.2799999999999998</v>
      </c>
    </row>
    <row r="85" spans="1:12" s="5" customFormat="1" ht="12.75" x14ac:dyDescent="0.2">
      <c r="A85" s="390" t="s">
        <v>278</v>
      </c>
      <c r="B85" s="390" t="s">
        <v>279</v>
      </c>
      <c r="C85" s="390" t="s">
        <v>280</v>
      </c>
      <c r="D85" s="390" t="s">
        <v>280</v>
      </c>
      <c r="E85" s="390">
        <v>13001</v>
      </c>
      <c r="F85" s="390" t="s">
        <v>298</v>
      </c>
      <c r="G85" s="290">
        <v>13119</v>
      </c>
      <c r="H85" s="198">
        <v>1214895.69</v>
      </c>
      <c r="I85" s="198">
        <v>1214.9000000000001</v>
      </c>
      <c r="J85" s="198">
        <v>23840.560000000001</v>
      </c>
      <c r="K85" s="198">
        <v>23.84</v>
      </c>
      <c r="L85" s="198">
        <v>1.96</v>
      </c>
    </row>
    <row r="86" spans="1:12" s="5" customFormat="1" ht="12.75" x14ac:dyDescent="0.2">
      <c r="A86" s="390" t="s">
        <v>278</v>
      </c>
      <c r="B86" s="390" t="s">
        <v>279</v>
      </c>
      <c r="C86" s="390" t="s">
        <v>280</v>
      </c>
      <c r="D86" s="390" t="s">
        <v>280</v>
      </c>
      <c r="E86" s="390">
        <v>13001</v>
      </c>
      <c r="F86" s="390" t="s">
        <v>299</v>
      </c>
      <c r="G86" s="290">
        <v>13120</v>
      </c>
      <c r="H86" s="198">
        <v>329233.76</v>
      </c>
      <c r="I86" s="198">
        <v>329.23</v>
      </c>
      <c r="J86" s="198">
        <v>22861.49</v>
      </c>
      <c r="K86" s="198">
        <v>22.86</v>
      </c>
      <c r="L86" s="198">
        <v>6.94</v>
      </c>
    </row>
    <row r="87" spans="1:12" s="5" customFormat="1" ht="12.75" x14ac:dyDescent="0.2">
      <c r="A87" s="390" t="s">
        <v>278</v>
      </c>
      <c r="B87" s="390" t="s">
        <v>279</v>
      </c>
      <c r="C87" s="390" t="s">
        <v>280</v>
      </c>
      <c r="D87" s="390" t="s">
        <v>280</v>
      </c>
      <c r="E87" s="390">
        <v>13001</v>
      </c>
      <c r="F87" s="390" t="s">
        <v>300</v>
      </c>
      <c r="G87" s="290">
        <v>13121</v>
      </c>
      <c r="H87" s="198">
        <v>224163.14</v>
      </c>
      <c r="I87" s="198">
        <v>224.16</v>
      </c>
      <c r="J87" s="198">
        <v>4787.47</v>
      </c>
      <c r="K87" s="198">
        <v>4.79</v>
      </c>
      <c r="L87" s="198">
        <v>2.14</v>
      </c>
    </row>
    <row r="88" spans="1:12" s="5" customFormat="1" ht="12.75" x14ac:dyDescent="0.2">
      <c r="A88" s="390" t="s">
        <v>278</v>
      </c>
      <c r="B88" s="390" t="s">
        <v>279</v>
      </c>
      <c r="C88" s="390" t="s">
        <v>280</v>
      </c>
      <c r="D88" s="390" t="s">
        <v>280</v>
      </c>
      <c r="E88" s="390">
        <v>13001</v>
      </c>
      <c r="F88" s="390" t="s">
        <v>301</v>
      </c>
      <c r="G88" s="290">
        <v>13122</v>
      </c>
      <c r="H88" s="198">
        <v>614319.76</v>
      </c>
      <c r="I88" s="198">
        <v>614.32000000000005</v>
      </c>
      <c r="J88" s="198">
        <v>18992.47</v>
      </c>
      <c r="K88" s="198">
        <v>18.989999999999998</v>
      </c>
      <c r="L88" s="198">
        <v>3.09</v>
      </c>
    </row>
    <row r="89" spans="1:12" s="5" customFormat="1" ht="12.75" x14ac:dyDescent="0.2">
      <c r="A89" s="390" t="s">
        <v>278</v>
      </c>
      <c r="B89" s="390" t="s">
        <v>279</v>
      </c>
      <c r="C89" s="390" t="s">
        <v>280</v>
      </c>
      <c r="D89" s="390" t="s">
        <v>280</v>
      </c>
      <c r="E89" s="390">
        <v>13001</v>
      </c>
      <c r="F89" s="390" t="s">
        <v>302</v>
      </c>
      <c r="G89" s="290">
        <v>13123</v>
      </c>
      <c r="H89" s="198">
        <v>253302.3</v>
      </c>
      <c r="I89" s="198">
        <v>253.3</v>
      </c>
      <c r="J89" s="198">
        <v>24037.61</v>
      </c>
      <c r="K89" s="198">
        <v>24.04</v>
      </c>
      <c r="L89" s="198">
        <v>9.49</v>
      </c>
    </row>
    <row r="90" spans="1:12" s="5" customFormat="1" ht="12.75" x14ac:dyDescent="0.2">
      <c r="A90" s="390" t="s">
        <v>278</v>
      </c>
      <c r="B90" s="390" t="s">
        <v>279</v>
      </c>
      <c r="C90" s="390" t="s">
        <v>280</v>
      </c>
      <c r="D90" s="390" t="s">
        <v>280</v>
      </c>
      <c r="E90" s="390">
        <v>13001</v>
      </c>
      <c r="F90" s="390" t="s">
        <v>303</v>
      </c>
      <c r="G90" s="290">
        <v>13124</v>
      </c>
      <c r="H90" s="198">
        <v>490262.07</v>
      </c>
      <c r="I90" s="198">
        <v>490.26</v>
      </c>
      <c r="J90" s="198">
        <v>2905.43</v>
      </c>
      <c r="K90" s="198">
        <v>2.91</v>
      </c>
      <c r="L90" s="198">
        <v>0.59</v>
      </c>
    </row>
    <row r="91" spans="1:12" s="5" customFormat="1" ht="12.75" x14ac:dyDescent="0.2">
      <c r="A91" s="390" t="s">
        <v>278</v>
      </c>
      <c r="B91" s="390" t="s">
        <v>279</v>
      </c>
      <c r="C91" s="390" t="s">
        <v>280</v>
      </c>
      <c r="D91" s="390" t="s">
        <v>280</v>
      </c>
      <c r="E91" s="390">
        <v>13001</v>
      </c>
      <c r="F91" s="390" t="s">
        <v>304</v>
      </c>
      <c r="G91" s="290">
        <v>13125</v>
      </c>
      <c r="H91" s="198">
        <v>526394.18000000005</v>
      </c>
      <c r="I91" s="198">
        <v>526.39</v>
      </c>
      <c r="J91" s="198">
        <v>11384.07</v>
      </c>
      <c r="K91" s="198">
        <v>11.38</v>
      </c>
      <c r="L91" s="198">
        <v>2.16</v>
      </c>
    </row>
    <row r="92" spans="1:12" s="5" customFormat="1" ht="12.75" x14ac:dyDescent="0.2">
      <c r="A92" s="390" t="s">
        <v>278</v>
      </c>
      <c r="B92" s="390" t="s">
        <v>279</v>
      </c>
      <c r="C92" s="390" t="s">
        <v>280</v>
      </c>
      <c r="D92" s="390" t="s">
        <v>280</v>
      </c>
      <c r="E92" s="390">
        <v>13001</v>
      </c>
      <c r="F92" s="390" t="s">
        <v>305</v>
      </c>
      <c r="G92" s="290">
        <v>13126</v>
      </c>
      <c r="H92" s="198">
        <v>217466.86</v>
      </c>
      <c r="I92" s="198">
        <v>217.47</v>
      </c>
      <c r="J92" s="198">
        <v>13675.32</v>
      </c>
      <c r="K92" s="198">
        <v>13.68</v>
      </c>
      <c r="L92" s="198">
        <v>6.29</v>
      </c>
    </row>
    <row r="93" spans="1:12" s="5" customFormat="1" ht="12.75" x14ac:dyDescent="0.2">
      <c r="A93" s="390" t="s">
        <v>278</v>
      </c>
      <c r="B93" s="390" t="s">
        <v>279</v>
      </c>
      <c r="C93" s="390" t="s">
        <v>280</v>
      </c>
      <c r="D93" s="390" t="s">
        <v>280</v>
      </c>
      <c r="E93" s="390">
        <v>13001</v>
      </c>
      <c r="F93" s="390" t="s">
        <v>306</v>
      </c>
      <c r="G93" s="290">
        <v>13127</v>
      </c>
      <c r="H93" s="198">
        <v>321724.5</v>
      </c>
      <c r="I93" s="198">
        <v>321.72000000000003</v>
      </c>
      <c r="J93" s="198">
        <v>14970.32</v>
      </c>
      <c r="K93" s="198">
        <v>14.97</v>
      </c>
      <c r="L93" s="198">
        <v>4.6500000000000004</v>
      </c>
    </row>
    <row r="94" spans="1:12" s="5" customFormat="1" ht="12.75" x14ac:dyDescent="0.2">
      <c r="A94" s="390" t="s">
        <v>278</v>
      </c>
      <c r="B94" s="390" t="s">
        <v>279</v>
      </c>
      <c r="C94" s="390" t="s">
        <v>280</v>
      </c>
      <c r="D94" s="390" t="s">
        <v>280</v>
      </c>
      <c r="E94" s="390">
        <v>13001</v>
      </c>
      <c r="F94" s="390" t="s">
        <v>307</v>
      </c>
      <c r="G94" s="290">
        <v>13128</v>
      </c>
      <c r="H94" s="198">
        <v>375202.79</v>
      </c>
      <c r="I94" s="198">
        <v>375.2</v>
      </c>
      <c r="J94" s="198">
        <v>2188.06</v>
      </c>
      <c r="K94" s="198">
        <v>2.19</v>
      </c>
      <c r="L94" s="198">
        <v>0.57999999999999996</v>
      </c>
    </row>
    <row r="95" spans="1:12" s="5" customFormat="1" ht="12.75" x14ac:dyDescent="0.2">
      <c r="A95" s="390" t="s">
        <v>278</v>
      </c>
      <c r="B95" s="390" t="s">
        <v>279</v>
      </c>
      <c r="C95" s="390" t="s">
        <v>280</v>
      </c>
      <c r="D95" s="390" t="s">
        <v>280</v>
      </c>
      <c r="E95" s="390">
        <v>13001</v>
      </c>
      <c r="F95" s="390" t="s">
        <v>308</v>
      </c>
      <c r="G95" s="290">
        <v>13129</v>
      </c>
      <c r="H95" s="198">
        <v>206961.39</v>
      </c>
      <c r="I95" s="198">
        <v>206.96</v>
      </c>
      <c r="J95" s="198">
        <v>13456.3</v>
      </c>
      <c r="K95" s="198">
        <v>13.46</v>
      </c>
      <c r="L95" s="198">
        <v>6.5</v>
      </c>
    </row>
    <row r="96" spans="1:12" s="5" customFormat="1" ht="12.75" x14ac:dyDescent="0.2">
      <c r="A96" s="390" t="s">
        <v>278</v>
      </c>
      <c r="B96" s="390" t="s">
        <v>279</v>
      </c>
      <c r="C96" s="390" t="s">
        <v>280</v>
      </c>
      <c r="D96" s="390" t="s">
        <v>280</v>
      </c>
      <c r="E96" s="390">
        <v>13001</v>
      </c>
      <c r="F96" s="390" t="s">
        <v>309</v>
      </c>
      <c r="G96" s="290">
        <v>13130</v>
      </c>
      <c r="H96" s="198">
        <v>186051.92</v>
      </c>
      <c r="I96" s="198">
        <v>186.05</v>
      </c>
      <c r="J96" s="198">
        <v>1130</v>
      </c>
      <c r="K96" s="198">
        <v>1.1299999999999999</v>
      </c>
      <c r="L96" s="198">
        <v>0.61</v>
      </c>
    </row>
    <row r="97" spans="1:12" s="5" customFormat="1" ht="12.75" x14ac:dyDescent="0.2">
      <c r="A97" s="390" t="s">
        <v>278</v>
      </c>
      <c r="B97" s="390" t="s">
        <v>279</v>
      </c>
      <c r="C97" s="390" t="s">
        <v>280</v>
      </c>
      <c r="D97" s="390" t="s">
        <v>280</v>
      </c>
      <c r="E97" s="390">
        <v>13001</v>
      </c>
      <c r="F97" s="390" t="s">
        <v>310</v>
      </c>
      <c r="G97" s="290">
        <v>13131</v>
      </c>
      <c r="H97" s="198">
        <v>165283.92000000001</v>
      </c>
      <c r="I97" s="198">
        <v>165.28</v>
      </c>
      <c r="J97" s="198">
        <v>1765.99</v>
      </c>
      <c r="K97" s="198">
        <v>1.77</v>
      </c>
      <c r="L97" s="198">
        <v>1.07</v>
      </c>
    </row>
    <row r="98" spans="1:12" s="5" customFormat="1" ht="12.75" x14ac:dyDescent="0.2">
      <c r="A98" s="390" t="s">
        <v>278</v>
      </c>
      <c r="B98" s="390" t="s">
        <v>279</v>
      </c>
      <c r="C98" s="390" t="s">
        <v>280</v>
      </c>
      <c r="D98" s="390" t="s">
        <v>280</v>
      </c>
      <c r="E98" s="390">
        <v>13001</v>
      </c>
      <c r="F98" s="390" t="s">
        <v>311</v>
      </c>
      <c r="G98" s="290">
        <v>13132</v>
      </c>
      <c r="H98" s="198">
        <v>378148.83</v>
      </c>
      <c r="I98" s="198">
        <v>378.15</v>
      </c>
      <c r="J98" s="198">
        <v>8460.2900000000009</v>
      </c>
      <c r="K98" s="198">
        <v>8.4600000000000009</v>
      </c>
      <c r="L98" s="198">
        <v>2.2400000000000002</v>
      </c>
    </row>
    <row r="99" spans="1:12" s="5" customFormat="1" ht="12.75" x14ac:dyDescent="0.2">
      <c r="A99" s="390" t="s">
        <v>278</v>
      </c>
      <c r="B99" s="390" t="s">
        <v>312</v>
      </c>
      <c r="C99" s="390" t="s">
        <v>280</v>
      </c>
      <c r="D99" s="390" t="s">
        <v>280</v>
      </c>
      <c r="E99" s="390">
        <v>13001</v>
      </c>
      <c r="F99" s="390" t="s">
        <v>313</v>
      </c>
      <c r="G99" s="290">
        <v>13201</v>
      </c>
      <c r="H99" s="198">
        <v>1323017.29</v>
      </c>
      <c r="I99" s="198">
        <v>1323.02</v>
      </c>
      <c r="J99" s="198">
        <v>24718.46</v>
      </c>
      <c r="K99" s="198">
        <v>24.72</v>
      </c>
      <c r="L99" s="198">
        <v>1.87</v>
      </c>
    </row>
    <row r="100" spans="1:12" s="5" customFormat="1" ht="12.75" x14ac:dyDescent="0.2">
      <c r="A100" s="392" t="s">
        <v>278</v>
      </c>
      <c r="B100" s="392" t="s">
        <v>312</v>
      </c>
      <c r="C100" s="390" t="s">
        <v>280</v>
      </c>
      <c r="D100" s="392" t="s">
        <v>280</v>
      </c>
      <c r="E100" s="377">
        <v>13001</v>
      </c>
      <c r="F100" s="392" t="s">
        <v>314</v>
      </c>
      <c r="G100" s="377">
        <v>13202</v>
      </c>
      <c r="H100" s="198" t="s">
        <v>20</v>
      </c>
      <c r="I100" s="198" t="s">
        <v>20</v>
      </c>
      <c r="J100" s="519" t="s">
        <v>510</v>
      </c>
      <c r="K100" s="519" t="s">
        <v>510</v>
      </c>
      <c r="L100" s="519" t="s">
        <v>510</v>
      </c>
    </row>
    <row r="101" spans="1:12" s="5" customFormat="1" ht="12.75" x14ac:dyDescent="0.2">
      <c r="A101" s="392" t="s">
        <v>278</v>
      </c>
      <c r="B101" s="392" t="s">
        <v>312</v>
      </c>
      <c r="C101" s="390" t="s">
        <v>280</v>
      </c>
      <c r="D101" s="392" t="s">
        <v>280</v>
      </c>
      <c r="E101" s="377">
        <v>13001</v>
      </c>
      <c r="F101" s="392" t="s">
        <v>315</v>
      </c>
      <c r="G101" s="377">
        <v>13203</v>
      </c>
      <c r="H101" s="198" t="s">
        <v>20</v>
      </c>
      <c r="I101" s="198" t="s">
        <v>20</v>
      </c>
      <c r="J101" s="519" t="s">
        <v>510</v>
      </c>
      <c r="K101" s="519" t="s">
        <v>510</v>
      </c>
      <c r="L101" s="519" t="s">
        <v>510</v>
      </c>
    </row>
    <row r="102" spans="1:12" s="5" customFormat="1" ht="12.75" x14ac:dyDescent="0.2">
      <c r="A102" s="390" t="s">
        <v>278</v>
      </c>
      <c r="B102" s="390" t="s">
        <v>316</v>
      </c>
      <c r="C102" s="390" t="s">
        <v>280</v>
      </c>
      <c r="D102" s="390" t="s">
        <v>280</v>
      </c>
      <c r="E102" s="390">
        <v>13001</v>
      </c>
      <c r="F102" s="390" t="s">
        <v>317</v>
      </c>
      <c r="G102" s="290">
        <v>13301</v>
      </c>
      <c r="H102" s="198">
        <v>485883.61</v>
      </c>
      <c r="I102" s="198">
        <v>485.88</v>
      </c>
      <c r="J102" s="198">
        <v>958.84</v>
      </c>
      <c r="K102" s="198">
        <v>0.96</v>
      </c>
      <c r="L102" s="198">
        <v>0.2</v>
      </c>
    </row>
    <row r="103" spans="1:12" s="5" customFormat="1" ht="12.75" x14ac:dyDescent="0.2">
      <c r="A103" s="390" t="s">
        <v>278</v>
      </c>
      <c r="B103" s="390" t="s">
        <v>316</v>
      </c>
      <c r="C103" s="390" t="s">
        <v>280</v>
      </c>
      <c r="D103" s="390" t="s">
        <v>280</v>
      </c>
      <c r="E103" s="390">
        <v>13001</v>
      </c>
      <c r="F103" s="390" t="s">
        <v>318</v>
      </c>
      <c r="G103" s="290">
        <v>13302</v>
      </c>
      <c r="H103" s="198">
        <v>332491.17</v>
      </c>
      <c r="I103" s="198">
        <v>332.49</v>
      </c>
      <c r="J103" s="198">
        <v>7582.21</v>
      </c>
      <c r="K103" s="198">
        <v>7.58</v>
      </c>
      <c r="L103" s="198">
        <v>2.2799999999999998</v>
      </c>
    </row>
    <row r="104" spans="1:12" s="5" customFormat="1" ht="12.75" x14ac:dyDescent="0.2">
      <c r="A104" s="390" t="s">
        <v>278</v>
      </c>
      <c r="B104" s="390" t="s">
        <v>316</v>
      </c>
      <c r="C104" s="390" t="s">
        <v>280</v>
      </c>
      <c r="D104" s="390" t="s">
        <v>280</v>
      </c>
      <c r="E104" s="390">
        <v>13001</v>
      </c>
      <c r="F104" s="390" t="s">
        <v>319</v>
      </c>
      <c r="G104" s="290">
        <v>13303</v>
      </c>
      <c r="H104" s="198">
        <v>86406.86</v>
      </c>
      <c r="I104" s="198">
        <v>86.41</v>
      </c>
      <c r="J104" s="198">
        <v>1069.05</v>
      </c>
      <c r="K104" s="198">
        <v>1.07</v>
      </c>
      <c r="L104" s="198">
        <v>1.24</v>
      </c>
    </row>
    <row r="105" spans="1:12" s="5" customFormat="1" ht="12.75" x14ac:dyDescent="0.2">
      <c r="A105" s="390" t="s">
        <v>278</v>
      </c>
      <c r="B105" s="390" t="s">
        <v>320</v>
      </c>
      <c r="C105" s="390" t="s">
        <v>280</v>
      </c>
      <c r="D105" s="390" t="s">
        <v>280</v>
      </c>
      <c r="E105" s="390">
        <v>13001</v>
      </c>
      <c r="F105" s="390" t="s">
        <v>321</v>
      </c>
      <c r="G105" s="290">
        <v>13401</v>
      </c>
      <c r="H105" s="198">
        <v>770790.1</v>
      </c>
      <c r="I105" s="198">
        <v>770.79</v>
      </c>
      <c r="J105" s="198">
        <v>10623.84</v>
      </c>
      <c r="K105" s="198">
        <v>10.62</v>
      </c>
      <c r="L105" s="198">
        <v>1.38</v>
      </c>
    </row>
    <row r="106" spans="1:12" s="5" customFormat="1" ht="12.75" x14ac:dyDescent="0.2">
      <c r="A106" s="390" t="s">
        <v>278</v>
      </c>
      <c r="B106" s="390" t="s">
        <v>320</v>
      </c>
      <c r="C106" s="390" t="s">
        <v>280</v>
      </c>
      <c r="D106" s="390" t="s">
        <v>280</v>
      </c>
      <c r="E106" s="390">
        <v>13001</v>
      </c>
      <c r="F106" s="390" t="s">
        <v>322</v>
      </c>
      <c r="G106" s="290">
        <v>13402</v>
      </c>
      <c r="H106" s="198">
        <v>312348.18</v>
      </c>
      <c r="I106" s="198">
        <v>312.35000000000002</v>
      </c>
      <c r="J106" s="198">
        <v>16041.5</v>
      </c>
      <c r="K106" s="198">
        <v>16.04</v>
      </c>
      <c r="L106" s="198">
        <v>5.14</v>
      </c>
    </row>
    <row r="107" spans="1:12" s="5" customFormat="1" ht="12.75" x14ac:dyDescent="0.2">
      <c r="A107" s="390" t="s">
        <v>278</v>
      </c>
      <c r="B107" s="390" t="s">
        <v>320</v>
      </c>
      <c r="C107" s="390" t="s">
        <v>280</v>
      </c>
      <c r="D107" s="390" t="s">
        <v>280</v>
      </c>
      <c r="E107" s="390">
        <v>13001</v>
      </c>
      <c r="F107" s="390" t="s">
        <v>323</v>
      </c>
      <c r="G107" s="290">
        <v>13403</v>
      </c>
      <c r="H107" s="198">
        <v>41480.15</v>
      </c>
      <c r="I107" s="198">
        <v>41.48</v>
      </c>
      <c r="J107" s="198">
        <v>6770.81</v>
      </c>
      <c r="K107" s="198">
        <v>6.77</v>
      </c>
      <c r="L107" s="198">
        <v>16.32</v>
      </c>
    </row>
    <row r="108" spans="1:12" s="5" customFormat="1" ht="12.75" x14ac:dyDescent="0.2">
      <c r="A108" s="390" t="s">
        <v>278</v>
      </c>
      <c r="B108" s="390" t="s">
        <v>320</v>
      </c>
      <c r="C108" s="390" t="s">
        <v>280</v>
      </c>
      <c r="D108" s="390" t="s">
        <v>280</v>
      </c>
      <c r="E108" s="390">
        <v>13001</v>
      </c>
      <c r="F108" s="390" t="s">
        <v>324</v>
      </c>
      <c r="G108" s="290">
        <v>13404</v>
      </c>
      <c r="H108" s="198">
        <v>183669.66</v>
      </c>
      <c r="I108" s="198">
        <v>183.67</v>
      </c>
      <c r="J108" s="198">
        <v>1130.6300000000001</v>
      </c>
      <c r="K108" s="198">
        <v>1.1299999999999999</v>
      </c>
      <c r="L108" s="198">
        <v>0.62</v>
      </c>
    </row>
    <row r="109" spans="1:12" s="5" customFormat="1" ht="12.75" x14ac:dyDescent="0.2">
      <c r="A109" s="390" t="s">
        <v>278</v>
      </c>
      <c r="B109" s="390" t="s">
        <v>325</v>
      </c>
      <c r="C109" s="390" t="s">
        <v>181</v>
      </c>
      <c r="D109" s="390" t="s">
        <v>325</v>
      </c>
      <c r="E109" s="390">
        <v>13501</v>
      </c>
      <c r="F109" s="390" t="s">
        <v>325</v>
      </c>
      <c r="G109" s="290">
        <v>13501</v>
      </c>
      <c r="H109" s="198">
        <v>294125.71000000002</v>
      </c>
      <c r="I109" s="198">
        <v>294.13</v>
      </c>
      <c r="J109" s="198">
        <v>3751.07</v>
      </c>
      <c r="K109" s="198">
        <v>3.75</v>
      </c>
      <c r="L109" s="198">
        <v>1.28</v>
      </c>
    </row>
    <row r="110" spans="1:12" s="5" customFormat="1" ht="12.75" x14ac:dyDescent="0.2">
      <c r="A110" s="390" t="s">
        <v>278</v>
      </c>
      <c r="B110" s="390" t="s">
        <v>326</v>
      </c>
      <c r="C110" s="390" t="s">
        <v>280</v>
      </c>
      <c r="D110" s="390" t="s">
        <v>280</v>
      </c>
      <c r="E110" s="390">
        <v>13001</v>
      </c>
      <c r="F110" s="390" t="s">
        <v>326</v>
      </c>
      <c r="G110" s="290">
        <v>13601</v>
      </c>
      <c r="H110" s="198">
        <v>168266.04</v>
      </c>
      <c r="I110" s="198">
        <v>168.27</v>
      </c>
      <c r="J110" s="198">
        <v>7374.4</v>
      </c>
      <c r="K110" s="198">
        <v>7.37</v>
      </c>
      <c r="L110" s="198">
        <v>4.38</v>
      </c>
    </row>
    <row r="111" spans="1:12" s="5" customFormat="1" ht="12.75" x14ac:dyDescent="0.2">
      <c r="A111" s="390" t="s">
        <v>278</v>
      </c>
      <c r="B111" s="390" t="s">
        <v>326</v>
      </c>
      <c r="C111" s="390" t="s">
        <v>280</v>
      </c>
      <c r="D111" s="390" t="s">
        <v>280</v>
      </c>
      <c r="E111" s="390">
        <v>13001</v>
      </c>
      <c r="F111" s="390" t="s">
        <v>327</v>
      </c>
      <c r="G111" s="290">
        <v>13602</v>
      </c>
      <c r="H111" s="198">
        <v>104795.4</v>
      </c>
      <c r="I111" s="198">
        <v>104.8</v>
      </c>
      <c r="J111" s="198">
        <v>5777.45</v>
      </c>
      <c r="K111" s="198">
        <v>5.78</v>
      </c>
      <c r="L111" s="198">
        <v>5.51</v>
      </c>
    </row>
    <row r="112" spans="1:12" s="5" customFormat="1" ht="12.75" x14ac:dyDescent="0.2">
      <c r="A112" s="390" t="s">
        <v>278</v>
      </c>
      <c r="B112" s="390" t="s">
        <v>326</v>
      </c>
      <c r="C112" s="390" t="s">
        <v>280</v>
      </c>
      <c r="D112" s="390" t="s">
        <v>280</v>
      </c>
      <c r="E112" s="390">
        <v>13001</v>
      </c>
      <c r="F112" s="390" t="s">
        <v>328</v>
      </c>
      <c r="G112" s="290">
        <v>13603</v>
      </c>
      <c r="H112" s="198">
        <v>114570.59</v>
      </c>
      <c r="I112" s="198">
        <v>114.57</v>
      </c>
      <c r="J112" s="198">
        <v>270.62</v>
      </c>
      <c r="K112" s="198">
        <v>0.27</v>
      </c>
      <c r="L112" s="198">
        <v>0.24</v>
      </c>
    </row>
    <row r="113" spans="1:12" s="5" customFormat="1" ht="12.75" x14ac:dyDescent="0.2">
      <c r="A113" s="392" t="s">
        <v>278</v>
      </c>
      <c r="B113" s="392" t="s">
        <v>326</v>
      </c>
      <c r="C113" s="390" t="s">
        <v>280</v>
      </c>
      <c r="D113" s="392" t="s">
        <v>280</v>
      </c>
      <c r="E113" s="377">
        <v>13001</v>
      </c>
      <c r="F113" s="392" t="s">
        <v>329</v>
      </c>
      <c r="G113" s="377">
        <v>13604</v>
      </c>
      <c r="H113" s="198" t="s">
        <v>20</v>
      </c>
      <c r="I113" s="198" t="s">
        <v>20</v>
      </c>
      <c r="J113" s="519" t="s">
        <v>510</v>
      </c>
      <c r="K113" s="519" t="s">
        <v>510</v>
      </c>
      <c r="L113" s="519" t="s">
        <v>510</v>
      </c>
    </row>
    <row r="114" spans="1:12" s="5" customFormat="1" ht="12.75" x14ac:dyDescent="0.2">
      <c r="A114" s="390" t="s">
        <v>278</v>
      </c>
      <c r="B114" s="390" t="s">
        <v>326</v>
      </c>
      <c r="C114" s="390" t="s">
        <v>280</v>
      </c>
      <c r="D114" s="390" t="s">
        <v>280</v>
      </c>
      <c r="E114" s="390">
        <v>13001</v>
      </c>
      <c r="F114" s="390" t="s">
        <v>330</v>
      </c>
      <c r="G114" s="290">
        <v>13605</v>
      </c>
      <c r="H114" s="198">
        <v>225489.54</v>
      </c>
      <c r="I114" s="198">
        <v>225.49</v>
      </c>
      <c r="J114" s="198">
        <v>1518.04</v>
      </c>
      <c r="K114" s="198">
        <v>1.52</v>
      </c>
      <c r="L114" s="198">
        <v>0.67</v>
      </c>
    </row>
    <row r="115" spans="1:12" s="5" customFormat="1" ht="12.75" x14ac:dyDescent="0.2">
      <c r="A115" s="390" t="s">
        <v>331</v>
      </c>
      <c r="B115" s="390" t="s">
        <v>332</v>
      </c>
      <c r="C115" s="390" t="s">
        <v>181</v>
      </c>
      <c r="D115" s="390" t="s">
        <v>332</v>
      </c>
      <c r="E115" s="390">
        <v>14101</v>
      </c>
      <c r="F115" s="390" t="s">
        <v>332</v>
      </c>
      <c r="G115" s="290">
        <v>14101</v>
      </c>
      <c r="H115" s="198">
        <v>595634.49</v>
      </c>
      <c r="I115" s="198">
        <v>595.63</v>
      </c>
      <c r="J115" s="198">
        <v>23054.87</v>
      </c>
      <c r="K115" s="198">
        <v>23.05</v>
      </c>
      <c r="L115" s="198">
        <v>3.87</v>
      </c>
    </row>
    <row r="116" spans="1:12" s="5" customFormat="1" ht="12.75" x14ac:dyDescent="0.2">
      <c r="A116" s="390" t="s">
        <v>333</v>
      </c>
      <c r="B116" s="390" t="s">
        <v>334</v>
      </c>
      <c r="C116" s="390" t="s">
        <v>181</v>
      </c>
      <c r="D116" s="390" t="s">
        <v>334</v>
      </c>
      <c r="E116" s="390">
        <v>15101</v>
      </c>
      <c r="F116" s="390" t="s">
        <v>334</v>
      </c>
      <c r="G116" s="290">
        <v>15101</v>
      </c>
      <c r="H116" s="198">
        <v>681799.49</v>
      </c>
      <c r="I116" s="198">
        <v>681.8</v>
      </c>
      <c r="J116" s="198">
        <v>14431.25</v>
      </c>
      <c r="K116" s="198">
        <v>14.43</v>
      </c>
      <c r="L116" s="198">
        <v>2.12</v>
      </c>
    </row>
    <row r="117" spans="1:12" s="5" customFormat="1" ht="12.75" x14ac:dyDescent="0.2">
      <c r="A117" s="390" t="s">
        <v>335</v>
      </c>
      <c r="B117" s="390" t="s">
        <v>336</v>
      </c>
      <c r="C117" s="390" t="s">
        <v>181</v>
      </c>
      <c r="D117" s="390" t="s">
        <v>337</v>
      </c>
      <c r="E117" s="390">
        <v>16101</v>
      </c>
      <c r="F117" s="390" t="s">
        <v>338</v>
      </c>
      <c r="G117" s="290">
        <v>16101</v>
      </c>
      <c r="H117" s="198">
        <v>621300.27</v>
      </c>
      <c r="I117" s="198">
        <v>621.29999999999995</v>
      </c>
      <c r="J117" s="198">
        <v>11501.22</v>
      </c>
      <c r="K117" s="198">
        <v>11.5</v>
      </c>
      <c r="L117" s="198">
        <v>1.85</v>
      </c>
    </row>
    <row r="118" spans="1:12" s="5" customFormat="1" ht="12.75" x14ac:dyDescent="0.2">
      <c r="A118" s="390" t="s">
        <v>335</v>
      </c>
      <c r="B118" s="390" t="s">
        <v>336</v>
      </c>
      <c r="C118" s="390" t="s">
        <v>181</v>
      </c>
      <c r="D118" s="390" t="s">
        <v>337</v>
      </c>
      <c r="E118" s="390">
        <v>16101</v>
      </c>
      <c r="F118" s="390" t="s">
        <v>339</v>
      </c>
      <c r="G118" s="290">
        <v>16103</v>
      </c>
      <c r="H118" s="198">
        <v>96736.69</v>
      </c>
      <c r="I118" s="198">
        <v>96.74</v>
      </c>
      <c r="J118" s="198">
        <v>5124.88</v>
      </c>
      <c r="K118" s="198">
        <v>5.12</v>
      </c>
      <c r="L118" s="198">
        <v>5.3</v>
      </c>
    </row>
    <row r="119" spans="1:12" s="5" customFormat="1" ht="12.75" x14ac:dyDescent="0.2">
      <c r="A119" s="392" t="s">
        <v>335</v>
      </c>
      <c r="B119" s="403" t="s">
        <v>340</v>
      </c>
      <c r="C119" s="390" t="s">
        <v>181</v>
      </c>
      <c r="D119" s="387" t="s">
        <v>341</v>
      </c>
      <c r="E119" s="377">
        <v>16301</v>
      </c>
      <c r="F119" s="387" t="s">
        <v>341</v>
      </c>
      <c r="G119" s="377">
        <v>16301</v>
      </c>
      <c r="H119" s="198" t="s">
        <v>20</v>
      </c>
      <c r="I119" s="198" t="s">
        <v>20</v>
      </c>
      <c r="J119" s="519" t="s">
        <v>510</v>
      </c>
      <c r="K119" s="519" t="s">
        <v>510</v>
      </c>
      <c r="L119" s="519" t="s">
        <v>510</v>
      </c>
    </row>
  </sheetData>
  <mergeCells count="1">
    <mergeCell ref="B1:L1"/>
  </mergeCells>
  <hyperlinks>
    <hyperlink ref="M1" location="INDICE!A1" display="INDICE" xr:uid="{00000000-0004-0000-7C00-000000000000}"/>
    <hyperlink ref="M2" location="Matriz_Estadisticas!A1" display="ESTADÍSTICAS" xr:uid="{00000000-0004-0000-7C00-000001000000}"/>
  </hyperlinks>
  <pageMargins left="0.7" right="0.7" top="0.75" bottom="0.75" header="0.3" footer="0.3"/>
  <pageSetup orientation="portrait" horizontalDpi="4294967293" verticalDpi="4294967293" r:id="rId1"/>
</worksheet>
</file>

<file path=xl/worksheets/sheet1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D00-000000000000}">
  <dimension ref="A1:G37"/>
  <sheetViews>
    <sheetView workbookViewId="0"/>
  </sheetViews>
  <sheetFormatPr baseColWidth="10" defaultColWidth="11.42578125" defaultRowHeight="15" x14ac:dyDescent="0.25"/>
  <cols>
    <col min="1" max="1" width="44.42578125" style="10" bestFit="1" customWidth="1"/>
    <col min="2" max="2" width="100.7109375" style="11" customWidth="1"/>
    <col min="3" max="3" width="7" style="8" bestFit="1" customWidth="1"/>
    <col min="4" max="7" width="11.42578125" style="8"/>
    <col min="8" max="16384" width="11.42578125" style="34"/>
  </cols>
  <sheetData>
    <row r="1" spans="1:3" x14ac:dyDescent="0.25">
      <c r="A1" s="678" t="s">
        <v>401</v>
      </c>
      <c r="B1" s="679" t="s">
        <v>402</v>
      </c>
      <c r="C1" s="57" t="s">
        <v>144</v>
      </c>
    </row>
    <row r="2" spans="1:3" x14ac:dyDescent="0.25">
      <c r="A2" s="415" t="s">
        <v>8</v>
      </c>
      <c r="B2" s="427" t="s">
        <v>42</v>
      </c>
    </row>
    <row r="3" spans="1:3" x14ac:dyDescent="0.25">
      <c r="A3" s="415" t="s">
        <v>6</v>
      </c>
      <c r="B3" s="427" t="s">
        <v>36</v>
      </c>
    </row>
    <row r="4" spans="1:3" x14ac:dyDescent="0.25">
      <c r="A4" s="415" t="s">
        <v>370</v>
      </c>
      <c r="B4" s="427" t="s">
        <v>37</v>
      </c>
    </row>
    <row r="5" spans="1:3" x14ac:dyDescent="0.25">
      <c r="A5" s="415" t="s">
        <v>11</v>
      </c>
      <c r="B5" s="427" t="s">
        <v>1524</v>
      </c>
    </row>
    <row r="6" spans="1:3" x14ac:dyDescent="0.25">
      <c r="A6" s="415" t="s">
        <v>145</v>
      </c>
      <c r="B6" s="427" t="s">
        <v>451</v>
      </c>
    </row>
    <row r="7" spans="1:3" x14ac:dyDescent="0.25">
      <c r="A7" s="415" t="s">
        <v>9</v>
      </c>
      <c r="B7" s="427" t="s">
        <v>1525</v>
      </c>
    </row>
    <row r="8" spans="1:3" x14ac:dyDescent="0.25">
      <c r="A8" s="415" t="s">
        <v>371</v>
      </c>
      <c r="B8" s="414">
        <v>2018</v>
      </c>
    </row>
    <row r="9" spans="1:3" x14ac:dyDescent="0.25">
      <c r="A9" s="415" t="s">
        <v>372</v>
      </c>
      <c r="B9" s="427" t="s">
        <v>15</v>
      </c>
    </row>
    <row r="10" spans="1:3" ht="51" x14ac:dyDescent="0.25">
      <c r="A10" s="209" t="s">
        <v>373</v>
      </c>
      <c r="B10" s="316" t="s">
        <v>1526</v>
      </c>
    </row>
    <row r="11" spans="1:3" x14ac:dyDescent="0.25">
      <c r="A11" s="415" t="s">
        <v>374</v>
      </c>
      <c r="B11" s="427" t="s">
        <v>907</v>
      </c>
    </row>
    <row r="12" spans="1:3" x14ac:dyDescent="0.25">
      <c r="A12" s="415" t="s">
        <v>375</v>
      </c>
      <c r="B12" s="427" t="s">
        <v>1527</v>
      </c>
    </row>
    <row r="13" spans="1:3" x14ac:dyDescent="0.25">
      <c r="A13" s="415" t="s">
        <v>376</v>
      </c>
      <c r="B13" s="427" t="s">
        <v>1527</v>
      </c>
    </row>
    <row r="14" spans="1:3" x14ac:dyDescent="0.25">
      <c r="A14" s="415" t="s">
        <v>146</v>
      </c>
      <c r="B14" s="427" t="s">
        <v>458</v>
      </c>
    </row>
    <row r="15" spans="1:3" x14ac:dyDescent="0.25">
      <c r="A15" s="415" t="s">
        <v>377</v>
      </c>
      <c r="B15" s="301">
        <v>43559</v>
      </c>
    </row>
    <row r="16" spans="1:3" x14ac:dyDescent="0.25">
      <c r="A16" s="415" t="s">
        <v>378</v>
      </c>
      <c r="B16" s="320">
        <v>43676</v>
      </c>
    </row>
    <row r="17" spans="1:4" x14ac:dyDescent="0.25">
      <c r="A17" s="415" t="s">
        <v>379</v>
      </c>
      <c r="B17" s="427" t="s">
        <v>1033</v>
      </c>
    </row>
    <row r="18" spans="1:4" x14ac:dyDescent="0.25">
      <c r="A18" s="415" t="s">
        <v>380</v>
      </c>
      <c r="B18" s="427" t="s">
        <v>1528</v>
      </c>
    </row>
    <row r="19" spans="1:4" x14ac:dyDescent="0.25">
      <c r="A19" s="432" t="s">
        <v>381</v>
      </c>
      <c r="B19" s="427" t="s">
        <v>1513</v>
      </c>
    </row>
    <row r="20" spans="1:4" x14ac:dyDescent="0.25">
      <c r="A20" s="432" t="s">
        <v>382</v>
      </c>
      <c r="B20" s="427" t="s">
        <v>462</v>
      </c>
    </row>
    <row r="21" spans="1:4" x14ac:dyDescent="0.25">
      <c r="A21" s="432" t="s">
        <v>385</v>
      </c>
      <c r="B21" s="427" t="s">
        <v>1529</v>
      </c>
    </row>
    <row r="22" spans="1:4" x14ac:dyDescent="0.25">
      <c r="A22" s="432" t="s">
        <v>386</v>
      </c>
      <c r="B22" s="444" t="s">
        <v>1530</v>
      </c>
    </row>
    <row r="23" spans="1:4" x14ac:dyDescent="0.25">
      <c r="A23" s="432" t="s">
        <v>418</v>
      </c>
      <c r="B23" s="508" t="s">
        <v>1531</v>
      </c>
      <c r="D23" s="263"/>
    </row>
    <row r="24" spans="1:4" x14ac:dyDescent="0.25">
      <c r="A24" s="432" t="s">
        <v>387</v>
      </c>
      <c r="B24" s="413" t="s">
        <v>1532</v>
      </c>
      <c r="D24" s="263"/>
    </row>
    <row r="25" spans="1:4" x14ac:dyDescent="0.25">
      <c r="A25" s="432" t="s">
        <v>388</v>
      </c>
      <c r="B25" s="444" t="s">
        <v>14</v>
      </c>
    </row>
    <row r="26" spans="1:4" x14ac:dyDescent="0.25">
      <c r="A26" s="432" t="s">
        <v>389</v>
      </c>
      <c r="B26" s="444" t="s">
        <v>944</v>
      </c>
    </row>
    <row r="27" spans="1:4" x14ac:dyDescent="0.25">
      <c r="A27" s="432" t="s">
        <v>390</v>
      </c>
      <c r="B27" s="444" t="s">
        <v>417</v>
      </c>
    </row>
    <row r="28" spans="1:4" x14ac:dyDescent="0.25">
      <c r="A28" s="432" t="s">
        <v>422</v>
      </c>
      <c r="B28" s="418" t="s">
        <v>1533</v>
      </c>
      <c r="D28" s="263"/>
    </row>
    <row r="29" spans="1:4" x14ac:dyDescent="0.25">
      <c r="A29" s="432" t="s">
        <v>391</v>
      </c>
      <c r="B29" s="302">
        <v>2017</v>
      </c>
      <c r="D29" s="263"/>
    </row>
    <row r="30" spans="1:4" x14ac:dyDescent="0.25">
      <c r="A30" s="432" t="s">
        <v>392</v>
      </c>
      <c r="B30" s="444" t="s">
        <v>1534</v>
      </c>
    </row>
    <row r="31" spans="1:4" x14ac:dyDescent="0.25">
      <c r="A31" s="432" t="s">
        <v>393</v>
      </c>
      <c r="B31" s="444" t="s">
        <v>1535</v>
      </c>
    </row>
    <row r="32" spans="1:4" x14ac:dyDescent="0.25">
      <c r="A32" s="432" t="s">
        <v>394</v>
      </c>
      <c r="B32" s="427" t="s">
        <v>417</v>
      </c>
    </row>
    <row r="33" spans="1:2" x14ac:dyDescent="0.25">
      <c r="A33" s="432" t="s">
        <v>423</v>
      </c>
      <c r="B33" s="508" t="s">
        <v>1536</v>
      </c>
    </row>
    <row r="34" spans="1:2" x14ac:dyDescent="0.25">
      <c r="A34" s="432" t="s">
        <v>395</v>
      </c>
      <c r="B34" s="302">
        <v>2017</v>
      </c>
    </row>
    <row r="35" spans="1:2" x14ac:dyDescent="0.25">
      <c r="A35" s="432" t="s">
        <v>396</v>
      </c>
      <c r="B35" s="444" t="s">
        <v>465</v>
      </c>
    </row>
    <row r="36" spans="1:2" ht="89.25" x14ac:dyDescent="0.25">
      <c r="A36" s="432" t="s">
        <v>383</v>
      </c>
      <c r="B36" s="353" t="s">
        <v>1537</v>
      </c>
    </row>
    <row r="37" spans="1:2" x14ac:dyDescent="0.25">
      <c r="A37" s="432" t="s">
        <v>384</v>
      </c>
      <c r="B37" s="353" t="s">
        <v>468</v>
      </c>
    </row>
  </sheetData>
  <hyperlinks>
    <hyperlink ref="C1" location="INDICE!A1" display="INDICE" xr:uid="{00000000-0004-0000-7D00-000000000000}"/>
  </hyperlinks>
  <pageMargins left="0.7" right="0.7" top="0.75" bottom="0.75" header="0.3" footer="0.3"/>
  <pageSetup orientation="portrait" horizontalDpi="4294967293" verticalDpi="4294967293" r:id="rId1"/>
</worksheet>
</file>

<file path=xl/worksheets/sheet1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E00-000000000000}">
  <dimension ref="A1:H37"/>
  <sheetViews>
    <sheetView workbookViewId="0"/>
  </sheetViews>
  <sheetFormatPr baseColWidth="10" defaultColWidth="11.42578125" defaultRowHeight="15" x14ac:dyDescent="0.25"/>
  <cols>
    <col min="1" max="1" width="20.140625" bestFit="1" customWidth="1"/>
    <col min="2" max="2" width="20.140625" style="402" customWidth="1"/>
    <col min="3" max="3" width="44.85546875" bestFit="1" customWidth="1"/>
    <col min="4" max="4" width="11.5703125" bestFit="1" customWidth="1"/>
    <col min="5" max="5" width="54.7109375" customWidth="1"/>
    <col min="6" max="6" width="33" bestFit="1" customWidth="1"/>
    <col min="7" max="7" width="13.140625" bestFit="1" customWidth="1"/>
    <col min="8" max="8" width="42.5703125" bestFit="1" customWidth="1"/>
  </cols>
  <sheetData>
    <row r="1" spans="1:8" x14ac:dyDescent="0.25">
      <c r="A1" s="124" t="s">
        <v>42</v>
      </c>
      <c r="B1" s="730" t="s">
        <v>1524</v>
      </c>
      <c r="C1" s="730"/>
      <c r="D1" s="730"/>
      <c r="E1" s="730"/>
      <c r="F1" s="62" t="s">
        <v>1538</v>
      </c>
      <c r="G1" s="6" t="s">
        <v>144</v>
      </c>
      <c r="H1" s="6"/>
    </row>
    <row r="2" spans="1:8" ht="30" x14ac:dyDescent="0.25">
      <c r="A2" s="649" t="s">
        <v>174</v>
      </c>
      <c r="B2" s="649" t="s">
        <v>176</v>
      </c>
      <c r="C2" s="649" t="s">
        <v>177</v>
      </c>
      <c r="D2" s="649" t="s">
        <v>178</v>
      </c>
      <c r="E2" s="649" t="s">
        <v>1539</v>
      </c>
      <c r="F2" s="546">
        <v>90</v>
      </c>
      <c r="G2" s="6" t="s">
        <v>432</v>
      </c>
      <c r="H2" s="409"/>
    </row>
    <row r="3" spans="1:8" s="5" customFormat="1" ht="12.75" x14ac:dyDescent="0.2">
      <c r="A3" s="204" t="s">
        <v>179</v>
      </c>
      <c r="B3" s="205" t="s">
        <v>181</v>
      </c>
      <c r="C3" s="204" t="s">
        <v>182</v>
      </c>
      <c r="D3" s="203">
        <v>1001</v>
      </c>
      <c r="E3" s="539">
        <v>92.17</v>
      </c>
    </row>
    <row r="4" spans="1:8" s="5" customFormat="1" ht="12.75" x14ac:dyDescent="0.2">
      <c r="A4" s="204" t="s">
        <v>184</v>
      </c>
      <c r="B4" s="205" t="s">
        <v>181</v>
      </c>
      <c r="C4" s="204" t="s">
        <v>184</v>
      </c>
      <c r="D4" s="203">
        <v>2101</v>
      </c>
      <c r="E4" s="539">
        <v>80.39</v>
      </c>
    </row>
    <row r="5" spans="1:8" s="5" customFormat="1" ht="12.75" x14ac:dyDescent="0.2">
      <c r="A5" s="204" t="s">
        <v>184</v>
      </c>
      <c r="B5" s="205" t="s">
        <v>181</v>
      </c>
      <c r="C5" s="204" t="s">
        <v>186</v>
      </c>
      <c r="D5" s="203">
        <v>2201</v>
      </c>
      <c r="E5" s="539">
        <v>69.48</v>
      </c>
    </row>
    <row r="6" spans="1:8" s="5" customFormat="1" ht="12.75" x14ac:dyDescent="0.2">
      <c r="A6" s="204" t="s">
        <v>187</v>
      </c>
      <c r="B6" s="205" t="s">
        <v>181</v>
      </c>
      <c r="C6" s="204" t="s">
        <v>189</v>
      </c>
      <c r="D6" s="203">
        <v>3001</v>
      </c>
      <c r="E6" s="539">
        <v>88.76</v>
      </c>
    </row>
    <row r="7" spans="1:8" s="5" customFormat="1" ht="12.75" x14ac:dyDescent="0.2">
      <c r="A7" s="204" t="s">
        <v>187</v>
      </c>
      <c r="B7" s="205" t="s">
        <v>181</v>
      </c>
      <c r="C7" s="206" t="s">
        <v>192</v>
      </c>
      <c r="D7" s="203">
        <v>3301</v>
      </c>
      <c r="E7" s="540" t="s">
        <v>510</v>
      </c>
    </row>
    <row r="8" spans="1:8" s="5" customFormat="1" ht="12.75" x14ac:dyDescent="0.2">
      <c r="A8" s="204" t="s">
        <v>193</v>
      </c>
      <c r="B8" s="205" t="s">
        <v>181</v>
      </c>
      <c r="C8" s="204" t="s">
        <v>195</v>
      </c>
      <c r="D8" s="203">
        <v>4001</v>
      </c>
      <c r="E8" s="539">
        <v>80.81</v>
      </c>
    </row>
    <row r="9" spans="1:8" s="5" customFormat="1" ht="12.75" x14ac:dyDescent="0.2">
      <c r="A9" s="204" t="s">
        <v>193</v>
      </c>
      <c r="B9" s="205" t="s">
        <v>181</v>
      </c>
      <c r="C9" s="204" t="s">
        <v>198</v>
      </c>
      <c r="D9" s="203">
        <v>4301</v>
      </c>
      <c r="E9" s="539">
        <v>73.180000000000007</v>
      </c>
    </row>
    <row r="10" spans="1:8" s="5" customFormat="1" ht="12.75" x14ac:dyDescent="0.2">
      <c r="A10" s="204" t="s">
        <v>199</v>
      </c>
      <c r="B10" s="205" t="s">
        <v>200</v>
      </c>
      <c r="C10" s="204" t="s">
        <v>200</v>
      </c>
      <c r="D10" s="203">
        <v>5001</v>
      </c>
      <c r="E10" s="539">
        <v>86.41</v>
      </c>
    </row>
    <row r="11" spans="1:8" s="5" customFormat="1" ht="12.75" x14ac:dyDescent="0.2">
      <c r="A11" s="204" t="s">
        <v>199</v>
      </c>
      <c r="B11" s="205" t="s">
        <v>181</v>
      </c>
      <c r="C11" s="206" t="s">
        <v>207</v>
      </c>
      <c r="D11" s="203">
        <v>5301</v>
      </c>
      <c r="E11" s="539">
        <v>12.78</v>
      </c>
    </row>
    <row r="12" spans="1:8" s="5" customFormat="1" ht="12.75" x14ac:dyDescent="0.2">
      <c r="A12" s="204" t="s">
        <v>199</v>
      </c>
      <c r="B12" s="205" t="s">
        <v>181</v>
      </c>
      <c r="C12" s="206" t="s">
        <v>210</v>
      </c>
      <c r="D12" s="203">
        <v>5501</v>
      </c>
      <c r="E12" s="539">
        <v>50.2</v>
      </c>
    </row>
    <row r="13" spans="1:8" s="5" customFormat="1" ht="12.75" x14ac:dyDescent="0.2">
      <c r="A13" s="204" t="s">
        <v>199</v>
      </c>
      <c r="B13" s="205" t="s">
        <v>181</v>
      </c>
      <c r="C13" s="204" t="s">
        <v>215</v>
      </c>
      <c r="D13" s="203">
        <v>5601</v>
      </c>
      <c r="E13" s="540" t="s">
        <v>510</v>
      </c>
    </row>
    <row r="14" spans="1:8" s="5" customFormat="1" ht="12.75" x14ac:dyDescent="0.2">
      <c r="A14" s="204" t="s">
        <v>199</v>
      </c>
      <c r="B14" s="205" t="s">
        <v>181</v>
      </c>
      <c r="C14" s="206" t="s">
        <v>219</v>
      </c>
      <c r="D14" s="203">
        <v>5701</v>
      </c>
      <c r="E14" s="539">
        <v>15</v>
      </c>
    </row>
    <row r="15" spans="1:8" s="5" customFormat="1" ht="12.75" x14ac:dyDescent="0.2">
      <c r="A15" s="204" t="s">
        <v>225</v>
      </c>
      <c r="B15" s="205" t="s">
        <v>181</v>
      </c>
      <c r="C15" s="204" t="s">
        <v>227</v>
      </c>
      <c r="D15" s="203">
        <v>6001</v>
      </c>
      <c r="E15" s="539">
        <v>76.31</v>
      </c>
    </row>
    <row r="16" spans="1:8" s="5" customFormat="1" ht="12.75" x14ac:dyDescent="0.2">
      <c r="A16" s="204" t="s">
        <v>225</v>
      </c>
      <c r="B16" s="205" t="s">
        <v>181</v>
      </c>
      <c r="C16" s="206" t="s">
        <v>230</v>
      </c>
      <c r="D16" s="203">
        <v>6115</v>
      </c>
      <c r="E16" s="540" t="s">
        <v>510</v>
      </c>
    </row>
    <row r="17" spans="1:5" s="5" customFormat="1" ht="12.75" x14ac:dyDescent="0.2">
      <c r="A17" s="204" t="s">
        <v>225</v>
      </c>
      <c r="B17" s="205" t="s">
        <v>181</v>
      </c>
      <c r="C17" s="206" t="s">
        <v>232</v>
      </c>
      <c r="D17" s="203">
        <v>6301</v>
      </c>
      <c r="E17" s="540" t="s">
        <v>510</v>
      </c>
    </row>
    <row r="18" spans="1:5" s="5" customFormat="1" ht="12.75" x14ac:dyDescent="0.2">
      <c r="A18" s="204" t="s">
        <v>233</v>
      </c>
      <c r="B18" s="205" t="s">
        <v>181</v>
      </c>
      <c r="C18" s="204" t="s">
        <v>235</v>
      </c>
      <c r="D18" s="203">
        <v>7001</v>
      </c>
      <c r="E18" s="539">
        <v>84.26</v>
      </c>
    </row>
    <row r="19" spans="1:5" s="5" customFormat="1" ht="12.75" x14ac:dyDescent="0.2">
      <c r="A19" s="204" t="s">
        <v>233</v>
      </c>
      <c r="B19" s="205" t="s">
        <v>181</v>
      </c>
      <c r="C19" s="206" t="s">
        <v>236</v>
      </c>
      <c r="D19" s="203">
        <v>7102</v>
      </c>
      <c r="E19" s="540" t="s">
        <v>510</v>
      </c>
    </row>
    <row r="20" spans="1:5" s="5" customFormat="1" ht="12.75" x14ac:dyDescent="0.2">
      <c r="A20" s="204" t="s">
        <v>233</v>
      </c>
      <c r="B20" s="205" t="s">
        <v>181</v>
      </c>
      <c r="C20" s="204" t="s">
        <v>238</v>
      </c>
      <c r="D20" s="203">
        <v>7301</v>
      </c>
      <c r="E20" s="540" t="s">
        <v>510</v>
      </c>
    </row>
    <row r="21" spans="1:5" s="5" customFormat="1" ht="12.75" x14ac:dyDescent="0.2">
      <c r="A21" s="204" t="s">
        <v>233</v>
      </c>
      <c r="B21" s="205" t="s">
        <v>181</v>
      </c>
      <c r="C21" s="206" t="s">
        <v>241</v>
      </c>
      <c r="D21" s="203">
        <v>7401</v>
      </c>
      <c r="E21" s="540" t="s">
        <v>510</v>
      </c>
    </row>
    <row r="22" spans="1:5" s="5" customFormat="1" ht="12.75" x14ac:dyDescent="0.2">
      <c r="A22" s="204" t="s">
        <v>242</v>
      </c>
      <c r="B22" s="205" t="s">
        <v>244</v>
      </c>
      <c r="C22" s="204" t="s">
        <v>244</v>
      </c>
      <c r="D22" s="203">
        <v>8001</v>
      </c>
      <c r="E22" s="539">
        <v>80.05</v>
      </c>
    </row>
    <row r="23" spans="1:5" s="5" customFormat="1" ht="12.75" x14ac:dyDescent="0.2">
      <c r="A23" s="204" t="s">
        <v>242</v>
      </c>
      <c r="B23" s="205" t="s">
        <v>181</v>
      </c>
      <c r="C23" s="204" t="s">
        <v>255</v>
      </c>
      <c r="D23" s="203">
        <v>8301</v>
      </c>
      <c r="E23" s="539">
        <v>81.77</v>
      </c>
    </row>
    <row r="24" spans="1:5" s="5" customFormat="1" ht="12.75" x14ac:dyDescent="0.2">
      <c r="A24" s="204" t="s">
        <v>258</v>
      </c>
      <c r="B24" s="205" t="s">
        <v>181</v>
      </c>
      <c r="C24" s="204" t="s">
        <v>260</v>
      </c>
      <c r="D24" s="203">
        <v>9001</v>
      </c>
      <c r="E24" s="539">
        <v>90.84</v>
      </c>
    </row>
    <row r="25" spans="1:5" s="5" customFormat="1" ht="12.75" x14ac:dyDescent="0.2">
      <c r="A25" s="204" t="s">
        <v>258</v>
      </c>
      <c r="B25" s="205" t="s">
        <v>181</v>
      </c>
      <c r="C25" s="206" t="s">
        <v>263</v>
      </c>
      <c r="D25" s="203">
        <v>9120</v>
      </c>
      <c r="E25" s="539">
        <v>86.24</v>
      </c>
    </row>
    <row r="26" spans="1:5" s="5" customFormat="1" ht="12.75" x14ac:dyDescent="0.2">
      <c r="A26" s="204" t="s">
        <v>258</v>
      </c>
      <c r="B26" s="205" t="s">
        <v>181</v>
      </c>
      <c r="C26" s="206" t="s">
        <v>265</v>
      </c>
      <c r="D26" s="203">
        <v>9201</v>
      </c>
      <c r="E26" s="540" t="s">
        <v>510</v>
      </c>
    </row>
    <row r="27" spans="1:5" s="5" customFormat="1" ht="12.75" x14ac:dyDescent="0.2">
      <c r="A27" s="204" t="s">
        <v>266</v>
      </c>
      <c r="B27" s="205" t="s">
        <v>181</v>
      </c>
      <c r="C27" s="204" t="s">
        <v>268</v>
      </c>
      <c r="D27" s="203">
        <v>10001</v>
      </c>
      <c r="E27" s="539">
        <v>70.209999999999994</v>
      </c>
    </row>
    <row r="28" spans="1:5" s="5" customFormat="1" ht="12.75" x14ac:dyDescent="0.2">
      <c r="A28" s="204" t="s">
        <v>266</v>
      </c>
      <c r="B28" s="205" t="s">
        <v>181</v>
      </c>
      <c r="C28" s="206" t="s">
        <v>272</v>
      </c>
      <c r="D28" s="203">
        <v>10201</v>
      </c>
      <c r="E28" s="539">
        <v>75.83</v>
      </c>
    </row>
    <row r="29" spans="1:5" s="5" customFormat="1" ht="12.75" x14ac:dyDescent="0.2">
      <c r="A29" s="204" t="s">
        <v>266</v>
      </c>
      <c r="B29" s="205" t="s">
        <v>181</v>
      </c>
      <c r="C29" s="204" t="s">
        <v>273</v>
      </c>
      <c r="D29" s="203">
        <v>10301</v>
      </c>
      <c r="E29" s="539">
        <v>88.87</v>
      </c>
    </row>
    <row r="30" spans="1:5" s="5" customFormat="1" ht="12.75" x14ac:dyDescent="0.2">
      <c r="A30" s="204" t="s">
        <v>274</v>
      </c>
      <c r="B30" s="205" t="s">
        <v>181</v>
      </c>
      <c r="C30" s="206" t="s">
        <v>275</v>
      </c>
      <c r="D30" s="203">
        <v>11101</v>
      </c>
      <c r="E30" s="539">
        <v>12.32</v>
      </c>
    </row>
    <row r="31" spans="1:5" s="5" customFormat="1" ht="12.75" x14ac:dyDescent="0.2">
      <c r="A31" s="204" t="s">
        <v>276</v>
      </c>
      <c r="B31" s="205" t="s">
        <v>181</v>
      </c>
      <c r="C31" s="204" t="s">
        <v>277</v>
      </c>
      <c r="D31" s="203">
        <v>12101</v>
      </c>
      <c r="E31" s="539">
        <v>90.11</v>
      </c>
    </row>
    <row r="32" spans="1:5" s="5" customFormat="1" ht="12.75" x14ac:dyDescent="0.2">
      <c r="A32" s="204" t="s">
        <v>278</v>
      </c>
      <c r="B32" s="205" t="s">
        <v>280</v>
      </c>
      <c r="C32" s="204" t="s">
        <v>280</v>
      </c>
      <c r="D32" s="203">
        <v>13001</v>
      </c>
      <c r="E32" s="539">
        <v>93.66</v>
      </c>
    </row>
    <row r="33" spans="1:5" s="5" customFormat="1" ht="12.75" x14ac:dyDescent="0.2">
      <c r="A33" s="204" t="s">
        <v>278</v>
      </c>
      <c r="B33" s="205" t="s">
        <v>181</v>
      </c>
      <c r="C33" s="204" t="s">
        <v>325</v>
      </c>
      <c r="D33" s="203">
        <v>13501</v>
      </c>
      <c r="E33" s="540" t="s">
        <v>510</v>
      </c>
    </row>
    <row r="34" spans="1:5" s="5" customFormat="1" ht="12.75" x14ac:dyDescent="0.2">
      <c r="A34" s="204" t="s">
        <v>331</v>
      </c>
      <c r="B34" s="205" t="s">
        <v>181</v>
      </c>
      <c r="C34" s="204" t="s">
        <v>332</v>
      </c>
      <c r="D34" s="203">
        <v>14101</v>
      </c>
      <c r="E34" s="539">
        <v>89.23</v>
      </c>
    </row>
    <row r="35" spans="1:5" s="5" customFormat="1" ht="12.75" x14ac:dyDescent="0.2">
      <c r="A35" s="204" t="s">
        <v>333</v>
      </c>
      <c r="B35" s="205" t="s">
        <v>181</v>
      </c>
      <c r="C35" s="204" t="s">
        <v>334</v>
      </c>
      <c r="D35" s="203">
        <v>15101</v>
      </c>
      <c r="E35" s="539">
        <v>94.26</v>
      </c>
    </row>
    <row r="36" spans="1:5" s="5" customFormat="1" ht="12.75" x14ac:dyDescent="0.2">
      <c r="A36" s="204" t="s">
        <v>335</v>
      </c>
      <c r="B36" s="205" t="s">
        <v>181</v>
      </c>
      <c r="C36" s="204" t="s">
        <v>337</v>
      </c>
      <c r="D36" s="203">
        <v>16101</v>
      </c>
      <c r="E36" s="539">
        <v>87.74</v>
      </c>
    </row>
    <row r="37" spans="1:5" s="5" customFormat="1" ht="12.75" x14ac:dyDescent="0.2">
      <c r="A37" s="204" t="s">
        <v>335</v>
      </c>
      <c r="B37" s="205" t="s">
        <v>181</v>
      </c>
      <c r="C37" s="206" t="s">
        <v>341</v>
      </c>
      <c r="D37" s="203">
        <v>16301</v>
      </c>
      <c r="E37" s="540" t="s">
        <v>510</v>
      </c>
    </row>
  </sheetData>
  <mergeCells count="1">
    <mergeCell ref="B1:E1"/>
  </mergeCells>
  <hyperlinks>
    <hyperlink ref="G1" location="INDICE!A1" display="INDICE" xr:uid="{00000000-0004-0000-7E00-000000000000}"/>
    <hyperlink ref="G2" location="Matriz_Estadisticas!A1" display="ESTADÍSTICAS" xr:uid="{00000000-0004-0000-7E00-000001000000}"/>
  </hyperlinks>
  <pageMargins left="0.7" right="0.7" top="0.75" bottom="0.75" header="0.3" footer="0.3"/>
  <pageSetup paperSize="9" orientation="portrait" r:id="rId1"/>
</worksheet>
</file>

<file path=xl/worksheets/sheet1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F00-000000000000}">
  <sheetPr>
    <pageSetUpPr fitToPage="1"/>
  </sheetPr>
  <dimension ref="A1:C37"/>
  <sheetViews>
    <sheetView zoomScaleNormal="100" workbookViewId="0">
      <selection activeCell="C1" sqref="C1"/>
    </sheetView>
  </sheetViews>
  <sheetFormatPr baseColWidth="10" defaultColWidth="96.42578125" defaultRowHeight="12.75" x14ac:dyDescent="0.25"/>
  <cols>
    <col min="1" max="1" width="44.42578125" style="10" bestFit="1" customWidth="1"/>
    <col min="2" max="2" width="100.7109375" style="10" customWidth="1"/>
    <col min="3" max="3" width="7" style="10" bestFit="1" customWidth="1"/>
    <col min="4" max="16384" width="96.42578125" style="10"/>
  </cols>
  <sheetData>
    <row r="1" spans="1:3" ht="15" x14ac:dyDescent="0.25">
      <c r="A1" s="678" t="s">
        <v>401</v>
      </c>
      <c r="B1" s="679" t="s">
        <v>402</v>
      </c>
      <c r="C1" s="6" t="s">
        <v>144</v>
      </c>
    </row>
    <row r="2" spans="1:3" ht="15" customHeight="1" x14ac:dyDescent="0.25">
      <c r="A2" s="415" t="s">
        <v>8</v>
      </c>
      <c r="B2" s="399" t="s">
        <v>55</v>
      </c>
    </row>
    <row r="3" spans="1:3" ht="15" customHeight="1" x14ac:dyDescent="0.25">
      <c r="A3" s="415" t="s">
        <v>6</v>
      </c>
      <c r="B3" s="399" t="s">
        <v>1508</v>
      </c>
    </row>
    <row r="4" spans="1:3" ht="15" customHeight="1" x14ac:dyDescent="0.25">
      <c r="A4" s="415" t="s">
        <v>370</v>
      </c>
      <c r="B4" s="399" t="s">
        <v>53</v>
      </c>
    </row>
    <row r="5" spans="1:3" ht="15" customHeight="1" x14ac:dyDescent="0.25">
      <c r="A5" s="415" t="s">
        <v>11</v>
      </c>
      <c r="B5" s="399" t="s">
        <v>1540</v>
      </c>
    </row>
    <row r="6" spans="1:3" ht="15" customHeight="1" x14ac:dyDescent="0.25">
      <c r="A6" s="415" t="s">
        <v>145</v>
      </c>
      <c r="B6" s="399" t="s">
        <v>451</v>
      </c>
    </row>
    <row r="7" spans="1:3" ht="15" customHeight="1" x14ac:dyDescent="0.25">
      <c r="A7" s="415" t="s">
        <v>9</v>
      </c>
      <c r="B7" s="401" t="s">
        <v>405</v>
      </c>
    </row>
    <row r="8" spans="1:3" ht="15" customHeight="1" x14ac:dyDescent="0.25">
      <c r="A8" s="415" t="s">
        <v>371</v>
      </c>
      <c r="B8" s="397">
        <v>2018</v>
      </c>
    </row>
    <row r="9" spans="1:3" ht="15" customHeight="1" x14ac:dyDescent="0.25">
      <c r="A9" s="415" t="s">
        <v>372</v>
      </c>
      <c r="B9" s="399" t="s">
        <v>453</v>
      </c>
    </row>
    <row r="10" spans="1:3" ht="76.5" x14ac:dyDescent="0.25">
      <c r="A10" s="209" t="s">
        <v>373</v>
      </c>
      <c r="B10" s="316" t="s">
        <v>1541</v>
      </c>
    </row>
    <row r="11" spans="1:3" ht="15" customHeight="1" x14ac:dyDescent="0.25">
      <c r="A11" s="415" t="s">
        <v>374</v>
      </c>
      <c r="B11" s="399" t="s">
        <v>1030</v>
      </c>
    </row>
    <row r="12" spans="1:3" ht="15" customHeight="1" x14ac:dyDescent="0.25">
      <c r="A12" s="415" t="s">
        <v>375</v>
      </c>
      <c r="B12" s="399" t="s">
        <v>1233</v>
      </c>
    </row>
    <row r="13" spans="1:3" ht="15" customHeight="1" x14ac:dyDescent="0.25">
      <c r="A13" s="415" t="s">
        <v>376</v>
      </c>
      <c r="B13" s="399" t="s">
        <v>527</v>
      </c>
    </row>
    <row r="14" spans="1:3" ht="15" customHeight="1" x14ac:dyDescent="0.25">
      <c r="A14" s="415" t="s">
        <v>146</v>
      </c>
      <c r="B14" s="315" t="s">
        <v>1542</v>
      </c>
    </row>
    <row r="15" spans="1:3" ht="15" customHeight="1" x14ac:dyDescent="0.25">
      <c r="A15" s="415" t="s">
        <v>377</v>
      </c>
      <c r="B15" s="396">
        <v>43307</v>
      </c>
    </row>
    <row r="16" spans="1:3" ht="15" customHeight="1" x14ac:dyDescent="0.25">
      <c r="A16" s="415" t="s">
        <v>378</v>
      </c>
      <c r="B16" s="396">
        <v>43647</v>
      </c>
    </row>
    <row r="17" spans="1:2" ht="15" customHeight="1" x14ac:dyDescent="0.25">
      <c r="A17" s="415" t="s">
        <v>379</v>
      </c>
      <c r="B17" s="401" t="s">
        <v>412</v>
      </c>
    </row>
    <row r="18" spans="1:2" ht="15" customHeight="1" x14ac:dyDescent="0.25">
      <c r="A18" s="415" t="s">
        <v>380</v>
      </c>
      <c r="B18" s="401" t="s">
        <v>53</v>
      </c>
    </row>
    <row r="19" spans="1:2" ht="15" customHeight="1" x14ac:dyDescent="0.25">
      <c r="A19" s="415" t="s">
        <v>381</v>
      </c>
      <c r="B19" s="401" t="s">
        <v>1513</v>
      </c>
    </row>
    <row r="20" spans="1:2" ht="15" customHeight="1" x14ac:dyDescent="0.25">
      <c r="A20" s="415" t="s">
        <v>382</v>
      </c>
      <c r="B20" s="401" t="s">
        <v>462</v>
      </c>
    </row>
    <row r="21" spans="1:2" ht="15" customHeight="1" x14ac:dyDescent="0.25">
      <c r="A21" s="415" t="s">
        <v>385</v>
      </c>
      <c r="B21" s="394" t="s">
        <v>1543</v>
      </c>
    </row>
    <row r="22" spans="1:2" ht="15" customHeight="1" x14ac:dyDescent="0.25">
      <c r="A22" s="415" t="s">
        <v>386</v>
      </c>
      <c r="B22" s="394" t="s">
        <v>1544</v>
      </c>
    </row>
    <row r="23" spans="1:2" ht="15" customHeight="1" x14ac:dyDescent="0.25">
      <c r="A23" s="415" t="s">
        <v>418</v>
      </c>
      <c r="B23" s="688" t="s">
        <v>1545</v>
      </c>
    </row>
    <row r="24" spans="1:2" ht="15" customHeight="1" x14ac:dyDescent="0.25">
      <c r="A24" s="415" t="s">
        <v>387</v>
      </c>
      <c r="B24" s="395">
        <v>2018</v>
      </c>
    </row>
    <row r="25" spans="1:2" ht="15" customHeight="1" x14ac:dyDescent="0.25">
      <c r="A25" s="415" t="s">
        <v>388</v>
      </c>
      <c r="B25" s="394" t="s">
        <v>1233</v>
      </c>
    </row>
    <row r="26" spans="1:2" ht="15" customHeight="1" x14ac:dyDescent="0.25">
      <c r="A26" s="415" t="s">
        <v>389</v>
      </c>
      <c r="B26" s="394" t="s">
        <v>1070</v>
      </c>
    </row>
    <row r="27" spans="1:2" ht="15" customHeight="1" x14ac:dyDescent="0.25">
      <c r="A27" s="415" t="s">
        <v>390</v>
      </c>
      <c r="B27" s="394" t="s">
        <v>417</v>
      </c>
    </row>
    <row r="28" spans="1:2" ht="15" customHeight="1" x14ac:dyDescent="0.25">
      <c r="A28" s="415" t="s">
        <v>422</v>
      </c>
      <c r="B28" s="418" t="s">
        <v>1071</v>
      </c>
    </row>
    <row r="29" spans="1:2" ht="15" customHeight="1" x14ac:dyDescent="0.25">
      <c r="A29" s="415" t="s">
        <v>391</v>
      </c>
      <c r="B29" s="395">
        <v>2017</v>
      </c>
    </row>
    <row r="30" spans="1:2" ht="15" customHeight="1" x14ac:dyDescent="0.25">
      <c r="A30" s="415" t="s">
        <v>392</v>
      </c>
      <c r="B30" s="399" t="s">
        <v>1233</v>
      </c>
    </row>
    <row r="31" spans="1:2" ht="15" customHeight="1" x14ac:dyDescent="0.25">
      <c r="A31" s="415" t="s">
        <v>393</v>
      </c>
      <c r="B31" s="400"/>
    </row>
    <row r="32" spans="1:2" ht="15" customHeight="1" x14ac:dyDescent="0.25">
      <c r="A32" s="415" t="s">
        <v>394</v>
      </c>
      <c r="B32" s="400"/>
    </row>
    <row r="33" spans="1:2" ht="15" customHeight="1" x14ac:dyDescent="0.25">
      <c r="A33" s="415" t="s">
        <v>423</v>
      </c>
      <c r="B33" s="435"/>
    </row>
    <row r="34" spans="1:2" ht="15" customHeight="1" x14ac:dyDescent="0.25">
      <c r="A34" s="415" t="s">
        <v>395</v>
      </c>
      <c r="B34" s="400"/>
    </row>
    <row r="35" spans="1:2" ht="15" customHeight="1" x14ac:dyDescent="0.25">
      <c r="A35" s="415" t="s">
        <v>396</v>
      </c>
      <c r="B35" s="400"/>
    </row>
    <row r="36" spans="1:2" ht="38.25" x14ac:dyDescent="0.25">
      <c r="A36" s="415" t="s">
        <v>383</v>
      </c>
      <c r="B36" s="435" t="s">
        <v>1546</v>
      </c>
    </row>
    <row r="37" spans="1:2" ht="15" customHeight="1" x14ac:dyDescent="0.25">
      <c r="A37" s="415" t="s">
        <v>384</v>
      </c>
      <c r="B37" s="435" t="s">
        <v>468</v>
      </c>
    </row>
  </sheetData>
  <hyperlinks>
    <hyperlink ref="C1" location="INDICE!A1" display="INDICE" xr:uid="{00000000-0004-0000-7F00-000000000000}"/>
    <hyperlink ref="B23" r:id="rId1" xr:uid="{00000000-0004-0000-7F00-000001000000}"/>
    <hyperlink ref="B28" r:id="rId2" xr:uid="{00000000-0004-0000-7F00-000002000000}"/>
  </hyperlinks>
  <pageMargins left="0.7" right="0.7" top="0.75" bottom="0.75" header="0.3" footer="0.3"/>
  <pageSetup scale="71" fitToHeight="0" orientation="portrait" horizontalDpi="4294967293" verticalDpi="4294967293" r:id="rId3"/>
</worksheet>
</file>

<file path=xl/worksheets/sheet1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000-000000000000}">
  <dimension ref="A1:K119"/>
  <sheetViews>
    <sheetView workbookViewId="0">
      <pane ySplit="2" topLeftCell="A3" activePane="bottomLeft" state="frozen"/>
      <selection activeCell="A16" sqref="A16"/>
      <selection pane="bottomLeft"/>
    </sheetView>
  </sheetViews>
  <sheetFormatPr baseColWidth="10" defaultColWidth="11.42578125" defaultRowHeight="15" x14ac:dyDescent="0.25"/>
  <cols>
    <col min="1" max="1" width="17.28515625" bestFit="1" customWidth="1"/>
    <col min="2" max="2" width="22.140625" style="402" bestFit="1" customWidth="1"/>
    <col min="3" max="3" width="16.140625" style="402" bestFit="1" customWidth="1"/>
    <col min="4" max="4" width="38.5703125" bestFit="1" customWidth="1"/>
    <col min="5" max="5" width="11.5703125" bestFit="1" customWidth="1"/>
    <col min="6" max="6" width="19" bestFit="1" customWidth="1"/>
    <col min="7" max="7" width="6" bestFit="1" customWidth="1"/>
    <col min="8" max="8" width="14.140625" bestFit="1" customWidth="1"/>
    <col min="9" max="9" width="15.28515625" bestFit="1" customWidth="1"/>
    <col min="10" max="10" width="74.85546875" bestFit="1" customWidth="1"/>
    <col min="11" max="11" width="13.140625" bestFit="1" customWidth="1"/>
  </cols>
  <sheetData>
    <row r="1" spans="1:11" x14ac:dyDescent="0.25">
      <c r="A1" s="139" t="s">
        <v>55</v>
      </c>
      <c r="B1" s="734" t="s">
        <v>1540</v>
      </c>
      <c r="C1" s="735"/>
      <c r="D1" s="735"/>
      <c r="E1" s="735"/>
      <c r="F1" s="735"/>
      <c r="G1" s="735"/>
      <c r="H1" s="735"/>
      <c r="I1" s="735"/>
      <c r="J1" s="736"/>
      <c r="K1" s="6" t="s">
        <v>144</v>
      </c>
    </row>
    <row r="2" spans="1:11" x14ac:dyDescent="0.25">
      <c r="A2" s="255" t="s">
        <v>174</v>
      </c>
      <c r="B2" s="255" t="s">
        <v>175</v>
      </c>
      <c r="C2" s="255" t="s">
        <v>176</v>
      </c>
      <c r="D2" s="255" t="s">
        <v>177</v>
      </c>
      <c r="E2" s="255" t="s">
        <v>178</v>
      </c>
      <c r="F2" s="255" t="s">
        <v>14</v>
      </c>
      <c r="G2" s="255" t="s">
        <v>470</v>
      </c>
      <c r="H2" s="255" t="s">
        <v>1073</v>
      </c>
      <c r="I2" s="255" t="s">
        <v>1547</v>
      </c>
      <c r="J2" s="255" t="s">
        <v>1548</v>
      </c>
      <c r="K2" s="6" t="s">
        <v>432</v>
      </c>
    </row>
    <row r="3" spans="1:11" s="5" customFormat="1" ht="12.75" x14ac:dyDescent="0.2">
      <c r="A3" s="392" t="s">
        <v>179</v>
      </c>
      <c r="B3" s="392" t="s">
        <v>180</v>
      </c>
      <c r="C3" s="390" t="s">
        <v>181</v>
      </c>
      <c r="D3" s="392" t="s">
        <v>182</v>
      </c>
      <c r="E3" s="377">
        <v>1001</v>
      </c>
      <c r="F3" s="392" t="s">
        <v>180</v>
      </c>
      <c r="G3" s="377">
        <v>1101</v>
      </c>
      <c r="H3" s="133">
        <v>209409</v>
      </c>
      <c r="I3" s="290">
        <v>760</v>
      </c>
      <c r="J3" s="198">
        <v>362.92613975521584</v>
      </c>
    </row>
    <row r="4" spans="1:11" s="5" customFormat="1" ht="12.75" x14ac:dyDescent="0.2">
      <c r="A4" s="392" t="s">
        <v>179</v>
      </c>
      <c r="B4" s="392" t="s">
        <v>180</v>
      </c>
      <c r="C4" s="390" t="s">
        <v>181</v>
      </c>
      <c r="D4" s="392" t="s">
        <v>182</v>
      </c>
      <c r="E4" s="377">
        <v>1001</v>
      </c>
      <c r="F4" s="392" t="s">
        <v>183</v>
      </c>
      <c r="G4" s="377">
        <v>1107</v>
      </c>
      <c r="H4" s="133">
        <v>118379</v>
      </c>
      <c r="I4" s="290">
        <v>349</v>
      </c>
      <c r="J4" s="198">
        <v>294.81580347865753</v>
      </c>
    </row>
    <row r="5" spans="1:11" s="5" customFormat="1" ht="12.75" x14ac:dyDescent="0.2">
      <c r="A5" s="392" t="s">
        <v>184</v>
      </c>
      <c r="B5" s="392" t="s">
        <v>184</v>
      </c>
      <c r="C5" s="390" t="s">
        <v>181</v>
      </c>
      <c r="D5" s="392" t="s">
        <v>184</v>
      </c>
      <c r="E5" s="377">
        <v>2101</v>
      </c>
      <c r="F5" s="392" t="s">
        <v>184</v>
      </c>
      <c r="G5" s="377">
        <v>2101</v>
      </c>
      <c r="H5" s="133">
        <v>395387</v>
      </c>
      <c r="I5" s="290">
        <v>1026</v>
      </c>
      <c r="J5" s="198">
        <v>259.49259839094356</v>
      </c>
    </row>
    <row r="6" spans="1:11" s="5" customFormat="1" ht="12.75" x14ac:dyDescent="0.2">
      <c r="A6" s="392" t="s">
        <v>184</v>
      </c>
      <c r="B6" s="392" t="s">
        <v>185</v>
      </c>
      <c r="C6" s="390" t="s">
        <v>181</v>
      </c>
      <c r="D6" s="392" t="s">
        <v>186</v>
      </c>
      <c r="E6" s="377">
        <v>2201</v>
      </c>
      <c r="F6" s="392" t="s">
        <v>186</v>
      </c>
      <c r="G6" s="377">
        <v>2201</v>
      </c>
      <c r="H6" s="133">
        <v>177642</v>
      </c>
      <c r="I6" s="290">
        <v>500</v>
      </c>
      <c r="J6" s="198">
        <v>281.46496886997448</v>
      </c>
    </row>
    <row r="7" spans="1:11" s="5" customFormat="1" ht="12.75" x14ac:dyDescent="0.2">
      <c r="A7" s="392" t="s">
        <v>187</v>
      </c>
      <c r="B7" s="392" t="s">
        <v>188</v>
      </c>
      <c r="C7" s="390" t="s">
        <v>181</v>
      </c>
      <c r="D7" s="392" t="s">
        <v>189</v>
      </c>
      <c r="E7" s="377">
        <v>3001</v>
      </c>
      <c r="F7" s="392" t="s">
        <v>188</v>
      </c>
      <c r="G7" s="377">
        <v>3101</v>
      </c>
      <c r="H7" s="133">
        <v>167242</v>
      </c>
      <c r="I7" s="290">
        <v>381</v>
      </c>
      <c r="J7" s="198">
        <v>227.81358749596393</v>
      </c>
    </row>
    <row r="8" spans="1:11" s="5" customFormat="1" ht="12.75" x14ac:dyDescent="0.2">
      <c r="A8" s="392" t="s">
        <v>187</v>
      </c>
      <c r="B8" s="392" t="s">
        <v>188</v>
      </c>
      <c r="C8" s="390" t="s">
        <v>181</v>
      </c>
      <c r="D8" s="392" t="s">
        <v>189</v>
      </c>
      <c r="E8" s="377">
        <v>3001</v>
      </c>
      <c r="F8" s="392" t="s">
        <v>190</v>
      </c>
      <c r="G8" s="377">
        <v>3103</v>
      </c>
      <c r="H8" s="133">
        <v>14060</v>
      </c>
      <c r="I8" s="290">
        <v>32</v>
      </c>
      <c r="J8" s="198">
        <v>227.5960170697013</v>
      </c>
    </row>
    <row r="9" spans="1:11" s="5" customFormat="1" ht="12.75" x14ac:dyDescent="0.2">
      <c r="A9" s="392" t="s">
        <v>187</v>
      </c>
      <c r="B9" s="387" t="s">
        <v>191</v>
      </c>
      <c r="C9" s="390" t="s">
        <v>181</v>
      </c>
      <c r="D9" s="387" t="s">
        <v>192</v>
      </c>
      <c r="E9" s="377">
        <v>3301</v>
      </c>
      <c r="F9" s="387" t="s">
        <v>192</v>
      </c>
      <c r="G9" s="377">
        <v>3301</v>
      </c>
      <c r="H9" s="133">
        <v>56064</v>
      </c>
      <c r="I9" s="290">
        <v>286</v>
      </c>
      <c r="J9" s="198">
        <v>510.13127853881281</v>
      </c>
    </row>
    <row r="10" spans="1:11" s="5" customFormat="1" ht="12.75" x14ac:dyDescent="0.2">
      <c r="A10" s="392" t="s">
        <v>193</v>
      </c>
      <c r="B10" s="392" t="s">
        <v>194</v>
      </c>
      <c r="C10" s="390" t="s">
        <v>181</v>
      </c>
      <c r="D10" s="392" t="s">
        <v>195</v>
      </c>
      <c r="E10" s="377">
        <v>4001</v>
      </c>
      <c r="F10" s="392" t="s">
        <v>196</v>
      </c>
      <c r="G10" s="377">
        <v>4101</v>
      </c>
      <c r="H10" s="133">
        <v>238659</v>
      </c>
      <c r="I10" s="290">
        <v>941</v>
      </c>
      <c r="J10" s="198">
        <v>394.28640864161838</v>
      </c>
    </row>
    <row r="11" spans="1:11" s="5" customFormat="1" ht="12.75" x14ac:dyDescent="0.2">
      <c r="A11" s="392" t="s">
        <v>193</v>
      </c>
      <c r="B11" s="392" t="s">
        <v>194</v>
      </c>
      <c r="C11" s="390" t="s">
        <v>181</v>
      </c>
      <c r="D11" s="392" t="s">
        <v>195</v>
      </c>
      <c r="E11" s="377">
        <v>4001</v>
      </c>
      <c r="F11" s="392" t="s">
        <v>193</v>
      </c>
      <c r="G11" s="377">
        <v>4102</v>
      </c>
      <c r="H11" s="133">
        <v>245142</v>
      </c>
      <c r="I11" s="290">
        <v>753</v>
      </c>
      <c r="J11" s="198">
        <v>307.16890618498667</v>
      </c>
    </row>
    <row r="12" spans="1:11" s="5" customFormat="1" ht="12.75" x14ac:dyDescent="0.2">
      <c r="A12" s="392" t="s">
        <v>193</v>
      </c>
      <c r="B12" s="392" t="s">
        <v>197</v>
      </c>
      <c r="C12" s="390" t="s">
        <v>181</v>
      </c>
      <c r="D12" s="392" t="s">
        <v>198</v>
      </c>
      <c r="E12" s="377">
        <v>4301</v>
      </c>
      <c r="F12" s="193" t="s">
        <v>198</v>
      </c>
      <c r="G12" s="377">
        <v>4301</v>
      </c>
      <c r="H12" s="133">
        <v>118563</v>
      </c>
      <c r="I12" s="290">
        <v>363</v>
      </c>
      <c r="J12" s="198">
        <v>306.16634194478883</v>
      </c>
    </row>
    <row r="13" spans="1:11" s="5" customFormat="1" ht="12.75" x14ac:dyDescent="0.2">
      <c r="A13" s="392" t="s">
        <v>199</v>
      </c>
      <c r="B13" s="392" t="s">
        <v>199</v>
      </c>
      <c r="C13" s="390" t="s">
        <v>200</v>
      </c>
      <c r="D13" s="392" t="s">
        <v>200</v>
      </c>
      <c r="E13" s="377">
        <v>5001</v>
      </c>
      <c r="F13" s="392" t="s">
        <v>199</v>
      </c>
      <c r="G13" s="377">
        <v>5101</v>
      </c>
      <c r="H13" s="133">
        <v>310570</v>
      </c>
      <c r="I13" s="290">
        <v>818</v>
      </c>
      <c r="J13" s="198">
        <v>263.38667611166568</v>
      </c>
    </row>
    <row r="14" spans="1:11" s="5" customFormat="1" ht="12.75" x14ac:dyDescent="0.2">
      <c r="A14" s="392" t="s">
        <v>199</v>
      </c>
      <c r="B14" s="392" t="s">
        <v>199</v>
      </c>
      <c r="C14" s="390" t="s">
        <v>200</v>
      </c>
      <c r="D14" s="392" t="s">
        <v>200</v>
      </c>
      <c r="E14" s="377">
        <v>5001</v>
      </c>
      <c r="F14" s="392" t="s">
        <v>201</v>
      </c>
      <c r="G14" s="377">
        <v>5102</v>
      </c>
      <c r="H14" s="133">
        <v>28257</v>
      </c>
      <c r="I14" s="290">
        <v>206</v>
      </c>
      <c r="J14" s="198">
        <v>729.02289698127902</v>
      </c>
    </row>
    <row r="15" spans="1:11" s="5" customFormat="1" ht="12.75" x14ac:dyDescent="0.2">
      <c r="A15" s="392" t="s">
        <v>199</v>
      </c>
      <c r="B15" s="392" t="s">
        <v>199</v>
      </c>
      <c r="C15" s="390" t="s">
        <v>200</v>
      </c>
      <c r="D15" s="392" t="s">
        <v>200</v>
      </c>
      <c r="E15" s="377">
        <v>5001</v>
      </c>
      <c r="F15" s="392" t="s">
        <v>202</v>
      </c>
      <c r="G15" s="377">
        <v>5103</v>
      </c>
      <c r="H15" s="133">
        <v>44335</v>
      </c>
      <c r="I15" s="290">
        <v>83</v>
      </c>
      <c r="J15" s="198">
        <v>187.21100710499607</v>
      </c>
    </row>
    <row r="16" spans="1:11" s="5" customFormat="1" ht="12.75" x14ac:dyDescent="0.2">
      <c r="A16" s="392" t="s">
        <v>199</v>
      </c>
      <c r="B16" s="392" t="s">
        <v>199</v>
      </c>
      <c r="C16" s="390" t="s">
        <v>200</v>
      </c>
      <c r="D16" s="392" t="s">
        <v>200</v>
      </c>
      <c r="E16" s="377">
        <v>5001</v>
      </c>
      <c r="F16" s="392" t="s">
        <v>203</v>
      </c>
      <c r="G16" s="377">
        <v>5105</v>
      </c>
      <c r="H16" s="133">
        <v>19306</v>
      </c>
      <c r="I16" s="290">
        <v>76</v>
      </c>
      <c r="J16" s="198">
        <v>393.66000207189478</v>
      </c>
    </row>
    <row r="17" spans="1:10" s="5" customFormat="1" ht="12.75" x14ac:dyDescent="0.2">
      <c r="A17" s="392" t="s">
        <v>199</v>
      </c>
      <c r="B17" s="392" t="s">
        <v>199</v>
      </c>
      <c r="C17" s="390" t="s">
        <v>200</v>
      </c>
      <c r="D17" s="392" t="s">
        <v>200</v>
      </c>
      <c r="E17" s="377">
        <v>5001</v>
      </c>
      <c r="F17" s="392" t="s">
        <v>204</v>
      </c>
      <c r="G17" s="377">
        <v>5107</v>
      </c>
      <c r="H17" s="133">
        <v>34527</v>
      </c>
      <c r="I17" s="290">
        <v>127</v>
      </c>
      <c r="J17" s="198">
        <v>367.82807657775072</v>
      </c>
    </row>
    <row r="18" spans="1:10" s="5" customFormat="1" ht="12.75" x14ac:dyDescent="0.2">
      <c r="A18" s="392" t="s">
        <v>199</v>
      </c>
      <c r="B18" s="392" t="s">
        <v>199</v>
      </c>
      <c r="C18" s="390" t="s">
        <v>200</v>
      </c>
      <c r="D18" s="392" t="s">
        <v>200</v>
      </c>
      <c r="E18" s="377">
        <v>5001</v>
      </c>
      <c r="F18" s="392" t="s">
        <v>205</v>
      </c>
      <c r="G18" s="377">
        <v>5109</v>
      </c>
      <c r="H18" s="133">
        <v>353000</v>
      </c>
      <c r="I18" s="290">
        <v>993</v>
      </c>
      <c r="J18" s="198">
        <v>281.30311614730874</v>
      </c>
    </row>
    <row r="19" spans="1:10" s="5" customFormat="1" ht="12.75" x14ac:dyDescent="0.2">
      <c r="A19" s="392" t="s">
        <v>199</v>
      </c>
      <c r="B19" s="387" t="s">
        <v>206</v>
      </c>
      <c r="C19" s="390" t="s">
        <v>181</v>
      </c>
      <c r="D19" s="387" t="s">
        <v>207</v>
      </c>
      <c r="E19" s="377">
        <v>5301</v>
      </c>
      <c r="F19" s="194" t="s">
        <v>206</v>
      </c>
      <c r="G19" s="377">
        <v>5301</v>
      </c>
      <c r="H19" s="133">
        <v>67071</v>
      </c>
      <c r="I19" s="290">
        <v>255</v>
      </c>
      <c r="J19" s="198">
        <v>380.19412264615113</v>
      </c>
    </row>
    <row r="20" spans="1:10" s="5" customFormat="1" ht="12.75" x14ac:dyDescent="0.2">
      <c r="A20" s="392" t="s">
        <v>199</v>
      </c>
      <c r="B20" s="387" t="s">
        <v>206</v>
      </c>
      <c r="C20" s="390" t="s">
        <v>181</v>
      </c>
      <c r="D20" s="387" t="s">
        <v>207</v>
      </c>
      <c r="E20" s="377">
        <v>5301</v>
      </c>
      <c r="F20" s="194" t="s">
        <v>208</v>
      </c>
      <c r="G20" s="377">
        <v>5304</v>
      </c>
      <c r="H20" s="133">
        <v>19905</v>
      </c>
      <c r="I20" s="290">
        <v>72</v>
      </c>
      <c r="J20" s="198">
        <v>361.71816126601357</v>
      </c>
    </row>
    <row r="21" spans="1:10" s="5" customFormat="1" ht="12.75" x14ac:dyDescent="0.2">
      <c r="A21" s="392" t="s">
        <v>199</v>
      </c>
      <c r="B21" s="387" t="s">
        <v>209</v>
      </c>
      <c r="C21" s="390" t="s">
        <v>181</v>
      </c>
      <c r="D21" s="387" t="s">
        <v>210</v>
      </c>
      <c r="E21" s="377">
        <v>5501</v>
      </c>
      <c r="F21" s="194" t="s">
        <v>209</v>
      </c>
      <c r="G21" s="377">
        <v>5501</v>
      </c>
      <c r="H21" s="133">
        <v>95032</v>
      </c>
      <c r="I21" s="290">
        <v>343</v>
      </c>
      <c r="J21" s="198">
        <v>360.93105480259283</v>
      </c>
    </row>
    <row r="22" spans="1:10" s="5" customFormat="1" ht="12.75" x14ac:dyDescent="0.2">
      <c r="A22" s="392" t="s">
        <v>199</v>
      </c>
      <c r="B22" s="387" t="s">
        <v>209</v>
      </c>
      <c r="C22" s="390" t="s">
        <v>181</v>
      </c>
      <c r="D22" s="387" t="s">
        <v>210</v>
      </c>
      <c r="E22" s="377">
        <v>5501</v>
      </c>
      <c r="F22" s="194" t="s">
        <v>211</v>
      </c>
      <c r="G22" s="377">
        <v>5502</v>
      </c>
      <c r="H22" s="133">
        <v>52996</v>
      </c>
      <c r="I22" s="290">
        <v>128</v>
      </c>
      <c r="J22" s="198">
        <v>241.52766246509171</v>
      </c>
    </row>
    <row r="23" spans="1:10" s="5" customFormat="1" ht="12.75" x14ac:dyDescent="0.2">
      <c r="A23" s="392" t="s">
        <v>199</v>
      </c>
      <c r="B23" s="387" t="s">
        <v>209</v>
      </c>
      <c r="C23" s="390" t="s">
        <v>181</v>
      </c>
      <c r="D23" s="387" t="s">
        <v>210</v>
      </c>
      <c r="E23" s="377">
        <v>5501</v>
      </c>
      <c r="F23" s="194" t="s">
        <v>212</v>
      </c>
      <c r="G23" s="377">
        <v>5503</v>
      </c>
      <c r="H23" s="133">
        <v>18745</v>
      </c>
      <c r="I23" s="290">
        <v>69</v>
      </c>
      <c r="J23" s="198">
        <v>368.09815950920245</v>
      </c>
    </row>
    <row r="24" spans="1:10" s="5" customFormat="1" ht="12.75" x14ac:dyDescent="0.2">
      <c r="A24" s="392" t="s">
        <v>199</v>
      </c>
      <c r="B24" s="387" t="s">
        <v>209</v>
      </c>
      <c r="C24" s="390" t="s">
        <v>181</v>
      </c>
      <c r="D24" s="387" t="s">
        <v>210</v>
      </c>
      <c r="E24" s="377">
        <v>5501</v>
      </c>
      <c r="F24" s="194" t="s">
        <v>213</v>
      </c>
      <c r="G24" s="377">
        <v>5504</v>
      </c>
      <c r="H24" s="133">
        <v>23803</v>
      </c>
      <c r="I24" s="290">
        <v>29</v>
      </c>
      <c r="J24" s="198">
        <v>121.833382346763</v>
      </c>
    </row>
    <row r="25" spans="1:10" s="5" customFormat="1" ht="12.75" x14ac:dyDescent="0.2">
      <c r="A25" s="392" t="s">
        <v>199</v>
      </c>
      <c r="B25" s="392" t="s">
        <v>214</v>
      </c>
      <c r="C25" s="390" t="s">
        <v>181</v>
      </c>
      <c r="D25" s="392" t="s">
        <v>215</v>
      </c>
      <c r="E25" s="377">
        <v>5601</v>
      </c>
      <c r="F25" s="193" t="s">
        <v>214</v>
      </c>
      <c r="G25" s="377">
        <v>5601</v>
      </c>
      <c r="H25" s="133">
        <v>95130</v>
      </c>
      <c r="I25" s="290">
        <v>265</v>
      </c>
      <c r="J25" s="198">
        <v>278.5661726059077</v>
      </c>
    </row>
    <row r="26" spans="1:10" s="5" customFormat="1" ht="12.75" x14ac:dyDescent="0.2">
      <c r="A26" s="392" t="s">
        <v>199</v>
      </c>
      <c r="B26" s="392" t="s">
        <v>214</v>
      </c>
      <c r="C26" s="390" t="s">
        <v>181</v>
      </c>
      <c r="D26" s="392" t="s">
        <v>215</v>
      </c>
      <c r="E26" s="377">
        <v>5601</v>
      </c>
      <c r="F26" s="193" t="s">
        <v>216</v>
      </c>
      <c r="G26" s="377">
        <v>5603</v>
      </c>
      <c r="H26" s="133">
        <v>24307</v>
      </c>
      <c r="I26" s="290">
        <v>99</v>
      </c>
      <c r="J26" s="198">
        <v>407.2900810466121</v>
      </c>
    </row>
    <row r="27" spans="1:10" s="5" customFormat="1" ht="12.75" x14ac:dyDescent="0.2">
      <c r="A27" s="392" t="s">
        <v>199</v>
      </c>
      <c r="B27" s="392" t="s">
        <v>214</v>
      </c>
      <c r="C27" s="390" t="s">
        <v>181</v>
      </c>
      <c r="D27" s="392" t="s">
        <v>215</v>
      </c>
      <c r="E27" s="377">
        <v>5601</v>
      </c>
      <c r="F27" s="193" t="s">
        <v>217</v>
      </c>
      <c r="G27" s="377">
        <v>5606</v>
      </c>
      <c r="H27" s="133">
        <v>11467</v>
      </c>
      <c r="I27" s="290">
        <v>18</v>
      </c>
      <c r="J27" s="198">
        <v>156.9721810412488</v>
      </c>
    </row>
    <row r="28" spans="1:10" s="5" customFormat="1" ht="12.75" x14ac:dyDescent="0.2">
      <c r="A28" s="392" t="s">
        <v>199</v>
      </c>
      <c r="B28" s="387" t="s">
        <v>218</v>
      </c>
      <c r="C28" s="390" t="s">
        <v>181</v>
      </c>
      <c r="D28" s="387" t="s">
        <v>219</v>
      </c>
      <c r="E28" s="377">
        <v>5701</v>
      </c>
      <c r="F28" s="194" t="s">
        <v>219</v>
      </c>
      <c r="G28" s="377">
        <v>5701</v>
      </c>
      <c r="H28" s="133">
        <v>81120</v>
      </c>
      <c r="I28" s="290">
        <v>395</v>
      </c>
      <c r="J28" s="198">
        <v>486.93293885601577</v>
      </c>
    </row>
    <row r="29" spans="1:10" s="5" customFormat="1" ht="12.75" x14ac:dyDescent="0.2">
      <c r="A29" s="392" t="s">
        <v>199</v>
      </c>
      <c r="B29" s="392" t="s">
        <v>220</v>
      </c>
      <c r="C29" s="390" t="s">
        <v>200</v>
      </c>
      <c r="D29" s="392" t="s">
        <v>200</v>
      </c>
      <c r="E29" s="377">
        <v>5001</v>
      </c>
      <c r="F29" s="392" t="s">
        <v>221</v>
      </c>
      <c r="G29" s="377">
        <v>5801</v>
      </c>
      <c r="H29" s="133">
        <v>162464</v>
      </c>
      <c r="I29" s="290">
        <v>547</v>
      </c>
      <c r="J29" s="198">
        <v>336.68997439432735</v>
      </c>
    </row>
    <row r="30" spans="1:10" s="5" customFormat="1" ht="12.75" x14ac:dyDescent="0.2">
      <c r="A30" s="392" t="s">
        <v>199</v>
      </c>
      <c r="B30" s="392" t="s">
        <v>220</v>
      </c>
      <c r="C30" s="390" t="s">
        <v>200</v>
      </c>
      <c r="D30" s="392" t="s">
        <v>200</v>
      </c>
      <c r="E30" s="377">
        <v>5001</v>
      </c>
      <c r="F30" s="392" t="s">
        <v>222</v>
      </c>
      <c r="G30" s="377">
        <v>5802</v>
      </c>
      <c r="H30" s="133">
        <v>48633</v>
      </c>
      <c r="I30" s="290">
        <v>193</v>
      </c>
      <c r="J30" s="198">
        <v>396.84987559887315</v>
      </c>
    </row>
    <row r="31" spans="1:10" s="5" customFormat="1" ht="12.75" x14ac:dyDescent="0.2">
      <c r="A31" s="392" t="s">
        <v>199</v>
      </c>
      <c r="B31" s="392" t="s">
        <v>220</v>
      </c>
      <c r="C31" s="390" t="s">
        <v>200</v>
      </c>
      <c r="D31" s="392" t="s">
        <v>200</v>
      </c>
      <c r="E31" s="377">
        <v>5001</v>
      </c>
      <c r="F31" s="392" t="s">
        <v>223</v>
      </c>
      <c r="G31" s="377">
        <v>5803</v>
      </c>
      <c r="H31" s="133">
        <v>18625</v>
      </c>
      <c r="I31" s="290">
        <v>53</v>
      </c>
      <c r="J31" s="198">
        <v>284.56375838926175</v>
      </c>
    </row>
    <row r="32" spans="1:10" s="5" customFormat="1" ht="12.75" x14ac:dyDescent="0.2">
      <c r="A32" s="392" t="s">
        <v>199</v>
      </c>
      <c r="B32" s="392" t="s">
        <v>220</v>
      </c>
      <c r="C32" s="390" t="s">
        <v>200</v>
      </c>
      <c r="D32" s="392" t="s">
        <v>200</v>
      </c>
      <c r="E32" s="377">
        <v>5001</v>
      </c>
      <c r="F32" s="392" t="s">
        <v>224</v>
      </c>
      <c r="G32" s="377">
        <v>5804</v>
      </c>
      <c r="H32" s="133">
        <v>134099</v>
      </c>
      <c r="I32" s="290">
        <v>244</v>
      </c>
      <c r="J32" s="198">
        <v>181.95512270785017</v>
      </c>
    </row>
    <row r="33" spans="1:10" s="5" customFormat="1" ht="12.75" x14ac:dyDescent="0.2">
      <c r="A33" s="392" t="s">
        <v>225</v>
      </c>
      <c r="B33" s="392" t="s">
        <v>226</v>
      </c>
      <c r="C33" s="390" t="s">
        <v>181</v>
      </c>
      <c r="D33" s="392" t="s">
        <v>227</v>
      </c>
      <c r="E33" s="377">
        <v>6001</v>
      </c>
      <c r="F33" s="392" t="s">
        <v>228</v>
      </c>
      <c r="G33" s="377">
        <v>6101</v>
      </c>
      <c r="H33" s="133">
        <v>258738</v>
      </c>
      <c r="I33" s="290">
        <v>808</v>
      </c>
      <c r="J33" s="198">
        <v>312.28501418423269</v>
      </c>
    </row>
    <row r="34" spans="1:10" s="5" customFormat="1" ht="12.75" x14ac:dyDescent="0.2">
      <c r="A34" s="392" t="s">
        <v>225</v>
      </c>
      <c r="B34" s="392" t="s">
        <v>226</v>
      </c>
      <c r="C34" s="390" t="s">
        <v>181</v>
      </c>
      <c r="D34" s="392" t="s">
        <v>227</v>
      </c>
      <c r="E34" s="377">
        <v>6001</v>
      </c>
      <c r="F34" s="392" t="s">
        <v>229</v>
      </c>
      <c r="G34" s="377">
        <v>6108</v>
      </c>
      <c r="H34" s="133">
        <v>56839</v>
      </c>
      <c r="I34" s="290">
        <v>53</v>
      </c>
      <c r="J34" s="198">
        <v>93.245834726156346</v>
      </c>
    </row>
    <row r="35" spans="1:10" s="5" customFormat="1" ht="12.75" x14ac:dyDescent="0.2">
      <c r="A35" s="392" t="s">
        <v>225</v>
      </c>
      <c r="B35" s="387" t="s">
        <v>226</v>
      </c>
      <c r="C35" s="390" t="s">
        <v>181</v>
      </c>
      <c r="D35" s="387" t="s">
        <v>230</v>
      </c>
      <c r="E35" s="377">
        <v>6115</v>
      </c>
      <c r="F35" s="387" t="s">
        <v>230</v>
      </c>
      <c r="G35" s="377">
        <v>6115</v>
      </c>
      <c r="H35" s="133">
        <v>62193</v>
      </c>
      <c r="I35" s="290">
        <v>154</v>
      </c>
      <c r="J35" s="198">
        <v>247.61629122248482</v>
      </c>
    </row>
    <row r="36" spans="1:10" s="5" customFormat="1" ht="12.75" x14ac:dyDescent="0.2">
      <c r="A36" s="392" t="s">
        <v>225</v>
      </c>
      <c r="B36" s="387" t="s">
        <v>231</v>
      </c>
      <c r="C36" s="390" t="s">
        <v>181</v>
      </c>
      <c r="D36" s="387" t="s">
        <v>232</v>
      </c>
      <c r="E36" s="377">
        <v>6301</v>
      </c>
      <c r="F36" s="194" t="s">
        <v>232</v>
      </c>
      <c r="G36" s="377">
        <v>6301</v>
      </c>
      <c r="H36" s="133">
        <v>76875</v>
      </c>
      <c r="I36" s="290">
        <v>372</v>
      </c>
      <c r="J36" s="198">
        <v>483.90243902439022</v>
      </c>
    </row>
    <row r="37" spans="1:10" s="5" customFormat="1" ht="12.75" x14ac:dyDescent="0.2">
      <c r="A37" s="392" t="s">
        <v>233</v>
      </c>
      <c r="B37" s="392" t="s">
        <v>234</v>
      </c>
      <c r="C37" s="390" t="s">
        <v>181</v>
      </c>
      <c r="D37" s="392" t="s">
        <v>235</v>
      </c>
      <c r="E37" s="377">
        <v>7001</v>
      </c>
      <c r="F37" s="392" t="s">
        <v>234</v>
      </c>
      <c r="G37" s="377">
        <v>7101</v>
      </c>
      <c r="H37" s="133">
        <v>232672</v>
      </c>
      <c r="I37" s="290">
        <v>768</v>
      </c>
      <c r="J37" s="198">
        <v>330.07839361848437</v>
      </c>
    </row>
    <row r="38" spans="1:10" s="5" customFormat="1" ht="12.75" x14ac:dyDescent="0.2">
      <c r="A38" s="392" t="s">
        <v>233</v>
      </c>
      <c r="B38" s="387" t="s">
        <v>234</v>
      </c>
      <c r="C38" s="390" t="s">
        <v>181</v>
      </c>
      <c r="D38" s="387" t="s">
        <v>236</v>
      </c>
      <c r="E38" s="377">
        <v>7102</v>
      </c>
      <c r="F38" s="387" t="s">
        <v>236</v>
      </c>
      <c r="G38" s="377">
        <v>7102</v>
      </c>
      <c r="H38" s="133">
        <v>49932</v>
      </c>
      <c r="I38" s="290">
        <v>148</v>
      </c>
      <c r="J38" s="198">
        <v>296.40310822718897</v>
      </c>
    </row>
    <row r="39" spans="1:10" s="5" customFormat="1" ht="12.75" x14ac:dyDescent="0.2">
      <c r="A39" s="392" t="s">
        <v>233</v>
      </c>
      <c r="B39" s="392" t="s">
        <v>234</v>
      </c>
      <c r="C39" s="390" t="s">
        <v>181</v>
      </c>
      <c r="D39" s="392" t="s">
        <v>235</v>
      </c>
      <c r="E39" s="377">
        <v>7001</v>
      </c>
      <c r="F39" s="392" t="s">
        <v>233</v>
      </c>
      <c r="G39" s="377">
        <v>7105</v>
      </c>
      <c r="H39" s="133">
        <v>54841</v>
      </c>
      <c r="I39" s="290">
        <v>215</v>
      </c>
      <c r="J39" s="198">
        <v>392.04244999179446</v>
      </c>
    </row>
    <row r="40" spans="1:10" s="5" customFormat="1" ht="12.75" x14ac:dyDescent="0.2">
      <c r="A40" s="392" t="s">
        <v>233</v>
      </c>
      <c r="B40" s="392" t="s">
        <v>237</v>
      </c>
      <c r="C40" s="390" t="s">
        <v>181</v>
      </c>
      <c r="D40" s="392" t="s">
        <v>238</v>
      </c>
      <c r="E40" s="377">
        <v>7301</v>
      </c>
      <c r="F40" s="193" t="s">
        <v>237</v>
      </c>
      <c r="G40" s="377">
        <v>7301</v>
      </c>
      <c r="H40" s="133">
        <v>158795</v>
      </c>
      <c r="I40" s="290">
        <v>1027</v>
      </c>
      <c r="J40" s="198">
        <v>646.74580433892754</v>
      </c>
    </row>
    <row r="41" spans="1:10" s="5" customFormat="1" ht="12.75" x14ac:dyDescent="0.2">
      <c r="A41" s="392" t="s">
        <v>233</v>
      </c>
      <c r="B41" s="392" t="s">
        <v>237</v>
      </c>
      <c r="C41" s="390" t="s">
        <v>181</v>
      </c>
      <c r="D41" s="392" t="s">
        <v>238</v>
      </c>
      <c r="E41" s="377">
        <v>7301</v>
      </c>
      <c r="F41" s="193" t="s">
        <v>239</v>
      </c>
      <c r="G41" s="377">
        <v>7305</v>
      </c>
      <c r="H41" s="133">
        <v>10940</v>
      </c>
      <c r="I41" s="290">
        <v>61</v>
      </c>
      <c r="J41" s="198">
        <v>557.58683729433278</v>
      </c>
    </row>
    <row r="42" spans="1:10" s="5" customFormat="1" ht="12.75" x14ac:dyDescent="0.2">
      <c r="A42" s="392" t="s">
        <v>233</v>
      </c>
      <c r="B42" s="392" t="s">
        <v>237</v>
      </c>
      <c r="C42" s="390" t="s">
        <v>181</v>
      </c>
      <c r="D42" s="392" t="s">
        <v>238</v>
      </c>
      <c r="E42" s="377">
        <v>7301</v>
      </c>
      <c r="F42" s="193" t="s">
        <v>240</v>
      </c>
      <c r="G42" s="377">
        <v>7306</v>
      </c>
      <c r="H42" s="133">
        <v>15721</v>
      </c>
      <c r="I42" s="290">
        <v>74</v>
      </c>
      <c r="J42" s="198">
        <v>470.70797023090131</v>
      </c>
    </row>
    <row r="43" spans="1:10" s="5" customFormat="1" ht="12.75" x14ac:dyDescent="0.2">
      <c r="A43" s="392" t="s">
        <v>233</v>
      </c>
      <c r="B43" s="387" t="s">
        <v>241</v>
      </c>
      <c r="C43" s="390" t="s">
        <v>181</v>
      </c>
      <c r="D43" s="387" t="s">
        <v>241</v>
      </c>
      <c r="E43" s="377">
        <v>7401</v>
      </c>
      <c r="F43" s="194" t="s">
        <v>241</v>
      </c>
      <c r="G43" s="377">
        <v>7401</v>
      </c>
      <c r="H43" s="133">
        <v>99056</v>
      </c>
      <c r="I43" s="290">
        <v>528</v>
      </c>
      <c r="J43" s="198">
        <v>533.03182038442901</v>
      </c>
    </row>
    <row r="44" spans="1:10" s="5" customFormat="1" ht="12.75" x14ac:dyDescent="0.2">
      <c r="A44" s="392" t="s">
        <v>242</v>
      </c>
      <c r="B44" s="392" t="s">
        <v>243</v>
      </c>
      <c r="C44" s="390" t="s">
        <v>244</v>
      </c>
      <c r="D44" s="392" t="s">
        <v>244</v>
      </c>
      <c r="E44" s="377">
        <v>8001</v>
      </c>
      <c r="F44" s="392" t="s">
        <v>243</v>
      </c>
      <c r="G44" s="377">
        <v>8101</v>
      </c>
      <c r="H44" s="133">
        <v>236400</v>
      </c>
      <c r="I44" s="290">
        <v>1000</v>
      </c>
      <c r="J44" s="198">
        <v>423.01184433164127</v>
      </c>
    </row>
    <row r="45" spans="1:10" s="5" customFormat="1" ht="12.75" x14ac:dyDescent="0.2">
      <c r="A45" s="392" t="s">
        <v>242</v>
      </c>
      <c r="B45" s="392" t="s">
        <v>243</v>
      </c>
      <c r="C45" s="390" t="s">
        <v>244</v>
      </c>
      <c r="D45" s="392" t="s">
        <v>244</v>
      </c>
      <c r="E45" s="377">
        <v>8001</v>
      </c>
      <c r="F45" s="392" t="s">
        <v>245</v>
      </c>
      <c r="G45" s="377">
        <v>8102</v>
      </c>
      <c r="H45" s="133">
        <v>123634</v>
      </c>
      <c r="I45" s="290">
        <v>344</v>
      </c>
      <c r="J45" s="198">
        <v>278.24061342349188</v>
      </c>
    </row>
    <row r="46" spans="1:10" s="5" customFormat="1" ht="12.75" x14ac:dyDescent="0.2">
      <c r="A46" s="392" t="s">
        <v>242</v>
      </c>
      <c r="B46" s="392" t="s">
        <v>243</v>
      </c>
      <c r="C46" s="390" t="s">
        <v>244</v>
      </c>
      <c r="D46" s="392" t="s">
        <v>244</v>
      </c>
      <c r="E46" s="377">
        <v>8001</v>
      </c>
      <c r="F46" s="392" t="s">
        <v>246</v>
      </c>
      <c r="G46" s="377">
        <v>8103</v>
      </c>
      <c r="H46" s="133">
        <v>90438</v>
      </c>
      <c r="I46" s="290">
        <v>364</v>
      </c>
      <c r="J46" s="198">
        <v>402.4856807978947</v>
      </c>
    </row>
    <row r="47" spans="1:10" s="5" customFormat="1" ht="12.75" x14ac:dyDescent="0.2">
      <c r="A47" s="392" t="s">
        <v>242</v>
      </c>
      <c r="B47" s="392" t="s">
        <v>243</v>
      </c>
      <c r="C47" s="390" t="s">
        <v>244</v>
      </c>
      <c r="D47" s="392" t="s">
        <v>244</v>
      </c>
      <c r="E47" s="377">
        <v>8001</v>
      </c>
      <c r="F47" s="392" t="s">
        <v>247</v>
      </c>
      <c r="G47" s="377">
        <v>8105</v>
      </c>
      <c r="H47" s="133">
        <v>25778</v>
      </c>
      <c r="I47" s="290">
        <v>51</v>
      </c>
      <c r="J47" s="198">
        <v>197.84312204205136</v>
      </c>
    </row>
    <row r="48" spans="1:10" s="5" customFormat="1" ht="12.75" x14ac:dyDescent="0.2">
      <c r="A48" s="392" t="s">
        <v>242</v>
      </c>
      <c r="B48" s="392" t="s">
        <v>243</v>
      </c>
      <c r="C48" s="390" t="s">
        <v>244</v>
      </c>
      <c r="D48" s="392" t="s">
        <v>244</v>
      </c>
      <c r="E48" s="377">
        <v>8001</v>
      </c>
      <c r="F48" s="392" t="s">
        <v>248</v>
      </c>
      <c r="G48" s="377">
        <v>8106</v>
      </c>
      <c r="H48" s="133">
        <v>45845</v>
      </c>
      <c r="I48" s="290">
        <v>164</v>
      </c>
      <c r="J48" s="198">
        <v>357.72712400479878</v>
      </c>
    </row>
    <row r="49" spans="1:10" s="5" customFormat="1" ht="12.75" x14ac:dyDescent="0.2">
      <c r="A49" s="392" t="s">
        <v>242</v>
      </c>
      <c r="B49" s="392" t="s">
        <v>243</v>
      </c>
      <c r="C49" s="390" t="s">
        <v>244</v>
      </c>
      <c r="D49" s="392" t="s">
        <v>244</v>
      </c>
      <c r="E49" s="377">
        <v>8001</v>
      </c>
      <c r="F49" s="392" t="s">
        <v>249</v>
      </c>
      <c r="G49" s="377">
        <v>8107</v>
      </c>
      <c r="H49" s="133">
        <v>49531</v>
      </c>
      <c r="I49" s="290">
        <v>339</v>
      </c>
      <c r="J49" s="198">
        <v>684.41985827057806</v>
      </c>
    </row>
    <row r="50" spans="1:10" s="5" customFormat="1" ht="12.75" x14ac:dyDescent="0.2">
      <c r="A50" s="392" t="s">
        <v>242</v>
      </c>
      <c r="B50" s="392" t="s">
        <v>243</v>
      </c>
      <c r="C50" s="390" t="s">
        <v>244</v>
      </c>
      <c r="D50" s="392" t="s">
        <v>244</v>
      </c>
      <c r="E50" s="377">
        <v>8001</v>
      </c>
      <c r="F50" s="392" t="s">
        <v>250</v>
      </c>
      <c r="G50" s="377">
        <v>8108</v>
      </c>
      <c r="H50" s="133">
        <v>140877</v>
      </c>
      <c r="I50" s="290">
        <v>327</v>
      </c>
      <c r="J50" s="198">
        <v>232.11737899018294</v>
      </c>
    </row>
    <row r="51" spans="1:10" s="5" customFormat="1" ht="12.75" x14ac:dyDescent="0.2">
      <c r="A51" s="392" t="s">
        <v>242</v>
      </c>
      <c r="B51" s="392" t="s">
        <v>243</v>
      </c>
      <c r="C51" s="390" t="s">
        <v>244</v>
      </c>
      <c r="D51" s="392" t="s">
        <v>244</v>
      </c>
      <c r="E51" s="377">
        <v>8001</v>
      </c>
      <c r="F51" s="392" t="s">
        <v>251</v>
      </c>
      <c r="G51" s="377">
        <v>8109</v>
      </c>
      <c r="H51" s="133">
        <v>14662</v>
      </c>
      <c r="I51" s="290">
        <v>56</v>
      </c>
      <c r="J51" s="198">
        <v>381.93970808893738</v>
      </c>
    </row>
    <row r="52" spans="1:10" s="5" customFormat="1" ht="12.75" x14ac:dyDescent="0.2">
      <c r="A52" s="392" t="s">
        <v>242</v>
      </c>
      <c r="B52" s="392" t="s">
        <v>243</v>
      </c>
      <c r="C52" s="390" t="s">
        <v>244</v>
      </c>
      <c r="D52" s="392" t="s">
        <v>244</v>
      </c>
      <c r="E52" s="377">
        <v>8001</v>
      </c>
      <c r="F52" s="392" t="s">
        <v>252</v>
      </c>
      <c r="G52" s="377">
        <v>8110</v>
      </c>
      <c r="H52" s="133">
        <v>158087</v>
      </c>
      <c r="I52" s="290">
        <v>368</v>
      </c>
      <c r="J52" s="198">
        <v>232.78321430604669</v>
      </c>
    </row>
    <row r="53" spans="1:10" s="5" customFormat="1" ht="12.75" x14ac:dyDescent="0.2">
      <c r="A53" s="392" t="s">
        <v>242</v>
      </c>
      <c r="B53" s="392" t="s">
        <v>243</v>
      </c>
      <c r="C53" s="390" t="s">
        <v>244</v>
      </c>
      <c r="D53" s="392" t="s">
        <v>244</v>
      </c>
      <c r="E53" s="377">
        <v>8001</v>
      </c>
      <c r="F53" s="392" t="s">
        <v>253</v>
      </c>
      <c r="G53" s="377">
        <v>8111</v>
      </c>
      <c r="H53" s="133">
        <v>58294</v>
      </c>
      <c r="I53" s="290">
        <v>155</v>
      </c>
      <c r="J53" s="198">
        <v>265.89357395272242</v>
      </c>
    </row>
    <row r="54" spans="1:10" s="5" customFormat="1" ht="12.75" x14ac:dyDescent="0.2">
      <c r="A54" s="392" t="s">
        <v>242</v>
      </c>
      <c r="B54" s="392" t="s">
        <v>243</v>
      </c>
      <c r="C54" s="390" t="s">
        <v>244</v>
      </c>
      <c r="D54" s="392" t="s">
        <v>244</v>
      </c>
      <c r="E54" s="377">
        <v>8001</v>
      </c>
      <c r="F54" s="392" t="s">
        <v>254</v>
      </c>
      <c r="G54" s="377">
        <v>8112</v>
      </c>
      <c r="H54" s="133">
        <v>96499</v>
      </c>
      <c r="I54" s="290">
        <v>307</v>
      </c>
      <c r="J54" s="198">
        <v>318.13801179286833</v>
      </c>
    </row>
    <row r="55" spans="1:10" s="5" customFormat="1" ht="12.75" x14ac:dyDescent="0.2">
      <c r="A55" s="392" t="s">
        <v>242</v>
      </c>
      <c r="B55" s="392" t="s">
        <v>242</v>
      </c>
      <c r="C55" s="390" t="s">
        <v>181</v>
      </c>
      <c r="D55" s="392" t="s">
        <v>255</v>
      </c>
      <c r="E55" s="377">
        <v>8301</v>
      </c>
      <c r="F55" s="392" t="s">
        <v>256</v>
      </c>
      <c r="G55" s="377">
        <v>8301</v>
      </c>
      <c r="H55" s="133">
        <v>214799</v>
      </c>
      <c r="I55" s="290">
        <v>1052</v>
      </c>
      <c r="J55" s="198">
        <v>489.76019441431288</v>
      </c>
    </row>
    <row r="56" spans="1:10" s="5" customFormat="1" ht="12.75" x14ac:dyDescent="0.2">
      <c r="A56" s="392" t="s">
        <v>242</v>
      </c>
      <c r="B56" s="392" t="s">
        <v>242</v>
      </c>
      <c r="C56" s="390" t="s">
        <v>181</v>
      </c>
      <c r="D56" s="392" t="s">
        <v>255</v>
      </c>
      <c r="E56" s="377">
        <v>8301</v>
      </c>
      <c r="F56" s="193" t="s">
        <v>257</v>
      </c>
      <c r="G56" s="377">
        <v>8306</v>
      </c>
      <c r="H56" s="133">
        <v>27814</v>
      </c>
      <c r="I56" s="290">
        <v>100</v>
      </c>
      <c r="J56" s="198">
        <v>359.53117135255627</v>
      </c>
    </row>
    <row r="57" spans="1:10" s="5" customFormat="1" ht="12.75" x14ac:dyDescent="0.2">
      <c r="A57" s="392" t="s">
        <v>258</v>
      </c>
      <c r="B57" s="392" t="s">
        <v>259</v>
      </c>
      <c r="C57" s="390" t="s">
        <v>181</v>
      </c>
      <c r="D57" s="392" t="s">
        <v>260</v>
      </c>
      <c r="E57" s="377">
        <v>9001</v>
      </c>
      <c r="F57" s="392" t="s">
        <v>261</v>
      </c>
      <c r="G57" s="377">
        <v>9101</v>
      </c>
      <c r="H57" s="133">
        <v>298239</v>
      </c>
      <c r="I57" s="290">
        <v>1235</v>
      </c>
      <c r="J57" s="198">
        <v>414.09741851333996</v>
      </c>
    </row>
    <row r="58" spans="1:10" s="5" customFormat="1" ht="12.75" x14ac:dyDescent="0.2">
      <c r="A58" s="392" t="s">
        <v>258</v>
      </c>
      <c r="B58" s="392" t="s">
        <v>259</v>
      </c>
      <c r="C58" s="390" t="s">
        <v>181</v>
      </c>
      <c r="D58" s="392" t="s">
        <v>260</v>
      </c>
      <c r="E58" s="377">
        <v>9001</v>
      </c>
      <c r="F58" s="392" t="s">
        <v>262</v>
      </c>
      <c r="G58" s="377">
        <v>9112</v>
      </c>
      <c r="H58" s="133">
        <v>80067</v>
      </c>
      <c r="I58" s="290">
        <v>321</v>
      </c>
      <c r="J58" s="198">
        <v>400.91423432874967</v>
      </c>
    </row>
    <row r="59" spans="1:10" s="5" customFormat="1" ht="12.75" x14ac:dyDescent="0.2">
      <c r="A59" s="392" t="s">
        <v>258</v>
      </c>
      <c r="B59" s="387" t="s">
        <v>259</v>
      </c>
      <c r="C59" s="390" t="s">
        <v>181</v>
      </c>
      <c r="D59" s="387" t="s">
        <v>263</v>
      </c>
      <c r="E59" s="377">
        <v>9120</v>
      </c>
      <c r="F59" s="387" t="s">
        <v>263</v>
      </c>
      <c r="G59" s="377">
        <v>9120</v>
      </c>
      <c r="H59" s="133">
        <v>58025</v>
      </c>
      <c r="I59" s="290">
        <v>344</v>
      </c>
      <c r="J59" s="198">
        <v>592.84791038345543</v>
      </c>
    </row>
    <row r="60" spans="1:10" s="5" customFormat="1" ht="12.75" x14ac:dyDescent="0.2">
      <c r="A60" s="392" t="s">
        <v>258</v>
      </c>
      <c r="B60" s="387" t="s">
        <v>264</v>
      </c>
      <c r="C60" s="390" t="s">
        <v>181</v>
      </c>
      <c r="D60" s="387" t="s">
        <v>265</v>
      </c>
      <c r="E60" s="377">
        <v>9201</v>
      </c>
      <c r="F60" s="387" t="s">
        <v>265</v>
      </c>
      <c r="G60" s="377">
        <v>9201</v>
      </c>
      <c r="H60" s="133">
        <v>55451</v>
      </c>
      <c r="I60" s="290">
        <v>254</v>
      </c>
      <c r="J60" s="198">
        <v>458.06207282104924</v>
      </c>
    </row>
    <row r="61" spans="1:10" s="5" customFormat="1" ht="12.75" x14ac:dyDescent="0.2">
      <c r="A61" s="392" t="s">
        <v>266</v>
      </c>
      <c r="B61" s="392" t="s">
        <v>267</v>
      </c>
      <c r="C61" s="390" t="s">
        <v>181</v>
      </c>
      <c r="D61" s="392" t="s">
        <v>268</v>
      </c>
      <c r="E61" s="377">
        <v>10001</v>
      </c>
      <c r="F61" s="392" t="s">
        <v>269</v>
      </c>
      <c r="G61" s="377">
        <v>10101</v>
      </c>
      <c r="H61" s="133">
        <v>262245</v>
      </c>
      <c r="I61" s="290">
        <v>867</v>
      </c>
      <c r="J61" s="198">
        <v>330.60687525024309</v>
      </c>
    </row>
    <row r="62" spans="1:10" s="5" customFormat="1" ht="12.75" x14ac:dyDescent="0.2">
      <c r="A62" s="392" t="s">
        <v>266</v>
      </c>
      <c r="B62" s="392" t="s">
        <v>267</v>
      </c>
      <c r="C62" s="390" t="s">
        <v>181</v>
      </c>
      <c r="D62" s="392" t="s">
        <v>268</v>
      </c>
      <c r="E62" s="377">
        <v>10001</v>
      </c>
      <c r="F62" s="392" t="s">
        <v>270</v>
      </c>
      <c r="G62" s="377">
        <v>10109</v>
      </c>
      <c r="H62" s="133">
        <v>47063</v>
      </c>
      <c r="I62" s="290">
        <v>199</v>
      </c>
      <c r="J62" s="198">
        <v>422.83747317425582</v>
      </c>
    </row>
    <row r="63" spans="1:10" s="5" customFormat="1" ht="12.75" x14ac:dyDescent="0.2">
      <c r="A63" s="392" t="s">
        <v>266</v>
      </c>
      <c r="B63" s="387" t="s">
        <v>271</v>
      </c>
      <c r="C63" s="390" t="s">
        <v>181</v>
      </c>
      <c r="D63" s="387" t="s">
        <v>272</v>
      </c>
      <c r="E63" s="377">
        <v>10201</v>
      </c>
      <c r="F63" s="387" t="s">
        <v>272</v>
      </c>
      <c r="G63" s="377">
        <v>10201</v>
      </c>
      <c r="H63" s="133">
        <v>46805</v>
      </c>
      <c r="I63" s="290">
        <v>163</v>
      </c>
      <c r="J63" s="198">
        <v>348.25339173165258</v>
      </c>
    </row>
    <row r="64" spans="1:10" s="5" customFormat="1" ht="12.75" x14ac:dyDescent="0.2">
      <c r="A64" s="392" t="s">
        <v>266</v>
      </c>
      <c r="B64" s="392" t="s">
        <v>273</v>
      </c>
      <c r="C64" s="390" t="s">
        <v>181</v>
      </c>
      <c r="D64" s="392" t="s">
        <v>273</v>
      </c>
      <c r="E64" s="377">
        <v>10301</v>
      </c>
      <c r="F64" s="392" t="s">
        <v>273</v>
      </c>
      <c r="G64" s="377">
        <v>10301</v>
      </c>
      <c r="H64" s="133">
        <v>171233</v>
      </c>
      <c r="I64" s="290">
        <v>865</v>
      </c>
      <c r="J64" s="198">
        <v>505.15963628506188</v>
      </c>
    </row>
    <row r="65" spans="1:10" s="5" customFormat="1" ht="12.75" x14ac:dyDescent="0.2">
      <c r="A65" s="392" t="s">
        <v>274</v>
      </c>
      <c r="B65" s="387" t="s">
        <v>275</v>
      </c>
      <c r="C65" s="390" t="s">
        <v>181</v>
      </c>
      <c r="D65" s="387" t="s">
        <v>275</v>
      </c>
      <c r="E65" s="377">
        <v>11101</v>
      </c>
      <c r="F65" s="387" t="s">
        <v>275</v>
      </c>
      <c r="G65" s="377">
        <v>11101</v>
      </c>
      <c r="H65" s="133">
        <v>60410</v>
      </c>
      <c r="I65" s="290">
        <v>294</v>
      </c>
      <c r="J65" s="198">
        <v>486.6743916570104</v>
      </c>
    </row>
    <row r="66" spans="1:10" s="5" customFormat="1" ht="12.75" x14ac:dyDescent="0.2">
      <c r="A66" s="392" t="s">
        <v>276</v>
      </c>
      <c r="B66" s="392" t="s">
        <v>276</v>
      </c>
      <c r="C66" s="390" t="s">
        <v>181</v>
      </c>
      <c r="D66" s="392" t="s">
        <v>277</v>
      </c>
      <c r="E66" s="377">
        <v>12101</v>
      </c>
      <c r="F66" s="193" t="s">
        <v>277</v>
      </c>
      <c r="G66" s="377">
        <v>12101</v>
      </c>
      <c r="H66" s="133">
        <v>138248</v>
      </c>
      <c r="I66" s="290">
        <v>690</v>
      </c>
      <c r="J66" s="198">
        <v>499.10306116544183</v>
      </c>
    </row>
    <row r="67" spans="1:10" s="5" customFormat="1" ht="12.75" x14ac:dyDescent="0.2">
      <c r="A67" s="392" t="s">
        <v>278</v>
      </c>
      <c r="B67" s="392" t="s">
        <v>279</v>
      </c>
      <c r="C67" s="390" t="s">
        <v>280</v>
      </c>
      <c r="D67" s="392" t="s">
        <v>280</v>
      </c>
      <c r="E67" s="377">
        <v>13001</v>
      </c>
      <c r="F67" s="392" t="s">
        <v>279</v>
      </c>
      <c r="G67" s="377">
        <v>13101</v>
      </c>
      <c r="H67" s="133">
        <v>467865</v>
      </c>
      <c r="I67" s="290">
        <v>800</v>
      </c>
      <c r="J67" s="198">
        <v>170.98949483291122</v>
      </c>
    </row>
    <row r="68" spans="1:10" s="5" customFormat="1" ht="12.75" x14ac:dyDescent="0.2">
      <c r="A68" s="392" t="s">
        <v>278</v>
      </c>
      <c r="B68" s="392" t="s">
        <v>279</v>
      </c>
      <c r="C68" s="390" t="s">
        <v>280</v>
      </c>
      <c r="D68" s="392" t="s">
        <v>280</v>
      </c>
      <c r="E68" s="377">
        <v>13001</v>
      </c>
      <c r="F68" s="392" t="s">
        <v>281</v>
      </c>
      <c r="G68" s="377">
        <v>13102</v>
      </c>
      <c r="H68" s="133">
        <v>86451</v>
      </c>
      <c r="I68" s="290">
        <v>370</v>
      </c>
      <c r="J68" s="198">
        <v>427.98810887092111</v>
      </c>
    </row>
    <row r="69" spans="1:10" s="5" customFormat="1" ht="12.75" x14ac:dyDescent="0.2">
      <c r="A69" s="392" t="s">
        <v>278</v>
      </c>
      <c r="B69" s="392" t="s">
        <v>279</v>
      </c>
      <c r="C69" s="390" t="s">
        <v>280</v>
      </c>
      <c r="D69" s="392" t="s">
        <v>280</v>
      </c>
      <c r="E69" s="377">
        <v>13001</v>
      </c>
      <c r="F69" s="392" t="s">
        <v>282</v>
      </c>
      <c r="G69" s="377">
        <v>13103</v>
      </c>
      <c r="H69" s="133">
        <v>140355</v>
      </c>
      <c r="I69" s="290">
        <v>98</v>
      </c>
      <c r="J69" s="198">
        <v>69.822948950874562</v>
      </c>
    </row>
    <row r="70" spans="1:10" s="5" customFormat="1" ht="12.75" x14ac:dyDescent="0.2">
      <c r="A70" s="392" t="s">
        <v>278</v>
      </c>
      <c r="B70" s="392" t="s">
        <v>279</v>
      </c>
      <c r="C70" s="390" t="s">
        <v>280</v>
      </c>
      <c r="D70" s="392" t="s">
        <v>280</v>
      </c>
      <c r="E70" s="377">
        <v>13001</v>
      </c>
      <c r="F70" s="392" t="s">
        <v>283</v>
      </c>
      <c r="G70" s="377">
        <v>13104</v>
      </c>
      <c r="H70" s="133">
        <v>135099</v>
      </c>
      <c r="I70" s="290">
        <v>137</v>
      </c>
      <c r="J70" s="198">
        <v>101.40711626288869</v>
      </c>
    </row>
    <row r="71" spans="1:10" s="5" customFormat="1" ht="12.75" x14ac:dyDescent="0.2">
      <c r="A71" s="392" t="s">
        <v>278</v>
      </c>
      <c r="B71" s="392" t="s">
        <v>279</v>
      </c>
      <c r="C71" s="390" t="s">
        <v>280</v>
      </c>
      <c r="D71" s="392" t="s">
        <v>280</v>
      </c>
      <c r="E71" s="377">
        <v>13001</v>
      </c>
      <c r="F71" s="392" t="s">
        <v>284</v>
      </c>
      <c r="G71" s="377">
        <v>13105</v>
      </c>
      <c r="H71" s="133">
        <v>171032</v>
      </c>
      <c r="I71" s="290">
        <v>409</v>
      </c>
      <c r="J71" s="198">
        <v>239.1365358529398</v>
      </c>
    </row>
    <row r="72" spans="1:10" s="5" customFormat="1" ht="12.75" x14ac:dyDescent="0.2">
      <c r="A72" s="392" t="s">
        <v>278</v>
      </c>
      <c r="B72" s="392" t="s">
        <v>279</v>
      </c>
      <c r="C72" s="390" t="s">
        <v>280</v>
      </c>
      <c r="D72" s="392" t="s">
        <v>280</v>
      </c>
      <c r="E72" s="377">
        <v>13001</v>
      </c>
      <c r="F72" s="392" t="s">
        <v>285</v>
      </c>
      <c r="G72" s="377">
        <v>13106</v>
      </c>
      <c r="H72" s="133">
        <v>166174</v>
      </c>
      <c r="I72" s="290">
        <v>270</v>
      </c>
      <c r="J72" s="198">
        <v>162.48029174239051</v>
      </c>
    </row>
    <row r="73" spans="1:10" s="5" customFormat="1" ht="12.75" x14ac:dyDescent="0.2">
      <c r="A73" s="392" t="s">
        <v>278</v>
      </c>
      <c r="B73" s="392" t="s">
        <v>279</v>
      </c>
      <c r="C73" s="390" t="s">
        <v>280</v>
      </c>
      <c r="D73" s="392" t="s">
        <v>280</v>
      </c>
      <c r="E73" s="377">
        <v>13001</v>
      </c>
      <c r="F73" s="392" t="s">
        <v>286</v>
      </c>
      <c r="G73" s="377">
        <v>13107</v>
      </c>
      <c r="H73" s="133">
        <v>106706</v>
      </c>
      <c r="I73" s="290">
        <v>215</v>
      </c>
      <c r="J73" s="198">
        <v>201.48820122579798</v>
      </c>
    </row>
    <row r="74" spans="1:10" s="5" customFormat="1" ht="12.75" x14ac:dyDescent="0.2">
      <c r="A74" s="392" t="s">
        <v>278</v>
      </c>
      <c r="B74" s="392" t="s">
        <v>279</v>
      </c>
      <c r="C74" s="390" t="s">
        <v>280</v>
      </c>
      <c r="D74" s="392" t="s">
        <v>280</v>
      </c>
      <c r="E74" s="377">
        <v>13001</v>
      </c>
      <c r="F74" s="392" t="s">
        <v>287</v>
      </c>
      <c r="G74" s="377">
        <v>13108</v>
      </c>
      <c r="H74" s="133">
        <v>117277</v>
      </c>
      <c r="I74" s="290">
        <v>193</v>
      </c>
      <c r="J74" s="198">
        <v>164.56764753532235</v>
      </c>
    </row>
    <row r="75" spans="1:10" s="5" customFormat="1" ht="12.75" x14ac:dyDescent="0.2">
      <c r="A75" s="392" t="s">
        <v>278</v>
      </c>
      <c r="B75" s="392" t="s">
        <v>279</v>
      </c>
      <c r="C75" s="390" t="s">
        <v>280</v>
      </c>
      <c r="D75" s="392" t="s">
        <v>280</v>
      </c>
      <c r="E75" s="377">
        <v>13001</v>
      </c>
      <c r="F75" s="392" t="s">
        <v>288</v>
      </c>
      <c r="G75" s="377">
        <v>13109</v>
      </c>
      <c r="H75" s="133">
        <v>97125</v>
      </c>
      <c r="I75" s="290">
        <v>275</v>
      </c>
      <c r="J75" s="198">
        <v>283.14028314028315</v>
      </c>
    </row>
    <row r="76" spans="1:10" s="5" customFormat="1" ht="12.75" x14ac:dyDescent="0.2">
      <c r="A76" s="392" t="s">
        <v>278</v>
      </c>
      <c r="B76" s="392" t="s">
        <v>279</v>
      </c>
      <c r="C76" s="390" t="s">
        <v>280</v>
      </c>
      <c r="D76" s="392" t="s">
        <v>280</v>
      </c>
      <c r="E76" s="377">
        <v>13001</v>
      </c>
      <c r="F76" s="392" t="s">
        <v>289</v>
      </c>
      <c r="G76" s="377">
        <v>13110</v>
      </c>
      <c r="H76" s="133">
        <v>390218</v>
      </c>
      <c r="I76" s="290">
        <v>460</v>
      </c>
      <c r="J76" s="198">
        <v>117.88282447247435</v>
      </c>
    </row>
    <row r="77" spans="1:10" s="5" customFormat="1" ht="12.75" x14ac:dyDescent="0.2">
      <c r="A77" s="392" t="s">
        <v>278</v>
      </c>
      <c r="B77" s="392" t="s">
        <v>279</v>
      </c>
      <c r="C77" s="390" t="s">
        <v>280</v>
      </c>
      <c r="D77" s="392" t="s">
        <v>280</v>
      </c>
      <c r="E77" s="377">
        <v>13001</v>
      </c>
      <c r="F77" s="392" t="s">
        <v>290</v>
      </c>
      <c r="G77" s="377">
        <v>13111</v>
      </c>
      <c r="H77" s="133">
        <v>122392</v>
      </c>
      <c r="I77" s="290">
        <v>250</v>
      </c>
      <c r="J77" s="198">
        <v>204.26171645205571</v>
      </c>
    </row>
    <row r="78" spans="1:10" s="5" customFormat="1" ht="12.75" x14ac:dyDescent="0.2">
      <c r="A78" s="392" t="s">
        <v>278</v>
      </c>
      <c r="B78" s="392" t="s">
        <v>279</v>
      </c>
      <c r="C78" s="390" t="s">
        <v>280</v>
      </c>
      <c r="D78" s="392" t="s">
        <v>280</v>
      </c>
      <c r="E78" s="377">
        <v>13001</v>
      </c>
      <c r="F78" s="392" t="s">
        <v>291</v>
      </c>
      <c r="G78" s="377">
        <v>13112</v>
      </c>
      <c r="H78" s="133">
        <v>188255</v>
      </c>
      <c r="I78" s="290">
        <v>313</v>
      </c>
      <c r="J78" s="198">
        <v>166.26384425380468</v>
      </c>
    </row>
    <row r="79" spans="1:10" s="5" customFormat="1" ht="12.75" x14ac:dyDescent="0.2">
      <c r="A79" s="392" t="s">
        <v>278</v>
      </c>
      <c r="B79" s="392" t="s">
        <v>279</v>
      </c>
      <c r="C79" s="390" t="s">
        <v>280</v>
      </c>
      <c r="D79" s="392" t="s">
        <v>280</v>
      </c>
      <c r="E79" s="377">
        <v>13001</v>
      </c>
      <c r="F79" s="392" t="s">
        <v>292</v>
      </c>
      <c r="G79" s="377">
        <v>13113</v>
      </c>
      <c r="H79" s="133">
        <v>97810</v>
      </c>
      <c r="I79" s="290">
        <v>316</v>
      </c>
      <c r="J79" s="198">
        <v>323.0753501686944</v>
      </c>
    </row>
    <row r="80" spans="1:10" s="5" customFormat="1" ht="12.75" x14ac:dyDescent="0.2">
      <c r="A80" s="392" t="s">
        <v>278</v>
      </c>
      <c r="B80" s="392" t="s">
        <v>279</v>
      </c>
      <c r="C80" s="390" t="s">
        <v>280</v>
      </c>
      <c r="D80" s="392" t="s">
        <v>280</v>
      </c>
      <c r="E80" s="377">
        <v>13001</v>
      </c>
      <c r="F80" s="392" t="s">
        <v>293</v>
      </c>
      <c r="G80" s="377">
        <v>13114</v>
      </c>
      <c r="H80" s="133">
        <v>315183</v>
      </c>
      <c r="I80" s="290">
        <v>438</v>
      </c>
      <c r="J80" s="198">
        <v>138.96688590437935</v>
      </c>
    </row>
    <row r="81" spans="1:10" s="5" customFormat="1" ht="12.75" x14ac:dyDescent="0.2">
      <c r="A81" s="392" t="s">
        <v>278</v>
      </c>
      <c r="B81" s="392" t="s">
        <v>279</v>
      </c>
      <c r="C81" s="390" t="s">
        <v>280</v>
      </c>
      <c r="D81" s="392" t="s">
        <v>280</v>
      </c>
      <c r="E81" s="377">
        <v>13001</v>
      </c>
      <c r="F81" s="392" t="s">
        <v>294</v>
      </c>
      <c r="G81" s="377">
        <v>13115</v>
      </c>
      <c r="H81" s="133">
        <v>114322</v>
      </c>
      <c r="I81" s="290">
        <v>148</v>
      </c>
      <c r="J81" s="198">
        <v>129.4588968002659</v>
      </c>
    </row>
    <row r="82" spans="1:10" s="5" customFormat="1" ht="12.75" x14ac:dyDescent="0.2">
      <c r="A82" s="392" t="s">
        <v>278</v>
      </c>
      <c r="B82" s="392" t="s">
        <v>279</v>
      </c>
      <c r="C82" s="390" t="s">
        <v>280</v>
      </c>
      <c r="D82" s="392" t="s">
        <v>280</v>
      </c>
      <c r="E82" s="377">
        <v>13001</v>
      </c>
      <c r="F82" s="392" t="s">
        <v>295</v>
      </c>
      <c r="G82" s="377">
        <v>13116</v>
      </c>
      <c r="H82" s="133">
        <v>103454</v>
      </c>
      <c r="I82" s="290">
        <v>53</v>
      </c>
      <c r="J82" s="198">
        <v>51.23049857907862</v>
      </c>
    </row>
    <row r="83" spans="1:10" s="5" customFormat="1" ht="12.75" x14ac:dyDescent="0.2">
      <c r="A83" s="392" t="s">
        <v>278</v>
      </c>
      <c r="B83" s="392" t="s">
        <v>279</v>
      </c>
      <c r="C83" s="390" t="s">
        <v>280</v>
      </c>
      <c r="D83" s="392" t="s">
        <v>280</v>
      </c>
      <c r="E83" s="377">
        <v>13001</v>
      </c>
      <c r="F83" s="392" t="s">
        <v>296</v>
      </c>
      <c r="G83" s="377">
        <v>13117</v>
      </c>
      <c r="H83" s="133">
        <v>101803</v>
      </c>
      <c r="I83" s="290">
        <v>203</v>
      </c>
      <c r="J83" s="198">
        <v>199.40473266996062</v>
      </c>
    </row>
    <row r="84" spans="1:10" s="5" customFormat="1" ht="12.75" x14ac:dyDescent="0.2">
      <c r="A84" s="392" t="s">
        <v>278</v>
      </c>
      <c r="B84" s="392" t="s">
        <v>279</v>
      </c>
      <c r="C84" s="390" t="s">
        <v>280</v>
      </c>
      <c r="D84" s="392" t="s">
        <v>280</v>
      </c>
      <c r="E84" s="377">
        <v>13001</v>
      </c>
      <c r="F84" s="392" t="s">
        <v>297</v>
      </c>
      <c r="G84" s="377">
        <v>13118</v>
      </c>
      <c r="H84" s="133">
        <v>126804</v>
      </c>
      <c r="I84" s="290">
        <v>278</v>
      </c>
      <c r="J84" s="198">
        <v>219.23598624649065</v>
      </c>
    </row>
    <row r="85" spans="1:10" s="5" customFormat="1" ht="12.75" x14ac:dyDescent="0.2">
      <c r="A85" s="392" t="s">
        <v>278</v>
      </c>
      <c r="B85" s="392" t="s">
        <v>279</v>
      </c>
      <c r="C85" s="390" t="s">
        <v>280</v>
      </c>
      <c r="D85" s="392" t="s">
        <v>280</v>
      </c>
      <c r="E85" s="377">
        <v>13001</v>
      </c>
      <c r="F85" s="392" t="s">
        <v>298</v>
      </c>
      <c r="G85" s="377">
        <v>13119</v>
      </c>
      <c r="H85" s="133">
        <v>556715</v>
      </c>
      <c r="I85" s="290">
        <v>1191</v>
      </c>
      <c r="J85" s="198">
        <v>213.93352074221099</v>
      </c>
    </row>
    <row r="86" spans="1:10" s="5" customFormat="1" ht="12.75" x14ac:dyDescent="0.2">
      <c r="A86" s="392" t="s">
        <v>278</v>
      </c>
      <c r="B86" s="392" t="s">
        <v>279</v>
      </c>
      <c r="C86" s="390" t="s">
        <v>280</v>
      </c>
      <c r="D86" s="392" t="s">
        <v>280</v>
      </c>
      <c r="E86" s="377">
        <v>13001</v>
      </c>
      <c r="F86" s="392" t="s">
        <v>299</v>
      </c>
      <c r="G86" s="377">
        <v>13120</v>
      </c>
      <c r="H86" s="133">
        <v>230808</v>
      </c>
      <c r="I86" s="290">
        <v>480</v>
      </c>
      <c r="J86" s="198">
        <v>207.9650618696059</v>
      </c>
    </row>
    <row r="87" spans="1:10" s="5" customFormat="1" ht="12.75" x14ac:dyDescent="0.2">
      <c r="A87" s="392" t="s">
        <v>278</v>
      </c>
      <c r="B87" s="392" t="s">
        <v>279</v>
      </c>
      <c r="C87" s="390" t="s">
        <v>280</v>
      </c>
      <c r="D87" s="392" t="s">
        <v>280</v>
      </c>
      <c r="E87" s="377">
        <v>13001</v>
      </c>
      <c r="F87" s="392" t="s">
        <v>300</v>
      </c>
      <c r="G87" s="377">
        <v>13121</v>
      </c>
      <c r="H87" s="133">
        <v>106605</v>
      </c>
      <c r="I87" s="290">
        <v>106</v>
      </c>
      <c r="J87" s="198">
        <v>99.432484405046665</v>
      </c>
    </row>
    <row r="88" spans="1:10" s="5" customFormat="1" ht="12.75" x14ac:dyDescent="0.2">
      <c r="A88" s="392" t="s">
        <v>278</v>
      </c>
      <c r="B88" s="392" t="s">
        <v>279</v>
      </c>
      <c r="C88" s="390" t="s">
        <v>280</v>
      </c>
      <c r="D88" s="392" t="s">
        <v>280</v>
      </c>
      <c r="E88" s="377">
        <v>13001</v>
      </c>
      <c r="F88" s="392" t="s">
        <v>301</v>
      </c>
      <c r="G88" s="377">
        <v>13122</v>
      </c>
      <c r="H88" s="133">
        <v>257714</v>
      </c>
      <c r="I88" s="290">
        <v>377</v>
      </c>
      <c r="J88" s="198">
        <v>146.28619322194371</v>
      </c>
    </row>
    <row r="89" spans="1:10" s="5" customFormat="1" ht="12.75" x14ac:dyDescent="0.2">
      <c r="A89" s="392" t="s">
        <v>278</v>
      </c>
      <c r="B89" s="392" t="s">
        <v>279</v>
      </c>
      <c r="C89" s="390" t="s">
        <v>280</v>
      </c>
      <c r="D89" s="392" t="s">
        <v>280</v>
      </c>
      <c r="E89" s="377">
        <v>13001</v>
      </c>
      <c r="F89" s="392" t="s">
        <v>302</v>
      </c>
      <c r="G89" s="377">
        <v>13123</v>
      </c>
      <c r="H89" s="133">
        <v>151042</v>
      </c>
      <c r="I89" s="290">
        <v>819</v>
      </c>
      <c r="J89" s="198">
        <v>542.23328610585133</v>
      </c>
    </row>
    <row r="90" spans="1:10" s="5" customFormat="1" ht="12.75" x14ac:dyDescent="0.2">
      <c r="A90" s="392" t="s">
        <v>278</v>
      </c>
      <c r="B90" s="392" t="s">
        <v>279</v>
      </c>
      <c r="C90" s="390" t="s">
        <v>280</v>
      </c>
      <c r="D90" s="392" t="s">
        <v>280</v>
      </c>
      <c r="E90" s="377">
        <v>13001</v>
      </c>
      <c r="F90" s="392" t="s">
        <v>303</v>
      </c>
      <c r="G90" s="377">
        <v>13124</v>
      </c>
      <c r="H90" s="133">
        <v>244526</v>
      </c>
      <c r="I90" s="290">
        <v>540</v>
      </c>
      <c r="J90" s="198">
        <v>220.83541218520733</v>
      </c>
    </row>
    <row r="91" spans="1:10" s="5" customFormat="1" ht="12.75" x14ac:dyDescent="0.2">
      <c r="A91" s="392" t="s">
        <v>278</v>
      </c>
      <c r="B91" s="392" t="s">
        <v>279</v>
      </c>
      <c r="C91" s="390" t="s">
        <v>280</v>
      </c>
      <c r="D91" s="392" t="s">
        <v>280</v>
      </c>
      <c r="E91" s="377">
        <v>13001</v>
      </c>
      <c r="F91" s="392" t="s">
        <v>304</v>
      </c>
      <c r="G91" s="377">
        <v>13125</v>
      </c>
      <c r="H91" s="133">
        <v>232342</v>
      </c>
      <c r="I91" s="290">
        <v>449</v>
      </c>
      <c r="J91" s="198">
        <v>193.2496061839874</v>
      </c>
    </row>
    <row r="92" spans="1:10" s="5" customFormat="1" ht="12.75" x14ac:dyDescent="0.2">
      <c r="A92" s="392" t="s">
        <v>278</v>
      </c>
      <c r="B92" s="392" t="s">
        <v>279</v>
      </c>
      <c r="C92" s="390" t="s">
        <v>280</v>
      </c>
      <c r="D92" s="392" t="s">
        <v>280</v>
      </c>
      <c r="E92" s="377">
        <v>13001</v>
      </c>
      <c r="F92" s="392" t="s">
        <v>305</v>
      </c>
      <c r="G92" s="377">
        <v>13126</v>
      </c>
      <c r="H92" s="133">
        <v>123648</v>
      </c>
      <c r="I92" s="290">
        <v>409</v>
      </c>
      <c r="J92" s="198">
        <v>330.77769151138716</v>
      </c>
    </row>
    <row r="93" spans="1:10" s="5" customFormat="1" ht="12.75" x14ac:dyDescent="0.2">
      <c r="A93" s="392" t="s">
        <v>278</v>
      </c>
      <c r="B93" s="392" t="s">
        <v>279</v>
      </c>
      <c r="C93" s="390" t="s">
        <v>280</v>
      </c>
      <c r="D93" s="392" t="s">
        <v>280</v>
      </c>
      <c r="E93" s="377">
        <v>13001</v>
      </c>
      <c r="F93" s="392" t="s">
        <v>306</v>
      </c>
      <c r="G93" s="377">
        <v>13127</v>
      </c>
      <c r="H93" s="133">
        <v>173464</v>
      </c>
      <c r="I93" s="290">
        <v>314</v>
      </c>
      <c r="J93" s="198">
        <v>181.0173868929576</v>
      </c>
    </row>
    <row r="94" spans="1:10" s="5" customFormat="1" ht="12.75" x14ac:dyDescent="0.2">
      <c r="A94" s="392" t="s">
        <v>278</v>
      </c>
      <c r="B94" s="392" t="s">
        <v>279</v>
      </c>
      <c r="C94" s="390" t="s">
        <v>280</v>
      </c>
      <c r="D94" s="392" t="s">
        <v>280</v>
      </c>
      <c r="E94" s="377">
        <v>13001</v>
      </c>
      <c r="F94" s="392" t="s">
        <v>307</v>
      </c>
      <c r="G94" s="377">
        <v>13128</v>
      </c>
      <c r="H94" s="133">
        <v>156567</v>
      </c>
      <c r="I94" s="290">
        <v>254</v>
      </c>
      <c r="J94" s="198">
        <v>162.23086601902062</v>
      </c>
    </row>
    <row r="95" spans="1:10" s="5" customFormat="1" ht="12.75" x14ac:dyDescent="0.2">
      <c r="A95" s="392" t="s">
        <v>278</v>
      </c>
      <c r="B95" s="392" t="s">
        <v>279</v>
      </c>
      <c r="C95" s="390" t="s">
        <v>280</v>
      </c>
      <c r="D95" s="392" t="s">
        <v>280</v>
      </c>
      <c r="E95" s="377">
        <v>13001</v>
      </c>
      <c r="F95" s="392" t="s">
        <v>308</v>
      </c>
      <c r="G95" s="377">
        <v>13129</v>
      </c>
      <c r="H95" s="133">
        <v>100566</v>
      </c>
      <c r="I95" s="290">
        <v>246</v>
      </c>
      <c r="J95" s="198">
        <v>244.61547640355587</v>
      </c>
    </row>
    <row r="96" spans="1:10" s="5" customFormat="1" ht="12.75" x14ac:dyDescent="0.2">
      <c r="A96" s="392" t="s">
        <v>278</v>
      </c>
      <c r="B96" s="392" t="s">
        <v>279</v>
      </c>
      <c r="C96" s="390" t="s">
        <v>280</v>
      </c>
      <c r="D96" s="392" t="s">
        <v>280</v>
      </c>
      <c r="E96" s="377">
        <v>13001</v>
      </c>
      <c r="F96" s="392" t="s">
        <v>309</v>
      </c>
      <c r="G96" s="377">
        <v>13130</v>
      </c>
      <c r="H96" s="133">
        <v>120174</v>
      </c>
      <c r="I96" s="290">
        <v>88</v>
      </c>
      <c r="J96" s="198">
        <v>73.227153960091201</v>
      </c>
    </row>
    <row r="97" spans="1:10" s="5" customFormat="1" ht="12.75" x14ac:dyDescent="0.2">
      <c r="A97" s="392" t="s">
        <v>278</v>
      </c>
      <c r="B97" s="392" t="s">
        <v>279</v>
      </c>
      <c r="C97" s="390" t="s">
        <v>280</v>
      </c>
      <c r="D97" s="392" t="s">
        <v>280</v>
      </c>
      <c r="E97" s="377">
        <v>13001</v>
      </c>
      <c r="F97" s="392" t="s">
        <v>310</v>
      </c>
      <c r="G97" s="377">
        <v>13131</v>
      </c>
      <c r="H97" s="133">
        <v>86575</v>
      </c>
      <c r="I97" s="290">
        <v>225</v>
      </c>
      <c r="J97" s="198">
        <v>259.89026855327751</v>
      </c>
    </row>
    <row r="98" spans="1:10" s="5" customFormat="1" ht="12.75" x14ac:dyDescent="0.2">
      <c r="A98" s="392" t="s">
        <v>278</v>
      </c>
      <c r="B98" s="392" t="s">
        <v>279</v>
      </c>
      <c r="C98" s="390" t="s">
        <v>280</v>
      </c>
      <c r="D98" s="392" t="s">
        <v>280</v>
      </c>
      <c r="E98" s="377">
        <v>13001</v>
      </c>
      <c r="F98" s="392" t="s">
        <v>311</v>
      </c>
      <c r="G98" s="377">
        <v>13132</v>
      </c>
      <c r="H98" s="133">
        <v>91198</v>
      </c>
      <c r="I98" s="290">
        <v>299</v>
      </c>
      <c r="J98" s="198">
        <v>327.85806706287417</v>
      </c>
    </row>
    <row r="99" spans="1:10" s="5" customFormat="1" ht="12.75" x14ac:dyDescent="0.2">
      <c r="A99" s="392" t="s">
        <v>278</v>
      </c>
      <c r="B99" s="392" t="s">
        <v>312</v>
      </c>
      <c r="C99" s="390" t="s">
        <v>280</v>
      </c>
      <c r="D99" s="392" t="s">
        <v>280</v>
      </c>
      <c r="E99" s="377">
        <v>13001</v>
      </c>
      <c r="F99" s="392" t="s">
        <v>313</v>
      </c>
      <c r="G99" s="377">
        <v>13201</v>
      </c>
      <c r="H99" s="133">
        <v>615557</v>
      </c>
      <c r="I99" s="290">
        <v>1147</v>
      </c>
      <c r="J99" s="198">
        <v>186.33530282329662</v>
      </c>
    </row>
    <row r="100" spans="1:10" s="5" customFormat="1" ht="12.75" x14ac:dyDescent="0.2">
      <c r="A100" s="392" t="s">
        <v>278</v>
      </c>
      <c r="B100" s="392" t="s">
        <v>312</v>
      </c>
      <c r="C100" s="390" t="s">
        <v>280</v>
      </c>
      <c r="D100" s="392" t="s">
        <v>280</v>
      </c>
      <c r="E100" s="377">
        <v>13001</v>
      </c>
      <c r="F100" s="392" t="s">
        <v>314</v>
      </c>
      <c r="G100" s="377">
        <v>13202</v>
      </c>
      <c r="H100" s="133">
        <v>28799</v>
      </c>
      <c r="I100" s="290">
        <v>59</v>
      </c>
      <c r="J100" s="198">
        <v>204.86822459113165</v>
      </c>
    </row>
    <row r="101" spans="1:10" s="5" customFormat="1" ht="12.75" x14ac:dyDescent="0.2">
      <c r="A101" s="392" t="s">
        <v>278</v>
      </c>
      <c r="B101" s="392" t="s">
        <v>312</v>
      </c>
      <c r="C101" s="390" t="s">
        <v>280</v>
      </c>
      <c r="D101" s="392" t="s">
        <v>280</v>
      </c>
      <c r="E101" s="377">
        <v>13001</v>
      </c>
      <c r="F101" s="392" t="s">
        <v>315</v>
      </c>
      <c r="G101" s="377">
        <v>13203</v>
      </c>
      <c r="H101" s="133">
        <v>17897</v>
      </c>
      <c r="I101" s="290">
        <v>128</v>
      </c>
      <c r="J101" s="198">
        <v>715.20366541878525</v>
      </c>
    </row>
    <row r="102" spans="1:10" s="5" customFormat="1" ht="12.75" x14ac:dyDescent="0.2">
      <c r="A102" s="392" t="s">
        <v>278</v>
      </c>
      <c r="B102" s="392" t="s">
        <v>316</v>
      </c>
      <c r="C102" s="390" t="s">
        <v>280</v>
      </c>
      <c r="D102" s="392" t="s">
        <v>280</v>
      </c>
      <c r="E102" s="377">
        <v>13001</v>
      </c>
      <c r="F102" s="392" t="s">
        <v>317</v>
      </c>
      <c r="G102" s="377">
        <v>13301</v>
      </c>
      <c r="H102" s="133">
        <v>163779</v>
      </c>
      <c r="I102" s="290">
        <v>564</v>
      </c>
      <c r="J102" s="198">
        <v>344.36649387284081</v>
      </c>
    </row>
    <row r="103" spans="1:10" s="5" customFormat="1" ht="12.75" x14ac:dyDescent="0.2">
      <c r="A103" s="392" t="s">
        <v>278</v>
      </c>
      <c r="B103" s="392" t="s">
        <v>316</v>
      </c>
      <c r="C103" s="390" t="s">
        <v>280</v>
      </c>
      <c r="D103" s="392" t="s">
        <v>280</v>
      </c>
      <c r="E103" s="377">
        <v>13001</v>
      </c>
      <c r="F103" s="392" t="s">
        <v>318</v>
      </c>
      <c r="G103" s="377">
        <v>13302</v>
      </c>
      <c r="H103" s="133">
        <v>115058</v>
      </c>
      <c r="I103" s="290">
        <v>115</v>
      </c>
      <c r="J103" s="198">
        <v>99.949590641241798</v>
      </c>
    </row>
    <row r="104" spans="1:10" s="5" customFormat="1" ht="12.75" x14ac:dyDescent="0.2">
      <c r="A104" s="392" t="s">
        <v>278</v>
      </c>
      <c r="B104" s="392" t="s">
        <v>316</v>
      </c>
      <c r="C104" s="390" t="s">
        <v>280</v>
      </c>
      <c r="D104" s="392" t="s">
        <v>280</v>
      </c>
      <c r="E104" s="377">
        <v>13001</v>
      </c>
      <c r="F104" s="392" t="s">
        <v>319</v>
      </c>
      <c r="G104" s="377">
        <v>13303</v>
      </c>
      <c r="H104" s="133">
        <v>20661</v>
      </c>
      <c r="I104" s="290">
        <v>60</v>
      </c>
      <c r="J104" s="198">
        <v>290.40220705677359</v>
      </c>
    </row>
    <row r="105" spans="1:10" s="5" customFormat="1" ht="12.75" x14ac:dyDescent="0.2">
      <c r="A105" s="392" t="s">
        <v>278</v>
      </c>
      <c r="B105" s="392" t="s">
        <v>320</v>
      </c>
      <c r="C105" s="390" t="s">
        <v>280</v>
      </c>
      <c r="D105" s="392" t="s">
        <v>280</v>
      </c>
      <c r="E105" s="377">
        <v>13001</v>
      </c>
      <c r="F105" s="392" t="s">
        <v>321</v>
      </c>
      <c r="G105" s="377">
        <v>13401</v>
      </c>
      <c r="H105" s="133">
        <v>323415</v>
      </c>
      <c r="I105" s="290">
        <v>523</v>
      </c>
      <c r="J105" s="198">
        <v>161.71173260362073</v>
      </c>
    </row>
    <row r="106" spans="1:10" s="5" customFormat="1" ht="12.75" x14ac:dyDescent="0.2">
      <c r="A106" s="392" t="s">
        <v>278</v>
      </c>
      <c r="B106" s="392" t="s">
        <v>320</v>
      </c>
      <c r="C106" s="390" t="s">
        <v>280</v>
      </c>
      <c r="D106" s="392" t="s">
        <v>280</v>
      </c>
      <c r="E106" s="377">
        <v>13001</v>
      </c>
      <c r="F106" s="392" t="s">
        <v>322</v>
      </c>
      <c r="G106" s="377">
        <v>13402</v>
      </c>
      <c r="H106" s="133">
        <v>104338</v>
      </c>
      <c r="I106" s="290">
        <v>360</v>
      </c>
      <c r="J106" s="198">
        <v>345.03249055952767</v>
      </c>
    </row>
    <row r="107" spans="1:10" s="5" customFormat="1" ht="12.75" x14ac:dyDescent="0.2">
      <c r="A107" s="392" t="s">
        <v>278</v>
      </c>
      <c r="B107" s="392" t="s">
        <v>320</v>
      </c>
      <c r="C107" s="390" t="s">
        <v>280</v>
      </c>
      <c r="D107" s="392" t="s">
        <v>280</v>
      </c>
      <c r="E107" s="377">
        <v>13001</v>
      </c>
      <c r="F107" s="392" t="s">
        <v>323</v>
      </c>
      <c r="G107" s="377">
        <v>13403</v>
      </c>
      <c r="H107" s="133">
        <v>27309</v>
      </c>
      <c r="I107" s="290">
        <v>148</v>
      </c>
      <c r="J107" s="198">
        <v>541.94587864806476</v>
      </c>
    </row>
    <row r="108" spans="1:10" s="5" customFormat="1" ht="12.75" x14ac:dyDescent="0.2">
      <c r="A108" s="392" t="s">
        <v>278</v>
      </c>
      <c r="B108" s="392" t="s">
        <v>320</v>
      </c>
      <c r="C108" s="390" t="s">
        <v>280</v>
      </c>
      <c r="D108" s="392" t="s">
        <v>280</v>
      </c>
      <c r="E108" s="377">
        <v>13001</v>
      </c>
      <c r="F108" s="392" t="s">
        <v>324</v>
      </c>
      <c r="G108" s="377">
        <v>13404</v>
      </c>
      <c r="H108" s="133">
        <v>78650</v>
      </c>
      <c r="I108" s="290">
        <v>237</v>
      </c>
      <c r="J108" s="198">
        <v>301.33502860775587</v>
      </c>
    </row>
    <row r="109" spans="1:10" s="5" customFormat="1" ht="12.75" x14ac:dyDescent="0.2">
      <c r="A109" s="392" t="s">
        <v>278</v>
      </c>
      <c r="B109" s="392" t="s">
        <v>325</v>
      </c>
      <c r="C109" s="390" t="s">
        <v>181</v>
      </c>
      <c r="D109" s="392" t="s">
        <v>325</v>
      </c>
      <c r="E109" s="377">
        <v>13501</v>
      </c>
      <c r="F109" s="193" t="s">
        <v>325</v>
      </c>
      <c r="G109" s="377">
        <v>13501</v>
      </c>
      <c r="H109" s="133">
        <v>135945</v>
      </c>
      <c r="I109" s="290">
        <v>553</v>
      </c>
      <c r="J109" s="198">
        <v>406.78215454779502</v>
      </c>
    </row>
    <row r="110" spans="1:10" s="5" customFormat="1" ht="12.75" x14ac:dyDescent="0.2">
      <c r="A110" s="392" t="s">
        <v>278</v>
      </c>
      <c r="B110" s="392" t="s">
        <v>326</v>
      </c>
      <c r="C110" s="390" t="s">
        <v>280</v>
      </c>
      <c r="D110" s="392" t="s">
        <v>280</v>
      </c>
      <c r="E110" s="377">
        <v>13001</v>
      </c>
      <c r="F110" s="392" t="s">
        <v>326</v>
      </c>
      <c r="G110" s="377">
        <v>13601</v>
      </c>
      <c r="H110" s="133">
        <v>79158</v>
      </c>
      <c r="I110" s="290">
        <v>203</v>
      </c>
      <c r="J110" s="198">
        <v>256.449127062331</v>
      </c>
    </row>
    <row r="111" spans="1:10" s="5" customFormat="1" ht="12.75" x14ac:dyDescent="0.2">
      <c r="A111" s="392" t="s">
        <v>278</v>
      </c>
      <c r="B111" s="392" t="s">
        <v>326</v>
      </c>
      <c r="C111" s="390" t="s">
        <v>280</v>
      </c>
      <c r="D111" s="392" t="s">
        <v>280</v>
      </c>
      <c r="E111" s="377">
        <v>13001</v>
      </c>
      <c r="F111" s="392" t="s">
        <v>327</v>
      </c>
      <c r="G111" s="377">
        <v>13602</v>
      </c>
      <c r="H111" s="133">
        <v>38593</v>
      </c>
      <c r="I111" s="290">
        <v>68</v>
      </c>
      <c r="J111" s="198">
        <v>176.19775606975358</v>
      </c>
    </row>
    <row r="112" spans="1:10" s="5" customFormat="1" ht="12.75" x14ac:dyDescent="0.2">
      <c r="A112" s="392" t="s">
        <v>278</v>
      </c>
      <c r="B112" s="392" t="s">
        <v>326</v>
      </c>
      <c r="C112" s="390" t="s">
        <v>280</v>
      </c>
      <c r="D112" s="392" t="s">
        <v>280</v>
      </c>
      <c r="E112" s="377">
        <v>13001</v>
      </c>
      <c r="F112" s="392" t="s">
        <v>328</v>
      </c>
      <c r="G112" s="377">
        <v>13603</v>
      </c>
      <c r="H112" s="133">
        <v>38690</v>
      </c>
      <c r="I112" s="290">
        <v>46</v>
      </c>
      <c r="J112" s="198">
        <v>118.89377100025847</v>
      </c>
    </row>
    <row r="113" spans="1:10" s="5" customFormat="1" ht="12.75" x14ac:dyDescent="0.2">
      <c r="A113" s="392" t="s">
        <v>278</v>
      </c>
      <c r="B113" s="392" t="s">
        <v>326</v>
      </c>
      <c r="C113" s="390" t="s">
        <v>280</v>
      </c>
      <c r="D113" s="392" t="s">
        <v>280</v>
      </c>
      <c r="E113" s="377">
        <v>13001</v>
      </c>
      <c r="F113" s="392" t="s">
        <v>329</v>
      </c>
      <c r="G113" s="377">
        <v>13604</v>
      </c>
      <c r="H113" s="133">
        <v>69538</v>
      </c>
      <c r="I113" s="290">
        <v>203</v>
      </c>
      <c r="J113" s="198">
        <v>291.92671632776324</v>
      </c>
    </row>
    <row r="114" spans="1:10" s="5" customFormat="1" ht="12.75" x14ac:dyDescent="0.2">
      <c r="A114" s="392" t="s">
        <v>278</v>
      </c>
      <c r="B114" s="392" t="s">
        <v>326</v>
      </c>
      <c r="C114" s="390" t="s">
        <v>280</v>
      </c>
      <c r="D114" s="392" t="s">
        <v>280</v>
      </c>
      <c r="E114" s="377">
        <v>13001</v>
      </c>
      <c r="F114" s="392" t="s">
        <v>330</v>
      </c>
      <c r="G114" s="377">
        <v>13605</v>
      </c>
      <c r="H114" s="133">
        <v>97255</v>
      </c>
      <c r="I114" s="290">
        <v>257</v>
      </c>
      <c r="J114" s="198">
        <v>264.25376587321989</v>
      </c>
    </row>
    <row r="115" spans="1:10" s="5" customFormat="1" ht="12.75" x14ac:dyDescent="0.2">
      <c r="A115" s="392" t="s">
        <v>331</v>
      </c>
      <c r="B115" s="392" t="s">
        <v>332</v>
      </c>
      <c r="C115" s="390" t="s">
        <v>181</v>
      </c>
      <c r="D115" s="392" t="s">
        <v>332</v>
      </c>
      <c r="E115" s="377">
        <v>14101</v>
      </c>
      <c r="F115" s="392" t="s">
        <v>332</v>
      </c>
      <c r="G115" s="377">
        <v>14101</v>
      </c>
      <c r="H115" s="133">
        <v>173420</v>
      </c>
      <c r="I115" s="290">
        <v>795</v>
      </c>
      <c r="J115" s="198">
        <v>458.42463383692774</v>
      </c>
    </row>
    <row r="116" spans="1:10" s="5" customFormat="1" ht="12.75" x14ac:dyDescent="0.2">
      <c r="A116" s="392" t="s">
        <v>333</v>
      </c>
      <c r="B116" s="392" t="s">
        <v>334</v>
      </c>
      <c r="C116" s="390" t="s">
        <v>181</v>
      </c>
      <c r="D116" s="392" t="s">
        <v>334</v>
      </c>
      <c r="E116" s="377">
        <v>15101</v>
      </c>
      <c r="F116" s="392" t="s">
        <v>334</v>
      </c>
      <c r="G116" s="377">
        <v>15101</v>
      </c>
      <c r="H116" s="133">
        <v>237412</v>
      </c>
      <c r="I116" s="290">
        <v>723</v>
      </c>
      <c r="J116" s="198">
        <v>304.53389045204113</v>
      </c>
    </row>
    <row r="117" spans="1:10" s="5" customFormat="1" ht="12.75" x14ac:dyDescent="0.2">
      <c r="A117" s="392" t="s">
        <v>335</v>
      </c>
      <c r="B117" s="349" t="s">
        <v>336</v>
      </c>
      <c r="C117" s="390" t="s">
        <v>181</v>
      </c>
      <c r="D117" s="392" t="s">
        <v>337</v>
      </c>
      <c r="E117" s="377">
        <v>16101</v>
      </c>
      <c r="F117" s="392" t="s">
        <v>338</v>
      </c>
      <c r="G117" s="377">
        <v>16101</v>
      </c>
      <c r="H117" s="133">
        <v>195042</v>
      </c>
      <c r="I117" s="290">
        <v>747</v>
      </c>
      <c r="J117" s="198">
        <v>382.9944319684991</v>
      </c>
    </row>
    <row r="118" spans="1:10" s="5" customFormat="1" ht="12.75" x14ac:dyDescent="0.2">
      <c r="A118" s="392" t="s">
        <v>335</v>
      </c>
      <c r="B118" s="349" t="s">
        <v>336</v>
      </c>
      <c r="C118" s="390" t="s">
        <v>181</v>
      </c>
      <c r="D118" s="392" t="s">
        <v>337</v>
      </c>
      <c r="E118" s="377">
        <v>16101</v>
      </c>
      <c r="F118" s="392" t="s">
        <v>339</v>
      </c>
      <c r="G118" s="377">
        <v>16103</v>
      </c>
      <c r="H118" s="133">
        <v>22426</v>
      </c>
      <c r="I118" s="290">
        <v>132</v>
      </c>
      <c r="J118" s="198">
        <v>588.60251493801843</v>
      </c>
    </row>
    <row r="119" spans="1:10" s="5" customFormat="1" ht="12.75" x14ac:dyDescent="0.2">
      <c r="A119" s="392" t="s">
        <v>335</v>
      </c>
      <c r="B119" s="349" t="s">
        <v>340</v>
      </c>
      <c r="C119" s="390" t="s">
        <v>181</v>
      </c>
      <c r="D119" s="387" t="s">
        <v>341</v>
      </c>
      <c r="E119" s="377">
        <v>16301</v>
      </c>
      <c r="F119" s="387" t="s">
        <v>341</v>
      </c>
      <c r="G119" s="377">
        <v>16301</v>
      </c>
      <c r="H119" s="133">
        <v>55608</v>
      </c>
      <c r="I119" s="290">
        <v>277</v>
      </c>
      <c r="J119" s="198">
        <v>498.12976550136676</v>
      </c>
    </row>
  </sheetData>
  <mergeCells count="1">
    <mergeCell ref="B1:J1"/>
  </mergeCells>
  <hyperlinks>
    <hyperlink ref="K1" location="INDICE!A1" display="INDICE" xr:uid="{00000000-0004-0000-8000-000000000000}"/>
    <hyperlink ref="K2" location="Matriz_Estadisticas!A1" display="ESTADÍSTICAS" xr:uid="{00000000-0004-0000-8000-000001000000}"/>
  </hyperlinks>
  <pageMargins left="0.7" right="0.7" top="0.75" bottom="0.75" header="0.3" footer="0.3"/>
  <pageSetup orientation="portrait" horizontalDpi="4294967293" verticalDpi="4294967293"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C37"/>
  <sheetViews>
    <sheetView workbookViewId="0"/>
  </sheetViews>
  <sheetFormatPr baseColWidth="10" defaultColWidth="11.42578125" defaultRowHeight="15" x14ac:dyDescent="0.25"/>
  <cols>
    <col min="1" max="1" width="44.42578125" style="657" bestFit="1" customWidth="1"/>
    <col min="2" max="2" width="100.7109375" style="34" customWidth="1"/>
    <col min="3" max="3" width="7" style="34" bestFit="1" customWidth="1"/>
    <col min="4" max="16384" width="11.42578125" style="34"/>
  </cols>
  <sheetData>
    <row r="1" spans="1:3" x14ac:dyDescent="0.25">
      <c r="A1" s="679" t="s">
        <v>401</v>
      </c>
      <c r="B1" s="679" t="s">
        <v>402</v>
      </c>
      <c r="C1" s="57" t="s">
        <v>144</v>
      </c>
    </row>
    <row r="2" spans="1:3" x14ac:dyDescent="0.25">
      <c r="A2" s="415" t="s">
        <v>8</v>
      </c>
      <c r="B2" s="416" t="s">
        <v>77</v>
      </c>
      <c r="C2" s="263"/>
    </row>
    <row r="3" spans="1:3" x14ac:dyDescent="0.25">
      <c r="A3" s="415" t="s">
        <v>6</v>
      </c>
      <c r="B3" s="283" t="s">
        <v>487</v>
      </c>
      <c r="C3" s="263"/>
    </row>
    <row r="4" spans="1:3" x14ac:dyDescent="0.25">
      <c r="A4" s="415" t="s">
        <v>370</v>
      </c>
      <c r="B4" s="283" t="s">
        <v>488</v>
      </c>
      <c r="C4" s="263"/>
    </row>
    <row r="5" spans="1:3" x14ac:dyDescent="0.25">
      <c r="A5" s="415" t="s">
        <v>11</v>
      </c>
      <c r="B5" s="283" t="s">
        <v>499</v>
      </c>
      <c r="C5" s="263"/>
    </row>
    <row r="6" spans="1:3" x14ac:dyDescent="0.25">
      <c r="A6" s="415" t="s">
        <v>145</v>
      </c>
      <c r="B6" s="283" t="s">
        <v>404</v>
      </c>
      <c r="C6" s="263"/>
    </row>
    <row r="7" spans="1:3" x14ac:dyDescent="0.25">
      <c r="A7" s="415" t="s">
        <v>9</v>
      </c>
      <c r="B7" s="406" t="s">
        <v>405</v>
      </c>
      <c r="C7" s="263"/>
    </row>
    <row r="8" spans="1:3" x14ac:dyDescent="0.25">
      <c r="A8" s="415" t="s">
        <v>371</v>
      </c>
      <c r="B8" s="406">
        <v>2015</v>
      </c>
      <c r="C8" s="263"/>
    </row>
    <row r="9" spans="1:3" x14ac:dyDescent="0.25">
      <c r="A9" s="415" t="s">
        <v>372</v>
      </c>
      <c r="B9" s="406" t="s">
        <v>15</v>
      </c>
      <c r="C9" s="263"/>
    </row>
    <row r="10" spans="1:3" ht="51.75" x14ac:dyDescent="0.25">
      <c r="A10" s="209" t="s">
        <v>373</v>
      </c>
      <c r="B10" s="286" t="s">
        <v>500</v>
      </c>
      <c r="C10" s="263"/>
    </row>
    <row r="11" spans="1:3" x14ac:dyDescent="0.25">
      <c r="A11" s="415" t="s">
        <v>374</v>
      </c>
      <c r="B11" s="416" t="s">
        <v>408</v>
      </c>
      <c r="C11" s="263"/>
    </row>
    <row r="12" spans="1:3" x14ac:dyDescent="0.25">
      <c r="A12" s="415" t="s">
        <v>375</v>
      </c>
      <c r="B12" s="416" t="s">
        <v>491</v>
      </c>
      <c r="C12" s="263"/>
    </row>
    <row r="13" spans="1:3" x14ac:dyDescent="0.25">
      <c r="A13" s="415" t="s">
        <v>376</v>
      </c>
      <c r="B13" s="416" t="s">
        <v>491</v>
      </c>
      <c r="C13" s="263"/>
    </row>
    <row r="14" spans="1:3" x14ac:dyDescent="0.25">
      <c r="A14" s="415" t="s">
        <v>146</v>
      </c>
      <c r="B14" s="416" t="s">
        <v>492</v>
      </c>
      <c r="C14" s="263"/>
    </row>
    <row r="15" spans="1:3" x14ac:dyDescent="0.25">
      <c r="A15" s="415" t="s">
        <v>377</v>
      </c>
      <c r="B15" s="282">
        <v>43076</v>
      </c>
      <c r="C15" s="263"/>
    </row>
    <row r="16" spans="1:3" x14ac:dyDescent="0.25">
      <c r="A16" s="415" t="s">
        <v>378</v>
      </c>
      <c r="B16" s="282">
        <v>43795</v>
      </c>
      <c r="C16" s="263"/>
    </row>
    <row r="17" spans="1:2" x14ac:dyDescent="0.25">
      <c r="A17" s="415" t="s">
        <v>379</v>
      </c>
      <c r="B17" s="344" t="s">
        <v>493</v>
      </c>
    </row>
    <row r="18" spans="1:2" x14ac:dyDescent="0.25">
      <c r="A18" s="415" t="s">
        <v>380</v>
      </c>
      <c r="B18" s="416" t="s">
        <v>501</v>
      </c>
    </row>
    <row r="19" spans="1:2" x14ac:dyDescent="0.25">
      <c r="A19" s="432" t="s">
        <v>381</v>
      </c>
      <c r="B19" s="416" t="s">
        <v>414</v>
      </c>
    </row>
    <row r="20" spans="1:2" x14ac:dyDescent="0.25">
      <c r="A20" s="432" t="s">
        <v>382</v>
      </c>
      <c r="B20" s="416" t="s">
        <v>462</v>
      </c>
    </row>
    <row r="21" spans="1:2" x14ac:dyDescent="0.25">
      <c r="A21" s="432" t="s">
        <v>385</v>
      </c>
      <c r="B21" s="311" t="s">
        <v>420</v>
      </c>
    </row>
    <row r="22" spans="1:2" x14ac:dyDescent="0.25">
      <c r="A22" s="432" t="s">
        <v>386</v>
      </c>
      <c r="B22" s="403" t="s">
        <v>480</v>
      </c>
    </row>
    <row r="23" spans="1:2" x14ac:dyDescent="0.25">
      <c r="A23" s="432" t="s">
        <v>418</v>
      </c>
      <c r="B23" s="612" t="s">
        <v>419</v>
      </c>
    </row>
    <row r="24" spans="1:2" x14ac:dyDescent="0.25">
      <c r="A24" s="432" t="s">
        <v>387</v>
      </c>
      <c r="B24" s="342">
        <v>2017</v>
      </c>
    </row>
    <row r="25" spans="1:2" x14ac:dyDescent="0.25">
      <c r="A25" s="432" t="s">
        <v>388</v>
      </c>
      <c r="B25" s="416" t="s">
        <v>453</v>
      </c>
    </row>
    <row r="26" spans="1:2" x14ac:dyDescent="0.25">
      <c r="A26" s="432" t="s">
        <v>389</v>
      </c>
      <c r="B26" s="421" t="s">
        <v>502</v>
      </c>
    </row>
    <row r="27" spans="1:2" x14ac:dyDescent="0.25">
      <c r="A27" s="432" t="s">
        <v>390</v>
      </c>
      <c r="B27" s="421" t="s">
        <v>503</v>
      </c>
    </row>
    <row r="28" spans="1:2" x14ac:dyDescent="0.25">
      <c r="A28" s="432" t="s">
        <v>422</v>
      </c>
      <c r="B28" s="613" t="s">
        <v>504</v>
      </c>
    </row>
    <row r="29" spans="1:2" ht="39" x14ac:dyDescent="0.25">
      <c r="A29" s="432" t="s">
        <v>391</v>
      </c>
      <c r="B29" s="284" t="s">
        <v>505</v>
      </c>
    </row>
    <row r="30" spans="1:2" x14ac:dyDescent="0.25">
      <c r="A30" s="432" t="s">
        <v>392</v>
      </c>
      <c r="B30" s="421" t="s">
        <v>506</v>
      </c>
    </row>
    <row r="31" spans="1:2" x14ac:dyDescent="0.25">
      <c r="A31" s="432" t="s">
        <v>393</v>
      </c>
      <c r="B31" s="167"/>
    </row>
    <row r="32" spans="1:2" x14ac:dyDescent="0.25">
      <c r="A32" s="432" t="s">
        <v>394</v>
      </c>
      <c r="B32" s="167"/>
    </row>
    <row r="33" spans="1:2" x14ac:dyDescent="0.25">
      <c r="A33" s="432" t="s">
        <v>423</v>
      </c>
      <c r="B33" s="420"/>
    </row>
    <row r="34" spans="1:2" x14ac:dyDescent="0.25">
      <c r="A34" s="432" t="s">
        <v>395</v>
      </c>
      <c r="B34" s="284"/>
    </row>
    <row r="35" spans="1:2" x14ac:dyDescent="0.25">
      <c r="A35" s="432" t="s">
        <v>396</v>
      </c>
      <c r="B35" s="421"/>
    </row>
    <row r="36" spans="1:2" ht="39" x14ac:dyDescent="0.25">
      <c r="A36" s="432" t="s">
        <v>383</v>
      </c>
      <c r="B36" s="288" t="s">
        <v>507</v>
      </c>
    </row>
    <row r="37" spans="1:2" x14ac:dyDescent="0.25">
      <c r="A37" s="432" t="s">
        <v>384</v>
      </c>
      <c r="B37" s="285" t="s">
        <v>508</v>
      </c>
    </row>
  </sheetData>
  <hyperlinks>
    <hyperlink ref="C1" location="INDICE!A1" display="INDICE" xr:uid="{00000000-0004-0000-0C00-000000000000}"/>
  </hyperlinks>
  <pageMargins left="0.7" right="0.7" top="0.75" bottom="0.75" header="0.3" footer="0.3"/>
  <pageSetup orientation="portrait" horizontalDpi="4294967293" verticalDpi="4294967293" r:id="rId1"/>
</worksheet>
</file>

<file path=xl/worksheets/sheet1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100-000000000000}">
  <sheetPr>
    <pageSetUpPr fitToPage="1"/>
  </sheetPr>
  <dimension ref="A1:C37"/>
  <sheetViews>
    <sheetView zoomScaleNormal="100" workbookViewId="0">
      <selection activeCell="C1" sqref="C1"/>
    </sheetView>
  </sheetViews>
  <sheetFormatPr baseColWidth="10" defaultColWidth="96.42578125" defaultRowHeight="12.75" x14ac:dyDescent="0.25"/>
  <cols>
    <col min="1" max="1" width="44.42578125" style="10" bestFit="1" customWidth="1"/>
    <col min="2" max="2" width="100.7109375" style="10" customWidth="1"/>
    <col min="3" max="3" width="7" style="10" bestFit="1" customWidth="1"/>
    <col min="4" max="16384" width="96.42578125" style="10"/>
  </cols>
  <sheetData>
    <row r="1" spans="1:3" ht="15" x14ac:dyDescent="0.25">
      <c r="A1" s="679" t="s">
        <v>401</v>
      </c>
      <c r="B1" s="679" t="s">
        <v>402</v>
      </c>
      <c r="C1" s="6" t="s">
        <v>144</v>
      </c>
    </row>
    <row r="2" spans="1:3" ht="15" customHeight="1" x14ac:dyDescent="0.25">
      <c r="A2" s="415" t="s">
        <v>8</v>
      </c>
      <c r="B2" s="399" t="s">
        <v>54</v>
      </c>
    </row>
    <row r="3" spans="1:3" ht="15" customHeight="1" x14ac:dyDescent="0.25">
      <c r="A3" s="415" t="s">
        <v>6</v>
      </c>
      <c r="B3" s="399" t="s">
        <v>36</v>
      </c>
    </row>
    <row r="4" spans="1:3" ht="15" customHeight="1" x14ac:dyDescent="0.25">
      <c r="A4" s="415" t="s">
        <v>370</v>
      </c>
      <c r="B4" s="399" t="s">
        <v>53</v>
      </c>
    </row>
    <row r="5" spans="1:3" ht="15" customHeight="1" x14ac:dyDescent="0.25">
      <c r="A5" s="415" t="s">
        <v>11</v>
      </c>
      <c r="B5" s="399" t="s">
        <v>1549</v>
      </c>
    </row>
    <row r="6" spans="1:3" ht="15" customHeight="1" x14ac:dyDescent="0.25">
      <c r="A6" s="415" t="s">
        <v>145</v>
      </c>
      <c r="B6" s="399" t="s">
        <v>451</v>
      </c>
    </row>
    <row r="7" spans="1:3" ht="15" customHeight="1" x14ac:dyDescent="0.25">
      <c r="A7" s="415" t="s">
        <v>9</v>
      </c>
      <c r="B7" s="401" t="s">
        <v>405</v>
      </c>
    </row>
    <row r="8" spans="1:3" ht="15" customHeight="1" x14ac:dyDescent="0.25">
      <c r="A8" s="415" t="s">
        <v>371</v>
      </c>
      <c r="B8" s="397">
        <v>2018</v>
      </c>
    </row>
    <row r="9" spans="1:3" ht="15" customHeight="1" x14ac:dyDescent="0.25">
      <c r="A9" s="415" t="s">
        <v>372</v>
      </c>
      <c r="B9" s="399" t="s">
        <v>453</v>
      </c>
    </row>
    <row r="10" spans="1:3" ht="76.5" x14ac:dyDescent="0.25">
      <c r="A10" s="209" t="s">
        <v>373</v>
      </c>
      <c r="B10" s="398" t="s">
        <v>1550</v>
      </c>
    </row>
    <row r="11" spans="1:3" ht="15" customHeight="1" x14ac:dyDescent="0.25">
      <c r="A11" s="415" t="s">
        <v>374</v>
      </c>
      <c r="B11" s="399" t="s">
        <v>1030</v>
      </c>
    </row>
    <row r="12" spans="1:3" ht="15" customHeight="1" x14ac:dyDescent="0.25">
      <c r="A12" s="415" t="s">
        <v>375</v>
      </c>
      <c r="B12" s="399" t="s">
        <v>527</v>
      </c>
    </row>
    <row r="13" spans="1:3" ht="15" customHeight="1" x14ac:dyDescent="0.25">
      <c r="A13" s="415" t="s">
        <v>376</v>
      </c>
      <c r="B13" s="399" t="s">
        <v>527</v>
      </c>
    </row>
    <row r="14" spans="1:3" ht="15" customHeight="1" x14ac:dyDescent="0.25">
      <c r="A14" s="415" t="s">
        <v>146</v>
      </c>
      <c r="B14" s="399" t="s">
        <v>1551</v>
      </c>
    </row>
    <row r="15" spans="1:3" ht="15" customHeight="1" x14ac:dyDescent="0.25">
      <c r="A15" s="415" t="s">
        <v>377</v>
      </c>
      <c r="B15" s="396">
        <v>43307</v>
      </c>
    </row>
    <row r="16" spans="1:3" ht="15" customHeight="1" x14ac:dyDescent="0.25">
      <c r="A16" s="415" t="s">
        <v>378</v>
      </c>
      <c r="B16" s="396">
        <v>43647</v>
      </c>
    </row>
    <row r="17" spans="1:2" ht="15" customHeight="1" x14ac:dyDescent="0.25">
      <c r="A17" s="415" t="s">
        <v>379</v>
      </c>
      <c r="B17" s="413" t="s">
        <v>412</v>
      </c>
    </row>
    <row r="18" spans="1:2" ht="15" customHeight="1" x14ac:dyDescent="0.25">
      <c r="A18" s="415" t="s">
        <v>380</v>
      </c>
      <c r="B18" s="401" t="s">
        <v>53</v>
      </c>
    </row>
    <row r="19" spans="1:2" ht="15" customHeight="1" x14ac:dyDescent="0.25">
      <c r="A19" s="415" t="s">
        <v>381</v>
      </c>
      <c r="B19" s="394" t="s">
        <v>1513</v>
      </c>
    </row>
    <row r="20" spans="1:2" ht="15" customHeight="1" x14ac:dyDescent="0.25">
      <c r="A20" s="415" t="s">
        <v>382</v>
      </c>
      <c r="B20" s="394" t="s">
        <v>462</v>
      </c>
    </row>
    <row r="21" spans="1:2" ht="15" customHeight="1" x14ac:dyDescent="0.25">
      <c r="A21" s="415" t="s">
        <v>385</v>
      </c>
      <c r="B21" s="394" t="s">
        <v>1552</v>
      </c>
    </row>
    <row r="22" spans="1:2" ht="15" customHeight="1" x14ac:dyDescent="0.25">
      <c r="A22" s="415" t="s">
        <v>386</v>
      </c>
      <c r="B22" s="394" t="s">
        <v>1544</v>
      </c>
    </row>
    <row r="23" spans="1:2" ht="15" customHeight="1" x14ac:dyDescent="0.25">
      <c r="A23" s="415" t="s">
        <v>418</v>
      </c>
      <c r="B23" s="627" t="s">
        <v>1553</v>
      </c>
    </row>
    <row r="24" spans="1:2" ht="15" customHeight="1" x14ac:dyDescent="0.25">
      <c r="A24" s="415" t="s">
        <v>387</v>
      </c>
      <c r="B24" s="395">
        <v>2018</v>
      </c>
    </row>
    <row r="25" spans="1:2" ht="15" customHeight="1" x14ac:dyDescent="0.25">
      <c r="A25" s="415" t="s">
        <v>388</v>
      </c>
      <c r="B25" s="394" t="s">
        <v>453</v>
      </c>
    </row>
    <row r="26" spans="1:2" ht="15" customHeight="1" x14ac:dyDescent="0.25">
      <c r="A26" s="415" t="s">
        <v>389</v>
      </c>
      <c r="B26" s="413" t="s">
        <v>1070</v>
      </c>
    </row>
    <row r="27" spans="1:2" ht="15" customHeight="1" x14ac:dyDescent="0.25">
      <c r="A27" s="415" t="s">
        <v>390</v>
      </c>
      <c r="B27" s="399" t="s">
        <v>417</v>
      </c>
    </row>
    <row r="28" spans="1:2" ht="15" customHeight="1" x14ac:dyDescent="0.25">
      <c r="A28" s="415" t="s">
        <v>422</v>
      </c>
      <c r="B28" s="418" t="s">
        <v>1071</v>
      </c>
    </row>
    <row r="29" spans="1:2" ht="15" customHeight="1" x14ac:dyDescent="0.25">
      <c r="A29" s="415" t="s">
        <v>391</v>
      </c>
      <c r="B29" s="413">
        <v>2018</v>
      </c>
    </row>
    <row r="30" spans="1:2" ht="15" customHeight="1" x14ac:dyDescent="0.25">
      <c r="A30" s="415" t="s">
        <v>392</v>
      </c>
      <c r="B30" s="400" t="s">
        <v>453</v>
      </c>
    </row>
    <row r="31" spans="1:2" ht="15" customHeight="1" x14ac:dyDescent="0.25">
      <c r="A31" s="415" t="s">
        <v>393</v>
      </c>
      <c r="B31" s="400"/>
    </row>
    <row r="32" spans="1:2" ht="15" customHeight="1" x14ac:dyDescent="0.25">
      <c r="A32" s="415" t="s">
        <v>394</v>
      </c>
      <c r="B32" s="400"/>
    </row>
    <row r="33" spans="1:2" ht="15" customHeight="1" x14ac:dyDescent="0.25">
      <c r="A33" s="415" t="s">
        <v>423</v>
      </c>
      <c r="B33" s="400"/>
    </row>
    <row r="34" spans="1:2" ht="15" customHeight="1" x14ac:dyDescent="0.25">
      <c r="A34" s="415" t="s">
        <v>395</v>
      </c>
      <c r="B34" s="400"/>
    </row>
    <row r="35" spans="1:2" ht="15" customHeight="1" x14ac:dyDescent="0.25">
      <c r="A35" s="415" t="s">
        <v>396</v>
      </c>
      <c r="B35" s="400"/>
    </row>
    <row r="36" spans="1:2" ht="38.25" x14ac:dyDescent="0.25">
      <c r="A36" s="415" t="s">
        <v>383</v>
      </c>
      <c r="B36" s="400" t="s">
        <v>1554</v>
      </c>
    </row>
    <row r="37" spans="1:2" ht="15" customHeight="1" x14ac:dyDescent="0.25">
      <c r="A37" s="415" t="s">
        <v>384</v>
      </c>
      <c r="B37" s="400" t="s">
        <v>468</v>
      </c>
    </row>
  </sheetData>
  <hyperlinks>
    <hyperlink ref="C1" location="INDICE!A1" display="INDICE" xr:uid="{00000000-0004-0000-8100-000000000000}"/>
    <hyperlink ref="B28" r:id="rId1" xr:uid="{00000000-0004-0000-8100-000001000000}"/>
  </hyperlinks>
  <pageMargins left="0.7" right="0.7" top="0.75" bottom="0.75" header="0.3" footer="0.3"/>
  <pageSetup scale="71" fitToHeight="0" orientation="portrait" horizontalDpi="4294967293" verticalDpi="4294967293" r:id="rId2"/>
</worksheet>
</file>

<file path=xl/worksheets/sheet1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200-000000000000}">
  <dimension ref="A1:K119"/>
  <sheetViews>
    <sheetView workbookViewId="0">
      <pane ySplit="2" topLeftCell="A3" activePane="bottomLeft" state="frozen"/>
      <selection activeCell="A16" sqref="A16"/>
      <selection pane="bottomLeft"/>
    </sheetView>
  </sheetViews>
  <sheetFormatPr baseColWidth="10" defaultColWidth="11.42578125" defaultRowHeight="15" x14ac:dyDescent="0.25"/>
  <cols>
    <col min="1" max="1" width="20.140625" bestFit="1" customWidth="1"/>
    <col min="2" max="2" width="25.7109375" style="402" bestFit="1" customWidth="1"/>
    <col min="3" max="3" width="18.5703125" style="402" bestFit="1" customWidth="1"/>
    <col min="4" max="4" width="44.85546875" bestFit="1" customWidth="1"/>
    <col min="5" max="5" width="11.5703125" bestFit="1" customWidth="1"/>
    <col min="6" max="6" width="21.7109375" bestFit="1" customWidth="1"/>
    <col min="7" max="7" width="6" bestFit="1" customWidth="1"/>
    <col min="8" max="8" width="14.140625" bestFit="1" customWidth="1"/>
    <col min="9" max="9" width="14.28515625" bestFit="1" customWidth="1"/>
    <col min="10" max="10" width="75.5703125" bestFit="1" customWidth="1"/>
    <col min="11" max="11" width="13.140625" bestFit="1" customWidth="1"/>
  </cols>
  <sheetData>
    <row r="1" spans="1:11" x14ac:dyDescent="0.25">
      <c r="A1" s="139" t="s">
        <v>54</v>
      </c>
      <c r="B1" s="734" t="s">
        <v>1549</v>
      </c>
      <c r="C1" s="735"/>
      <c r="D1" s="735"/>
      <c r="E1" s="735"/>
      <c r="F1" s="735"/>
      <c r="G1" s="735"/>
      <c r="H1" s="735"/>
      <c r="I1" s="735"/>
      <c r="J1" s="736"/>
      <c r="K1" s="6" t="s">
        <v>144</v>
      </c>
    </row>
    <row r="2" spans="1:11" x14ac:dyDescent="0.25">
      <c r="A2" s="255" t="s">
        <v>174</v>
      </c>
      <c r="B2" s="480" t="s">
        <v>175</v>
      </c>
      <c r="C2" s="480" t="s">
        <v>176</v>
      </c>
      <c r="D2" s="480" t="s">
        <v>177</v>
      </c>
      <c r="E2" s="480" t="s">
        <v>178</v>
      </c>
      <c r="F2" s="480" t="s">
        <v>14</v>
      </c>
      <c r="G2" s="480" t="s">
        <v>470</v>
      </c>
      <c r="H2" s="480" t="s">
        <v>1073</v>
      </c>
      <c r="I2" s="480" t="s">
        <v>1555</v>
      </c>
      <c r="J2" s="480" t="s">
        <v>1556</v>
      </c>
      <c r="K2" s="6" t="s">
        <v>432</v>
      </c>
    </row>
    <row r="3" spans="1:11" s="5" customFormat="1" ht="12.75" x14ac:dyDescent="0.2">
      <c r="A3" s="392" t="s">
        <v>179</v>
      </c>
      <c r="B3" s="392" t="s">
        <v>180</v>
      </c>
      <c r="C3" s="390" t="s">
        <v>181</v>
      </c>
      <c r="D3" s="392" t="s">
        <v>182</v>
      </c>
      <c r="E3" s="377">
        <v>1001</v>
      </c>
      <c r="F3" s="392" t="s">
        <v>180</v>
      </c>
      <c r="G3" s="377">
        <v>1101</v>
      </c>
      <c r="H3" s="133">
        <v>209409</v>
      </c>
      <c r="I3" s="290">
        <v>10</v>
      </c>
      <c r="J3" s="198">
        <v>4.7753439441475773</v>
      </c>
    </row>
    <row r="4" spans="1:11" s="5" customFormat="1" ht="12.75" x14ac:dyDescent="0.2">
      <c r="A4" s="392" t="s">
        <v>179</v>
      </c>
      <c r="B4" s="392" t="s">
        <v>180</v>
      </c>
      <c r="C4" s="390" t="s">
        <v>181</v>
      </c>
      <c r="D4" s="392" t="s">
        <v>182</v>
      </c>
      <c r="E4" s="377">
        <v>1001</v>
      </c>
      <c r="F4" s="392" t="s">
        <v>183</v>
      </c>
      <c r="G4" s="377">
        <v>1107</v>
      </c>
      <c r="H4" s="133">
        <v>118379</v>
      </c>
      <c r="I4" s="290">
        <v>4</v>
      </c>
      <c r="J4" s="198">
        <v>3.3789776902997999</v>
      </c>
    </row>
    <row r="5" spans="1:11" s="5" customFormat="1" ht="12.75" x14ac:dyDescent="0.2">
      <c r="A5" s="392" t="s">
        <v>184</v>
      </c>
      <c r="B5" s="392" t="s">
        <v>184</v>
      </c>
      <c r="C5" s="390" t="s">
        <v>181</v>
      </c>
      <c r="D5" s="392" t="s">
        <v>184</v>
      </c>
      <c r="E5" s="377">
        <v>2101</v>
      </c>
      <c r="F5" s="392" t="s">
        <v>184</v>
      </c>
      <c r="G5" s="377">
        <v>2101</v>
      </c>
      <c r="H5" s="133">
        <v>395387</v>
      </c>
      <c r="I5" s="290">
        <v>22</v>
      </c>
      <c r="J5" s="198">
        <v>5.564168776413994</v>
      </c>
    </row>
    <row r="6" spans="1:11" s="5" customFormat="1" ht="12.75" x14ac:dyDescent="0.2">
      <c r="A6" s="392" t="s">
        <v>184</v>
      </c>
      <c r="B6" s="392" t="s">
        <v>185</v>
      </c>
      <c r="C6" s="390" t="s">
        <v>181</v>
      </c>
      <c r="D6" s="392" t="s">
        <v>186</v>
      </c>
      <c r="E6" s="377">
        <v>2201</v>
      </c>
      <c r="F6" s="392" t="s">
        <v>186</v>
      </c>
      <c r="G6" s="377">
        <v>2201</v>
      </c>
      <c r="H6" s="133">
        <v>177642</v>
      </c>
      <c r="I6" s="290">
        <v>14</v>
      </c>
      <c r="J6" s="198">
        <v>7.8810191283592843</v>
      </c>
    </row>
    <row r="7" spans="1:11" s="5" customFormat="1" ht="12.75" x14ac:dyDescent="0.2">
      <c r="A7" s="392" t="s">
        <v>187</v>
      </c>
      <c r="B7" s="392" t="s">
        <v>188</v>
      </c>
      <c r="C7" s="390" t="s">
        <v>181</v>
      </c>
      <c r="D7" s="392" t="s">
        <v>189</v>
      </c>
      <c r="E7" s="377">
        <v>3001</v>
      </c>
      <c r="F7" s="392" t="s">
        <v>188</v>
      </c>
      <c r="G7" s="377">
        <v>3101</v>
      </c>
      <c r="H7" s="133">
        <v>167242</v>
      </c>
      <c r="I7" s="290">
        <v>13</v>
      </c>
      <c r="J7" s="198">
        <v>7.7731670274213416</v>
      </c>
    </row>
    <row r="8" spans="1:11" s="5" customFormat="1" ht="12.75" x14ac:dyDescent="0.2">
      <c r="A8" s="392" t="s">
        <v>187</v>
      </c>
      <c r="B8" s="392" t="s">
        <v>188</v>
      </c>
      <c r="C8" s="390" t="s">
        <v>181</v>
      </c>
      <c r="D8" s="392" t="s">
        <v>189</v>
      </c>
      <c r="E8" s="377">
        <v>3001</v>
      </c>
      <c r="F8" s="392" t="s">
        <v>190</v>
      </c>
      <c r="G8" s="377">
        <v>3103</v>
      </c>
      <c r="H8" s="133">
        <v>14060</v>
      </c>
      <c r="I8" s="290">
        <v>1</v>
      </c>
      <c r="J8" s="198">
        <v>7.1123755334281658</v>
      </c>
    </row>
    <row r="9" spans="1:11" s="5" customFormat="1" ht="12.75" x14ac:dyDescent="0.2">
      <c r="A9" s="392" t="s">
        <v>187</v>
      </c>
      <c r="B9" s="387" t="s">
        <v>191</v>
      </c>
      <c r="C9" s="390" t="s">
        <v>181</v>
      </c>
      <c r="D9" s="387" t="s">
        <v>192</v>
      </c>
      <c r="E9" s="377">
        <v>3301</v>
      </c>
      <c r="F9" s="387" t="s">
        <v>192</v>
      </c>
      <c r="G9" s="377">
        <v>3301</v>
      </c>
      <c r="H9" s="133">
        <v>56064</v>
      </c>
      <c r="I9" s="290">
        <v>7</v>
      </c>
      <c r="J9" s="198">
        <v>12.485730593607306</v>
      </c>
    </row>
    <row r="10" spans="1:11" s="5" customFormat="1" ht="12.75" x14ac:dyDescent="0.2">
      <c r="A10" s="392" t="s">
        <v>193</v>
      </c>
      <c r="B10" s="392" t="s">
        <v>194</v>
      </c>
      <c r="C10" s="390" t="s">
        <v>181</v>
      </c>
      <c r="D10" s="392" t="s">
        <v>195</v>
      </c>
      <c r="E10" s="377">
        <v>4001</v>
      </c>
      <c r="F10" s="392" t="s">
        <v>196</v>
      </c>
      <c r="G10" s="377">
        <v>4101</v>
      </c>
      <c r="H10" s="133">
        <v>238659</v>
      </c>
      <c r="I10" s="290">
        <v>18</v>
      </c>
      <c r="J10" s="198">
        <v>7.5421417168428597</v>
      </c>
    </row>
    <row r="11" spans="1:11" s="5" customFormat="1" ht="12.75" x14ac:dyDescent="0.2">
      <c r="A11" s="392" t="s">
        <v>193</v>
      </c>
      <c r="B11" s="392" t="s">
        <v>194</v>
      </c>
      <c r="C11" s="390" t="s">
        <v>181</v>
      </c>
      <c r="D11" s="392" t="s">
        <v>195</v>
      </c>
      <c r="E11" s="377">
        <v>4001</v>
      </c>
      <c r="F11" s="392" t="s">
        <v>193</v>
      </c>
      <c r="G11" s="377">
        <v>4102</v>
      </c>
      <c r="H11" s="133">
        <v>245142</v>
      </c>
      <c r="I11" s="290">
        <v>27</v>
      </c>
      <c r="J11" s="198">
        <v>11.014024524561274</v>
      </c>
    </row>
    <row r="12" spans="1:11" s="5" customFormat="1" ht="12.75" x14ac:dyDescent="0.2">
      <c r="A12" s="392" t="s">
        <v>193</v>
      </c>
      <c r="B12" s="392" t="s">
        <v>197</v>
      </c>
      <c r="C12" s="390" t="s">
        <v>181</v>
      </c>
      <c r="D12" s="392" t="s">
        <v>198</v>
      </c>
      <c r="E12" s="377">
        <v>4301</v>
      </c>
      <c r="F12" s="193" t="s">
        <v>198</v>
      </c>
      <c r="G12" s="377">
        <v>4301</v>
      </c>
      <c r="H12" s="133">
        <v>118563</v>
      </c>
      <c r="I12" s="290">
        <v>16</v>
      </c>
      <c r="J12" s="198">
        <v>13.494935182139454</v>
      </c>
    </row>
    <row r="13" spans="1:11" s="5" customFormat="1" ht="12.75" x14ac:dyDescent="0.2">
      <c r="A13" s="392" t="s">
        <v>199</v>
      </c>
      <c r="B13" s="392" t="s">
        <v>199</v>
      </c>
      <c r="C13" s="390" t="s">
        <v>200</v>
      </c>
      <c r="D13" s="392" t="s">
        <v>200</v>
      </c>
      <c r="E13" s="377">
        <v>5001</v>
      </c>
      <c r="F13" s="392" t="s">
        <v>199</v>
      </c>
      <c r="G13" s="377">
        <v>5101</v>
      </c>
      <c r="H13" s="133">
        <v>310570</v>
      </c>
      <c r="I13" s="290">
        <v>9</v>
      </c>
      <c r="J13" s="198">
        <v>2.897897414431529</v>
      </c>
    </row>
    <row r="14" spans="1:11" s="5" customFormat="1" ht="12.75" x14ac:dyDescent="0.2">
      <c r="A14" s="392" t="s">
        <v>199</v>
      </c>
      <c r="B14" s="392" t="s">
        <v>199</v>
      </c>
      <c r="C14" s="390" t="s">
        <v>200</v>
      </c>
      <c r="D14" s="392" t="s">
        <v>200</v>
      </c>
      <c r="E14" s="377">
        <v>5001</v>
      </c>
      <c r="F14" s="392" t="s">
        <v>201</v>
      </c>
      <c r="G14" s="377">
        <v>5102</v>
      </c>
      <c r="H14" s="133">
        <v>28257</v>
      </c>
      <c r="I14" s="290">
        <v>17</v>
      </c>
      <c r="J14" s="198">
        <v>60.162083731464769</v>
      </c>
    </row>
    <row r="15" spans="1:11" s="5" customFormat="1" ht="12.75" x14ac:dyDescent="0.2">
      <c r="A15" s="392" t="s">
        <v>199</v>
      </c>
      <c r="B15" s="392" t="s">
        <v>199</v>
      </c>
      <c r="C15" s="390" t="s">
        <v>200</v>
      </c>
      <c r="D15" s="392" t="s">
        <v>200</v>
      </c>
      <c r="E15" s="377">
        <v>5001</v>
      </c>
      <c r="F15" s="392" t="s">
        <v>202</v>
      </c>
      <c r="G15" s="377">
        <v>5103</v>
      </c>
      <c r="H15" s="133">
        <v>44335</v>
      </c>
      <c r="I15" s="290">
        <v>3</v>
      </c>
      <c r="J15" s="198">
        <v>6.7666629074094962</v>
      </c>
    </row>
    <row r="16" spans="1:11" s="5" customFormat="1" ht="12.75" x14ac:dyDescent="0.2">
      <c r="A16" s="392" t="s">
        <v>199</v>
      </c>
      <c r="B16" s="392" t="s">
        <v>199</v>
      </c>
      <c r="C16" s="390" t="s">
        <v>200</v>
      </c>
      <c r="D16" s="392" t="s">
        <v>200</v>
      </c>
      <c r="E16" s="377">
        <v>5001</v>
      </c>
      <c r="F16" s="392" t="s">
        <v>203</v>
      </c>
      <c r="G16" s="377">
        <v>5105</v>
      </c>
      <c r="H16" s="133">
        <v>19306</v>
      </c>
      <c r="I16" s="290">
        <v>8</v>
      </c>
      <c r="J16" s="198">
        <v>41.43789495493629</v>
      </c>
    </row>
    <row r="17" spans="1:10" s="5" customFormat="1" ht="12.75" x14ac:dyDescent="0.2">
      <c r="A17" s="392" t="s">
        <v>199</v>
      </c>
      <c r="B17" s="392" t="s">
        <v>199</v>
      </c>
      <c r="C17" s="390" t="s">
        <v>200</v>
      </c>
      <c r="D17" s="392" t="s">
        <v>200</v>
      </c>
      <c r="E17" s="377">
        <v>5001</v>
      </c>
      <c r="F17" s="392" t="s">
        <v>204</v>
      </c>
      <c r="G17" s="377">
        <v>5107</v>
      </c>
      <c r="H17" s="133">
        <v>34527</v>
      </c>
      <c r="I17" s="290">
        <v>4</v>
      </c>
      <c r="J17" s="198">
        <v>11.585136270165377</v>
      </c>
    </row>
    <row r="18" spans="1:10" s="5" customFormat="1" ht="12.75" x14ac:dyDescent="0.2">
      <c r="A18" s="392" t="s">
        <v>199</v>
      </c>
      <c r="B18" s="392" t="s">
        <v>199</v>
      </c>
      <c r="C18" s="390" t="s">
        <v>200</v>
      </c>
      <c r="D18" s="392" t="s">
        <v>200</v>
      </c>
      <c r="E18" s="377">
        <v>5001</v>
      </c>
      <c r="F18" s="392" t="s">
        <v>205</v>
      </c>
      <c r="G18" s="377">
        <v>5109</v>
      </c>
      <c r="H18" s="133">
        <v>353000</v>
      </c>
      <c r="I18" s="290">
        <v>18</v>
      </c>
      <c r="J18" s="198">
        <v>5.0991501416430589</v>
      </c>
    </row>
    <row r="19" spans="1:10" s="5" customFormat="1" ht="12.75" x14ac:dyDescent="0.2">
      <c r="A19" s="392" t="s">
        <v>199</v>
      </c>
      <c r="B19" s="387" t="s">
        <v>206</v>
      </c>
      <c r="C19" s="390" t="s">
        <v>181</v>
      </c>
      <c r="D19" s="387" t="s">
        <v>207</v>
      </c>
      <c r="E19" s="377">
        <v>5301</v>
      </c>
      <c r="F19" s="194" t="s">
        <v>206</v>
      </c>
      <c r="G19" s="377">
        <v>5301</v>
      </c>
      <c r="H19" s="133">
        <v>67071</v>
      </c>
      <c r="I19" s="290">
        <v>5</v>
      </c>
      <c r="J19" s="198">
        <v>7.4547867185519818</v>
      </c>
    </row>
    <row r="20" spans="1:10" s="5" customFormat="1" ht="12.75" x14ac:dyDescent="0.2">
      <c r="A20" s="392" t="s">
        <v>199</v>
      </c>
      <c r="B20" s="387" t="s">
        <v>206</v>
      </c>
      <c r="C20" s="390" t="s">
        <v>181</v>
      </c>
      <c r="D20" s="387" t="s">
        <v>207</v>
      </c>
      <c r="E20" s="377">
        <v>5301</v>
      </c>
      <c r="F20" s="194" t="s">
        <v>208</v>
      </c>
      <c r="G20" s="377">
        <v>5304</v>
      </c>
      <c r="H20" s="133">
        <v>19905</v>
      </c>
      <c r="I20" s="290">
        <v>2</v>
      </c>
      <c r="J20" s="198">
        <v>10.04772670183371</v>
      </c>
    </row>
    <row r="21" spans="1:10" s="5" customFormat="1" ht="12.75" x14ac:dyDescent="0.2">
      <c r="A21" s="392" t="s">
        <v>199</v>
      </c>
      <c r="B21" s="387" t="s">
        <v>209</v>
      </c>
      <c r="C21" s="390" t="s">
        <v>181</v>
      </c>
      <c r="D21" s="387" t="s">
        <v>210</v>
      </c>
      <c r="E21" s="377">
        <v>5501</v>
      </c>
      <c r="F21" s="194" t="s">
        <v>209</v>
      </c>
      <c r="G21" s="377">
        <v>5501</v>
      </c>
      <c r="H21" s="133">
        <v>95032</v>
      </c>
      <c r="I21" s="290">
        <v>4</v>
      </c>
      <c r="J21" s="198">
        <v>4.2091085108174093</v>
      </c>
    </row>
    <row r="22" spans="1:10" s="5" customFormat="1" ht="12.75" x14ac:dyDescent="0.2">
      <c r="A22" s="392" t="s">
        <v>199</v>
      </c>
      <c r="B22" s="387" t="s">
        <v>209</v>
      </c>
      <c r="C22" s="390" t="s">
        <v>181</v>
      </c>
      <c r="D22" s="387" t="s">
        <v>210</v>
      </c>
      <c r="E22" s="377">
        <v>5501</v>
      </c>
      <c r="F22" s="194" t="s">
        <v>211</v>
      </c>
      <c r="G22" s="377">
        <v>5502</v>
      </c>
      <c r="H22" s="133">
        <v>52996</v>
      </c>
      <c r="I22" s="290">
        <v>2</v>
      </c>
      <c r="J22" s="198">
        <v>3.7738697260170579</v>
      </c>
    </row>
    <row r="23" spans="1:10" s="5" customFormat="1" ht="12.75" x14ac:dyDescent="0.2">
      <c r="A23" s="392" t="s">
        <v>199</v>
      </c>
      <c r="B23" s="387" t="s">
        <v>209</v>
      </c>
      <c r="C23" s="390" t="s">
        <v>181</v>
      </c>
      <c r="D23" s="387" t="s">
        <v>210</v>
      </c>
      <c r="E23" s="377">
        <v>5501</v>
      </c>
      <c r="F23" s="194" t="s">
        <v>212</v>
      </c>
      <c r="G23" s="377">
        <v>5503</v>
      </c>
      <c r="H23" s="133">
        <v>18745</v>
      </c>
      <c r="I23" s="290">
        <v>2</v>
      </c>
      <c r="J23" s="198">
        <v>10.669511869831954</v>
      </c>
    </row>
    <row r="24" spans="1:10" s="5" customFormat="1" ht="12.75" x14ac:dyDescent="0.2">
      <c r="A24" s="392" t="s">
        <v>199</v>
      </c>
      <c r="B24" s="387" t="s">
        <v>209</v>
      </c>
      <c r="C24" s="390" t="s">
        <v>181</v>
      </c>
      <c r="D24" s="387" t="s">
        <v>210</v>
      </c>
      <c r="E24" s="377">
        <v>5501</v>
      </c>
      <c r="F24" s="194" t="s">
        <v>213</v>
      </c>
      <c r="G24" s="377">
        <v>5504</v>
      </c>
      <c r="H24" s="133">
        <v>23803</v>
      </c>
      <c r="I24" s="290">
        <v>0</v>
      </c>
      <c r="J24" s="198">
        <v>0</v>
      </c>
    </row>
    <row r="25" spans="1:10" s="5" customFormat="1" ht="12.75" x14ac:dyDescent="0.2">
      <c r="A25" s="392" t="s">
        <v>199</v>
      </c>
      <c r="B25" s="392" t="s">
        <v>214</v>
      </c>
      <c r="C25" s="390" t="s">
        <v>181</v>
      </c>
      <c r="D25" s="392" t="s">
        <v>215</v>
      </c>
      <c r="E25" s="377">
        <v>5601</v>
      </c>
      <c r="F25" s="193" t="s">
        <v>214</v>
      </c>
      <c r="G25" s="377">
        <v>5601</v>
      </c>
      <c r="H25" s="133">
        <v>95130</v>
      </c>
      <c r="I25" s="290">
        <v>8</v>
      </c>
      <c r="J25" s="198">
        <v>8.4095448333858922</v>
      </c>
    </row>
    <row r="26" spans="1:10" s="5" customFormat="1" ht="12.75" x14ac:dyDescent="0.2">
      <c r="A26" s="392" t="s">
        <v>199</v>
      </c>
      <c r="B26" s="392" t="s">
        <v>214</v>
      </c>
      <c r="C26" s="390" t="s">
        <v>181</v>
      </c>
      <c r="D26" s="392" t="s">
        <v>215</v>
      </c>
      <c r="E26" s="377">
        <v>5601</v>
      </c>
      <c r="F26" s="193" t="s">
        <v>216</v>
      </c>
      <c r="G26" s="377">
        <v>5603</v>
      </c>
      <c r="H26" s="133">
        <v>24307</v>
      </c>
      <c r="I26" s="290">
        <v>1</v>
      </c>
      <c r="J26" s="198">
        <v>4.1140412226930509</v>
      </c>
    </row>
    <row r="27" spans="1:10" s="5" customFormat="1" ht="12.75" x14ac:dyDescent="0.2">
      <c r="A27" s="392" t="s">
        <v>199</v>
      </c>
      <c r="B27" s="392" t="s">
        <v>214</v>
      </c>
      <c r="C27" s="390" t="s">
        <v>181</v>
      </c>
      <c r="D27" s="392" t="s">
        <v>215</v>
      </c>
      <c r="E27" s="377">
        <v>5601</v>
      </c>
      <c r="F27" s="193" t="s">
        <v>217</v>
      </c>
      <c r="G27" s="377">
        <v>5606</v>
      </c>
      <c r="H27" s="133">
        <v>11467</v>
      </c>
      <c r="I27" s="290">
        <v>0</v>
      </c>
      <c r="J27" s="198">
        <v>0</v>
      </c>
    </row>
    <row r="28" spans="1:10" s="5" customFormat="1" ht="12.75" x14ac:dyDescent="0.2">
      <c r="A28" s="392" t="s">
        <v>199</v>
      </c>
      <c r="B28" s="387" t="s">
        <v>218</v>
      </c>
      <c r="C28" s="390" t="s">
        <v>181</v>
      </c>
      <c r="D28" s="387" t="s">
        <v>219</v>
      </c>
      <c r="E28" s="377">
        <v>5701</v>
      </c>
      <c r="F28" s="194" t="s">
        <v>219</v>
      </c>
      <c r="G28" s="377">
        <v>5701</v>
      </c>
      <c r="H28" s="133">
        <v>81120</v>
      </c>
      <c r="I28" s="290">
        <v>3</v>
      </c>
      <c r="J28" s="198">
        <v>3.6982248520710059</v>
      </c>
    </row>
    <row r="29" spans="1:10" s="5" customFormat="1" ht="12.75" x14ac:dyDescent="0.2">
      <c r="A29" s="392" t="s">
        <v>199</v>
      </c>
      <c r="B29" s="392" t="s">
        <v>220</v>
      </c>
      <c r="C29" s="390" t="s">
        <v>200</v>
      </c>
      <c r="D29" s="392" t="s">
        <v>200</v>
      </c>
      <c r="E29" s="377">
        <v>5001</v>
      </c>
      <c r="F29" s="392" t="s">
        <v>221</v>
      </c>
      <c r="G29" s="377">
        <v>5801</v>
      </c>
      <c r="H29" s="133">
        <v>162464</v>
      </c>
      <c r="I29" s="290">
        <v>6</v>
      </c>
      <c r="J29" s="198">
        <v>3.6931258617293681</v>
      </c>
    </row>
    <row r="30" spans="1:10" s="5" customFormat="1" ht="12.75" x14ac:dyDescent="0.2">
      <c r="A30" s="392" t="s">
        <v>199</v>
      </c>
      <c r="B30" s="392" t="s">
        <v>220</v>
      </c>
      <c r="C30" s="390" t="s">
        <v>200</v>
      </c>
      <c r="D30" s="392" t="s">
        <v>200</v>
      </c>
      <c r="E30" s="377">
        <v>5001</v>
      </c>
      <c r="F30" s="392" t="s">
        <v>222</v>
      </c>
      <c r="G30" s="377">
        <v>5802</v>
      </c>
      <c r="H30" s="133">
        <v>48633</v>
      </c>
      <c r="I30" s="290">
        <v>1</v>
      </c>
      <c r="J30" s="198">
        <v>2.0562169720148873</v>
      </c>
    </row>
    <row r="31" spans="1:10" s="5" customFormat="1" ht="12.75" x14ac:dyDescent="0.2">
      <c r="A31" s="392" t="s">
        <v>199</v>
      </c>
      <c r="B31" s="392" t="s">
        <v>220</v>
      </c>
      <c r="C31" s="390" t="s">
        <v>200</v>
      </c>
      <c r="D31" s="392" t="s">
        <v>200</v>
      </c>
      <c r="E31" s="377">
        <v>5001</v>
      </c>
      <c r="F31" s="392" t="s">
        <v>223</v>
      </c>
      <c r="G31" s="377">
        <v>5803</v>
      </c>
      <c r="H31" s="133">
        <v>18625</v>
      </c>
      <c r="I31" s="290">
        <v>2</v>
      </c>
      <c r="J31" s="198">
        <v>10.738255033557047</v>
      </c>
    </row>
    <row r="32" spans="1:10" s="5" customFormat="1" ht="12.75" x14ac:dyDescent="0.2">
      <c r="A32" s="392" t="s">
        <v>199</v>
      </c>
      <c r="B32" s="392" t="s">
        <v>220</v>
      </c>
      <c r="C32" s="390" t="s">
        <v>200</v>
      </c>
      <c r="D32" s="392" t="s">
        <v>200</v>
      </c>
      <c r="E32" s="377">
        <v>5001</v>
      </c>
      <c r="F32" s="392" t="s">
        <v>224</v>
      </c>
      <c r="G32" s="377">
        <v>5804</v>
      </c>
      <c r="H32" s="133">
        <v>134099</v>
      </c>
      <c r="I32" s="290">
        <v>2</v>
      </c>
      <c r="J32" s="198">
        <v>1.4914354320315588</v>
      </c>
    </row>
    <row r="33" spans="1:10" s="5" customFormat="1" ht="12.75" x14ac:dyDescent="0.2">
      <c r="A33" s="392" t="s">
        <v>225</v>
      </c>
      <c r="B33" s="392" t="s">
        <v>226</v>
      </c>
      <c r="C33" s="390" t="s">
        <v>181</v>
      </c>
      <c r="D33" s="392" t="s">
        <v>227</v>
      </c>
      <c r="E33" s="377">
        <v>6001</v>
      </c>
      <c r="F33" s="392" t="s">
        <v>228</v>
      </c>
      <c r="G33" s="377">
        <v>6101</v>
      </c>
      <c r="H33" s="133">
        <v>258738</v>
      </c>
      <c r="I33" s="290">
        <v>13</v>
      </c>
      <c r="J33" s="198">
        <v>5.0243876044492879</v>
      </c>
    </row>
    <row r="34" spans="1:10" s="5" customFormat="1" ht="12.75" x14ac:dyDescent="0.2">
      <c r="A34" s="392" t="s">
        <v>225</v>
      </c>
      <c r="B34" s="392" t="s">
        <v>226</v>
      </c>
      <c r="C34" s="390" t="s">
        <v>181</v>
      </c>
      <c r="D34" s="392" t="s">
        <v>227</v>
      </c>
      <c r="E34" s="377">
        <v>6001</v>
      </c>
      <c r="F34" s="392" t="s">
        <v>229</v>
      </c>
      <c r="G34" s="377">
        <v>6108</v>
      </c>
      <c r="H34" s="133">
        <v>56839</v>
      </c>
      <c r="I34" s="290">
        <v>2</v>
      </c>
      <c r="J34" s="198">
        <v>3.5187107443832577</v>
      </c>
    </row>
    <row r="35" spans="1:10" s="5" customFormat="1" ht="12.75" x14ac:dyDescent="0.2">
      <c r="A35" s="392" t="s">
        <v>225</v>
      </c>
      <c r="B35" s="387" t="s">
        <v>226</v>
      </c>
      <c r="C35" s="390" t="s">
        <v>181</v>
      </c>
      <c r="D35" s="387" t="s">
        <v>230</v>
      </c>
      <c r="E35" s="377">
        <v>6115</v>
      </c>
      <c r="F35" s="387" t="s">
        <v>230</v>
      </c>
      <c r="G35" s="377">
        <v>6115</v>
      </c>
      <c r="H35" s="133">
        <v>62193</v>
      </c>
      <c r="I35" s="290">
        <v>8</v>
      </c>
      <c r="J35" s="198">
        <v>12.863183959609602</v>
      </c>
    </row>
    <row r="36" spans="1:10" s="5" customFormat="1" ht="12.75" x14ac:dyDescent="0.2">
      <c r="A36" s="392" t="s">
        <v>225</v>
      </c>
      <c r="B36" s="387" t="s">
        <v>231</v>
      </c>
      <c r="C36" s="390" t="s">
        <v>181</v>
      </c>
      <c r="D36" s="387" t="s">
        <v>232</v>
      </c>
      <c r="E36" s="377">
        <v>6301</v>
      </c>
      <c r="F36" s="194" t="s">
        <v>232</v>
      </c>
      <c r="G36" s="377">
        <v>6301</v>
      </c>
      <c r="H36" s="133">
        <v>76875</v>
      </c>
      <c r="I36" s="290">
        <v>10</v>
      </c>
      <c r="J36" s="198">
        <v>13.008130081300813</v>
      </c>
    </row>
    <row r="37" spans="1:10" s="5" customFormat="1" ht="12.75" x14ac:dyDescent="0.2">
      <c r="A37" s="392" t="s">
        <v>233</v>
      </c>
      <c r="B37" s="392" t="s">
        <v>234</v>
      </c>
      <c r="C37" s="390" t="s">
        <v>181</v>
      </c>
      <c r="D37" s="392" t="s">
        <v>235</v>
      </c>
      <c r="E37" s="377">
        <v>7001</v>
      </c>
      <c r="F37" s="392" t="s">
        <v>234</v>
      </c>
      <c r="G37" s="377">
        <v>7101</v>
      </c>
      <c r="H37" s="133">
        <v>232672</v>
      </c>
      <c r="I37" s="290">
        <v>18</v>
      </c>
      <c r="J37" s="198">
        <v>7.7362123504332283</v>
      </c>
    </row>
    <row r="38" spans="1:10" s="5" customFormat="1" ht="12.75" x14ac:dyDescent="0.2">
      <c r="A38" s="392" t="s">
        <v>233</v>
      </c>
      <c r="B38" s="387" t="s">
        <v>234</v>
      </c>
      <c r="C38" s="390" t="s">
        <v>181</v>
      </c>
      <c r="D38" s="387" t="s">
        <v>236</v>
      </c>
      <c r="E38" s="377">
        <v>7102</v>
      </c>
      <c r="F38" s="387" t="s">
        <v>236</v>
      </c>
      <c r="G38" s="377">
        <v>7102</v>
      </c>
      <c r="H38" s="133">
        <v>49932</v>
      </c>
      <c r="I38" s="290">
        <v>7</v>
      </c>
      <c r="J38" s="198">
        <v>14.019065929664343</v>
      </c>
    </row>
    <row r="39" spans="1:10" s="5" customFormat="1" ht="12.75" x14ac:dyDescent="0.2">
      <c r="A39" s="392" t="s">
        <v>233</v>
      </c>
      <c r="B39" s="392" t="s">
        <v>234</v>
      </c>
      <c r="C39" s="390" t="s">
        <v>181</v>
      </c>
      <c r="D39" s="392" t="s">
        <v>235</v>
      </c>
      <c r="E39" s="377">
        <v>7001</v>
      </c>
      <c r="F39" s="392" t="s">
        <v>233</v>
      </c>
      <c r="G39" s="377">
        <v>7105</v>
      </c>
      <c r="H39" s="133">
        <v>54841</v>
      </c>
      <c r="I39" s="290">
        <v>10</v>
      </c>
      <c r="J39" s="198">
        <v>18.234532557757884</v>
      </c>
    </row>
    <row r="40" spans="1:10" s="5" customFormat="1" ht="12.75" x14ac:dyDescent="0.2">
      <c r="A40" s="392" t="s">
        <v>233</v>
      </c>
      <c r="B40" s="392" t="s">
        <v>237</v>
      </c>
      <c r="C40" s="390" t="s">
        <v>181</v>
      </c>
      <c r="D40" s="392" t="s">
        <v>238</v>
      </c>
      <c r="E40" s="377">
        <v>7301</v>
      </c>
      <c r="F40" s="193" t="s">
        <v>237</v>
      </c>
      <c r="G40" s="377">
        <v>7301</v>
      </c>
      <c r="H40" s="133">
        <v>158795</v>
      </c>
      <c r="I40" s="290">
        <v>13</v>
      </c>
      <c r="J40" s="198">
        <v>8.1866557511256648</v>
      </c>
    </row>
    <row r="41" spans="1:10" s="5" customFormat="1" ht="12.75" x14ac:dyDescent="0.2">
      <c r="A41" s="392" t="s">
        <v>233</v>
      </c>
      <c r="B41" s="392" t="s">
        <v>237</v>
      </c>
      <c r="C41" s="390" t="s">
        <v>181</v>
      </c>
      <c r="D41" s="392" t="s">
        <v>238</v>
      </c>
      <c r="E41" s="377">
        <v>7301</v>
      </c>
      <c r="F41" s="193" t="s">
        <v>239</v>
      </c>
      <c r="G41" s="377">
        <v>7305</v>
      </c>
      <c r="H41" s="133">
        <v>10940</v>
      </c>
      <c r="I41" s="290">
        <v>6</v>
      </c>
      <c r="J41" s="198">
        <v>54.844606946983546</v>
      </c>
    </row>
    <row r="42" spans="1:10" s="5" customFormat="1" ht="12.75" x14ac:dyDescent="0.2">
      <c r="A42" s="392" t="s">
        <v>233</v>
      </c>
      <c r="B42" s="392" t="s">
        <v>237</v>
      </c>
      <c r="C42" s="390" t="s">
        <v>181</v>
      </c>
      <c r="D42" s="392" t="s">
        <v>238</v>
      </c>
      <c r="E42" s="377">
        <v>7301</v>
      </c>
      <c r="F42" s="193" t="s">
        <v>240</v>
      </c>
      <c r="G42" s="377">
        <v>7306</v>
      </c>
      <c r="H42" s="133">
        <v>15721</v>
      </c>
      <c r="I42" s="290">
        <v>5</v>
      </c>
      <c r="J42" s="198">
        <v>31.804592583169011</v>
      </c>
    </row>
    <row r="43" spans="1:10" s="5" customFormat="1" ht="12.75" x14ac:dyDescent="0.2">
      <c r="A43" s="392" t="s">
        <v>233</v>
      </c>
      <c r="B43" s="387" t="s">
        <v>241</v>
      </c>
      <c r="C43" s="390" t="s">
        <v>181</v>
      </c>
      <c r="D43" s="387" t="s">
        <v>241</v>
      </c>
      <c r="E43" s="377">
        <v>7401</v>
      </c>
      <c r="F43" s="194" t="s">
        <v>241</v>
      </c>
      <c r="G43" s="377">
        <v>7401</v>
      </c>
      <c r="H43" s="133">
        <v>99056</v>
      </c>
      <c r="I43" s="290">
        <v>7</v>
      </c>
      <c r="J43" s="198">
        <v>7.0667097399450816</v>
      </c>
    </row>
    <row r="44" spans="1:10" s="5" customFormat="1" ht="12.75" x14ac:dyDescent="0.2">
      <c r="A44" s="392" t="s">
        <v>242</v>
      </c>
      <c r="B44" s="392" t="s">
        <v>243</v>
      </c>
      <c r="C44" s="390" t="s">
        <v>244</v>
      </c>
      <c r="D44" s="392" t="s">
        <v>244</v>
      </c>
      <c r="E44" s="377">
        <v>8001</v>
      </c>
      <c r="F44" s="392" t="s">
        <v>243</v>
      </c>
      <c r="G44" s="377">
        <v>8101</v>
      </c>
      <c r="H44" s="133">
        <v>236400</v>
      </c>
      <c r="I44" s="290">
        <v>13</v>
      </c>
      <c r="J44" s="198">
        <v>5.4991539763113364</v>
      </c>
    </row>
    <row r="45" spans="1:10" s="5" customFormat="1" ht="12.75" x14ac:dyDescent="0.2">
      <c r="A45" s="392" t="s">
        <v>242</v>
      </c>
      <c r="B45" s="392" t="s">
        <v>243</v>
      </c>
      <c r="C45" s="390" t="s">
        <v>244</v>
      </c>
      <c r="D45" s="392" t="s">
        <v>244</v>
      </c>
      <c r="E45" s="377">
        <v>8001</v>
      </c>
      <c r="F45" s="392" t="s">
        <v>245</v>
      </c>
      <c r="G45" s="377">
        <v>8102</v>
      </c>
      <c r="H45" s="133">
        <v>123634</v>
      </c>
      <c r="I45" s="290">
        <v>5</v>
      </c>
      <c r="J45" s="198">
        <v>4.0441949625507547</v>
      </c>
    </row>
    <row r="46" spans="1:10" s="5" customFormat="1" ht="12.75" x14ac:dyDescent="0.2">
      <c r="A46" s="392" t="s">
        <v>242</v>
      </c>
      <c r="B46" s="392" t="s">
        <v>243</v>
      </c>
      <c r="C46" s="390" t="s">
        <v>244</v>
      </c>
      <c r="D46" s="392" t="s">
        <v>244</v>
      </c>
      <c r="E46" s="377">
        <v>8001</v>
      </c>
      <c r="F46" s="392" t="s">
        <v>246</v>
      </c>
      <c r="G46" s="377">
        <v>8103</v>
      </c>
      <c r="H46" s="133">
        <v>90438</v>
      </c>
      <c r="I46" s="290">
        <v>4</v>
      </c>
      <c r="J46" s="198">
        <v>4.4229195692076342</v>
      </c>
    </row>
    <row r="47" spans="1:10" s="5" customFormat="1" ht="12.75" x14ac:dyDescent="0.2">
      <c r="A47" s="392" t="s">
        <v>242</v>
      </c>
      <c r="B47" s="392" t="s">
        <v>243</v>
      </c>
      <c r="C47" s="390" t="s">
        <v>244</v>
      </c>
      <c r="D47" s="392" t="s">
        <v>244</v>
      </c>
      <c r="E47" s="377">
        <v>8001</v>
      </c>
      <c r="F47" s="392" t="s">
        <v>247</v>
      </c>
      <c r="G47" s="377">
        <v>8105</v>
      </c>
      <c r="H47" s="133">
        <v>25778</v>
      </c>
      <c r="I47" s="290">
        <v>5</v>
      </c>
      <c r="J47" s="198">
        <v>19.396384513926602</v>
      </c>
    </row>
    <row r="48" spans="1:10" s="5" customFormat="1" ht="12.75" x14ac:dyDescent="0.2">
      <c r="A48" s="392" t="s">
        <v>242</v>
      </c>
      <c r="B48" s="392" t="s">
        <v>243</v>
      </c>
      <c r="C48" s="390" t="s">
        <v>244</v>
      </c>
      <c r="D48" s="392" t="s">
        <v>244</v>
      </c>
      <c r="E48" s="377">
        <v>8001</v>
      </c>
      <c r="F48" s="392" t="s">
        <v>248</v>
      </c>
      <c r="G48" s="377">
        <v>8106</v>
      </c>
      <c r="H48" s="133">
        <v>45845</v>
      </c>
      <c r="I48" s="290">
        <v>4</v>
      </c>
      <c r="J48" s="198">
        <v>8.7250518049950934</v>
      </c>
    </row>
    <row r="49" spans="1:10" s="5" customFormat="1" ht="12.75" x14ac:dyDescent="0.2">
      <c r="A49" s="392" t="s">
        <v>242</v>
      </c>
      <c r="B49" s="392" t="s">
        <v>243</v>
      </c>
      <c r="C49" s="390" t="s">
        <v>244</v>
      </c>
      <c r="D49" s="392" t="s">
        <v>244</v>
      </c>
      <c r="E49" s="377">
        <v>8001</v>
      </c>
      <c r="F49" s="392" t="s">
        <v>249</v>
      </c>
      <c r="G49" s="377">
        <v>8107</v>
      </c>
      <c r="H49" s="133">
        <v>49531</v>
      </c>
      <c r="I49" s="290">
        <v>6</v>
      </c>
      <c r="J49" s="198">
        <v>12.113625810098727</v>
      </c>
    </row>
    <row r="50" spans="1:10" s="5" customFormat="1" ht="12.75" x14ac:dyDescent="0.2">
      <c r="A50" s="392" t="s">
        <v>242</v>
      </c>
      <c r="B50" s="392" t="s">
        <v>243</v>
      </c>
      <c r="C50" s="390" t="s">
        <v>244</v>
      </c>
      <c r="D50" s="392" t="s">
        <v>244</v>
      </c>
      <c r="E50" s="377">
        <v>8001</v>
      </c>
      <c r="F50" s="392" t="s">
        <v>250</v>
      </c>
      <c r="G50" s="377">
        <v>8108</v>
      </c>
      <c r="H50" s="133">
        <v>140877</v>
      </c>
      <c r="I50" s="290">
        <v>8</v>
      </c>
      <c r="J50" s="198">
        <v>5.6787126358454536</v>
      </c>
    </row>
    <row r="51" spans="1:10" s="5" customFormat="1" ht="12.75" x14ac:dyDescent="0.2">
      <c r="A51" s="392" t="s">
        <v>242</v>
      </c>
      <c r="B51" s="392" t="s">
        <v>243</v>
      </c>
      <c r="C51" s="390" t="s">
        <v>244</v>
      </c>
      <c r="D51" s="392" t="s">
        <v>244</v>
      </c>
      <c r="E51" s="377">
        <v>8001</v>
      </c>
      <c r="F51" s="392" t="s">
        <v>251</v>
      </c>
      <c r="G51" s="377">
        <v>8109</v>
      </c>
      <c r="H51" s="133">
        <v>14662</v>
      </c>
      <c r="I51" s="290">
        <v>3</v>
      </c>
      <c r="J51" s="198">
        <v>20.461055790478788</v>
      </c>
    </row>
    <row r="52" spans="1:10" s="5" customFormat="1" ht="12.75" x14ac:dyDescent="0.2">
      <c r="A52" s="392" t="s">
        <v>242</v>
      </c>
      <c r="B52" s="392" t="s">
        <v>243</v>
      </c>
      <c r="C52" s="390" t="s">
        <v>244</v>
      </c>
      <c r="D52" s="392" t="s">
        <v>244</v>
      </c>
      <c r="E52" s="377">
        <v>8001</v>
      </c>
      <c r="F52" s="392" t="s">
        <v>252</v>
      </c>
      <c r="G52" s="377">
        <v>8110</v>
      </c>
      <c r="H52" s="133">
        <v>158087</v>
      </c>
      <c r="I52" s="290">
        <v>9</v>
      </c>
      <c r="J52" s="198">
        <v>5.6930677411804895</v>
      </c>
    </row>
    <row r="53" spans="1:10" s="5" customFormat="1" ht="12.75" x14ac:dyDescent="0.2">
      <c r="A53" s="392" t="s">
        <v>242</v>
      </c>
      <c r="B53" s="392" t="s">
        <v>243</v>
      </c>
      <c r="C53" s="390" t="s">
        <v>244</v>
      </c>
      <c r="D53" s="392" t="s">
        <v>244</v>
      </c>
      <c r="E53" s="377">
        <v>8001</v>
      </c>
      <c r="F53" s="392" t="s">
        <v>253</v>
      </c>
      <c r="G53" s="377">
        <v>8111</v>
      </c>
      <c r="H53" s="133">
        <v>58294</v>
      </c>
      <c r="I53" s="290">
        <v>1</v>
      </c>
      <c r="J53" s="198">
        <v>1.7154424125982093</v>
      </c>
    </row>
    <row r="54" spans="1:10" s="5" customFormat="1" ht="12.75" x14ac:dyDescent="0.2">
      <c r="A54" s="392" t="s">
        <v>242</v>
      </c>
      <c r="B54" s="392" t="s">
        <v>243</v>
      </c>
      <c r="C54" s="390" t="s">
        <v>244</v>
      </c>
      <c r="D54" s="392" t="s">
        <v>244</v>
      </c>
      <c r="E54" s="377">
        <v>8001</v>
      </c>
      <c r="F54" s="392" t="s">
        <v>254</v>
      </c>
      <c r="G54" s="377">
        <v>8112</v>
      </c>
      <c r="H54" s="133">
        <v>96499</v>
      </c>
      <c r="I54" s="290">
        <v>10</v>
      </c>
      <c r="J54" s="198">
        <v>10.362801687064115</v>
      </c>
    </row>
    <row r="55" spans="1:10" s="5" customFormat="1" ht="12.75" x14ac:dyDescent="0.2">
      <c r="A55" s="392" t="s">
        <v>242</v>
      </c>
      <c r="B55" s="392" t="s">
        <v>242</v>
      </c>
      <c r="C55" s="390" t="s">
        <v>181</v>
      </c>
      <c r="D55" s="392" t="s">
        <v>255</v>
      </c>
      <c r="E55" s="377">
        <v>8301</v>
      </c>
      <c r="F55" s="392" t="s">
        <v>256</v>
      </c>
      <c r="G55" s="377">
        <v>8301</v>
      </c>
      <c r="H55" s="133">
        <v>214799</v>
      </c>
      <c r="I55" s="290">
        <v>21</v>
      </c>
      <c r="J55" s="198">
        <v>9.7765818276621399</v>
      </c>
    </row>
    <row r="56" spans="1:10" s="5" customFormat="1" ht="12.75" x14ac:dyDescent="0.2">
      <c r="A56" s="392" t="s">
        <v>242</v>
      </c>
      <c r="B56" s="392" t="s">
        <v>242</v>
      </c>
      <c r="C56" s="390" t="s">
        <v>181</v>
      </c>
      <c r="D56" s="392" t="s">
        <v>255</v>
      </c>
      <c r="E56" s="377">
        <v>8301</v>
      </c>
      <c r="F56" s="193" t="s">
        <v>257</v>
      </c>
      <c r="G56" s="377">
        <v>8306</v>
      </c>
      <c r="H56" s="133">
        <v>27814</v>
      </c>
      <c r="I56" s="290">
        <v>2</v>
      </c>
      <c r="J56" s="198">
        <v>7.1906234270511264</v>
      </c>
    </row>
    <row r="57" spans="1:10" s="5" customFormat="1" ht="12.75" x14ac:dyDescent="0.2">
      <c r="A57" s="392" t="s">
        <v>258</v>
      </c>
      <c r="B57" s="392" t="s">
        <v>259</v>
      </c>
      <c r="C57" s="390" t="s">
        <v>181</v>
      </c>
      <c r="D57" s="392" t="s">
        <v>260</v>
      </c>
      <c r="E57" s="377">
        <v>9001</v>
      </c>
      <c r="F57" s="392" t="s">
        <v>261</v>
      </c>
      <c r="G57" s="377">
        <v>9101</v>
      </c>
      <c r="H57" s="133">
        <v>298239</v>
      </c>
      <c r="I57" s="290">
        <v>10</v>
      </c>
      <c r="J57" s="198">
        <v>3.3530155345209716</v>
      </c>
    </row>
    <row r="58" spans="1:10" s="5" customFormat="1" ht="12.75" x14ac:dyDescent="0.2">
      <c r="A58" s="392" t="s">
        <v>258</v>
      </c>
      <c r="B58" s="392" t="s">
        <v>259</v>
      </c>
      <c r="C58" s="390" t="s">
        <v>181</v>
      </c>
      <c r="D58" s="392" t="s">
        <v>260</v>
      </c>
      <c r="E58" s="377">
        <v>9001</v>
      </c>
      <c r="F58" s="392" t="s">
        <v>262</v>
      </c>
      <c r="G58" s="377">
        <v>9112</v>
      </c>
      <c r="H58" s="133">
        <v>80067</v>
      </c>
      <c r="I58" s="290">
        <v>7</v>
      </c>
      <c r="J58" s="198">
        <v>8.7426780071689958</v>
      </c>
    </row>
    <row r="59" spans="1:10" s="5" customFormat="1" ht="12.75" x14ac:dyDescent="0.2">
      <c r="A59" s="392" t="s">
        <v>258</v>
      </c>
      <c r="B59" s="387" t="s">
        <v>259</v>
      </c>
      <c r="C59" s="390" t="s">
        <v>181</v>
      </c>
      <c r="D59" s="387" t="s">
        <v>263</v>
      </c>
      <c r="E59" s="377">
        <v>9120</v>
      </c>
      <c r="F59" s="387" t="s">
        <v>263</v>
      </c>
      <c r="G59" s="377">
        <v>9120</v>
      </c>
      <c r="H59" s="133">
        <v>58025</v>
      </c>
      <c r="I59" s="290">
        <v>6</v>
      </c>
      <c r="J59" s="198">
        <v>10.340370529943989</v>
      </c>
    </row>
    <row r="60" spans="1:10" s="5" customFormat="1" ht="12.75" x14ac:dyDescent="0.2">
      <c r="A60" s="392" t="s">
        <v>258</v>
      </c>
      <c r="B60" s="387" t="s">
        <v>264</v>
      </c>
      <c r="C60" s="390" t="s">
        <v>181</v>
      </c>
      <c r="D60" s="387" t="s">
        <v>265</v>
      </c>
      <c r="E60" s="377">
        <v>9201</v>
      </c>
      <c r="F60" s="387" t="s">
        <v>265</v>
      </c>
      <c r="G60" s="377">
        <v>9201</v>
      </c>
      <c r="H60" s="133">
        <v>55451</v>
      </c>
      <c r="I60" s="290">
        <v>9</v>
      </c>
      <c r="J60" s="198">
        <v>16.230545887360012</v>
      </c>
    </row>
    <row r="61" spans="1:10" s="5" customFormat="1" ht="12.75" x14ac:dyDescent="0.2">
      <c r="A61" s="392" t="s">
        <v>266</v>
      </c>
      <c r="B61" s="392" t="s">
        <v>267</v>
      </c>
      <c r="C61" s="390" t="s">
        <v>181</v>
      </c>
      <c r="D61" s="392" t="s">
        <v>268</v>
      </c>
      <c r="E61" s="377">
        <v>10001</v>
      </c>
      <c r="F61" s="392" t="s">
        <v>269</v>
      </c>
      <c r="G61" s="377">
        <v>10101</v>
      </c>
      <c r="H61" s="133">
        <v>262245</v>
      </c>
      <c r="I61" s="290">
        <v>29</v>
      </c>
      <c r="J61" s="198">
        <v>11.058361455890484</v>
      </c>
    </row>
    <row r="62" spans="1:10" s="5" customFormat="1" ht="12.75" x14ac:dyDescent="0.2">
      <c r="A62" s="392" t="s">
        <v>266</v>
      </c>
      <c r="B62" s="392" t="s">
        <v>267</v>
      </c>
      <c r="C62" s="390" t="s">
        <v>181</v>
      </c>
      <c r="D62" s="392" t="s">
        <v>268</v>
      </c>
      <c r="E62" s="377">
        <v>10001</v>
      </c>
      <c r="F62" s="392" t="s">
        <v>270</v>
      </c>
      <c r="G62" s="377">
        <v>10109</v>
      </c>
      <c r="H62" s="133">
        <v>47063</v>
      </c>
      <c r="I62" s="290">
        <v>5</v>
      </c>
      <c r="J62" s="198">
        <v>10.62405711493105</v>
      </c>
    </row>
    <row r="63" spans="1:10" s="5" customFormat="1" ht="12.75" x14ac:dyDescent="0.2">
      <c r="A63" s="392" t="s">
        <v>266</v>
      </c>
      <c r="B63" s="387" t="s">
        <v>271</v>
      </c>
      <c r="C63" s="390" t="s">
        <v>181</v>
      </c>
      <c r="D63" s="387" t="s">
        <v>272</v>
      </c>
      <c r="E63" s="377">
        <v>10201</v>
      </c>
      <c r="F63" s="387" t="s">
        <v>272</v>
      </c>
      <c r="G63" s="377">
        <v>10201</v>
      </c>
      <c r="H63" s="133">
        <v>46805</v>
      </c>
      <c r="I63" s="290">
        <v>6</v>
      </c>
      <c r="J63" s="198">
        <v>12.819143253925864</v>
      </c>
    </row>
    <row r="64" spans="1:10" s="5" customFormat="1" ht="12.75" x14ac:dyDescent="0.2">
      <c r="A64" s="392" t="s">
        <v>266</v>
      </c>
      <c r="B64" s="392" t="s">
        <v>273</v>
      </c>
      <c r="C64" s="390" t="s">
        <v>181</v>
      </c>
      <c r="D64" s="392" t="s">
        <v>273</v>
      </c>
      <c r="E64" s="377">
        <v>10301</v>
      </c>
      <c r="F64" s="392" t="s">
        <v>273</v>
      </c>
      <c r="G64" s="377">
        <v>10301</v>
      </c>
      <c r="H64" s="133">
        <v>171233</v>
      </c>
      <c r="I64" s="290">
        <v>23</v>
      </c>
      <c r="J64" s="198">
        <v>13.431990328966965</v>
      </c>
    </row>
    <row r="65" spans="1:10" s="5" customFormat="1" ht="12.75" x14ac:dyDescent="0.2">
      <c r="A65" s="392" t="s">
        <v>274</v>
      </c>
      <c r="B65" s="387" t="s">
        <v>275</v>
      </c>
      <c r="C65" s="390" t="s">
        <v>181</v>
      </c>
      <c r="D65" s="387" t="s">
        <v>275</v>
      </c>
      <c r="E65" s="377">
        <v>11101</v>
      </c>
      <c r="F65" s="387" t="s">
        <v>275</v>
      </c>
      <c r="G65" s="377">
        <v>11101</v>
      </c>
      <c r="H65" s="133">
        <v>60410</v>
      </c>
      <c r="I65" s="290">
        <v>0</v>
      </c>
      <c r="J65" s="198">
        <v>0</v>
      </c>
    </row>
    <row r="66" spans="1:10" s="5" customFormat="1" ht="12.75" x14ac:dyDescent="0.2">
      <c r="A66" s="392" t="s">
        <v>276</v>
      </c>
      <c r="B66" s="392" t="s">
        <v>276</v>
      </c>
      <c r="C66" s="390" t="s">
        <v>181</v>
      </c>
      <c r="D66" s="392" t="s">
        <v>277</v>
      </c>
      <c r="E66" s="377">
        <v>12101</v>
      </c>
      <c r="F66" s="193" t="s">
        <v>277</v>
      </c>
      <c r="G66" s="377">
        <v>12101</v>
      </c>
      <c r="H66" s="133">
        <v>138248</v>
      </c>
      <c r="I66" s="290">
        <v>6</v>
      </c>
      <c r="J66" s="198">
        <v>4.3400266188299286</v>
      </c>
    </row>
    <row r="67" spans="1:10" s="5" customFormat="1" ht="12.75" x14ac:dyDescent="0.2">
      <c r="A67" s="392" t="s">
        <v>278</v>
      </c>
      <c r="B67" s="392" t="s">
        <v>279</v>
      </c>
      <c r="C67" s="390" t="s">
        <v>280</v>
      </c>
      <c r="D67" s="392" t="s">
        <v>280</v>
      </c>
      <c r="E67" s="377">
        <v>13001</v>
      </c>
      <c r="F67" s="392" t="s">
        <v>279</v>
      </c>
      <c r="G67" s="377">
        <v>13101</v>
      </c>
      <c r="H67" s="133">
        <v>467865</v>
      </c>
      <c r="I67" s="290">
        <v>14</v>
      </c>
      <c r="J67" s="198">
        <v>2.992316159575946</v>
      </c>
    </row>
    <row r="68" spans="1:10" s="5" customFormat="1" ht="12.75" x14ac:dyDescent="0.2">
      <c r="A68" s="392" t="s">
        <v>278</v>
      </c>
      <c r="B68" s="392" t="s">
        <v>279</v>
      </c>
      <c r="C68" s="390" t="s">
        <v>280</v>
      </c>
      <c r="D68" s="392" t="s">
        <v>280</v>
      </c>
      <c r="E68" s="377">
        <v>13001</v>
      </c>
      <c r="F68" s="392" t="s">
        <v>281</v>
      </c>
      <c r="G68" s="377">
        <v>13102</v>
      </c>
      <c r="H68" s="133">
        <v>86451</v>
      </c>
      <c r="I68" s="290">
        <v>12</v>
      </c>
      <c r="J68" s="198">
        <v>13.880695422840684</v>
      </c>
    </row>
    <row r="69" spans="1:10" s="5" customFormat="1" ht="12.75" x14ac:dyDescent="0.2">
      <c r="A69" s="392" t="s">
        <v>278</v>
      </c>
      <c r="B69" s="392" t="s">
        <v>279</v>
      </c>
      <c r="C69" s="390" t="s">
        <v>280</v>
      </c>
      <c r="D69" s="392" t="s">
        <v>280</v>
      </c>
      <c r="E69" s="377">
        <v>13001</v>
      </c>
      <c r="F69" s="392" t="s">
        <v>282</v>
      </c>
      <c r="G69" s="377">
        <v>13103</v>
      </c>
      <c r="H69" s="133">
        <v>140355</v>
      </c>
      <c r="I69" s="290">
        <v>4</v>
      </c>
      <c r="J69" s="198">
        <v>2.8499162837091658</v>
      </c>
    </row>
    <row r="70" spans="1:10" s="5" customFormat="1" ht="12.75" x14ac:dyDescent="0.2">
      <c r="A70" s="392" t="s">
        <v>278</v>
      </c>
      <c r="B70" s="392" t="s">
        <v>279</v>
      </c>
      <c r="C70" s="390" t="s">
        <v>280</v>
      </c>
      <c r="D70" s="392" t="s">
        <v>280</v>
      </c>
      <c r="E70" s="377">
        <v>13001</v>
      </c>
      <c r="F70" s="392" t="s">
        <v>283</v>
      </c>
      <c r="G70" s="377">
        <v>13104</v>
      </c>
      <c r="H70" s="133">
        <v>135099</v>
      </c>
      <c r="I70" s="290">
        <v>5</v>
      </c>
      <c r="J70" s="198">
        <v>3.7009896446309747</v>
      </c>
    </row>
    <row r="71" spans="1:10" s="5" customFormat="1" ht="12.75" x14ac:dyDescent="0.2">
      <c r="A71" s="392" t="s">
        <v>278</v>
      </c>
      <c r="B71" s="392" t="s">
        <v>279</v>
      </c>
      <c r="C71" s="390" t="s">
        <v>280</v>
      </c>
      <c r="D71" s="392" t="s">
        <v>280</v>
      </c>
      <c r="E71" s="377">
        <v>13001</v>
      </c>
      <c r="F71" s="392" t="s">
        <v>284</v>
      </c>
      <c r="G71" s="377">
        <v>13105</v>
      </c>
      <c r="H71" s="133">
        <v>171032</v>
      </c>
      <c r="I71" s="290">
        <v>6</v>
      </c>
      <c r="J71" s="198">
        <v>3.5081154403854251</v>
      </c>
    </row>
    <row r="72" spans="1:10" s="5" customFormat="1" ht="12.75" x14ac:dyDescent="0.2">
      <c r="A72" s="392" t="s">
        <v>278</v>
      </c>
      <c r="B72" s="392" t="s">
        <v>279</v>
      </c>
      <c r="C72" s="390" t="s">
        <v>280</v>
      </c>
      <c r="D72" s="392" t="s">
        <v>280</v>
      </c>
      <c r="E72" s="377">
        <v>13001</v>
      </c>
      <c r="F72" s="392" t="s">
        <v>285</v>
      </c>
      <c r="G72" s="377">
        <v>13106</v>
      </c>
      <c r="H72" s="133">
        <v>166174</v>
      </c>
      <c r="I72" s="290">
        <v>4</v>
      </c>
      <c r="J72" s="198">
        <v>2.4071154332206004</v>
      </c>
    </row>
    <row r="73" spans="1:10" s="5" customFormat="1" ht="12.75" x14ac:dyDescent="0.2">
      <c r="A73" s="392" t="s">
        <v>278</v>
      </c>
      <c r="B73" s="392" t="s">
        <v>279</v>
      </c>
      <c r="C73" s="390" t="s">
        <v>280</v>
      </c>
      <c r="D73" s="392" t="s">
        <v>280</v>
      </c>
      <c r="E73" s="377">
        <v>13001</v>
      </c>
      <c r="F73" s="392" t="s">
        <v>286</v>
      </c>
      <c r="G73" s="377">
        <v>13107</v>
      </c>
      <c r="H73" s="133">
        <v>106706</v>
      </c>
      <c r="I73" s="290">
        <v>1</v>
      </c>
      <c r="J73" s="198">
        <v>0.93715442430603724</v>
      </c>
    </row>
    <row r="74" spans="1:10" s="5" customFormat="1" ht="12.75" x14ac:dyDescent="0.2">
      <c r="A74" s="392" t="s">
        <v>278</v>
      </c>
      <c r="B74" s="392" t="s">
        <v>279</v>
      </c>
      <c r="C74" s="390" t="s">
        <v>280</v>
      </c>
      <c r="D74" s="392" t="s">
        <v>280</v>
      </c>
      <c r="E74" s="377">
        <v>13001</v>
      </c>
      <c r="F74" s="392" t="s">
        <v>287</v>
      </c>
      <c r="G74" s="377">
        <v>13108</v>
      </c>
      <c r="H74" s="133">
        <v>117277</v>
      </c>
      <c r="I74" s="290">
        <v>0</v>
      </c>
      <c r="J74" s="198">
        <v>0</v>
      </c>
    </row>
    <row r="75" spans="1:10" s="5" customFormat="1" ht="12.75" x14ac:dyDescent="0.2">
      <c r="A75" s="392" t="s">
        <v>278</v>
      </c>
      <c r="B75" s="392" t="s">
        <v>279</v>
      </c>
      <c r="C75" s="390" t="s">
        <v>280</v>
      </c>
      <c r="D75" s="392" t="s">
        <v>280</v>
      </c>
      <c r="E75" s="377">
        <v>13001</v>
      </c>
      <c r="F75" s="392" t="s">
        <v>288</v>
      </c>
      <c r="G75" s="377">
        <v>13109</v>
      </c>
      <c r="H75" s="133">
        <v>97125</v>
      </c>
      <c r="I75" s="290">
        <v>3</v>
      </c>
      <c r="J75" s="198">
        <v>3.0888030888030888</v>
      </c>
    </row>
    <row r="76" spans="1:10" s="5" customFormat="1" ht="12.75" x14ac:dyDescent="0.2">
      <c r="A76" s="392" t="s">
        <v>278</v>
      </c>
      <c r="B76" s="392" t="s">
        <v>279</v>
      </c>
      <c r="C76" s="390" t="s">
        <v>280</v>
      </c>
      <c r="D76" s="392" t="s">
        <v>280</v>
      </c>
      <c r="E76" s="377">
        <v>13001</v>
      </c>
      <c r="F76" s="392" t="s">
        <v>289</v>
      </c>
      <c r="G76" s="377">
        <v>13110</v>
      </c>
      <c r="H76" s="133">
        <v>390218</v>
      </c>
      <c r="I76" s="290">
        <v>12</v>
      </c>
      <c r="J76" s="198">
        <v>3.0752041166732442</v>
      </c>
    </row>
    <row r="77" spans="1:10" s="5" customFormat="1" ht="12.75" x14ac:dyDescent="0.2">
      <c r="A77" s="392" t="s">
        <v>278</v>
      </c>
      <c r="B77" s="392" t="s">
        <v>279</v>
      </c>
      <c r="C77" s="390" t="s">
        <v>280</v>
      </c>
      <c r="D77" s="392" t="s">
        <v>280</v>
      </c>
      <c r="E77" s="377">
        <v>13001</v>
      </c>
      <c r="F77" s="392" t="s">
        <v>290</v>
      </c>
      <c r="G77" s="377">
        <v>13111</v>
      </c>
      <c r="H77" s="133">
        <v>122392</v>
      </c>
      <c r="I77" s="290">
        <v>5</v>
      </c>
      <c r="J77" s="198">
        <v>4.0852343290411142</v>
      </c>
    </row>
    <row r="78" spans="1:10" s="5" customFormat="1" ht="12.75" x14ac:dyDescent="0.2">
      <c r="A78" s="392" t="s">
        <v>278</v>
      </c>
      <c r="B78" s="392" t="s">
        <v>279</v>
      </c>
      <c r="C78" s="390" t="s">
        <v>280</v>
      </c>
      <c r="D78" s="392" t="s">
        <v>280</v>
      </c>
      <c r="E78" s="377">
        <v>13001</v>
      </c>
      <c r="F78" s="392" t="s">
        <v>291</v>
      </c>
      <c r="G78" s="377">
        <v>13112</v>
      </c>
      <c r="H78" s="133">
        <v>188255</v>
      </c>
      <c r="I78" s="290">
        <v>14</v>
      </c>
      <c r="J78" s="198">
        <v>7.436721468221295</v>
      </c>
    </row>
    <row r="79" spans="1:10" s="5" customFormat="1" ht="12.75" x14ac:dyDescent="0.2">
      <c r="A79" s="392" t="s">
        <v>278</v>
      </c>
      <c r="B79" s="392" t="s">
        <v>279</v>
      </c>
      <c r="C79" s="390" t="s">
        <v>280</v>
      </c>
      <c r="D79" s="392" t="s">
        <v>280</v>
      </c>
      <c r="E79" s="377">
        <v>13001</v>
      </c>
      <c r="F79" s="392" t="s">
        <v>292</v>
      </c>
      <c r="G79" s="377">
        <v>13113</v>
      </c>
      <c r="H79" s="133">
        <v>97810</v>
      </c>
      <c r="I79" s="290">
        <v>5</v>
      </c>
      <c r="J79" s="198">
        <v>5.1119517431755446</v>
      </c>
    </row>
    <row r="80" spans="1:10" s="5" customFormat="1" ht="12.75" x14ac:dyDescent="0.2">
      <c r="A80" s="392" t="s">
        <v>278</v>
      </c>
      <c r="B80" s="392" t="s">
        <v>279</v>
      </c>
      <c r="C80" s="390" t="s">
        <v>280</v>
      </c>
      <c r="D80" s="392" t="s">
        <v>280</v>
      </c>
      <c r="E80" s="377">
        <v>13001</v>
      </c>
      <c r="F80" s="392" t="s">
        <v>293</v>
      </c>
      <c r="G80" s="377">
        <v>13114</v>
      </c>
      <c r="H80" s="133">
        <v>315183</v>
      </c>
      <c r="I80" s="290">
        <v>6</v>
      </c>
      <c r="J80" s="198">
        <v>1.903655971292868</v>
      </c>
    </row>
    <row r="81" spans="1:10" s="5" customFormat="1" ht="12.75" x14ac:dyDescent="0.2">
      <c r="A81" s="392" t="s">
        <v>278</v>
      </c>
      <c r="B81" s="392" t="s">
        <v>279</v>
      </c>
      <c r="C81" s="390" t="s">
        <v>280</v>
      </c>
      <c r="D81" s="392" t="s">
        <v>280</v>
      </c>
      <c r="E81" s="377">
        <v>13001</v>
      </c>
      <c r="F81" s="392" t="s">
        <v>294</v>
      </c>
      <c r="G81" s="377">
        <v>13115</v>
      </c>
      <c r="H81" s="133">
        <v>114322</v>
      </c>
      <c r="I81" s="290">
        <v>2</v>
      </c>
      <c r="J81" s="198">
        <v>1.7494445513549448</v>
      </c>
    </row>
    <row r="82" spans="1:10" s="5" customFormat="1" ht="12.75" x14ac:dyDescent="0.2">
      <c r="A82" s="392" t="s">
        <v>278</v>
      </c>
      <c r="B82" s="392" t="s">
        <v>279</v>
      </c>
      <c r="C82" s="390" t="s">
        <v>280</v>
      </c>
      <c r="D82" s="392" t="s">
        <v>280</v>
      </c>
      <c r="E82" s="377">
        <v>13001</v>
      </c>
      <c r="F82" s="392" t="s">
        <v>295</v>
      </c>
      <c r="G82" s="377">
        <v>13116</v>
      </c>
      <c r="H82" s="133">
        <v>103454</v>
      </c>
      <c r="I82" s="290">
        <v>4</v>
      </c>
      <c r="J82" s="198">
        <v>3.86645272294933</v>
      </c>
    </row>
    <row r="83" spans="1:10" s="5" customFormat="1" ht="12.75" x14ac:dyDescent="0.2">
      <c r="A83" s="392" t="s">
        <v>278</v>
      </c>
      <c r="B83" s="392" t="s">
        <v>279</v>
      </c>
      <c r="C83" s="390" t="s">
        <v>280</v>
      </c>
      <c r="D83" s="392" t="s">
        <v>280</v>
      </c>
      <c r="E83" s="377">
        <v>13001</v>
      </c>
      <c r="F83" s="392" t="s">
        <v>296</v>
      </c>
      <c r="G83" s="377">
        <v>13117</v>
      </c>
      <c r="H83" s="133">
        <v>101803</v>
      </c>
      <c r="I83" s="290">
        <v>2</v>
      </c>
      <c r="J83" s="198">
        <v>1.9645786469946858</v>
      </c>
    </row>
    <row r="84" spans="1:10" s="5" customFormat="1" ht="12.75" x14ac:dyDescent="0.2">
      <c r="A84" s="392" t="s">
        <v>278</v>
      </c>
      <c r="B84" s="392" t="s">
        <v>279</v>
      </c>
      <c r="C84" s="390" t="s">
        <v>280</v>
      </c>
      <c r="D84" s="392" t="s">
        <v>280</v>
      </c>
      <c r="E84" s="377">
        <v>13001</v>
      </c>
      <c r="F84" s="392" t="s">
        <v>297</v>
      </c>
      <c r="G84" s="377">
        <v>13118</v>
      </c>
      <c r="H84" s="133">
        <v>126804</v>
      </c>
      <c r="I84" s="290">
        <v>3</v>
      </c>
      <c r="J84" s="198">
        <v>2.365855966688748</v>
      </c>
    </row>
    <row r="85" spans="1:10" s="5" customFormat="1" ht="12.75" x14ac:dyDescent="0.2">
      <c r="A85" s="392" t="s">
        <v>278</v>
      </c>
      <c r="B85" s="392" t="s">
        <v>279</v>
      </c>
      <c r="C85" s="390" t="s">
        <v>280</v>
      </c>
      <c r="D85" s="392" t="s">
        <v>280</v>
      </c>
      <c r="E85" s="377">
        <v>13001</v>
      </c>
      <c r="F85" s="392" t="s">
        <v>298</v>
      </c>
      <c r="G85" s="377">
        <v>13119</v>
      </c>
      <c r="H85" s="133">
        <v>556715</v>
      </c>
      <c r="I85" s="290">
        <v>32</v>
      </c>
      <c r="J85" s="198">
        <v>5.7480039158276677</v>
      </c>
    </row>
    <row r="86" spans="1:10" s="5" customFormat="1" ht="12.75" x14ac:dyDescent="0.2">
      <c r="A86" s="392" t="s">
        <v>278</v>
      </c>
      <c r="B86" s="392" t="s">
        <v>279</v>
      </c>
      <c r="C86" s="390" t="s">
        <v>280</v>
      </c>
      <c r="D86" s="392" t="s">
        <v>280</v>
      </c>
      <c r="E86" s="377">
        <v>13001</v>
      </c>
      <c r="F86" s="392" t="s">
        <v>299</v>
      </c>
      <c r="G86" s="377">
        <v>13120</v>
      </c>
      <c r="H86" s="133">
        <v>230808</v>
      </c>
      <c r="I86" s="290">
        <v>5</v>
      </c>
      <c r="J86" s="198">
        <v>2.1663027278083948</v>
      </c>
    </row>
    <row r="87" spans="1:10" s="5" customFormat="1" ht="12.75" x14ac:dyDescent="0.2">
      <c r="A87" s="392" t="s">
        <v>278</v>
      </c>
      <c r="B87" s="392" t="s">
        <v>279</v>
      </c>
      <c r="C87" s="390" t="s">
        <v>280</v>
      </c>
      <c r="D87" s="392" t="s">
        <v>280</v>
      </c>
      <c r="E87" s="377">
        <v>13001</v>
      </c>
      <c r="F87" s="392" t="s">
        <v>300</v>
      </c>
      <c r="G87" s="377">
        <v>13121</v>
      </c>
      <c r="H87" s="133">
        <v>106605</v>
      </c>
      <c r="I87" s="290">
        <v>8</v>
      </c>
      <c r="J87" s="198">
        <v>7.5043384456638993</v>
      </c>
    </row>
    <row r="88" spans="1:10" s="5" customFormat="1" ht="12.75" x14ac:dyDescent="0.2">
      <c r="A88" s="392" t="s">
        <v>278</v>
      </c>
      <c r="B88" s="392" t="s">
        <v>279</v>
      </c>
      <c r="C88" s="390" t="s">
        <v>280</v>
      </c>
      <c r="D88" s="392" t="s">
        <v>280</v>
      </c>
      <c r="E88" s="377">
        <v>13001</v>
      </c>
      <c r="F88" s="392" t="s">
        <v>301</v>
      </c>
      <c r="G88" s="377">
        <v>13122</v>
      </c>
      <c r="H88" s="133">
        <v>257714</v>
      </c>
      <c r="I88" s="290">
        <v>13</v>
      </c>
      <c r="J88" s="198">
        <v>5.0443514904118523</v>
      </c>
    </row>
    <row r="89" spans="1:10" s="5" customFormat="1" ht="12.75" x14ac:dyDescent="0.2">
      <c r="A89" s="392" t="s">
        <v>278</v>
      </c>
      <c r="B89" s="392" t="s">
        <v>279</v>
      </c>
      <c r="C89" s="390" t="s">
        <v>280</v>
      </c>
      <c r="D89" s="392" t="s">
        <v>280</v>
      </c>
      <c r="E89" s="377">
        <v>13001</v>
      </c>
      <c r="F89" s="392" t="s">
        <v>302</v>
      </c>
      <c r="G89" s="377">
        <v>13123</v>
      </c>
      <c r="H89" s="133">
        <v>151042</v>
      </c>
      <c r="I89" s="290">
        <v>4</v>
      </c>
      <c r="J89" s="198">
        <v>2.6482700176109959</v>
      </c>
    </row>
    <row r="90" spans="1:10" s="5" customFormat="1" ht="12.75" x14ac:dyDescent="0.2">
      <c r="A90" s="392" t="s">
        <v>278</v>
      </c>
      <c r="B90" s="392" t="s">
        <v>279</v>
      </c>
      <c r="C90" s="390" t="s">
        <v>280</v>
      </c>
      <c r="D90" s="392" t="s">
        <v>280</v>
      </c>
      <c r="E90" s="377">
        <v>13001</v>
      </c>
      <c r="F90" s="392" t="s">
        <v>303</v>
      </c>
      <c r="G90" s="377">
        <v>13124</v>
      </c>
      <c r="H90" s="133">
        <v>244526</v>
      </c>
      <c r="I90" s="290">
        <v>22</v>
      </c>
      <c r="J90" s="198">
        <v>8.9969982742121495</v>
      </c>
    </row>
    <row r="91" spans="1:10" s="5" customFormat="1" ht="12.75" x14ac:dyDescent="0.2">
      <c r="A91" s="392" t="s">
        <v>278</v>
      </c>
      <c r="B91" s="392" t="s">
        <v>279</v>
      </c>
      <c r="C91" s="390" t="s">
        <v>280</v>
      </c>
      <c r="D91" s="392" t="s">
        <v>280</v>
      </c>
      <c r="E91" s="377">
        <v>13001</v>
      </c>
      <c r="F91" s="392" t="s">
        <v>304</v>
      </c>
      <c r="G91" s="377">
        <v>13125</v>
      </c>
      <c r="H91" s="133">
        <v>232342</v>
      </c>
      <c r="I91" s="290">
        <v>5</v>
      </c>
      <c r="J91" s="198">
        <v>2.1520000688640022</v>
      </c>
    </row>
    <row r="92" spans="1:10" s="5" customFormat="1" ht="12.75" x14ac:dyDescent="0.2">
      <c r="A92" s="392" t="s">
        <v>278</v>
      </c>
      <c r="B92" s="392" t="s">
        <v>279</v>
      </c>
      <c r="C92" s="390" t="s">
        <v>280</v>
      </c>
      <c r="D92" s="392" t="s">
        <v>280</v>
      </c>
      <c r="E92" s="377">
        <v>13001</v>
      </c>
      <c r="F92" s="392" t="s">
        <v>305</v>
      </c>
      <c r="G92" s="377">
        <v>13126</v>
      </c>
      <c r="H92" s="133">
        <v>123648</v>
      </c>
      <c r="I92" s="290">
        <v>7</v>
      </c>
      <c r="J92" s="198">
        <v>5.6612318840579707</v>
      </c>
    </row>
    <row r="93" spans="1:10" s="5" customFormat="1" ht="12.75" x14ac:dyDescent="0.2">
      <c r="A93" s="392" t="s">
        <v>278</v>
      </c>
      <c r="B93" s="392" t="s">
        <v>279</v>
      </c>
      <c r="C93" s="390" t="s">
        <v>280</v>
      </c>
      <c r="D93" s="392" t="s">
        <v>280</v>
      </c>
      <c r="E93" s="377">
        <v>13001</v>
      </c>
      <c r="F93" s="392" t="s">
        <v>306</v>
      </c>
      <c r="G93" s="377">
        <v>13127</v>
      </c>
      <c r="H93" s="133">
        <v>173464</v>
      </c>
      <c r="I93" s="290">
        <v>10</v>
      </c>
      <c r="J93" s="198">
        <v>5.7648849328967398</v>
      </c>
    </row>
    <row r="94" spans="1:10" s="5" customFormat="1" ht="12.75" x14ac:dyDescent="0.2">
      <c r="A94" s="392" t="s">
        <v>278</v>
      </c>
      <c r="B94" s="392" t="s">
        <v>279</v>
      </c>
      <c r="C94" s="390" t="s">
        <v>280</v>
      </c>
      <c r="D94" s="392" t="s">
        <v>280</v>
      </c>
      <c r="E94" s="377">
        <v>13001</v>
      </c>
      <c r="F94" s="392" t="s">
        <v>307</v>
      </c>
      <c r="G94" s="377">
        <v>13128</v>
      </c>
      <c r="H94" s="133">
        <v>156567</v>
      </c>
      <c r="I94" s="290">
        <v>11</v>
      </c>
      <c r="J94" s="198">
        <v>7.0257461661780587</v>
      </c>
    </row>
    <row r="95" spans="1:10" s="5" customFormat="1" ht="12.75" x14ac:dyDescent="0.2">
      <c r="A95" s="392" t="s">
        <v>278</v>
      </c>
      <c r="B95" s="392" t="s">
        <v>279</v>
      </c>
      <c r="C95" s="390" t="s">
        <v>280</v>
      </c>
      <c r="D95" s="392" t="s">
        <v>280</v>
      </c>
      <c r="E95" s="377">
        <v>13001</v>
      </c>
      <c r="F95" s="392" t="s">
        <v>308</v>
      </c>
      <c r="G95" s="377">
        <v>13129</v>
      </c>
      <c r="H95" s="133">
        <v>100566</v>
      </c>
      <c r="I95" s="290">
        <v>5</v>
      </c>
      <c r="J95" s="198">
        <v>4.9718592764950378</v>
      </c>
    </row>
    <row r="96" spans="1:10" s="5" customFormat="1" ht="12.75" x14ac:dyDescent="0.2">
      <c r="A96" s="392" t="s">
        <v>278</v>
      </c>
      <c r="B96" s="392" t="s">
        <v>279</v>
      </c>
      <c r="C96" s="390" t="s">
        <v>280</v>
      </c>
      <c r="D96" s="392" t="s">
        <v>280</v>
      </c>
      <c r="E96" s="377">
        <v>13001</v>
      </c>
      <c r="F96" s="392" t="s">
        <v>309</v>
      </c>
      <c r="G96" s="377">
        <v>13130</v>
      </c>
      <c r="H96" s="133">
        <v>120174</v>
      </c>
      <c r="I96" s="290">
        <v>2</v>
      </c>
      <c r="J96" s="198">
        <v>1.664253499092982</v>
      </c>
    </row>
    <row r="97" spans="1:10" s="5" customFormat="1" ht="12.75" x14ac:dyDescent="0.2">
      <c r="A97" s="392" t="s">
        <v>278</v>
      </c>
      <c r="B97" s="392" t="s">
        <v>279</v>
      </c>
      <c r="C97" s="390" t="s">
        <v>280</v>
      </c>
      <c r="D97" s="392" t="s">
        <v>280</v>
      </c>
      <c r="E97" s="377">
        <v>13001</v>
      </c>
      <c r="F97" s="392" t="s">
        <v>310</v>
      </c>
      <c r="G97" s="377">
        <v>13131</v>
      </c>
      <c r="H97" s="133">
        <v>86575</v>
      </c>
      <c r="I97" s="290">
        <v>0</v>
      </c>
      <c r="J97" s="198">
        <v>0</v>
      </c>
    </row>
    <row r="98" spans="1:10" s="5" customFormat="1" ht="12.75" x14ac:dyDescent="0.2">
      <c r="A98" s="392" t="s">
        <v>278</v>
      </c>
      <c r="B98" s="392" t="s">
        <v>279</v>
      </c>
      <c r="C98" s="390" t="s">
        <v>280</v>
      </c>
      <c r="D98" s="392" t="s">
        <v>280</v>
      </c>
      <c r="E98" s="377">
        <v>13001</v>
      </c>
      <c r="F98" s="392" t="s">
        <v>311</v>
      </c>
      <c r="G98" s="377">
        <v>13132</v>
      </c>
      <c r="H98" s="133">
        <v>91198</v>
      </c>
      <c r="I98" s="290">
        <v>4</v>
      </c>
      <c r="J98" s="198">
        <v>4.3860610978310932</v>
      </c>
    </row>
    <row r="99" spans="1:10" s="5" customFormat="1" ht="12.75" x14ac:dyDescent="0.2">
      <c r="A99" s="392" t="s">
        <v>278</v>
      </c>
      <c r="B99" s="392" t="s">
        <v>312</v>
      </c>
      <c r="C99" s="390" t="s">
        <v>280</v>
      </c>
      <c r="D99" s="392" t="s">
        <v>280</v>
      </c>
      <c r="E99" s="377">
        <v>13001</v>
      </c>
      <c r="F99" s="392" t="s">
        <v>313</v>
      </c>
      <c r="G99" s="377">
        <v>13201</v>
      </c>
      <c r="H99" s="133">
        <v>615557</v>
      </c>
      <c r="I99" s="290">
        <v>15</v>
      </c>
      <c r="J99" s="198">
        <v>2.4368173865295986</v>
      </c>
    </row>
    <row r="100" spans="1:10" s="5" customFormat="1" ht="12.75" x14ac:dyDescent="0.2">
      <c r="A100" s="392" t="s">
        <v>278</v>
      </c>
      <c r="B100" s="392" t="s">
        <v>312</v>
      </c>
      <c r="C100" s="390" t="s">
        <v>280</v>
      </c>
      <c r="D100" s="392" t="s">
        <v>280</v>
      </c>
      <c r="E100" s="377">
        <v>13001</v>
      </c>
      <c r="F100" s="392" t="s">
        <v>314</v>
      </c>
      <c r="G100" s="377">
        <v>13202</v>
      </c>
      <c r="H100" s="133">
        <v>28799</v>
      </c>
      <c r="I100" s="290">
        <v>0</v>
      </c>
      <c r="J100" s="198">
        <v>0</v>
      </c>
    </row>
    <row r="101" spans="1:10" s="5" customFormat="1" ht="12.75" x14ac:dyDescent="0.2">
      <c r="A101" s="392" t="s">
        <v>278</v>
      </c>
      <c r="B101" s="392" t="s">
        <v>312</v>
      </c>
      <c r="C101" s="390" t="s">
        <v>280</v>
      </c>
      <c r="D101" s="392" t="s">
        <v>280</v>
      </c>
      <c r="E101" s="377">
        <v>13001</v>
      </c>
      <c r="F101" s="392" t="s">
        <v>315</v>
      </c>
      <c r="G101" s="377">
        <v>13203</v>
      </c>
      <c r="H101" s="133">
        <v>17897</v>
      </c>
      <c r="I101" s="290">
        <v>3</v>
      </c>
      <c r="J101" s="198">
        <v>16.762585908252781</v>
      </c>
    </row>
    <row r="102" spans="1:10" s="5" customFormat="1" ht="12.75" x14ac:dyDescent="0.2">
      <c r="A102" s="392" t="s">
        <v>278</v>
      </c>
      <c r="B102" s="392" t="s">
        <v>316</v>
      </c>
      <c r="C102" s="390" t="s">
        <v>280</v>
      </c>
      <c r="D102" s="392" t="s">
        <v>280</v>
      </c>
      <c r="E102" s="377">
        <v>13001</v>
      </c>
      <c r="F102" s="392" t="s">
        <v>317</v>
      </c>
      <c r="G102" s="377">
        <v>13301</v>
      </c>
      <c r="H102" s="133">
        <v>163779</v>
      </c>
      <c r="I102" s="290">
        <v>16</v>
      </c>
      <c r="J102" s="198">
        <v>9.7692622375273999</v>
      </c>
    </row>
    <row r="103" spans="1:10" s="5" customFormat="1" ht="12.75" x14ac:dyDescent="0.2">
      <c r="A103" s="392" t="s">
        <v>278</v>
      </c>
      <c r="B103" s="392" t="s">
        <v>316</v>
      </c>
      <c r="C103" s="390" t="s">
        <v>280</v>
      </c>
      <c r="D103" s="392" t="s">
        <v>280</v>
      </c>
      <c r="E103" s="377">
        <v>13001</v>
      </c>
      <c r="F103" s="392" t="s">
        <v>318</v>
      </c>
      <c r="G103" s="377">
        <v>13302</v>
      </c>
      <c r="H103" s="133">
        <v>115058</v>
      </c>
      <c r="I103" s="290">
        <v>8</v>
      </c>
      <c r="J103" s="198">
        <v>6.9530150011298648</v>
      </c>
    </row>
    <row r="104" spans="1:10" s="5" customFormat="1" ht="12.75" x14ac:dyDescent="0.2">
      <c r="A104" s="392" t="s">
        <v>278</v>
      </c>
      <c r="B104" s="392" t="s">
        <v>316</v>
      </c>
      <c r="C104" s="390" t="s">
        <v>280</v>
      </c>
      <c r="D104" s="392" t="s">
        <v>280</v>
      </c>
      <c r="E104" s="377">
        <v>13001</v>
      </c>
      <c r="F104" s="392" t="s">
        <v>319</v>
      </c>
      <c r="G104" s="377">
        <v>13303</v>
      </c>
      <c r="H104" s="133">
        <v>20661</v>
      </c>
      <c r="I104" s="290">
        <v>8</v>
      </c>
      <c r="J104" s="198">
        <v>38.72029427423648</v>
      </c>
    </row>
    <row r="105" spans="1:10" s="5" customFormat="1" ht="12.75" x14ac:dyDescent="0.2">
      <c r="A105" s="392" t="s">
        <v>278</v>
      </c>
      <c r="B105" s="392" t="s">
        <v>320</v>
      </c>
      <c r="C105" s="390" t="s">
        <v>280</v>
      </c>
      <c r="D105" s="392" t="s">
        <v>280</v>
      </c>
      <c r="E105" s="377">
        <v>13001</v>
      </c>
      <c r="F105" s="392" t="s">
        <v>321</v>
      </c>
      <c r="G105" s="377">
        <v>13401</v>
      </c>
      <c r="H105" s="133">
        <v>323415</v>
      </c>
      <c r="I105" s="290">
        <v>20</v>
      </c>
      <c r="J105" s="198">
        <v>6.1840050708841572</v>
      </c>
    </row>
    <row r="106" spans="1:10" s="5" customFormat="1" ht="12.75" x14ac:dyDescent="0.2">
      <c r="A106" s="392" t="s">
        <v>278</v>
      </c>
      <c r="B106" s="392" t="s">
        <v>320</v>
      </c>
      <c r="C106" s="390" t="s">
        <v>280</v>
      </c>
      <c r="D106" s="392" t="s">
        <v>280</v>
      </c>
      <c r="E106" s="377">
        <v>13001</v>
      </c>
      <c r="F106" s="392" t="s">
        <v>322</v>
      </c>
      <c r="G106" s="377">
        <v>13402</v>
      </c>
      <c r="H106" s="133">
        <v>104338</v>
      </c>
      <c r="I106" s="290">
        <v>7</v>
      </c>
      <c r="J106" s="198">
        <v>6.7089650942130374</v>
      </c>
    </row>
    <row r="107" spans="1:10" s="5" customFormat="1" ht="12.75" x14ac:dyDescent="0.2">
      <c r="A107" s="392" t="s">
        <v>278</v>
      </c>
      <c r="B107" s="392" t="s">
        <v>320</v>
      </c>
      <c r="C107" s="390" t="s">
        <v>280</v>
      </c>
      <c r="D107" s="392" t="s">
        <v>280</v>
      </c>
      <c r="E107" s="377">
        <v>13001</v>
      </c>
      <c r="F107" s="392" t="s">
        <v>323</v>
      </c>
      <c r="G107" s="377">
        <v>13403</v>
      </c>
      <c r="H107" s="133">
        <v>27309</v>
      </c>
      <c r="I107" s="290">
        <v>2</v>
      </c>
      <c r="J107" s="198">
        <v>7.3235929547035781</v>
      </c>
    </row>
    <row r="108" spans="1:10" s="5" customFormat="1" ht="12.75" x14ac:dyDescent="0.2">
      <c r="A108" s="392" t="s">
        <v>278</v>
      </c>
      <c r="B108" s="392" t="s">
        <v>320</v>
      </c>
      <c r="C108" s="390" t="s">
        <v>280</v>
      </c>
      <c r="D108" s="392" t="s">
        <v>280</v>
      </c>
      <c r="E108" s="377">
        <v>13001</v>
      </c>
      <c r="F108" s="392" t="s">
        <v>324</v>
      </c>
      <c r="G108" s="377">
        <v>13404</v>
      </c>
      <c r="H108" s="133">
        <v>78650</v>
      </c>
      <c r="I108" s="290">
        <v>11</v>
      </c>
      <c r="J108" s="198">
        <v>13.986013986013987</v>
      </c>
    </row>
    <row r="109" spans="1:10" s="5" customFormat="1" ht="12.75" x14ac:dyDescent="0.2">
      <c r="A109" s="392" t="s">
        <v>278</v>
      </c>
      <c r="B109" s="392" t="s">
        <v>325</v>
      </c>
      <c r="C109" s="390" t="s">
        <v>181</v>
      </c>
      <c r="D109" s="392" t="s">
        <v>325</v>
      </c>
      <c r="E109" s="377">
        <v>13501</v>
      </c>
      <c r="F109" s="193" t="s">
        <v>325</v>
      </c>
      <c r="G109" s="377">
        <v>13501</v>
      </c>
      <c r="H109" s="133">
        <v>135945</v>
      </c>
      <c r="I109" s="290">
        <v>17</v>
      </c>
      <c r="J109" s="198">
        <v>12.505057192246865</v>
      </c>
    </row>
    <row r="110" spans="1:10" s="5" customFormat="1" ht="12.75" x14ac:dyDescent="0.2">
      <c r="A110" s="392" t="s">
        <v>278</v>
      </c>
      <c r="B110" s="392" t="s">
        <v>326</v>
      </c>
      <c r="C110" s="390" t="s">
        <v>280</v>
      </c>
      <c r="D110" s="392" t="s">
        <v>280</v>
      </c>
      <c r="E110" s="377">
        <v>13001</v>
      </c>
      <c r="F110" s="392" t="s">
        <v>326</v>
      </c>
      <c r="G110" s="377">
        <v>13601</v>
      </c>
      <c r="H110" s="133">
        <v>79158</v>
      </c>
      <c r="I110" s="290">
        <v>7</v>
      </c>
      <c r="J110" s="198">
        <v>8.8430733469769329</v>
      </c>
    </row>
    <row r="111" spans="1:10" s="5" customFormat="1" ht="12.75" x14ac:dyDescent="0.2">
      <c r="A111" s="392" t="s">
        <v>278</v>
      </c>
      <c r="B111" s="392" t="s">
        <v>326</v>
      </c>
      <c r="C111" s="390" t="s">
        <v>280</v>
      </c>
      <c r="D111" s="392" t="s">
        <v>280</v>
      </c>
      <c r="E111" s="377">
        <v>13001</v>
      </c>
      <c r="F111" s="392" t="s">
        <v>327</v>
      </c>
      <c r="G111" s="377">
        <v>13602</v>
      </c>
      <c r="H111" s="133">
        <v>38593</v>
      </c>
      <c r="I111" s="290">
        <v>6</v>
      </c>
      <c r="J111" s="198">
        <v>15.546860829684139</v>
      </c>
    </row>
    <row r="112" spans="1:10" s="5" customFormat="1" ht="12.75" x14ac:dyDescent="0.2">
      <c r="A112" s="392" t="s">
        <v>278</v>
      </c>
      <c r="B112" s="392" t="s">
        <v>326</v>
      </c>
      <c r="C112" s="390" t="s">
        <v>280</v>
      </c>
      <c r="D112" s="392" t="s">
        <v>280</v>
      </c>
      <c r="E112" s="377">
        <v>13001</v>
      </c>
      <c r="F112" s="392" t="s">
        <v>328</v>
      </c>
      <c r="G112" s="377">
        <v>13603</v>
      </c>
      <c r="H112" s="133">
        <v>38690</v>
      </c>
      <c r="I112" s="290">
        <v>2</v>
      </c>
      <c r="J112" s="198">
        <v>5.1692943913155851</v>
      </c>
    </row>
    <row r="113" spans="1:10" s="5" customFormat="1" ht="12.75" x14ac:dyDescent="0.2">
      <c r="A113" s="392" t="s">
        <v>278</v>
      </c>
      <c r="B113" s="392" t="s">
        <v>326</v>
      </c>
      <c r="C113" s="390" t="s">
        <v>280</v>
      </c>
      <c r="D113" s="392" t="s">
        <v>280</v>
      </c>
      <c r="E113" s="377">
        <v>13001</v>
      </c>
      <c r="F113" s="392" t="s">
        <v>329</v>
      </c>
      <c r="G113" s="377">
        <v>13604</v>
      </c>
      <c r="H113" s="133">
        <v>69538</v>
      </c>
      <c r="I113" s="290">
        <v>2</v>
      </c>
      <c r="J113" s="198">
        <v>2.8761252840173719</v>
      </c>
    </row>
    <row r="114" spans="1:10" s="5" customFormat="1" ht="12.75" x14ac:dyDescent="0.2">
      <c r="A114" s="392" t="s">
        <v>278</v>
      </c>
      <c r="B114" s="392" t="s">
        <v>326</v>
      </c>
      <c r="C114" s="390" t="s">
        <v>280</v>
      </c>
      <c r="D114" s="392" t="s">
        <v>280</v>
      </c>
      <c r="E114" s="377">
        <v>13001</v>
      </c>
      <c r="F114" s="392" t="s">
        <v>330</v>
      </c>
      <c r="G114" s="377">
        <v>13605</v>
      </c>
      <c r="H114" s="133">
        <v>97255</v>
      </c>
      <c r="I114" s="290">
        <v>1</v>
      </c>
      <c r="J114" s="198">
        <v>1.0282247699347078</v>
      </c>
    </row>
    <row r="115" spans="1:10" s="5" customFormat="1" ht="12.75" x14ac:dyDescent="0.2">
      <c r="A115" s="392" t="s">
        <v>331</v>
      </c>
      <c r="B115" s="392" t="s">
        <v>332</v>
      </c>
      <c r="C115" s="390" t="s">
        <v>181</v>
      </c>
      <c r="D115" s="392" t="s">
        <v>332</v>
      </c>
      <c r="E115" s="377">
        <v>14101</v>
      </c>
      <c r="F115" s="392" t="s">
        <v>332</v>
      </c>
      <c r="G115" s="377">
        <v>14101</v>
      </c>
      <c r="H115" s="133">
        <v>173420</v>
      </c>
      <c r="I115" s="290">
        <v>8</v>
      </c>
      <c r="J115" s="198">
        <v>4.6130780763464418</v>
      </c>
    </row>
    <row r="116" spans="1:10" s="5" customFormat="1" ht="12.75" x14ac:dyDescent="0.2">
      <c r="A116" s="392" t="s">
        <v>333</v>
      </c>
      <c r="B116" s="392" t="s">
        <v>334</v>
      </c>
      <c r="C116" s="390" t="s">
        <v>181</v>
      </c>
      <c r="D116" s="392" t="s">
        <v>334</v>
      </c>
      <c r="E116" s="377">
        <v>15101</v>
      </c>
      <c r="F116" s="392" t="s">
        <v>334</v>
      </c>
      <c r="G116" s="377">
        <v>15101</v>
      </c>
      <c r="H116" s="133">
        <v>237412</v>
      </c>
      <c r="I116" s="290">
        <v>21</v>
      </c>
      <c r="J116" s="198">
        <v>8.8453827102252625</v>
      </c>
    </row>
    <row r="117" spans="1:10" s="5" customFormat="1" ht="12.75" x14ac:dyDescent="0.2">
      <c r="A117" s="392" t="s">
        <v>335</v>
      </c>
      <c r="B117" s="349" t="s">
        <v>336</v>
      </c>
      <c r="C117" s="390" t="s">
        <v>181</v>
      </c>
      <c r="D117" s="392" t="s">
        <v>337</v>
      </c>
      <c r="E117" s="377">
        <v>16101</v>
      </c>
      <c r="F117" s="392" t="s">
        <v>338</v>
      </c>
      <c r="G117" s="377">
        <v>16101</v>
      </c>
      <c r="H117" s="133">
        <v>195042</v>
      </c>
      <c r="I117" s="290">
        <v>14</v>
      </c>
      <c r="J117" s="198">
        <v>7.1779411613908799</v>
      </c>
    </row>
    <row r="118" spans="1:10" s="5" customFormat="1" ht="12.75" x14ac:dyDescent="0.2">
      <c r="A118" s="392" t="s">
        <v>335</v>
      </c>
      <c r="B118" s="349" t="s">
        <v>336</v>
      </c>
      <c r="C118" s="390" t="s">
        <v>181</v>
      </c>
      <c r="D118" s="392" t="s">
        <v>337</v>
      </c>
      <c r="E118" s="377">
        <v>16101</v>
      </c>
      <c r="F118" s="392" t="s">
        <v>339</v>
      </c>
      <c r="G118" s="377">
        <v>16103</v>
      </c>
      <c r="H118" s="133">
        <v>22426</v>
      </c>
      <c r="I118" s="290">
        <v>2</v>
      </c>
      <c r="J118" s="198">
        <v>8.9182199233033081</v>
      </c>
    </row>
    <row r="119" spans="1:10" s="5" customFormat="1" ht="12.75" x14ac:dyDescent="0.2">
      <c r="A119" s="392" t="s">
        <v>335</v>
      </c>
      <c r="B119" s="349" t="s">
        <v>340</v>
      </c>
      <c r="C119" s="390" t="s">
        <v>181</v>
      </c>
      <c r="D119" s="387" t="s">
        <v>341</v>
      </c>
      <c r="E119" s="377">
        <v>16301</v>
      </c>
      <c r="F119" s="387" t="s">
        <v>341</v>
      </c>
      <c r="G119" s="377">
        <v>16301</v>
      </c>
      <c r="H119" s="133">
        <v>55608</v>
      </c>
      <c r="I119" s="290">
        <v>17</v>
      </c>
      <c r="J119" s="198">
        <v>30.571140843044166</v>
      </c>
    </row>
  </sheetData>
  <mergeCells count="1">
    <mergeCell ref="B1:J1"/>
  </mergeCells>
  <hyperlinks>
    <hyperlink ref="K1" location="INDICE!A1" display="INDICE" xr:uid="{00000000-0004-0000-8200-000000000000}"/>
    <hyperlink ref="K2" location="Matriz_Estadisticas!A1" display="ESTADÍSTICAS" xr:uid="{00000000-0004-0000-8200-000001000000}"/>
  </hyperlinks>
  <pageMargins left="0.7" right="0.7" top="0.75" bottom="0.75" header="0.3" footer="0.3"/>
  <pageSetup orientation="portrait" horizontalDpi="4294967293" verticalDpi="4294967293" r:id="rId1"/>
</worksheet>
</file>

<file path=xl/worksheets/sheet1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300-000000000000}">
  <dimension ref="A1:C37"/>
  <sheetViews>
    <sheetView workbookViewId="0"/>
  </sheetViews>
  <sheetFormatPr baseColWidth="10" defaultColWidth="11.42578125" defaultRowHeight="15" x14ac:dyDescent="0.25"/>
  <cols>
    <col min="1" max="1" width="44.42578125" style="10" bestFit="1" customWidth="1"/>
    <col min="2" max="2" width="100.7109375" style="11" customWidth="1"/>
    <col min="3" max="3" width="7" style="34" bestFit="1" customWidth="1"/>
    <col min="4" max="16384" width="11.42578125" style="34"/>
  </cols>
  <sheetData>
    <row r="1" spans="1:3" x14ac:dyDescent="0.25">
      <c r="A1" s="678" t="s">
        <v>401</v>
      </c>
      <c r="B1" s="679" t="s">
        <v>402</v>
      </c>
      <c r="C1" s="57" t="s">
        <v>144</v>
      </c>
    </row>
    <row r="2" spans="1:3" x14ac:dyDescent="0.25">
      <c r="A2" s="415" t="s">
        <v>8</v>
      </c>
      <c r="B2" s="407" t="s">
        <v>47</v>
      </c>
      <c r="C2" s="263"/>
    </row>
    <row r="3" spans="1:3" x14ac:dyDescent="0.25">
      <c r="A3" s="415" t="s">
        <v>6</v>
      </c>
      <c r="B3" s="305" t="s">
        <v>36</v>
      </c>
      <c r="C3" s="263"/>
    </row>
    <row r="4" spans="1:3" x14ac:dyDescent="0.25">
      <c r="A4" s="415" t="s">
        <v>370</v>
      </c>
      <c r="B4" s="305" t="s">
        <v>46</v>
      </c>
      <c r="C4" s="263"/>
    </row>
    <row r="5" spans="1:3" x14ac:dyDescent="0.25">
      <c r="A5" s="415" t="s">
        <v>11</v>
      </c>
      <c r="B5" s="305" t="s">
        <v>1557</v>
      </c>
      <c r="C5" s="263"/>
    </row>
    <row r="6" spans="1:3" x14ac:dyDescent="0.25">
      <c r="A6" s="415" t="s">
        <v>145</v>
      </c>
      <c r="B6" s="406" t="s">
        <v>404</v>
      </c>
      <c r="C6" s="263"/>
    </row>
    <row r="7" spans="1:3" x14ac:dyDescent="0.25">
      <c r="A7" s="415" t="s">
        <v>9</v>
      </c>
      <c r="B7" s="406" t="s">
        <v>405</v>
      </c>
      <c r="C7" s="263"/>
    </row>
    <row r="8" spans="1:3" x14ac:dyDescent="0.25">
      <c r="A8" s="415" t="s">
        <v>371</v>
      </c>
      <c r="B8" s="406">
        <v>2017</v>
      </c>
      <c r="C8" s="263"/>
    </row>
    <row r="9" spans="1:3" x14ac:dyDescent="0.25">
      <c r="A9" s="415" t="s">
        <v>372</v>
      </c>
      <c r="B9" s="406" t="s">
        <v>453</v>
      </c>
      <c r="C9" s="263"/>
    </row>
    <row r="10" spans="1:3" ht="63.75" x14ac:dyDescent="0.25">
      <c r="A10" s="209" t="s">
        <v>373</v>
      </c>
      <c r="B10" s="407" t="s">
        <v>1558</v>
      </c>
      <c r="C10" s="263"/>
    </row>
    <row r="11" spans="1:3" x14ac:dyDescent="0.25">
      <c r="A11" s="415" t="s">
        <v>374</v>
      </c>
      <c r="B11" s="406" t="s">
        <v>408</v>
      </c>
      <c r="C11" s="263"/>
    </row>
    <row r="12" spans="1:3" x14ac:dyDescent="0.25">
      <c r="A12" s="415" t="s">
        <v>375</v>
      </c>
      <c r="B12" s="406" t="s">
        <v>15</v>
      </c>
      <c r="C12" s="263"/>
    </row>
    <row r="13" spans="1:3" x14ac:dyDescent="0.25">
      <c r="A13" s="415" t="s">
        <v>376</v>
      </c>
      <c r="B13" s="406" t="s">
        <v>1031</v>
      </c>
      <c r="C13" s="263"/>
    </row>
    <row r="14" spans="1:3" x14ac:dyDescent="0.25">
      <c r="A14" s="415" t="s">
        <v>146</v>
      </c>
      <c r="B14" s="407" t="s">
        <v>1559</v>
      </c>
      <c r="C14" s="263"/>
    </row>
    <row r="15" spans="1:3" x14ac:dyDescent="0.25">
      <c r="A15" s="415" t="s">
        <v>377</v>
      </c>
      <c r="B15" s="247">
        <v>43088</v>
      </c>
      <c r="C15" s="263"/>
    </row>
    <row r="16" spans="1:3" x14ac:dyDescent="0.25">
      <c r="A16" s="415" t="s">
        <v>378</v>
      </c>
      <c r="B16" s="307">
        <v>43808</v>
      </c>
      <c r="C16" s="263"/>
    </row>
    <row r="17" spans="1:2" x14ac:dyDescent="0.25">
      <c r="A17" s="415" t="s">
        <v>379</v>
      </c>
      <c r="B17" s="406" t="s">
        <v>493</v>
      </c>
    </row>
    <row r="18" spans="1:2" x14ac:dyDescent="0.25">
      <c r="A18" s="415" t="s">
        <v>380</v>
      </c>
      <c r="B18" s="406" t="s">
        <v>1560</v>
      </c>
    </row>
    <row r="19" spans="1:2" x14ac:dyDescent="0.25">
      <c r="A19" s="415" t="s">
        <v>381</v>
      </c>
      <c r="B19" s="407" t="s">
        <v>1513</v>
      </c>
    </row>
    <row r="20" spans="1:2" x14ac:dyDescent="0.25">
      <c r="A20" s="415" t="s">
        <v>382</v>
      </c>
      <c r="B20" s="406" t="s">
        <v>462</v>
      </c>
    </row>
    <row r="21" spans="1:2" x14ac:dyDescent="0.25">
      <c r="A21" s="415" t="s">
        <v>385</v>
      </c>
      <c r="B21" s="406" t="s">
        <v>465</v>
      </c>
    </row>
    <row r="22" spans="1:2" x14ac:dyDescent="0.25">
      <c r="A22" s="415" t="s">
        <v>386</v>
      </c>
      <c r="B22" s="406" t="s">
        <v>417</v>
      </c>
    </row>
    <row r="23" spans="1:2" x14ac:dyDescent="0.25">
      <c r="A23" s="415" t="s">
        <v>418</v>
      </c>
      <c r="B23" s="473" t="s">
        <v>1561</v>
      </c>
    </row>
    <row r="24" spans="1:2" x14ac:dyDescent="0.25">
      <c r="A24" s="415" t="s">
        <v>387</v>
      </c>
      <c r="B24" s="406">
        <v>2017</v>
      </c>
    </row>
    <row r="25" spans="1:2" x14ac:dyDescent="0.25">
      <c r="A25" s="415" t="s">
        <v>388</v>
      </c>
      <c r="B25" s="407" t="s">
        <v>465</v>
      </c>
    </row>
    <row r="26" spans="1:2" x14ac:dyDescent="0.25">
      <c r="A26" s="415" t="s">
        <v>389</v>
      </c>
      <c r="B26" s="406" t="s">
        <v>1562</v>
      </c>
    </row>
    <row r="27" spans="1:2" x14ac:dyDescent="0.25">
      <c r="A27" s="415" t="s">
        <v>390</v>
      </c>
      <c r="B27" s="406" t="s">
        <v>417</v>
      </c>
    </row>
    <row r="28" spans="1:2" x14ac:dyDescent="0.25">
      <c r="A28" s="415" t="s">
        <v>422</v>
      </c>
      <c r="B28" s="541" t="s">
        <v>945</v>
      </c>
    </row>
    <row r="29" spans="1:2" x14ac:dyDescent="0.25">
      <c r="A29" s="415" t="s">
        <v>391</v>
      </c>
      <c r="B29" s="406">
        <v>2017</v>
      </c>
    </row>
    <row r="30" spans="1:2" x14ac:dyDescent="0.25">
      <c r="A30" s="415" t="s">
        <v>392</v>
      </c>
      <c r="B30" s="406" t="s">
        <v>453</v>
      </c>
    </row>
    <row r="31" spans="1:2" x14ac:dyDescent="0.25">
      <c r="A31" s="415" t="s">
        <v>393</v>
      </c>
      <c r="B31" s="383"/>
    </row>
    <row r="32" spans="1:2" x14ac:dyDescent="0.25">
      <c r="A32" s="415" t="s">
        <v>394</v>
      </c>
      <c r="B32" s="383"/>
    </row>
    <row r="33" spans="1:2" x14ac:dyDescent="0.25">
      <c r="A33" s="432" t="s">
        <v>423</v>
      </c>
      <c r="B33" s="383"/>
    </row>
    <row r="34" spans="1:2" x14ac:dyDescent="0.25">
      <c r="A34" s="432" t="s">
        <v>395</v>
      </c>
      <c r="B34" s="383"/>
    </row>
    <row r="35" spans="1:2" x14ac:dyDescent="0.25">
      <c r="A35" s="432" t="s">
        <v>396</v>
      </c>
      <c r="B35" s="383"/>
    </row>
    <row r="36" spans="1:2" ht="26.25" x14ac:dyDescent="0.25">
      <c r="A36" s="432" t="s">
        <v>383</v>
      </c>
      <c r="B36" s="306" t="s">
        <v>1563</v>
      </c>
    </row>
    <row r="37" spans="1:2" x14ac:dyDescent="0.25">
      <c r="A37" s="432" t="s">
        <v>384</v>
      </c>
      <c r="B37" s="306" t="s">
        <v>468</v>
      </c>
    </row>
  </sheetData>
  <hyperlinks>
    <hyperlink ref="C1" location="INDICE!A1" display="INDICE" xr:uid="{00000000-0004-0000-8300-000000000000}"/>
  </hyperlinks>
  <pageMargins left="0.7" right="0.7" top="0.75" bottom="0.75" header="0.3" footer="0.3"/>
  <pageSetup orientation="portrait" horizontalDpi="4294967293" verticalDpi="4294967293" r:id="rId1"/>
</worksheet>
</file>

<file path=xl/worksheets/sheet1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400-000000000000}">
  <dimension ref="A1:I119"/>
  <sheetViews>
    <sheetView workbookViewId="0"/>
  </sheetViews>
  <sheetFormatPr baseColWidth="10" defaultColWidth="11.42578125" defaultRowHeight="15" x14ac:dyDescent="0.25"/>
  <cols>
    <col min="1" max="1" width="17.28515625" bestFit="1" customWidth="1"/>
    <col min="2" max="3" width="17.28515625" style="402" customWidth="1"/>
    <col min="4" max="4" width="38.5703125" bestFit="1" customWidth="1"/>
    <col min="5" max="5" width="11.5703125" bestFit="1" customWidth="1"/>
    <col min="6" max="6" width="19" bestFit="1" customWidth="1"/>
    <col min="7" max="7" width="6" style="118" bestFit="1" customWidth="1"/>
    <col min="8" max="8" width="43" style="118" bestFit="1" customWidth="1"/>
    <col min="9" max="9" width="13.140625" bestFit="1" customWidth="1"/>
  </cols>
  <sheetData>
    <row r="1" spans="1:9" x14ac:dyDescent="0.25">
      <c r="A1" s="124" t="s">
        <v>47</v>
      </c>
      <c r="B1" s="730" t="s">
        <v>1557</v>
      </c>
      <c r="C1" s="730"/>
      <c r="D1" s="730"/>
      <c r="E1" s="730"/>
      <c r="F1" s="730"/>
      <c r="G1" s="730"/>
      <c r="H1" s="730"/>
      <c r="I1" s="6" t="s">
        <v>144</v>
      </c>
    </row>
    <row r="2" spans="1:9" x14ac:dyDescent="0.25">
      <c r="A2" s="255" t="s">
        <v>174</v>
      </c>
      <c r="B2" s="255" t="s">
        <v>175</v>
      </c>
      <c r="C2" s="255" t="s">
        <v>176</v>
      </c>
      <c r="D2" s="255" t="s">
        <v>177</v>
      </c>
      <c r="E2" s="255" t="s">
        <v>178</v>
      </c>
      <c r="F2" s="255" t="s">
        <v>14</v>
      </c>
      <c r="G2" s="255" t="s">
        <v>470</v>
      </c>
      <c r="H2" s="255" t="s">
        <v>1564</v>
      </c>
      <c r="I2" s="6" t="s">
        <v>432</v>
      </c>
    </row>
    <row r="3" spans="1:9" s="5" customFormat="1" ht="12.75" x14ac:dyDescent="0.2">
      <c r="A3" s="392" t="s">
        <v>179</v>
      </c>
      <c r="B3" s="392" t="s">
        <v>180</v>
      </c>
      <c r="C3" s="390" t="s">
        <v>181</v>
      </c>
      <c r="D3" s="392" t="s">
        <v>182</v>
      </c>
      <c r="E3" s="377">
        <v>1001</v>
      </c>
      <c r="F3" s="392" t="s">
        <v>180</v>
      </c>
      <c r="G3" s="377">
        <v>1101</v>
      </c>
      <c r="H3" s="200">
        <v>49.34</v>
      </c>
    </row>
    <row r="4" spans="1:9" s="5" customFormat="1" ht="12.75" x14ac:dyDescent="0.2">
      <c r="A4" s="392" t="s">
        <v>179</v>
      </c>
      <c r="B4" s="392" t="s">
        <v>180</v>
      </c>
      <c r="C4" s="390" t="s">
        <v>181</v>
      </c>
      <c r="D4" s="392" t="s">
        <v>182</v>
      </c>
      <c r="E4" s="377">
        <v>1001</v>
      </c>
      <c r="F4" s="392" t="s">
        <v>183</v>
      </c>
      <c r="G4" s="377">
        <v>1107</v>
      </c>
      <c r="H4" s="200">
        <v>29.06</v>
      </c>
    </row>
    <row r="5" spans="1:9" s="5" customFormat="1" ht="12.75" x14ac:dyDescent="0.2">
      <c r="A5" s="392" t="s">
        <v>184</v>
      </c>
      <c r="B5" s="392" t="s">
        <v>184</v>
      </c>
      <c r="C5" s="390" t="s">
        <v>181</v>
      </c>
      <c r="D5" s="392" t="s">
        <v>184</v>
      </c>
      <c r="E5" s="377">
        <v>2101</v>
      </c>
      <c r="F5" s="392" t="s">
        <v>184</v>
      </c>
      <c r="G5" s="377">
        <v>2101</v>
      </c>
      <c r="H5" s="200">
        <v>25.86</v>
      </c>
    </row>
    <row r="6" spans="1:9" s="5" customFormat="1" ht="12.75" x14ac:dyDescent="0.2">
      <c r="A6" s="392" t="s">
        <v>184</v>
      </c>
      <c r="B6" s="392" t="s">
        <v>185</v>
      </c>
      <c r="C6" s="390" t="s">
        <v>181</v>
      </c>
      <c r="D6" s="392" t="s">
        <v>186</v>
      </c>
      <c r="E6" s="377">
        <v>2201</v>
      </c>
      <c r="F6" s="392" t="s">
        <v>186</v>
      </c>
      <c r="G6" s="377">
        <v>2201</v>
      </c>
      <c r="H6" s="200">
        <v>32.15</v>
      </c>
    </row>
    <row r="7" spans="1:9" s="5" customFormat="1" ht="12.75" x14ac:dyDescent="0.2">
      <c r="A7" s="392" t="s">
        <v>187</v>
      </c>
      <c r="B7" s="392" t="s">
        <v>188</v>
      </c>
      <c r="C7" s="390" t="s">
        <v>181</v>
      </c>
      <c r="D7" s="392" t="s">
        <v>189</v>
      </c>
      <c r="E7" s="377">
        <v>3001</v>
      </c>
      <c r="F7" s="392" t="s">
        <v>188</v>
      </c>
      <c r="G7" s="377">
        <v>3101</v>
      </c>
      <c r="H7" s="200">
        <v>28.98</v>
      </c>
    </row>
    <row r="8" spans="1:9" s="5" customFormat="1" ht="12.75" x14ac:dyDescent="0.2">
      <c r="A8" s="392" t="s">
        <v>187</v>
      </c>
      <c r="B8" s="392" t="s">
        <v>188</v>
      </c>
      <c r="C8" s="390" t="s">
        <v>181</v>
      </c>
      <c r="D8" s="392" t="s">
        <v>189</v>
      </c>
      <c r="E8" s="377">
        <v>3001</v>
      </c>
      <c r="F8" s="392" t="s">
        <v>190</v>
      </c>
      <c r="G8" s="377">
        <v>3103</v>
      </c>
      <c r="H8" s="200">
        <v>10.85</v>
      </c>
    </row>
    <row r="9" spans="1:9" s="5" customFormat="1" ht="12.75" x14ac:dyDescent="0.2">
      <c r="A9" s="392" t="s">
        <v>187</v>
      </c>
      <c r="B9" s="387" t="s">
        <v>191</v>
      </c>
      <c r="C9" s="390" t="s">
        <v>181</v>
      </c>
      <c r="D9" s="387" t="s">
        <v>192</v>
      </c>
      <c r="E9" s="377">
        <v>3301</v>
      </c>
      <c r="F9" s="387" t="s">
        <v>192</v>
      </c>
      <c r="G9" s="377">
        <v>3301</v>
      </c>
      <c r="H9" s="200">
        <v>18.5</v>
      </c>
    </row>
    <row r="10" spans="1:9" s="5" customFormat="1" ht="12.75" x14ac:dyDescent="0.2">
      <c r="A10" s="392" t="s">
        <v>193</v>
      </c>
      <c r="B10" s="392" t="s">
        <v>194</v>
      </c>
      <c r="C10" s="390" t="s">
        <v>181</v>
      </c>
      <c r="D10" s="392" t="s">
        <v>195</v>
      </c>
      <c r="E10" s="377">
        <v>4001</v>
      </c>
      <c r="F10" s="392" t="s">
        <v>196</v>
      </c>
      <c r="G10" s="377">
        <v>4101</v>
      </c>
      <c r="H10" s="200">
        <v>31.64</v>
      </c>
    </row>
    <row r="11" spans="1:9" s="5" customFormat="1" ht="12.75" x14ac:dyDescent="0.2">
      <c r="A11" s="392" t="s">
        <v>193</v>
      </c>
      <c r="B11" s="392" t="s">
        <v>194</v>
      </c>
      <c r="C11" s="390" t="s">
        <v>181</v>
      </c>
      <c r="D11" s="392" t="s">
        <v>195</v>
      </c>
      <c r="E11" s="377">
        <v>4001</v>
      </c>
      <c r="F11" s="392" t="s">
        <v>193</v>
      </c>
      <c r="G11" s="377">
        <v>4102</v>
      </c>
      <c r="H11" s="200">
        <v>16.260000000000002</v>
      </c>
    </row>
    <row r="12" spans="1:9" s="5" customFormat="1" ht="12.75" x14ac:dyDescent="0.2">
      <c r="A12" s="392" t="s">
        <v>193</v>
      </c>
      <c r="B12" s="392" t="s">
        <v>197</v>
      </c>
      <c r="C12" s="390" t="s">
        <v>181</v>
      </c>
      <c r="D12" s="392" t="s">
        <v>198</v>
      </c>
      <c r="E12" s="377">
        <v>4301</v>
      </c>
      <c r="F12" s="193" t="s">
        <v>198</v>
      </c>
      <c r="G12" s="377">
        <v>4301</v>
      </c>
      <c r="H12" s="200">
        <v>11.57</v>
      </c>
    </row>
    <row r="13" spans="1:9" s="5" customFormat="1" ht="12.75" x14ac:dyDescent="0.2">
      <c r="A13" s="392" t="s">
        <v>199</v>
      </c>
      <c r="B13" s="392" t="s">
        <v>199</v>
      </c>
      <c r="C13" s="390" t="s">
        <v>200</v>
      </c>
      <c r="D13" s="392" t="s">
        <v>200</v>
      </c>
      <c r="E13" s="377">
        <v>5001</v>
      </c>
      <c r="F13" s="392" t="s">
        <v>199</v>
      </c>
      <c r="G13" s="377">
        <v>5101</v>
      </c>
      <c r="H13" s="200">
        <v>17.91</v>
      </c>
    </row>
    <row r="14" spans="1:9" s="5" customFormat="1" ht="12.75" x14ac:dyDescent="0.2">
      <c r="A14" s="392" t="s">
        <v>199</v>
      </c>
      <c r="B14" s="392" t="s">
        <v>199</v>
      </c>
      <c r="C14" s="390" t="s">
        <v>200</v>
      </c>
      <c r="D14" s="392" t="s">
        <v>200</v>
      </c>
      <c r="E14" s="377">
        <v>5001</v>
      </c>
      <c r="F14" s="392" t="s">
        <v>201</v>
      </c>
      <c r="G14" s="377">
        <v>5102</v>
      </c>
      <c r="H14" s="200">
        <v>10.07</v>
      </c>
    </row>
    <row r="15" spans="1:9" s="5" customFormat="1" ht="12.75" x14ac:dyDescent="0.2">
      <c r="A15" s="392" t="s">
        <v>199</v>
      </c>
      <c r="B15" s="392" t="s">
        <v>199</v>
      </c>
      <c r="C15" s="390" t="s">
        <v>200</v>
      </c>
      <c r="D15" s="392" t="s">
        <v>200</v>
      </c>
      <c r="E15" s="377">
        <v>5001</v>
      </c>
      <c r="F15" s="392" t="s">
        <v>202</v>
      </c>
      <c r="G15" s="377">
        <v>5103</v>
      </c>
      <c r="H15" s="200">
        <v>15.5</v>
      </c>
    </row>
    <row r="16" spans="1:9" s="5" customFormat="1" ht="12.75" x14ac:dyDescent="0.2">
      <c r="A16" s="392" t="s">
        <v>199</v>
      </c>
      <c r="B16" s="392" t="s">
        <v>199</v>
      </c>
      <c r="C16" s="390" t="s">
        <v>200</v>
      </c>
      <c r="D16" s="392" t="s">
        <v>200</v>
      </c>
      <c r="E16" s="377">
        <v>5001</v>
      </c>
      <c r="F16" s="392" t="s">
        <v>203</v>
      </c>
      <c r="G16" s="377">
        <v>5105</v>
      </c>
      <c r="H16" s="200">
        <v>13.93</v>
      </c>
    </row>
    <row r="17" spans="1:8" s="5" customFormat="1" ht="12.75" x14ac:dyDescent="0.2">
      <c r="A17" s="392" t="s">
        <v>199</v>
      </c>
      <c r="B17" s="392" t="s">
        <v>199</v>
      </c>
      <c r="C17" s="390" t="s">
        <v>200</v>
      </c>
      <c r="D17" s="392" t="s">
        <v>200</v>
      </c>
      <c r="E17" s="377">
        <v>5001</v>
      </c>
      <c r="F17" s="392" t="s">
        <v>204</v>
      </c>
      <c r="G17" s="377">
        <v>5107</v>
      </c>
      <c r="H17" s="200">
        <v>13.25</v>
      </c>
    </row>
    <row r="18" spans="1:8" s="5" customFormat="1" ht="12.75" x14ac:dyDescent="0.2">
      <c r="A18" s="392" t="s">
        <v>199</v>
      </c>
      <c r="B18" s="392" t="s">
        <v>199</v>
      </c>
      <c r="C18" s="390" t="s">
        <v>200</v>
      </c>
      <c r="D18" s="392" t="s">
        <v>200</v>
      </c>
      <c r="E18" s="377">
        <v>5001</v>
      </c>
      <c r="F18" s="392" t="s">
        <v>205</v>
      </c>
      <c r="G18" s="377">
        <v>5109</v>
      </c>
      <c r="H18" s="200">
        <v>21.15</v>
      </c>
    </row>
    <row r="19" spans="1:8" s="5" customFormat="1" ht="12.75" x14ac:dyDescent="0.2">
      <c r="A19" s="392" t="s">
        <v>199</v>
      </c>
      <c r="B19" s="387" t="s">
        <v>206</v>
      </c>
      <c r="C19" s="390" t="s">
        <v>181</v>
      </c>
      <c r="D19" s="387" t="s">
        <v>207</v>
      </c>
      <c r="E19" s="377">
        <v>5301</v>
      </c>
      <c r="F19" s="194" t="s">
        <v>206</v>
      </c>
      <c r="G19" s="377">
        <v>5301</v>
      </c>
      <c r="H19" s="200">
        <v>23.95</v>
      </c>
    </row>
    <row r="20" spans="1:8" s="5" customFormat="1" ht="12.75" x14ac:dyDescent="0.2">
      <c r="A20" s="392" t="s">
        <v>199</v>
      </c>
      <c r="B20" s="387" t="s">
        <v>206</v>
      </c>
      <c r="C20" s="390" t="s">
        <v>181</v>
      </c>
      <c r="D20" s="387" t="s">
        <v>207</v>
      </c>
      <c r="E20" s="377">
        <v>5301</v>
      </c>
      <c r="F20" s="194" t="s">
        <v>208</v>
      </c>
      <c r="G20" s="377">
        <v>5304</v>
      </c>
      <c r="H20" s="200">
        <v>9.3800000000000008</v>
      </c>
    </row>
    <row r="21" spans="1:8" s="5" customFormat="1" ht="12.75" x14ac:dyDescent="0.2">
      <c r="A21" s="392" t="s">
        <v>199</v>
      </c>
      <c r="B21" s="387" t="s">
        <v>209</v>
      </c>
      <c r="C21" s="390" t="s">
        <v>181</v>
      </c>
      <c r="D21" s="387" t="s">
        <v>210</v>
      </c>
      <c r="E21" s="377">
        <v>5501</v>
      </c>
      <c r="F21" s="194" t="s">
        <v>209</v>
      </c>
      <c r="G21" s="377">
        <v>5501</v>
      </c>
      <c r="H21" s="200">
        <v>18.66</v>
      </c>
    </row>
    <row r="22" spans="1:8" s="5" customFormat="1" ht="12.75" x14ac:dyDescent="0.2">
      <c r="A22" s="392" t="s">
        <v>199</v>
      </c>
      <c r="B22" s="387" t="s">
        <v>209</v>
      </c>
      <c r="C22" s="390" t="s">
        <v>181</v>
      </c>
      <c r="D22" s="387" t="s">
        <v>210</v>
      </c>
      <c r="E22" s="377">
        <v>5501</v>
      </c>
      <c r="F22" s="194" t="s">
        <v>211</v>
      </c>
      <c r="G22" s="377">
        <v>5502</v>
      </c>
      <c r="H22" s="200">
        <v>12.14</v>
      </c>
    </row>
    <row r="23" spans="1:8" s="5" customFormat="1" ht="12.75" x14ac:dyDescent="0.2">
      <c r="A23" s="392" t="s">
        <v>199</v>
      </c>
      <c r="B23" s="387" t="s">
        <v>209</v>
      </c>
      <c r="C23" s="390" t="s">
        <v>181</v>
      </c>
      <c r="D23" s="387" t="s">
        <v>210</v>
      </c>
      <c r="E23" s="377">
        <v>5501</v>
      </c>
      <c r="F23" s="194" t="s">
        <v>212</v>
      </c>
      <c r="G23" s="377">
        <v>5503</v>
      </c>
      <c r="H23" s="200">
        <v>5.5</v>
      </c>
    </row>
    <row r="24" spans="1:8" s="5" customFormat="1" ht="12.75" x14ac:dyDescent="0.2">
      <c r="A24" s="392" t="s">
        <v>199</v>
      </c>
      <c r="B24" s="387" t="s">
        <v>209</v>
      </c>
      <c r="C24" s="390" t="s">
        <v>181</v>
      </c>
      <c r="D24" s="387" t="s">
        <v>210</v>
      </c>
      <c r="E24" s="377">
        <v>5501</v>
      </c>
      <c r="F24" s="194" t="s">
        <v>213</v>
      </c>
      <c r="G24" s="377">
        <v>5504</v>
      </c>
      <c r="H24" s="200">
        <v>8.25</v>
      </c>
    </row>
    <row r="25" spans="1:8" s="5" customFormat="1" ht="12.75" x14ac:dyDescent="0.2">
      <c r="A25" s="392" t="s">
        <v>199</v>
      </c>
      <c r="B25" s="392" t="s">
        <v>214</v>
      </c>
      <c r="C25" s="390" t="s">
        <v>181</v>
      </c>
      <c r="D25" s="392" t="s">
        <v>215</v>
      </c>
      <c r="E25" s="377">
        <v>5601</v>
      </c>
      <c r="F25" s="193" t="s">
        <v>214</v>
      </c>
      <c r="G25" s="377">
        <v>5601</v>
      </c>
      <c r="H25" s="200">
        <v>16.68</v>
      </c>
    </row>
    <row r="26" spans="1:8" s="5" customFormat="1" ht="12.75" x14ac:dyDescent="0.2">
      <c r="A26" s="392" t="s">
        <v>199</v>
      </c>
      <c r="B26" s="392" t="s">
        <v>214</v>
      </c>
      <c r="C26" s="390" t="s">
        <v>181</v>
      </c>
      <c r="D26" s="392" t="s">
        <v>215</v>
      </c>
      <c r="E26" s="377">
        <v>5601</v>
      </c>
      <c r="F26" s="193" t="s">
        <v>216</v>
      </c>
      <c r="G26" s="377">
        <v>5603</v>
      </c>
      <c r="H26" s="200">
        <v>23.84</v>
      </c>
    </row>
    <row r="27" spans="1:8" s="5" customFormat="1" ht="12.75" x14ac:dyDescent="0.2">
      <c r="A27" s="392" t="s">
        <v>199</v>
      </c>
      <c r="B27" s="392" t="s">
        <v>214</v>
      </c>
      <c r="C27" s="390" t="s">
        <v>181</v>
      </c>
      <c r="D27" s="392" t="s">
        <v>215</v>
      </c>
      <c r="E27" s="377">
        <v>5601</v>
      </c>
      <c r="F27" s="193" t="s">
        <v>217</v>
      </c>
      <c r="G27" s="377">
        <v>5606</v>
      </c>
      <c r="H27" s="200">
        <v>23.54</v>
      </c>
    </row>
    <row r="28" spans="1:8" s="5" customFormat="1" ht="12.75" x14ac:dyDescent="0.2">
      <c r="A28" s="392" t="s">
        <v>199</v>
      </c>
      <c r="B28" s="387" t="s">
        <v>218</v>
      </c>
      <c r="C28" s="390" t="s">
        <v>181</v>
      </c>
      <c r="D28" s="387" t="s">
        <v>219</v>
      </c>
      <c r="E28" s="377">
        <v>5701</v>
      </c>
      <c r="F28" s="194" t="s">
        <v>219</v>
      </c>
      <c r="G28" s="377">
        <v>5701</v>
      </c>
      <c r="H28" s="200">
        <v>15.8</v>
      </c>
    </row>
    <row r="29" spans="1:8" s="5" customFormat="1" ht="12.75" x14ac:dyDescent="0.2">
      <c r="A29" s="392" t="s">
        <v>199</v>
      </c>
      <c r="B29" s="392" t="s">
        <v>220</v>
      </c>
      <c r="C29" s="390" t="s">
        <v>200</v>
      </c>
      <c r="D29" s="392" t="s">
        <v>200</v>
      </c>
      <c r="E29" s="377">
        <v>5001</v>
      </c>
      <c r="F29" s="392" t="s">
        <v>221</v>
      </c>
      <c r="G29" s="377">
        <v>5801</v>
      </c>
      <c r="H29" s="200">
        <v>15.8</v>
      </c>
    </row>
    <row r="30" spans="1:8" s="5" customFormat="1" ht="12.75" x14ac:dyDescent="0.2">
      <c r="A30" s="392" t="s">
        <v>199</v>
      </c>
      <c r="B30" s="392" t="s">
        <v>220</v>
      </c>
      <c r="C30" s="390" t="s">
        <v>200</v>
      </c>
      <c r="D30" s="392" t="s">
        <v>200</v>
      </c>
      <c r="E30" s="377">
        <v>5001</v>
      </c>
      <c r="F30" s="392" t="s">
        <v>222</v>
      </c>
      <c r="G30" s="377">
        <v>5802</v>
      </c>
      <c r="H30" s="200">
        <v>8.57</v>
      </c>
    </row>
    <row r="31" spans="1:8" s="5" customFormat="1" ht="12.75" x14ac:dyDescent="0.2">
      <c r="A31" s="392" t="s">
        <v>199</v>
      </c>
      <c r="B31" s="392" t="s">
        <v>220</v>
      </c>
      <c r="C31" s="390" t="s">
        <v>200</v>
      </c>
      <c r="D31" s="392" t="s">
        <v>200</v>
      </c>
      <c r="E31" s="377">
        <v>5001</v>
      </c>
      <c r="F31" s="392" t="s">
        <v>223</v>
      </c>
      <c r="G31" s="377">
        <v>5803</v>
      </c>
      <c r="H31" s="200">
        <v>5.22</v>
      </c>
    </row>
    <row r="32" spans="1:8" s="5" customFormat="1" ht="12.75" x14ac:dyDescent="0.2">
      <c r="A32" s="392" t="s">
        <v>199</v>
      </c>
      <c r="B32" s="392" t="s">
        <v>220</v>
      </c>
      <c r="C32" s="390" t="s">
        <v>200</v>
      </c>
      <c r="D32" s="392" t="s">
        <v>200</v>
      </c>
      <c r="E32" s="377">
        <v>5001</v>
      </c>
      <c r="F32" s="392" t="s">
        <v>224</v>
      </c>
      <c r="G32" s="377">
        <v>5804</v>
      </c>
      <c r="H32" s="200">
        <v>10.16</v>
      </c>
    </row>
    <row r="33" spans="1:8" s="5" customFormat="1" ht="12.75" x14ac:dyDescent="0.2">
      <c r="A33" s="392" t="s">
        <v>225</v>
      </c>
      <c r="B33" s="392" t="s">
        <v>226</v>
      </c>
      <c r="C33" s="390" t="s">
        <v>181</v>
      </c>
      <c r="D33" s="392" t="s">
        <v>227</v>
      </c>
      <c r="E33" s="377">
        <v>6001</v>
      </c>
      <c r="F33" s="392" t="s">
        <v>228</v>
      </c>
      <c r="G33" s="377">
        <v>6101</v>
      </c>
      <c r="H33" s="200">
        <v>36.11</v>
      </c>
    </row>
    <row r="34" spans="1:8" s="5" customFormat="1" ht="12.75" x14ac:dyDescent="0.2">
      <c r="A34" s="392" t="s">
        <v>225</v>
      </c>
      <c r="B34" s="392" t="s">
        <v>226</v>
      </c>
      <c r="C34" s="390" t="s">
        <v>181</v>
      </c>
      <c r="D34" s="392" t="s">
        <v>227</v>
      </c>
      <c r="E34" s="377">
        <v>6001</v>
      </c>
      <c r="F34" s="392" t="s">
        <v>229</v>
      </c>
      <c r="G34" s="377">
        <v>6108</v>
      </c>
      <c r="H34" s="200">
        <v>16.52</v>
      </c>
    </row>
    <row r="35" spans="1:8" s="5" customFormat="1" ht="12.75" x14ac:dyDescent="0.2">
      <c r="A35" s="392" t="s">
        <v>225</v>
      </c>
      <c r="B35" s="387" t="s">
        <v>226</v>
      </c>
      <c r="C35" s="390" t="s">
        <v>181</v>
      </c>
      <c r="D35" s="387" t="s">
        <v>230</v>
      </c>
      <c r="E35" s="377">
        <v>6115</v>
      </c>
      <c r="F35" s="387" t="s">
        <v>230</v>
      </c>
      <c r="G35" s="377">
        <v>6115</v>
      </c>
      <c r="H35" s="200">
        <v>9.83</v>
      </c>
    </row>
    <row r="36" spans="1:8" s="5" customFormat="1" ht="12.75" x14ac:dyDescent="0.2">
      <c r="A36" s="392" t="s">
        <v>225</v>
      </c>
      <c r="B36" s="387" t="s">
        <v>231</v>
      </c>
      <c r="C36" s="390" t="s">
        <v>181</v>
      </c>
      <c r="D36" s="387" t="s">
        <v>232</v>
      </c>
      <c r="E36" s="377">
        <v>6301</v>
      </c>
      <c r="F36" s="194" t="s">
        <v>232</v>
      </c>
      <c r="G36" s="377">
        <v>6301</v>
      </c>
      <c r="H36" s="200">
        <v>8.57</v>
      </c>
    </row>
    <row r="37" spans="1:8" s="5" customFormat="1" ht="12.75" x14ac:dyDescent="0.2">
      <c r="A37" s="392" t="s">
        <v>233</v>
      </c>
      <c r="B37" s="392" t="s">
        <v>234</v>
      </c>
      <c r="C37" s="390" t="s">
        <v>181</v>
      </c>
      <c r="D37" s="392" t="s">
        <v>235</v>
      </c>
      <c r="E37" s="377">
        <v>7001</v>
      </c>
      <c r="F37" s="392" t="s">
        <v>234</v>
      </c>
      <c r="G37" s="377">
        <v>7101</v>
      </c>
      <c r="H37" s="200">
        <v>12.33</v>
      </c>
    </row>
    <row r="38" spans="1:8" s="5" customFormat="1" ht="12.75" x14ac:dyDescent="0.2">
      <c r="A38" s="392" t="s">
        <v>233</v>
      </c>
      <c r="B38" s="387" t="s">
        <v>234</v>
      </c>
      <c r="C38" s="390" t="s">
        <v>181</v>
      </c>
      <c r="D38" s="387" t="s">
        <v>236</v>
      </c>
      <c r="E38" s="377">
        <v>7102</v>
      </c>
      <c r="F38" s="387" t="s">
        <v>236</v>
      </c>
      <c r="G38" s="377">
        <v>7102</v>
      </c>
      <c r="H38" s="200">
        <v>5.32</v>
      </c>
    </row>
    <row r="39" spans="1:8" s="5" customFormat="1" ht="12.75" x14ac:dyDescent="0.2">
      <c r="A39" s="392" t="s">
        <v>233</v>
      </c>
      <c r="B39" s="392" t="s">
        <v>234</v>
      </c>
      <c r="C39" s="390" t="s">
        <v>181</v>
      </c>
      <c r="D39" s="392" t="s">
        <v>235</v>
      </c>
      <c r="E39" s="377">
        <v>7001</v>
      </c>
      <c r="F39" s="392" t="s">
        <v>233</v>
      </c>
      <c r="G39" s="377">
        <v>7105</v>
      </c>
      <c r="H39" s="200">
        <v>11.92</v>
      </c>
    </row>
    <row r="40" spans="1:8" s="5" customFormat="1" ht="12.75" x14ac:dyDescent="0.2">
      <c r="A40" s="392" t="s">
        <v>233</v>
      </c>
      <c r="B40" s="392" t="s">
        <v>237</v>
      </c>
      <c r="C40" s="390" t="s">
        <v>181</v>
      </c>
      <c r="D40" s="392" t="s">
        <v>238</v>
      </c>
      <c r="E40" s="377">
        <v>7301</v>
      </c>
      <c r="F40" s="193" t="s">
        <v>237</v>
      </c>
      <c r="G40" s="377">
        <v>7301</v>
      </c>
      <c r="H40" s="200">
        <v>16.64</v>
      </c>
    </row>
    <row r="41" spans="1:8" s="5" customFormat="1" ht="12.75" x14ac:dyDescent="0.2">
      <c r="A41" s="392" t="s">
        <v>233</v>
      </c>
      <c r="B41" s="392" t="s">
        <v>237</v>
      </c>
      <c r="C41" s="390" t="s">
        <v>181</v>
      </c>
      <c r="D41" s="392" t="s">
        <v>238</v>
      </c>
      <c r="E41" s="377">
        <v>7301</v>
      </c>
      <c r="F41" s="193" t="s">
        <v>239</v>
      </c>
      <c r="G41" s="377">
        <v>7305</v>
      </c>
      <c r="H41" s="200">
        <v>6.43</v>
      </c>
    </row>
    <row r="42" spans="1:8" s="5" customFormat="1" ht="12.75" x14ac:dyDescent="0.2">
      <c r="A42" s="392" t="s">
        <v>233</v>
      </c>
      <c r="B42" s="392" t="s">
        <v>237</v>
      </c>
      <c r="C42" s="390" t="s">
        <v>181</v>
      </c>
      <c r="D42" s="392" t="s">
        <v>238</v>
      </c>
      <c r="E42" s="377">
        <v>7301</v>
      </c>
      <c r="F42" s="193" t="s">
        <v>240</v>
      </c>
      <c r="G42" s="377">
        <v>7306</v>
      </c>
      <c r="H42" s="200">
        <v>17.5</v>
      </c>
    </row>
    <row r="43" spans="1:8" s="5" customFormat="1" ht="12.75" x14ac:dyDescent="0.2">
      <c r="A43" s="392" t="s">
        <v>233</v>
      </c>
      <c r="B43" s="387" t="s">
        <v>241</v>
      </c>
      <c r="C43" s="390" t="s">
        <v>181</v>
      </c>
      <c r="D43" s="387" t="s">
        <v>241</v>
      </c>
      <c r="E43" s="377">
        <v>7401</v>
      </c>
      <c r="F43" s="194" t="s">
        <v>241</v>
      </c>
      <c r="G43" s="377">
        <v>7401</v>
      </c>
      <c r="H43" s="200">
        <v>14.5</v>
      </c>
    </row>
    <row r="44" spans="1:8" s="5" customFormat="1" ht="12.75" x14ac:dyDescent="0.2">
      <c r="A44" s="392" t="s">
        <v>242</v>
      </c>
      <c r="B44" s="392" t="s">
        <v>243</v>
      </c>
      <c r="C44" s="390" t="s">
        <v>244</v>
      </c>
      <c r="D44" s="392" t="s">
        <v>244</v>
      </c>
      <c r="E44" s="377">
        <v>8001</v>
      </c>
      <c r="F44" s="392" t="s">
        <v>243</v>
      </c>
      <c r="G44" s="377">
        <v>8101</v>
      </c>
      <c r="H44" s="200">
        <v>26.96</v>
      </c>
    </row>
    <row r="45" spans="1:8" s="5" customFormat="1" ht="12.75" x14ac:dyDescent="0.2">
      <c r="A45" s="392" t="s">
        <v>242</v>
      </c>
      <c r="B45" s="392" t="s">
        <v>243</v>
      </c>
      <c r="C45" s="390" t="s">
        <v>244</v>
      </c>
      <c r="D45" s="392" t="s">
        <v>244</v>
      </c>
      <c r="E45" s="377">
        <v>8001</v>
      </c>
      <c r="F45" s="392" t="s">
        <v>245</v>
      </c>
      <c r="G45" s="377">
        <v>8102</v>
      </c>
      <c r="H45" s="200">
        <v>11.27</v>
      </c>
    </row>
    <row r="46" spans="1:8" s="5" customFormat="1" ht="12.75" x14ac:dyDescent="0.2">
      <c r="A46" s="392" t="s">
        <v>242</v>
      </c>
      <c r="B46" s="392" t="s">
        <v>243</v>
      </c>
      <c r="C46" s="390" t="s">
        <v>244</v>
      </c>
      <c r="D46" s="392" t="s">
        <v>244</v>
      </c>
      <c r="E46" s="377">
        <v>8001</v>
      </c>
      <c r="F46" s="392" t="s">
        <v>246</v>
      </c>
      <c r="G46" s="377">
        <v>8103</v>
      </c>
      <c r="H46" s="200">
        <v>17.63</v>
      </c>
    </row>
    <row r="47" spans="1:8" s="5" customFormat="1" ht="12.75" x14ac:dyDescent="0.2">
      <c r="A47" s="392" t="s">
        <v>242</v>
      </c>
      <c r="B47" s="392" t="s">
        <v>243</v>
      </c>
      <c r="C47" s="390" t="s">
        <v>244</v>
      </c>
      <c r="D47" s="392" t="s">
        <v>244</v>
      </c>
      <c r="E47" s="377">
        <v>8001</v>
      </c>
      <c r="F47" s="392" t="s">
        <v>247</v>
      </c>
      <c r="G47" s="377">
        <v>8105</v>
      </c>
      <c r="H47" s="200">
        <v>5.67</v>
      </c>
    </row>
    <row r="48" spans="1:8" s="5" customFormat="1" ht="12.75" x14ac:dyDescent="0.2">
      <c r="A48" s="392" t="s">
        <v>242</v>
      </c>
      <c r="B48" s="392" t="s">
        <v>243</v>
      </c>
      <c r="C48" s="390" t="s">
        <v>244</v>
      </c>
      <c r="D48" s="392" t="s">
        <v>244</v>
      </c>
      <c r="E48" s="377">
        <v>8001</v>
      </c>
      <c r="F48" s="392" t="s">
        <v>248</v>
      </c>
      <c r="G48" s="377">
        <v>8106</v>
      </c>
      <c r="H48" s="200">
        <v>16.670000000000002</v>
      </c>
    </row>
    <row r="49" spans="1:8" s="5" customFormat="1" ht="12.75" x14ac:dyDescent="0.2">
      <c r="A49" s="392" t="s">
        <v>242</v>
      </c>
      <c r="B49" s="392" t="s">
        <v>243</v>
      </c>
      <c r="C49" s="390" t="s">
        <v>244</v>
      </c>
      <c r="D49" s="392" t="s">
        <v>244</v>
      </c>
      <c r="E49" s="377">
        <v>8001</v>
      </c>
      <c r="F49" s="392" t="s">
        <v>249</v>
      </c>
      <c r="G49" s="377">
        <v>8107</v>
      </c>
      <c r="H49" s="200">
        <v>3.46</v>
      </c>
    </row>
    <row r="50" spans="1:8" s="5" customFormat="1" ht="12.75" x14ac:dyDescent="0.2">
      <c r="A50" s="392" t="s">
        <v>242</v>
      </c>
      <c r="B50" s="392" t="s">
        <v>243</v>
      </c>
      <c r="C50" s="390" t="s">
        <v>244</v>
      </c>
      <c r="D50" s="392" t="s">
        <v>244</v>
      </c>
      <c r="E50" s="377">
        <v>8001</v>
      </c>
      <c r="F50" s="392" t="s">
        <v>250</v>
      </c>
      <c r="G50" s="377">
        <v>8108</v>
      </c>
      <c r="H50" s="200">
        <v>19.940000000000001</v>
      </c>
    </row>
    <row r="51" spans="1:8" s="5" customFormat="1" ht="12.75" x14ac:dyDescent="0.2">
      <c r="A51" s="392" t="s">
        <v>242</v>
      </c>
      <c r="B51" s="392" t="s">
        <v>243</v>
      </c>
      <c r="C51" s="390" t="s">
        <v>244</v>
      </c>
      <c r="D51" s="392" t="s">
        <v>244</v>
      </c>
      <c r="E51" s="377">
        <v>8001</v>
      </c>
      <c r="F51" s="392" t="s">
        <v>251</v>
      </c>
      <c r="G51" s="377">
        <v>8109</v>
      </c>
      <c r="H51" s="200">
        <v>3.38</v>
      </c>
    </row>
    <row r="52" spans="1:8" s="5" customFormat="1" ht="12.75" x14ac:dyDescent="0.2">
      <c r="A52" s="392" t="s">
        <v>242</v>
      </c>
      <c r="B52" s="392" t="s">
        <v>243</v>
      </c>
      <c r="C52" s="390" t="s">
        <v>244</v>
      </c>
      <c r="D52" s="392" t="s">
        <v>244</v>
      </c>
      <c r="E52" s="377">
        <v>8001</v>
      </c>
      <c r="F52" s="392" t="s">
        <v>252</v>
      </c>
      <c r="G52" s="377">
        <v>8110</v>
      </c>
      <c r="H52" s="200">
        <v>23.3</v>
      </c>
    </row>
    <row r="53" spans="1:8" s="5" customFormat="1" ht="12.75" x14ac:dyDescent="0.2">
      <c r="A53" s="392" t="s">
        <v>242</v>
      </c>
      <c r="B53" s="392" t="s">
        <v>243</v>
      </c>
      <c r="C53" s="390" t="s">
        <v>244</v>
      </c>
      <c r="D53" s="392" t="s">
        <v>244</v>
      </c>
      <c r="E53" s="377">
        <v>8001</v>
      </c>
      <c r="F53" s="392" t="s">
        <v>253</v>
      </c>
      <c r="G53" s="377">
        <v>8111</v>
      </c>
      <c r="H53" s="200">
        <v>7</v>
      </c>
    </row>
    <row r="54" spans="1:8" s="5" customFormat="1" ht="12.75" x14ac:dyDescent="0.2">
      <c r="A54" s="392" t="s">
        <v>242</v>
      </c>
      <c r="B54" s="392" t="s">
        <v>243</v>
      </c>
      <c r="C54" s="390" t="s">
        <v>244</v>
      </c>
      <c r="D54" s="392" t="s">
        <v>244</v>
      </c>
      <c r="E54" s="377">
        <v>8001</v>
      </c>
      <c r="F54" s="392" t="s">
        <v>254</v>
      </c>
      <c r="G54" s="377">
        <v>8112</v>
      </c>
      <c r="H54" s="200">
        <v>39.700000000000003</v>
      </c>
    </row>
    <row r="55" spans="1:8" s="5" customFormat="1" ht="12.75" x14ac:dyDescent="0.2">
      <c r="A55" s="392" t="s">
        <v>242</v>
      </c>
      <c r="B55" s="392" t="s">
        <v>242</v>
      </c>
      <c r="C55" s="390" t="s">
        <v>181</v>
      </c>
      <c r="D55" s="392" t="s">
        <v>255</v>
      </c>
      <c r="E55" s="377">
        <v>8301</v>
      </c>
      <c r="F55" s="392" t="s">
        <v>256</v>
      </c>
      <c r="G55" s="377">
        <v>8301</v>
      </c>
      <c r="H55" s="200">
        <v>18.28</v>
      </c>
    </row>
    <row r="56" spans="1:8" s="5" customFormat="1" ht="12.75" x14ac:dyDescent="0.2">
      <c r="A56" s="392" t="s">
        <v>242</v>
      </c>
      <c r="B56" s="392" t="s">
        <v>242</v>
      </c>
      <c r="C56" s="390" t="s">
        <v>181</v>
      </c>
      <c r="D56" s="392" t="s">
        <v>255</v>
      </c>
      <c r="E56" s="377">
        <v>8301</v>
      </c>
      <c r="F56" s="193" t="s">
        <v>257</v>
      </c>
      <c r="G56" s="377">
        <v>8306</v>
      </c>
      <c r="H56" s="200">
        <v>9.5</v>
      </c>
    </row>
    <row r="57" spans="1:8" s="5" customFormat="1" ht="12.75" x14ac:dyDescent="0.2">
      <c r="A57" s="392" t="s">
        <v>258</v>
      </c>
      <c r="B57" s="392" t="s">
        <v>259</v>
      </c>
      <c r="C57" s="390" t="s">
        <v>181</v>
      </c>
      <c r="D57" s="392" t="s">
        <v>260</v>
      </c>
      <c r="E57" s="377">
        <v>9001</v>
      </c>
      <c r="F57" s="392" t="s">
        <v>261</v>
      </c>
      <c r="G57" s="377">
        <v>9101</v>
      </c>
      <c r="H57" s="200">
        <v>34.76</v>
      </c>
    </row>
    <row r="58" spans="1:8" s="5" customFormat="1" ht="12.75" x14ac:dyDescent="0.2">
      <c r="A58" s="392" t="s">
        <v>258</v>
      </c>
      <c r="B58" s="392" t="s">
        <v>259</v>
      </c>
      <c r="C58" s="390" t="s">
        <v>181</v>
      </c>
      <c r="D58" s="392" t="s">
        <v>260</v>
      </c>
      <c r="E58" s="377">
        <v>9001</v>
      </c>
      <c r="F58" s="392" t="s">
        <v>262</v>
      </c>
      <c r="G58" s="377">
        <v>9112</v>
      </c>
      <c r="H58" s="200">
        <v>23.89</v>
      </c>
    </row>
    <row r="59" spans="1:8" s="5" customFormat="1" ht="12.75" x14ac:dyDescent="0.2">
      <c r="A59" s="392" t="s">
        <v>258</v>
      </c>
      <c r="B59" s="387" t="s">
        <v>259</v>
      </c>
      <c r="C59" s="390" t="s">
        <v>181</v>
      </c>
      <c r="D59" s="387" t="s">
        <v>263</v>
      </c>
      <c r="E59" s="377">
        <v>9120</v>
      </c>
      <c r="F59" s="387" t="s">
        <v>263</v>
      </c>
      <c r="G59" s="377">
        <v>9120</v>
      </c>
      <c r="H59" s="200">
        <v>8.85</v>
      </c>
    </row>
    <row r="60" spans="1:8" s="5" customFormat="1" ht="12.75" x14ac:dyDescent="0.2">
      <c r="A60" s="392" t="s">
        <v>258</v>
      </c>
      <c r="B60" s="387" t="s">
        <v>264</v>
      </c>
      <c r="C60" s="390" t="s">
        <v>181</v>
      </c>
      <c r="D60" s="387" t="s">
        <v>265</v>
      </c>
      <c r="E60" s="377">
        <v>9201</v>
      </c>
      <c r="F60" s="387" t="s">
        <v>265</v>
      </c>
      <c r="G60" s="377">
        <v>9201</v>
      </c>
      <c r="H60" s="200">
        <v>4.42</v>
      </c>
    </row>
    <row r="61" spans="1:8" s="5" customFormat="1" ht="12.75" x14ac:dyDescent="0.2">
      <c r="A61" s="392" t="s">
        <v>266</v>
      </c>
      <c r="B61" s="392" t="s">
        <v>267</v>
      </c>
      <c r="C61" s="390" t="s">
        <v>181</v>
      </c>
      <c r="D61" s="392" t="s">
        <v>268</v>
      </c>
      <c r="E61" s="377">
        <v>10001</v>
      </c>
      <c r="F61" s="392" t="s">
        <v>269</v>
      </c>
      <c r="G61" s="377">
        <v>10101</v>
      </c>
      <c r="H61" s="200">
        <v>20.05</v>
      </c>
    </row>
    <row r="62" spans="1:8" s="5" customFormat="1" ht="12.75" x14ac:dyDescent="0.2">
      <c r="A62" s="392" t="s">
        <v>266</v>
      </c>
      <c r="B62" s="392" t="s">
        <v>267</v>
      </c>
      <c r="C62" s="390" t="s">
        <v>181</v>
      </c>
      <c r="D62" s="392" t="s">
        <v>268</v>
      </c>
      <c r="E62" s="377">
        <v>10001</v>
      </c>
      <c r="F62" s="392" t="s">
        <v>270</v>
      </c>
      <c r="G62" s="377">
        <v>10109</v>
      </c>
      <c r="H62" s="200">
        <v>8.75</v>
      </c>
    </row>
    <row r="63" spans="1:8" s="5" customFormat="1" ht="12.75" x14ac:dyDescent="0.2">
      <c r="A63" s="392" t="s">
        <v>266</v>
      </c>
      <c r="B63" s="387" t="s">
        <v>271</v>
      </c>
      <c r="C63" s="390" t="s">
        <v>181</v>
      </c>
      <c r="D63" s="387" t="s">
        <v>272</v>
      </c>
      <c r="E63" s="377">
        <v>10201</v>
      </c>
      <c r="F63" s="387" t="s">
        <v>272</v>
      </c>
      <c r="G63" s="377">
        <v>10201</v>
      </c>
      <c r="H63" s="200">
        <v>3.33</v>
      </c>
    </row>
    <row r="64" spans="1:8" s="5" customFormat="1" ht="12.75" x14ac:dyDescent="0.2">
      <c r="A64" s="392" t="s">
        <v>266</v>
      </c>
      <c r="B64" s="392" t="s">
        <v>273</v>
      </c>
      <c r="C64" s="390" t="s">
        <v>181</v>
      </c>
      <c r="D64" s="392" t="s">
        <v>273</v>
      </c>
      <c r="E64" s="377">
        <v>10301</v>
      </c>
      <c r="F64" s="392" t="s">
        <v>273</v>
      </c>
      <c r="G64" s="377">
        <v>10301</v>
      </c>
      <c r="H64" s="200">
        <v>25.33</v>
      </c>
    </row>
    <row r="65" spans="1:8" s="5" customFormat="1" ht="12.75" x14ac:dyDescent="0.2">
      <c r="A65" s="392" t="s">
        <v>274</v>
      </c>
      <c r="B65" s="387" t="s">
        <v>275</v>
      </c>
      <c r="C65" s="390" t="s">
        <v>181</v>
      </c>
      <c r="D65" s="387" t="s">
        <v>275</v>
      </c>
      <c r="E65" s="377">
        <v>11101</v>
      </c>
      <c r="F65" s="387" t="s">
        <v>275</v>
      </c>
      <c r="G65" s="377">
        <v>11101</v>
      </c>
      <c r="H65" s="200">
        <v>20.52</v>
      </c>
    </row>
    <row r="66" spans="1:8" s="5" customFormat="1" ht="12.75" x14ac:dyDescent="0.2">
      <c r="A66" s="392" t="s">
        <v>276</v>
      </c>
      <c r="B66" s="392" t="s">
        <v>276</v>
      </c>
      <c r="C66" s="390" t="s">
        <v>181</v>
      </c>
      <c r="D66" s="392" t="s">
        <v>277</v>
      </c>
      <c r="E66" s="377">
        <v>12101</v>
      </c>
      <c r="F66" s="193" t="s">
        <v>277</v>
      </c>
      <c r="G66" s="377">
        <v>12101</v>
      </c>
      <c r="H66" s="200">
        <v>28.11</v>
      </c>
    </row>
    <row r="67" spans="1:8" s="5" customFormat="1" ht="12.75" x14ac:dyDescent="0.2">
      <c r="A67" s="392" t="s">
        <v>278</v>
      </c>
      <c r="B67" s="392" t="s">
        <v>279</v>
      </c>
      <c r="C67" s="390" t="s">
        <v>280</v>
      </c>
      <c r="D67" s="392" t="s">
        <v>280</v>
      </c>
      <c r="E67" s="377">
        <v>13001</v>
      </c>
      <c r="F67" s="392" t="s">
        <v>279</v>
      </c>
      <c r="G67" s="377">
        <v>13101</v>
      </c>
      <c r="H67" s="200">
        <v>79.459999999999994</v>
      </c>
    </row>
    <row r="68" spans="1:8" s="5" customFormat="1" ht="12.75" x14ac:dyDescent="0.2">
      <c r="A68" s="392" t="s">
        <v>278</v>
      </c>
      <c r="B68" s="392" t="s">
        <v>279</v>
      </c>
      <c r="C68" s="390" t="s">
        <v>280</v>
      </c>
      <c r="D68" s="392" t="s">
        <v>280</v>
      </c>
      <c r="E68" s="377">
        <v>13001</v>
      </c>
      <c r="F68" s="392" t="s">
        <v>281</v>
      </c>
      <c r="G68" s="377">
        <v>13102</v>
      </c>
      <c r="H68" s="200">
        <v>82.04</v>
      </c>
    </row>
    <row r="69" spans="1:8" s="5" customFormat="1" ht="12.75" x14ac:dyDescent="0.2">
      <c r="A69" s="392" t="s">
        <v>278</v>
      </c>
      <c r="B69" s="392" t="s">
        <v>279</v>
      </c>
      <c r="C69" s="390" t="s">
        <v>280</v>
      </c>
      <c r="D69" s="392" t="s">
        <v>280</v>
      </c>
      <c r="E69" s="377">
        <v>13001</v>
      </c>
      <c r="F69" s="392" t="s">
        <v>282</v>
      </c>
      <c r="G69" s="377">
        <v>13103</v>
      </c>
      <c r="H69" s="200">
        <v>58.6</v>
      </c>
    </row>
    <row r="70" spans="1:8" s="5" customFormat="1" ht="12.75" x14ac:dyDescent="0.2">
      <c r="A70" s="392" t="s">
        <v>278</v>
      </c>
      <c r="B70" s="392" t="s">
        <v>279</v>
      </c>
      <c r="C70" s="390" t="s">
        <v>280</v>
      </c>
      <c r="D70" s="392" t="s">
        <v>280</v>
      </c>
      <c r="E70" s="377">
        <v>13001</v>
      </c>
      <c r="F70" s="392" t="s">
        <v>283</v>
      </c>
      <c r="G70" s="377">
        <v>13104</v>
      </c>
      <c r="H70" s="200">
        <v>80.36</v>
      </c>
    </row>
    <row r="71" spans="1:8" s="5" customFormat="1" ht="12.75" x14ac:dyDescent="0.2">
      <c r="A71" s="392" t="s">
        <v>278</v>
      </c>
      <c r="B71" s="392" t="s">
        <v>279</v>
      </c>
      <c r="C71" s="390" t="s">
        <v>280</v>
      </c>
      <c r="D71" s="392" t="s">
        <v>280</v>
      </c>
      <c r="E71" s="377">
        <v>13001</v>
      </c>
      <c r="F71" s="392" t="s">
        <v>284</v>
      </c>
      <c r="G71" s="377">
        <v>13105</v>
      </c>
      <c r="H71" s="200">
        <v>56.42</v>
      </c>
    </row>
    <row r="72" spans="1:8" s="5" customFormat="1" ht="12.75" x14ac:dyDescent="0.2">
      <c r="A72" s="392" t="s">
        <v>278</v>
      </c>
      <c r="B72" s="392" t="s">
        <v>279</v>
      </c>
      <c r="C72" s="390" t="s">
        <v>280</v>
      </c>
      <c r="D72" s="392" t="s">
        <v>280</v>
      </c>
      <c r="E72" s="377">
        <v>13001</v>
      </c>
      <c r="F72" s="392" t="s">
        <v>285</v>
      </c>
      <c r="G72" s="377">
        <v>13106</v>
      </c>
      <c r="H72" s="200">
        <v>98.35</v>
      </c>
    </row>
    <row r="73" spans="1:8" s="5" customFormat="1" ht="12.75" x14ac:dyDescent="0.2">
      <c r="A73" s="392" t="s">
        <v>278</v>
      </c>
      <c r="B73" s="392" t="s">
        <v>279</v>
      </c>
      <c r="C73" s="390" t="s">
        <v>280</v>
      </c>
      <c r="D73" s="392" t="s">
        <v>280</v>
      </c>
      <c r="E73" s="377">
        <v>13001</v>
      </c>
      <c r="F73" s="392" t="s">
        <v>286</v>
      </c>
      <c r="G73" s="377">
        <v>13107</v>
      </c>
      <c r="H73" s="200">
        <v>31.95</v>
      </c>
    </row>
    <row r="74" spans="1:8" s="5" customFormat="1" ht="12.75" x14ac:dyDescent="0.2">
      <c r="A74" s="392" t="s">
        <v>278</v>
      </c>
      <c r="B74" s="392" t="s">
        <v>279</v>
      </c>
      <c r="C74" s="390" t="s">
        <v>280</v>
      </c>
      <c r="D74" s="392" t="s">
        <v>280</v>
      </c>
      <c r="E74" s="377">
        <v>13001</v>
      </c>
      <c r="F74" s="392" t="s">
        <v>287</v>
      </c>
      <c r="G74" s="377">
        <v>13108</v>
      </c>
      <c r="H74" s="200">
        <v>65.62</v>
      </c>
    </row>
    <row r="75" spans="1:8" s="5" customFormat="1" ht="12.75" x14ac:dyDescent="0.2">
      <c r="A75" s="392" t="s">
        <v>278</v>
      </c>
      <c r="B75" s="392" t="s">
        <v>279</v>
      </c>
      <c r="C75" s="390" t="s">
        <v>280</v>
      </c>
      <c r="D75" s="392" t="s">
        <v>280</v>
      </c>
      <c r="E75" s="377">
        <v>13001</v>
      </c>
      <c r="F75" s="392" t="s">
        <v>288</v>
      </c>
      <c r="G75" s="377">
        <v>13109</v>
      </c>
      <c r="H75" s="200">
        <v>64.209999999999994</v>
      </c>
    </row>
    <row r="76" spans="1:8" s="5" customFormat="1" ht="12.75" x14ac:dyDescent="0.2">
      <c r="A76" s="392" t="s">
        <v>278</v>
      </c>
      <c r="B76" s="392" t="s">
        <v>279</v>
      </c>
      <c r="C76" s="390" t="s">
        <v>280</v>
      </c>
      <c r="D76" s="392" t="s">
        <v>280</v>
      </c>
      <c r="E76" s="377">
        <v>13001</v>
      </c>
      <c r="F76" s="392" t="s">
        <v>289</v>
      </c>
      <c r="G76" s="377">
        <v>13110</v>
      </c>
      <c r="H76" s="200">
        <v>60.2</v>
      </c>
    </row>
    <row r="77" spans="1:8" s="5" customFormat="1" ht="12.75" x14ac:dyDescent="0.2">
      <c r="A77" s="392" t="s">
        <v>278</v>
      </c>
      <c r="B77" s="392" t="s">
        <v>279</v>
      </c>
      <c r="C77" s="390" t="s">
        <v>280</v>
      </c>
      <c r="D77" s="392" t="s">
        <v>280</v>
      </c>
      <c r="E77" s="377">
        <v>13001</v>
      </c>
      <c r="F77" s="392" t="s">
        <v>290</v>
      </c>
      <c r="G77" s="377">
        <v>13111</v>
      </c>
      <c r="H77" s="200">
        <v>96.93</v>
      </c>
    </row>
    <row r="78" spans="1:8" s="5" customFormat="1" ht="12.75" x14ac:dyDescent="0.2">
      <c r="A78" s="392" t="s">
        <v>278</v>
      </c>
      <c r="B78" s="392" t="s">
        <v>279</v>
      </c>
      <c r="C78" s="390" t="s">
        <v>280</v>
      </c>
      <c r="D78" s="392" t="s">
        <v>280</v>
      </c>
      <c r="E78" s="377">
        <v>13001</v>
      </c>
      <c r="F78" s="392" t="s">
        <v>291</v>
      </c>
      <c r="G78" s="377">
        <v>13112</v>
      </c>
      <c r="H78" s="200">
        <v>33.380000000000003</v>
      </c>
    </row>
    <row r="79" spans="1:8" s="5" customFormat="1" ht="12.75" x14ac:dyDescent="0.2">
      <c r="A79" s="392" t="s">
        <v>278</v>
      </c>
      <c r="B79" s="392" t="s">
        <v>279</v>
      </c>
      <c r="C79" s="390" t="s">
        <v>280</v>
      </c>
      <c r="D79" s="392" t="s">
        <v>280</v>
      </c>
      <c r="E79" s="377">
        <v>13001</v>
      </c>
      <c r="F79" s="392" t="s">
        <v>292</v>
      </c>
      <c r="G79" s="377">
        <v>13113</v>
      </c>
      <c r="H79" s="200">
        <v>47.42</v>
      </c>
    </row>
    <row r="80" spans="1:8" s="5" customFormat="1" ht="12.75" x14ac:dyDescent="0.2">
      <c r="A80" s="392" t="s">
        <v>278</v>
      </c>
      <c r="B80" s="392" t="s">
        <v>279</v>
      </c>
      <c r="C80" s="390" t="s">
        <v>280</v>
      </c>
      <c r="D80" s="392" t="s">
        <v>280</v>
      </c>
      <c r="E80" s="377">
        <v>13001</v>
      </c>
      <c r="F80" s="392" t="s">
        <v>293</v>
      </c>
      <c r="G80" s="377">
        <v>13114</v>
      </c>
      <c r="H80" s="200">
        <v>53.94</v>
      </c>
    </row>
    <row r="81" spans="1:8" s="5" customFormat="1" ht="12.75" x14ac:dyDescent="0.2">
      <c r="A81" s="392" t="s">
        <v>278</v>
      </c>
      <c r="B81" s="392" t="s">
        <v>279</v>
      </c>
      <c r="C81" s="390" t="s">
        <v>280</v>
      </c>
      <c r="D81" s="392" t="s">
        <v>280</v>
      </c>
      <c r="E81" s="377">
        <v>13001</v>
      </c>
      <c r="F81" s="392" t="s">
        <v>294</v>
      </c>
      <c r="G81" s="377">
        <v>13115</v>
      </c>
      <c r="H81" s="200">
        <v>16.34</v>
      </c>
    </row>
    <row r="82" spans="1:8" s="5" customFormat="1" ht="12.75" x14ac:dyDescent="0.2">
      <c r="A82" s="392" t="s">
        <v>278</v>
      </c>
      <c r="B82" s="392" t="s">
        <v>279</v>
      </c>
      <c r="C82" s="390" t="s">
        <v>280</v>
      </c>
      <c r="D82" s="392" t="s">
        <v>280</v>
      </c>
      <c r="E82" s="377">
        <v>13001</v>
      </c>
      <c r="F82" s="392" t="s">
        <v>295</v>
      </c>
      <c r="G82" s="377">
        <v>13116</v>
      </c>
      <c r="H82" s="200">
        <v>66.92</v>
      </c>
    </row>
    <row r="83" spans="1:8" s="5" customFormat="1" ht="12.75" x14ac:dyDescent="0.2">
      <c r="A83" s="392" t="s">
        <v>278</v>
      </c>
      <c r="B83" s="392" t="s">
        <v>279</v>
      </c>
      <c r="C83" s="390" t="s">
        <v>280</v>
      </c>
      <c r="D83" s="392" t="s">
        <v>280</v>
      </c>
      <c r="E83" s="377">
        <v>13001</v>
      </c>
      <c r="F83" s="392" t="s">
        <v>296</v>
      </c>
      <c r="G83" s="377">
        <v>13117</v>
      </c>
      <c r="H83" s="200">
        <v>92.5</v>
      </c>
    </row>
    <row r="84" spans="1:8" s="5" customFormat="1" ht="12.75" x14ac:dyDescent="0.2">
      <c r="A84" s="392" t="s">
        <v>278</v>
      </c>
      <c r="B84" s="392" t="s">
        <v>279</v>
      </c>
      <c r="C84" s="390" t="s">
        <v>280</v>
      </c>
      <c r="D84" s="392" t="s">
        <v>280</v>
      </c>
      <c r="E84" s="377">
        <v>13001</v>
      </c>
      <c r="F84" s="392" t="s">
        <v>297</v>
      </c>
      <c r="G84" s="377">
        <v>13118</v>
      </c>
      <c r="H84" s="200">
        <v>87.3</v>
      </c>
    </row>
    <row r="85" spans="1:8" s="5" customFormat="1" ht="12.75" x14ac:dyDescent="0.2">
      <c r="A85" s="392" t="s">
        <v>278</v>
      </c>
      <c r="B85" s="392" t="s">
        <v>279</v>
      </c>
      <c r="C85" s="390" t="s">
        <v>280</v>
      </c>
      <c r="D85" s="392" t="s">
        <v>280</v>
      </c>
      <c r="E85" s="377">
        <v>13001</v>
      </c>
      <c r="F85" s="392" t="s">
        <v>298</v>
      </c>
      <c r="G85" s="377">
        <v>13119</v>
      </c>
      <c r="H85" s="200">
        <v>69.52</v>
      </c>
    </row>
    <row r="86" spans="1:8" s="5" customFormat="1" ht="12.75" x14ac:dyDescent="0.2">
      <c r="A86" s="392" t="s">
        <v>278</v>
      </c>
      <c r="B86" s="392" t="s">
        <v>279</v>
      </c>
      <c r="C86" s="390" t="s">
        <v>280</v>
      </c>
      <c r="D86" s="392" t="s">
        <v>280</v>
      </c>
      <c r="E86" s="377">
        <v>13001</v>
      </c>
      <c r="F86" s="392" t="s">
        <v>299</v>
      </c>
      <c r="G86" s="377">
        <v>13120</v>
      </c>
      <c r="H86" s="200">
        <v>104.4</v>
      </c>
    </row>
    <row r="87" spans="1:8" s="5" customFormat="1" ht="12.75" x14ac:dyDescent="0.2">
      <c r="A87" s="392" t="s">
        <v>278</v>
      </c>
      <c r="B87" s="392" t="s">
        <v>279</v>
      </c>
      <c r="C87" s="390" t="s">
        <v>280</v>
      </c>
      <c r="D87" s="392" t="s">
        <v>280</v>
      </c>
      <c r="E87" s="377">
        <v>13001</v>
      </c>
      <c r="F87" s="392" t="s">
        <v>300</v>
      </c>
      <c r="G87" s="377">
        <v>13121</v>
      </c>
      <c r="H87" s="200">
        <v>97.08</v>
      </c>
    </row>
    <row r="88" spans="1:8" s="5" customFormat="1" ht="12.75" x14ac:dyDescent="0.2">
      <c r="A88" s="392" t="s">
        <v>278</v>
      </c>
      <c r="B88" s="392" t="s">
        <v>279</v>
      </c>
      <c r="C88" s="390" t="s">
        <v>280</v>
      </c>
      <c r="D88" s="392" t="s">
        <v>280</v>
      </c>
      <c r="E88" s="377">
        <v>13001</v>
      </c>
      <c r="F88" s="392" t="s">
        <v>301</v>
      </c>
      <c r="G88" s="377">
        <v>13122</v>
      </c>
      <c r="H88" s="200">
        <v>52.72</v>
      </c>
    </row>
    <row r="89" spans="1:8" s="5" customFormat="1" ht="12.75" x14ac:dyDescent="0.2">
      <c r="A89" s="392" t="s">
        <v>278</v>
      </c>
      <c r="B89" s="392" t="s">
        <v>279</v>
      </c>
      <c r="C89" s="390" t="s">
        <v>280</v>
      </c>
      <c r="D89" s="392" t="s">
        <v>280</v>
      </c>
      <c r="E89" s="377">
        <v>13001</v>
      </c>
      <c r="F89" s="392" t="s">
        <v>302</v>
      </c>
      <c r="G89" s="377">
        <v>13123</v>
      </c>
      <c r="H89" s="200">
        <v>91.24</v>
      </c>
    </row>
    <row r="90" spans="1:8" s="5" customFormat="1" ht="12.75" x14ac:dyDescent="0.2">
      <c r="A90" s="392" t="s">
        <v>278</v>
      </c>
      <c r="B90" s="392" t="s">
        <v>279</v>
      </c>
      <c r="C90" s="390" t="s">
        <v>280</v>
      </c>
      <c r="D90" s="392" t="s">
        <v>280</v>
      </c>
      <c r="E90" s="377">
        <v>13001</v>
      </c>
      <c r="F90" s="392" t="s">
        <v>303</v>
      </c>
      <c r="G90" s="377">
        <v>13124</v>
      </c>
      <c r="H90" s="200">
        <v>36.85</v>
      </c>
    </row>
    <row r="91" spans="1:8" s="5" customFormat="1" ht="12.75" x14ac:dyDescent="0.2">
      <c r="A91" s="392" t="s">
        <v>278</v>
      </c>
      <c r="B91" s="392" t="s">
        <v>279</v>
      </c>
      <c r="C91" s="390" t="s">
        <v>280</v>
      </c>
      <c r="D91" s="392" t="s">
        <v>280</v>
      </c>
      <c r="E91" s="377">
        <v>13001</v>
      </c>
      <c r="F91" s="392" t="s">
        <v>304</v>
      </c>
      <c r="G91" s="377">
        <v>13125</v>
      </c>
      <c r="H91" s="200">
        <v>24.25</v>
      </c>
    </row>
    <row r="92" spans="1:8" s="5" customFormat="1" ht="12.75" x14ac:dyDescent="0.2">
      <c r="A92" s="392" t="s">
        <v>278</v>
      </c>
      <c r="B92" s="392" t="s">
        <v>279</v>
      </c>
      <c r="C92" s="390" t="s">
        <v>280</v>
      </c>
      <c r="D92" s="392" t="s">
        <v>280</v>
      </c>
      <c r="E92" s="377">
        <v>13001</v>
      </c>
      <c r="F92" s="392" t="s">
        <v>305</v>
      </c>
      <c r="G92" s="377">
        <v>13126</v>
      </c>
      <c r="H92" s="200">
        <v>71.39</v>
      </c>
    </row>
    <row r="93" spans="1:8" s="5" customFormat="1" ht="12.75" x14ac:dyDescent="0.2">
      <c r="A93" s="392" t="s">
        <v>278</v>
      </c>
      <c r="B93" s="392" t="s">
        <v>279</v>
      </c>
      <c r="C93" s="390" t="s">
        <v>280</v>
      </c>
      <c r="D93" s="392" t="s">
        <v>280</v>
      </c>
      <c r="E93" s="377">
        <v>13001</v>
      </c>
      <c r="F93" s="392" t="s">
        <v>306</v>
      </c>
      <c r="G93" s="377">
        <v>13127</v>
      </c>
      <c r="H93" s="200">
        <v>64.099999999999994</v>
      </c>
    </row>
    <row r="94" spans="1:8" s="5" customFormat="1" ht="12.75" x14ac:dyDescent="0.2">
      <c r="A94" s="392" t="s">
        <v>278</v>
      </c>
      <c r="B94" s="392" t="s">
        <v>279</v>
      </c>
      <c r="C94" s="390" t="s">
        <v>280</v>
      </c>
      <c r="D94" s="392" t="s">
        <v>280</v>
      </c>
      <c r="E94" s="377">
        <v>13001</v>
      </c>
      <c r="F94" s="392" t="s">
        <v>307</v>
      </c>
      <c r="G94" s="377">
        <v>13128</v>
      </c>
      <c r="H94" s="200">
        <v>50.38</v>
      </c>
    </row>
    <row r="95" spans="1:8" s="5" customFormat="1" ht="12.75" x14ac:dyDescent="0.2">
      <c r="A95" s="392" t="s">
        <v>278</v>
      </c>
      <c r="B95" s="392" t="s">
        <v>279</v>
      </c>
      <c r="C95" s="390" t="s">
        <v>280</v>
      </c>
      <c r="D95" s="392" t="s">
        <v>280</v>
      </c>
      <c r="E95" s="377">
        <v>13001</v>
      </c>
      <c r="F95" s="392" t="s">
        <v>308</v>
      </c>
      <c r="G95" s="377">
        <v>13129</v>
      </c>
      <c r="H95" s="200">
        <v>77.67</v>
      </c>
    </row>
    <row r="96" spans="1:8" s="5" customFormat="1" ht="12.75" x14ac:dyDescent="0.2">
      <c r="A96" s="392" t="s">
        <v>278</v>
      </c>
      <c r="B96" s="392" t="s">
        <v>279</v>
      </c>
      <c r="C96" s="390" t="s">
        <v>280</v>
      </c>
      <c r="D96" s="392" t="s">
        <v>280</v>
      </c>
      <c r="E96" s="377">
        <v>13001</v>
      </c>
      <c r="F96" s="392" t="s">
        <v>309</v>
      </c>
      <c r="G96" s="377">
        <v>13130</v>
      </c>
      <c r="H96" s="200">
        <v>69.25</v>
      </c>
    </row>
    <row r="97" spans="1:8" s="5" customFormat="1" ht="12.75" x14ac:dyDescent="0.2">
      <c r="A97" s="392" t="s">
        <v>278</v>
      </c>
      <c r="B97" s="392" t="s">
        <v>279</v>
      </c>
      <c r="C97" s="390" t="s">
        <v>280</v>
      </c>
      <c r="D97" s="392" t="s">
        <v>280</v>
      </c>
      <c r="E97" s="377">
        <v>13001</v>
      </c>
      <c r="F97" s="392" t="s">
        <v>310</v>
      </c>
      <c r="G97" s="377">
        <v>13131</v>
      </c>
      <c r="H97" s="200">
        <v>68.89</v>
      </c>
    </row>
    <row r="98" spans="1:8" s="5" customFormat="1" ht="12.75" x14ac:dyDescent="0.2">
      <c r="A98" s="392" t="s">
        <v>278</v>
      </c>
      <c r="B98" s="392" t="s">
        <v>279</v>
      </c>
      <c r="C98" s="390" t="s">
        <v>280</v>
      </c>
      <c r="D98" s="392" t="s">
        <v>280</v>
      </c>
      <c r="E98" s="377">
        <v>13001</v>
      </c>
      <c r="F98" s="392" t="s">
        <v>311</v>
      </c>
      <c r="G98" s="377">
        <v>13132</v>
      </c>
      <c r="H98" s="200">
        <v>44.84</v>
      </c>
    </row>
    <row r="99" spans="1:8" s="5" customFormat="1" ht="12.75" x14ac:dyDescent="0.2">
      <c r="A99" s="392" t="s">
        <v>278</v>
      </c>
      <c r="B99" s="392" t="s">
        <v>312</v>
      </c>
      <c r="C99" s="390" t="s">
        <v>280</v>
      </c>
      <c r="D99" s="392" t="s">
        <v>280</v>
      </c>
      <c r="E99" s="377">
        <v>13001</v>
      </c>
      <c r="F99" s="392" t="s">
        <v>313</v>
      </c>
      <c r="G99" s="377">
        <v>13201</v>
      </c>
      <c r="H99" s="200">
        <v>53.48</v>
      </c>
    </row>
    <row r="100" spans="1:8" s="5" customFormat="1" ht="12.75" x14ac:dyDescent="0.2">
      <c r="A100" s="392" t="s">
        <v>278</v>
      </c>
      <c r="B100" s="392" t="s">
        <v>312</v>
      </c>
      <c r="C100" s="390" t="s">
        <v>280</v>
      </c>
      <c r="D100" s="392" t="s">
        <v>280</v>
      </c>
      <c r="E100" s="377">
        <v>13001</v>
      </c>
      <c r="F100" s="392" t="s">
        <v>314</v>
      </c>
      <c r="G100" s="377">
        <v>13202</v>
      </c>
      <c r="H100" s="200">
        <v>7.2</v>
      </c>
    </row>
    <row r="101" spans="1:8" s="5" customFormat="1" ht="12.75" x14ac:dyDescent="0.2">
      <c r="A101" s="392" t="s">
        <v>278</v>
      </c>
      <c r="B101" s="392" t="s">
        <v>312</v>
      </c>
      <c r="C101" s="390" t="s">
        <v>280</v>
      </c>
      <c r="D101" s="392" t="s">
        <v>280</v>
      </c>
      <c r="E101" s="377">
        <v>13001</v>
      </c>
      <c r="F101" s="392" t="s">
        <v>315</v>
      </c>
      <c r="G101" s="377">
        <v>13203</v>
      </c>
      <c r="H101" s="200">
        <v>0.6</v>
      </c>
    </row>
    <row r="102" spans="1:8" s="5" customFormat="1" ht="12.75" x14ac:dyDescent="0.2">
      <c r="A102" s="392" t="s">
        <v>278</v>
      </c>
      <c r="B102" s="392" t="s">
        <v>316</v>
      </c>
      <c r="C102" s="390" t="s">
        <v>280</v>
      </c>
      <c r="D102" s="392" t="s">
        <v>280</v>
      </c>
      <c r="E102" s="377">
        <v>13001</v>
      </c>
      <c r="F102" s="392" t="s">
        <v>317</v>
      </c>
      <c r="G102" s="377">
        <v>13301</v>
      </c>
      <c r="H102" s="200">
        <v>10.28</v>
      </c>
    </row>
    <row r="103" spans="1:8" s="5" customFormat="1" ht="12.75" x14ac:dyDescent="0.2">
      <c r="A103" s="392" t="s">
        <v>278</v>
      </c>
      <c r="B103" s="392" t="s">
        <v>316</v>
      </c>
      <c r="C103" s="390" t="s">
        <v>280</v>
      </c>
      <c r="D103" s="392" t="s">
        <v>280</v>
      </c>
      <c r="E103" s="377">
        <v>13001</v>
      </c>
      <c r="F103" s="392" t="s">
        <v>318</v>
      </c>
      <c r="G103" s="377">
        <v>13302</v>
      </c>
      <c r="H103" s="200">
        <v>8.4499999999999993</v>
      </c>
    </row>
    <row r="104" spans="1:8" s="5" customFormat="1" ht="12.75" x14ac:dyDescent="0.2">
      <c r="A104" s="392" t="s">
        <v>278</v>
      </c>
      <c r="B104" s="392" t="s">
        <v>316</v>
      </c>
      <c r="C104" s="390" t="s">
        <v>280</v>
      </c>
      <c r="D104" s="392" t="s">
        <v>280</v>
      </c>
      <c r="E104" s="377">
        <v>13001</v>
      </c>
      <c r="F104" s="392" t="s">
        <v>319</v>
      </c>
      <c r="G104" s="377">
        <v>13303</v>
      </c>
      <c r="H104" s="200">
        <v>3.3</v>
      </c>
    </row>
    <row r="105" spans="1:8" s="5" customFormat="1" ht="12.75" x14ac:dyDescent="0.2">
      <c r="A105" s="392" t="s">
        <v>278</v>
      </c>
      <c r="B105" s="392" t="s">
        <v>320</v>
      </c>
      <c r="C105" s="390" t="s">
        <v>280</v>
      </c>
      <c r="D105" s="392" t="s">
        <v>280</v>
      </c>
      <c r="E105" s="377">
        <v>13001</v>
      </c>
      <c r="F105" s="392" t="s">
        <v>321</v>
      </c>
      <c r="G105" s="377">
        <v>13401</v>
      </c>
      <c r="H105" s="200">
        <v>23.24</v>
      </c>
    </row>
    <row r="106" spans="1:8" s="5" customFormat="1" ht="12.75" x14ac:dyDescent="0.2">
      <c r="A106" s="392" t="s">
        <v>278</v>
      </c>
      <c r="B106" s="392" t="s">
        <v>320</v>
      </c>
      <c r="C106" s="390" t="s">
        <v>280</v>
      </c>
      <c r="D106" s="392" t="s">
        <v>280</v>
      </c>
      <c r="E106" s="377">
        <v>13001</v>
      </c>
      <c r="F106" s="392" t="s">
        <v>322</v>
      </c>
      <c r="G106" s="377">
        <v>13402</v>
      </c>
      <c r="H106" s="200">
        <v>4.8899999999999997</v>
      </c>
    </row>
    <row r="107" spans="1:8" s="5" customFormat="1" ht="12.75" x14ac:dyDescent="0.2">
      <c r="A107" s="392" t="s">
        <v>278</v>
      </c>
      <c r="B107" s="392" t="s">
        <v>320</v>
      </c>
      <c r="C107" s="390" t="s">
        <v>280</v>
      </c>
      <c r="D107" s="392" t="s">
        <v>280</v>
      </c>
      <c r="E107" s="377">
        <v>13001</v>
      </c>
      <c r="F107" s="392" t="s">
        <v>323</v>
      </c>
      <c r="G107" s="377">
        <v>13403</v>
      </c>
      <c r="H107" s="200">
        <v>9.65</v>
      </c>
    </row>
    <row r="108" spans="1:8" s="5" customFormat="1" ht="12.75" x14ac:dyDescent="0.2">
      <c r="A108" s="392" t="s">
        <v>278</v>
      </c>
      <c r="B108" s="392" t="s">
        <v>320</v>
      </c>
      <c r="C108" s="390" t="s">
        <v>280</v>
      </c>
      <c r="D108" s="392" t="s">
        <v>280</v>
      </c>
      <c r="E108" s="377">
        <v>13001</v>
      </c>
      <c r="F108" s="392" t="s">
        <v>324</v>
      </c>
      <c r="G108" s="377">
        <v>13404</v>
      </c>
      <c r="H108" s="200">
        <v>5.28</v>
      </c>
    </row>
    <row r="109" spans="1:8" s="5" customFormat="1" ht="12.75" x14ac:dyDescent="0.2">
      <c r="A109" s="392" t="s">
        <v>278</v>
      </c>
      <c r="B109" s="392" t="s">
        <v>325</v>
      </c>
      <c r="C109" s="390" t="s">
        <v>181</v>
      </c>
      <c r="D109" s="392" t="s">
        <v>325</v>
      </c>
      <c r="E109" s="377">
        <v>13501</v>
      </c>
      <c r="F109" s="193" t="s">
        <v>325</v>
      </c>
      <c r="G109" s="377">
        <v>13501</v>
      </c>
      <c r="H109" s="200">
        <v>15.59</v>
      </c>
    </row>
    <row r="110" spans="1:8" s="5" customFormat="1" ht="12.75" x14ac:dyDescent="0.2">
      <c r="A110" s="392" t="s">
        <v>278</v>
      </c>
      <c r="B110" s="392" t="s">
        <v>326</v>
      </c>
      <c r="C110" s="390" t="s">
        <v>280</v>
      </c>
      <c r="D110" s="392" t="s">
        <v>280</v>
      </c>
      <c r="E110" s="377">
        <v>13001</v>
      </c>
      <c r="F110" s="392" t="s">
        <v>326</v>
      </c>
      <c r="G110" s="377">
        <v>13601</v>
      </c>
      <c r="H110" s="200">
        <v>0.55000000000000004</v>
      </c>
    </row>
    <row r="111" spans="1:8" s="5" customFormat="1" ht="12.75" x14ac:dyDescent="0.2">
      <c r="A111" s="392" t="s">
        <v>278</v>
      </c>
      <c r="B111" s="392" t="s">
        <v>326</v>
      </c>
      <c r="C111" s="390" t="s">
        <v>280</v>
      </c>
      <c r="D111" s="392" t="s">
        <v>280</v>
      </c>
      <c r="E111" s="377">
        <v>13001</v>
      </c>
      <c r="F111" s="392" t="s">
        <v>327</v>
      </c>
      <c r="G111" s="377">
        <v>13602</v>
      </c>
      <c r="H111" s="200">
        <v>0.21</v>
      </c>
    </row>
    <row r="112" spans="1:8" s="5" customFormat="1" ht="12.75" x14ac:dyDescent="0.2">
      <c r="A112" s="392" t="s">
        <v>278</v>
      </c>
      <c r="B112" s="392" t="s">
        <v>326</v>
      </c>
      <c r="C112" s="390" t="s">
        <v>280</v>
      </c>
      <c r="D112" s="392" t="s">
        <v>280</v>
      </c>
      <c r="E112" s="377">
        <v>13001</v>
      </c>
      <c r="F112" s="392" t="s">
        <v>328</v>
      </c>
      <c r="G112" s="377">
        <v>13603</v>
      </c>
      <c r="H112" s="200">
        <v>5.36</v>
      </c>
    </row>
    <row r="113" spans="1:8" s="5" customFormat="1" ht="12.75" x14ac:dyDescent="0.2">
      <c r="A113" s="392" t="s">
        <v>278</v>
      </c>
      <c r="B113" s="392" t="s">
        <v>326</v>
      </c>
      <c r="C113" s="390" t="s">
        <v>280</v>
      </c>
      <c r="D113" s="392" t="s">
        <v>280</v>
      </c>
      <c r="E113" s="377">
        <v>13001</v>
      </c>
      <c r="F113" s="392" t="s">
        <v>329</v>
      </c>
      <c r="G113" s="377">
        <v>13604</v>
      </c>
      <c r="H113" s="200">
        <v>23.5</v>
      </c>
    </row>
    <row r="114" spans="1:8" s="5" customFormat="1" ht="12.75" x14ac:dyDescent="0.2">
      <c r="A114" s="392" t="s">
        <v>278</v>
      </c>
      <c r="B114" s="392" t="s">
        <v>326</v>
      </c>
      <c r="C114" s="390" t="s">
        <v>280</v>
      </c>
      <c r="D114" s="392" t="s">
        <v>280</v>
      </c>
      <c r="E114" s="377">
        <v>13001</v>
      </c>
      <c r="F114" s="392" t="s">
        <v>330</v>
      </c>
      <c r="G114" s="377">
        <v>13605</v>
      </c>
      <c r="H114" s="200">
        <v>16</v>
      </c>
    </row>
    <row r="115" spans="1:8" s="5" customFormat="1" ht="12.75" x14ac:dyDescent="0.2">
      <c r="A115" s="392" t="s">
        <v>331</v>
      </c>
      <c r="B115" s="392" t="s">
        <v>332</v>
      </c>
      <c r="C115" s="390" t="s">
        <v>181</v>
      </c>
      <c r="D115" s="392" t="s">
        <v>332</v>
      </c>
      <c r="E115" s="377">
        <v>14101</v>
      </c>
      <c r="F115" s="392" t="s">
        <v>332</v>
      </c>
      <c r="G115" s="377">
        <v>14101</v>
      </c>
      <c r="H115" s="200">
        <v>19.86</v>
      </c>
    </row>
    <row r="116" spans="1:8" s="5" customFormat="1" ht="12.75" x14ac:dyDescent="0.2">
      <c r="A116" s="392" t="s">
        <v>333</v>
      </c>
      <c r="B116" s="392" t="s">
        <v>334</v>
      </c>
      <c r="C116" s="390" t="s">
        <v>181</v>
      </c>
      <c r="D116" s="392" t="s">
        <v>334</v>
      </c>
      <c r="E116" s="377">
        <v>15101</v>
      </c>
      <c r="F116" s="392" t="s">
        <v>334</v>
      </c>
      <c r="G116" s="377">
        <v>15101</v>
      </c>
      <c r="H116" s="200">
        <v>37.68</v>
      </c>
    </row>
    <row r="117" spans="1:8" s="5" customFormat="1" ht="12.75" x14ac:dyDescent="0.2">
      <c r="A117" s="392" t="s">
        <v>335</v>
      </c>
      <c r="B117" s="403" t="s">
        <v>336</v>
      </c>
      <c r="C117" s="390" t="s">
        <v>181</v>
      </c>
      <c r="D117" s="392" t="s">
        <v>337</v>
      </c>
      <c r="E117" s="377">
        <v>16101</v>
      </c>
      <c r="F117" s="392" t="s">
        <v>338</v>
      </c>
      <c r="G117" s="377">
        <v>16101</v>
      </c>
      <c r="H117" s="200">
        <v>20.13</v>
      </c>
    </row>
    <row r="118" spans="1:8" s="5" customFormat="1" ht="12.75" x14ac:dyDescent="0.2">
      <c r="A118" s="392" t="s">
        <v>335</v>
      </c>
      <c r="B118" s="403" t="s">
        <v>336</v>
      </c>
      <c r="C118" s="390" t="s">
        <v>181</v>
      </c>
      <c r="D118" s="392" t="s">
        <v>337</v>
      </c>
      <c r="E118" s="377">
        <v>16101</v>
      </c>
      <c r="F118" s="392" t="s">
        <v>339</v>
      </c>
      <c r="G118" s="377">
        <v>16103</v>
      </c>
      <c r="H118" s="200">
        <v>16.89</v>
      </c>
    </row>
    <row r="119" spans="1:8" s="5" customFormat="1" ht="12.75" x14ac:dyDescent="0.2">
      <c r="A119" s="392" t="s">
        <v>335</v>
      </c>
      <c r="B119" s="403" t="s">
        <v>340</v>
      </c>
      <c r="C119" s="390" t="s">
        <v>181</v>
      </c>
      <c r="D119" s="387" t="s">
        <v>341</v>
      </c>
      <c r="E119" s="377">
        <v>16301</v>
      </c>
      <c r="F119" s="387" t="s">
        <v>341</v>
      </c>
      <c r="G119" s="377">
        <v>16301</v>
      </c>
      <c r="H119" s="200">
        <v>2.33</v>
      </c>
    </row>
  </sheetData>
  <mergeCells count="1">
    <mergeCell ref="B1:H1"/>
  </mergeCells>
  <hyperlinks>
    <hyperlink ref="I1" location="INDICE!A1" display="INDICE" xr:uid="{00000000-0004-0000-8400-000000000000}"/>
    <hyperlink ref="I2" location="Matriz_Estadisticas!A1" display="ESTADÍSTICAS" xr:uid="{00000000-0004-0000-8400-000001000000}"/>
  </hyperlinks>
  <pageMargins left="0.7" right="0.7" top="0.75" bottom="0.75" header="0.3" footer="0.3"/>
  <pageSetup orientation="portrait" horizontalDpi="4294967293" verticalDpi="4294967293" r:id="rId1"/>
</worksheet>
</file>

<file path=xl/worksheets/sheet1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500-000000000000}">
  <dimension ref="A1:N37"/>
  <sheetViews>
    <sheetView zoomScaleNormal="100" workbookViewId="0"/>
  </sheetViews>
  <sheetFormatPr baseColWidth="10" defaultColWidth="48" defaultRowHeight="15" x14ac:dyDescent="0.25"/>
  <cols>
    <col min="1" max="1" width="44.42578125" style="10" bestFit="1" customWidth="1"/>
    <col min="2" max="2" width="100.7109375" style="11" customWidth="1"/>
    <col min="3" max="3" width="7" style="8" bestFit="1" customWidth="1"/>
    <col min="4" max="14" width="48" style="8"/>
    <col min="15" max="16384" width="48" style="12"/>
  </cols>
  <sheetData>
    <row r="1" spans="1:14" x14ac:dyDescent="0.25">
      <c r="A1" s="678" t="s">
        <v>401</v>
      </c>
      <c r="B1" s="679" t="s">
        <v>402</v>
      </c>
      <c r="C1" s="6" t="s">
        <v>144</v>
      </c>
    </row>
    <row r="2" spans="1:14" x14ac:dyDescent="0.25">
      <c r="A2" s="415" t="s">
        <v>8</v>
      </c>
      <c r="B2" s="427" t="s">
        <v>57</v>
      </c>
    </row>
    <row r="3" spans="1:14" x14ac:dyDescent="0.25">
      <c r="A3" s="415" t="s">
        <v>6</v>
      </c>
      <c r="B3" s="427" t="s">
        <v>36</v>
      </c>
    </row>
    <row r="4" spans="1:14" x14ac:dyDescent="0.25">
      <c r="A4" s="415" t="s">
        <v>370</v>
      </c>
      <c r="B4" s="427" t="s">
        <v>56</v>
      </c>
    </row>
    <row r="5" spans="1:14" x14ac:dyDescent="0.25">
      <c r="A5" s="415" t="s">
        <v>11</v>
      </c>
      <c r="B5" s="427" t="s">
        <v>1565</v>
      </c>
    </row>
    <row r="6" spans="1:14" x14ac:dyDescent="0.25">
      <c r="A6" s="415" t="s">
        <v>145</v>
      </c>
      <c r="B6" s="427" t="s">
        <v>451</v>
      </c>
    </row>
    <row r="7" spans="1:14" x14ac:dyDescent="0.25">
      <c r="A7" s="415" t="s">
        <v>9</v>
      </c>
      <c r="B7" s="427" t="s">
        <v>1566</v>
      </c>
    </row>
    <row r="8" spans="1:14" x14ac:dyDescent="0.25">
      <c r="A8" s="415" t="s">
        <v>371</v>
      </c>
      <c r="B8" s="322" t="s">
        <v>1567</v>
      </c>
    </row>
    <row r="9" spans="1:14" x14ac:dyDescent="0.25">
      <c r="A9" s="415" t="s">
        <v>372</v>
      </c>
      <c r="B9" s="427" t="s">
        <v>453</v>
      </c>
    </row>
    <row r="10" spans="1:14" ht="51" x14ac:dyDescent="0.25">
      <c r="A10" s="209" t="s">
        <v>373</v>
      </c>
      <c r="B10" s="427" t="s">
        <v>1568</v>
      </c>
    </row>
    <row r="11" spans="1:14" x14ac:dyDescent="0.25">
      <c r="A11" s="415" t="s">
        <v>374</v>
      </c>
      <c r="B11" s="427" t="s">
        <v>1186</v>
      </c>
      <c r="D11" s="12"/>
      <c r="E11" s="12"/>
      <c r="F11" s="12"/>
      <c r="G11" s="12"/>
      <c r="H11" s="12"/>
      <c r="I11" s="12"/>
      <c r="J11" s="12"/>
      <c r="K11" s="12"/>
      <c r="L11" s="12"/>
      <c r="M11" s="12"/>
      <c r="N11" s="12"/>
    </row>
    <row r="12" spans="1:14" ht="25.5" x14ac:dyDescent="0.25">
      <c r="A12" s="415" t="s">
        <v>375</v>
      </c>
      <c r="B12" s="319" t="s">
        <v>1569</v>
      </c>
      <c r="D12" s="12"/>
      <c r="E12" s="12"/>
      <c r="F12" s="12"/>
      <c r="G12" s="12"/>
      <c r="H12" s="12"/>
      <c r="I12" s="12"/>
      <c r="J12" s="12"/>
      <c r="K12" s="12"/>
      <c r="L12" s="12"/>
      <c r="M12" s="12"/>
      <c r="N12" s="12"/>
    </row>
    <row r="13" spans="1:14" x14ac:dyDescent="0.25">
      <c r="A13" s="415" t="s">
        <v>376</v>
      </c>
      <c r="B13" s="427" t="s">
        <v>1570</v>
      </c>
      <c r="D13" s="12"/>
      <c r="E13" s="12"/>
      <c r="F13" s="12"/>
      <c r="G13" s="12"/>
      <c r="H13" s="12"/>
      <c r="I13" s="12"/>
      <c r="J13" s="12"/>
      <c r="K13" s="12"/>
      <c r="L13" s="12"/>
      <c r="M13" s="12"/>
      <c r="N13" s="12"/>
    </row>
    <row r="14" spans="1:14" x14ac:dyDescent="0.25">
      <c r="A14" s="415" t="s">
        <v>146</v>
      </c>
      <c r="B14" s="427" t="s">
        <v>1571</v>
      </c>
      <c r="D14" s="12"/>
      <c r="E14" s="12"/>
      <c r="F14" s="12"/>
      <c r="G14" s="12"/>
      <c r="H14" s="12"/>
      <c r="I14" s="12"/>
      <c r="J14" s="12"/>
      <c r="K14" s="12"/>
      <c r="L14" s="12"/>
      <c r="M14" s="12"/>
      <c r="N14" s="12"/>
    </row>
    <row r="15" spans="1:14" x14ac:dyDescent="0.25">
      <c r="A15" s="415" t="s">
        <v>377</v>
      </c>
      <c r="B15" s="320">
        <v>43098</v>
      </c>
      <c r="D15" s="12"/>
      <c r="E15" s="12"/>
      <c r="F15" s="12"/>
      <c r="G15" s="12"/>
      <c r="H15" s="12"/>
      <c r="I15" s="12"/>
      <c r="J15" s="12"/>
      <c r="K15" s="12"/>
      <c r="L15" s="12"/>
      <c r="M15" s="12"/>
      <c r="N15" s="12"/>
    </row>
    <row r="16" spans="1:14" x14ac:dyDescent="0.25">
      <c r="A16" s="415" t="s">
        <v>378</v>
      </c>
      <c r="B16" s="320">
        <v>43676</v>
      </c>
      <c r="D16" s="12"/>
      <c r="E16" s="12"/>
      <c r="F16" s="12"/>
      <c r="G16" s="12"/>
      <c r="H16" s="12"/>
      <c r="I16" s="12"/>
      <c r="J16" s="12"/>
      <c r="K16" s="12"/>
      <c r="L16" s="12"/>
      <c r="M16" s="12"/>
      <c r="N16" s="12"/>
    </row>
    <row r="17" spans="1:14" x14ac:dyDescent="0.25">
      <c r="A17" s="433" t="s">
        <v>379</v>
      </c>
      <c r="B17" s="320" t="s">
        <v>1572</v>
      </c>
      <c r="C17" s="12"/>
      <c r="D17" s="12"/>
      <c r="E17" s="12"/>
      <c r="F17" s="12"/>
      <c r="G17" s="12"/>
      <c r="H17" s="12"/>
      <c r="I17" s="12"/>
      <c r="J17" s="12"/>
      <c r="K17" s="12"/>
      <c r="L17" s="12"/>
      <c r="M17" s="12"/>
      <c r="N17" s="12"/>
    </row>
    <row r="18" spans="1:14" x14ac:dyDescent="0.25">
      <c r="A18" s="432" t="s">
        <v>380</v>
      </c>
      <c r="B18" s="427" t="s">
        <v>1573</v>
      </c>
      <c r="C18" s="12"/>
      <c r="D18" s="12"/>
      <c r="E18" s="12"/>
      <c r="F18" s="12"/>
      <c r="G18" s="12"/>
      <c r="H18" s="12"/>
      <c r="I18" s="12"/>
      <c r="J18" s="12"/>
      <c r="K18" s="12"/>
      <c r="L18" s="12"/>
      <c r="M18" s="12"/>
      <c r="N18" s="12"/>
    </row>
    <row r="19" spans="1:14" x14ac:dyDescent="0.25">
      <c r="A19" s="432" t="s">
        <v>381</v>
      </c>
      <c r="B19" s="427" t="s">
        <v>1513</v>
      </c>
      <c r="C19" s="12"/>
      <c r="D19" s="12"/>
      <c r="E19" s="12"/>
      <c r="F19" s="12"/>
      <c r="G19" s="12"/>
      <c r="H19" s="12"/>
      <c r="I19" s="12"/>
      <c r="J19" s="12"/>
      <c r="K19" s="12"/>
      <c r="L19" s="12"/>
      <c r="M19" s="12"/>
      <c r="N19" s="12"/>
    </row>
    <row r="20" spans="1:14" x14ac:dyDescent="0.25">
      <c r="A20" s="432" t="s">
        <v>382</v>
      </c>
      <c r="B20" s="427" t="s">
        <v>462</v>
      </c>
      <c r="C20" s="12"/>
      <c r="D20" s="12"/>
      <c r="E20" s="12"/>
      <c r="F20" s="12"/>
      <c r="G20" s="12"/>
      <c r="H20" s="12"/>
      <c r="I20" s="12"/>
      <c r="J20" s="12"/>
      <c r="K20" s="12"/>
      <c r="L20" s="12"/>
      <c r="M20" s="12"/>
      <c r="N20" s="12"/>
    </row>
    <row r="21" spans="1:14" x14ac:dyDescent="0.25">
      <c r="A21" s="432" t="s">
        <v>385</v>
      </c>
      <c r="B21" s="427" t="s">
        <v>1574</v>
      </c>
      <c r="C21" s="12"/>
      <c r="D21" s="12"/>
      <c r="E21" s="12"/>
      <c r="F21" s="12"/>
      <c r="G21" s="12"/>
      <c r="H21" s="12"/>
      <c r="I21" s="12"/>
      <c r="J21" s="12"/>
      <c r="K21" s="12"/>
      <c r="L21" s="12"/>
      <c r="M21" s="12"/>
      <c r="N21" s="12"/>
    </row>
    <row r="22" spans="1:14" x14ac:dyDescent="0.25">
      <c r="A22" s="432" t="s">
        <v>386</v>
      </c>
      <c r="B22" s="427" t="s">
        <v>1575</v>
      </c>
    </row>
    <row r="23" spans="1:14" x14ac:dyDescent="0.25">
      <c r="A23" s="432" t="s">
        <v>418</v>
      </c>
      <c r="B23" s="508" t="s">
        <v>1576</v>
      </c>
    </row>
    <row r="24" spans="1:14" ht="25.5" x14ac:dyDescent="0.25">
      <c r="A24" s="432" t="s">
        <v>387</v>
      </c>
      <c r="B24" s="427" t="s">
        <v>1577</v>
      </c>
      <c r="D24" s="12"/>
    </row>
    <row r="25" spans="1:14" x14ac:dyDescent="0.25">
      <c r="A25" s="432" t="s">
        <v>388</v>
      </c>
      <c r="B25" s="427" t="s">
        <v>1578</v>
      </c>
      <c r="D25" s="12"/>
    </row>
    <row r="26" spans="1:14" x14ac:dyDescent="0.25">
      <c r="A26" s="432" t="s">
        <v>389</v>
      </c>
      <c r="B26" s="383"/>
    </row>
    <row r="27" spans="1:14" x14ac:dyDescent="0.25">
      <c r="A27" s="432" t="s">
        <v>390</v>
      </c>
      <c r="B27" s="383"/>
    </row>
    <row r="28" spans="1:14" x14ac:dyDescent="0.25">
      <c r="A28" s="432" t="s">
        <v>422</v>
      </c>
      <c r="B28" s="383"/>
    </row>
    <row r="29" spans="1:14" x14ac:dyDescent="0.25">
      <c r="A29" s="432" t="s">
        <v>391</v>
      </c>
      <c r="B29" s="413"/>
    </row>
    <row r="30" spans="1:14" x14ac:dyDescent="0.25">
      <c r="A30" s="432" t="s">
        <v>392</v>
      </c>
      <c r="B30" s="383"/>
    </row>
    <row r="31" spans="1:14" x14ac:dyDescent="0.25">
      <c r="A31" s="432" t="s">
        <v>393</v>
      </c>
      <c r="B31" s="383"/>
    </row>
    <row r="32" spans="1:14" x14ac:dyDescent="0.25">
      <c r="A32" s="432" t="s">
        <v>394</v>
      </c>
      <c r="B32" s="383"/>
    </row>
    <row r="33" spans="1:2" x14ac:dyDescent="0.25">
      <c r="A33" s="432" t="s">
        <v>423</v>
      </c>
      <c r="B33" s="383"/>
    </row>
    <row r="34" spans="1:2" x14ac:dyDescent="0.25">
      <c r="A34" s="432" t="s">
        <v>395</v>
      </c>
      <c r="B34" s="383"/>
    </row>
    <row r="35" spans="1:2" x14ac:dyDescent="0.25">
      <c r="A35" s="432" t="s">
        <v>396</v>
      </c>
      <c r="B35" s="383"/>
    </row>
    <row r="36" spans="1:2" x14ac:dyDescent="0.25">
      <c r="A36" s="432" t="s">
        <v>383</v>
      </c>
      <c r="B36" s="383" t="s">
        <v>1579</v>
      </c>
    </row>
    <row r="37" spans="1:2" x14ac:dyDescent="0.25">
      <c r="A37" s="432" t="s">
        <v>384</v>
      </c>
      <c r="B37" s="383" t="s">
        <v>468</v>
      </c>
    </row>
  </sheetData>
  <hyperlinks>
    <hyperlink ref="C1" location="INDICE!A1" display="INDICE" xr:uid="{00000000-0004-0000-8500-000000000000}"/>
  </hyperlinks>
  <pageMargins left="0.7" right="0.7" top="0.75" bottom="0.75" header="0.3" footer="0.3"/>
  <pageSetup orientation="portrait" horizontalDpi="4294967293" verticalDpi="4294967293" r:id="rId1"/>
</worksheet>
</file>

<file path=xl/worksheets/sheet1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600-000000000000}">
  <dimension ref="A1:N37"/>
  <sheetViews>
    <sheetView zoomScaleNormal="100" workbookViewId="0"/>
  </sheetViews>
  <sheetFormatPr baseColWidth="10" defaultColWidth="48" defaultRowHeight="15" x14ac:dyDescent="0.25"/>
  <cols>
    <col min="1" max="1" width="44.42578125" style="10" bestFit="1" customWidth="1"/>
    <col min="2" max="2" width="100.7109375" style="11" customWidth="1"/>
    <col min="3" max="3" width="7" style="8" bestFit="1" customWidth="1"/>
    <col min="4" max="14" width="48" style="8"/>
    <col min="15" max="16384" width="48" style="12"/>
  </cols>
  <sheetData>
    <row r="1" spans="1:14" x14ac:dyDescent="0.25">
      <c r="A1" s="678" t="s">
        <v>401</v>
      </c>
      <c r="B1" s="679" t="s">
        <v>402</v>
      </c>
      <c r="C1" s="6" t="s">
        <v>144</v>
      </c>
    </row>
    <row r="2" spans="1:14" x14ac:dyDescent="0.25">
      <c r="A2" s="415" t="s">
        <v>8</v>
      </c>
      <c r="B2" s="427" t="s">
        <v>58</v>
      </c>
    </row>
    <row r="3" spans="1:14" x14ac:dyDescent="0.25">
      <c r="A3" s="415" t="s">
        <v>6</v>
      </c>
      <c r="B3" s="427" t="s">
        <v>1508</v>
      </c>
    </row>
    <row r="4" spans="1:14" x14ac:dyDescent="0.25">
      <c r="A4" s="415" t="s">
        <v>370</v>
      </c>
      <c r="B4" s="427" t="s">
        <v>56</v>
      </c>
    </row>
    <row r="5" spans="1:14" x14ac:dyDescent="0.25">
      <c r="A5" s="415" t="s">
        <v>11</v>
      </c>
      <c r="B5" s="427" t="s">
        <v>1580</v>
      </c>
    </row>
    <row r="6" spans="1:14" x14ac:dyDescent="0.25">
      <c r="A6" s="415" t="s">
        <v>145</v>
      </c>
      <c r="B6" s="427" t="s">
        <v>451</v>
      </c>
    </row>
    <row r="7" spans="1:14" x14ac:dyDescent="0.25">
      <c r="A7" s="415" t="s">
        <v>9</v>
      </c>
      <c r="B7" s="427" t="s">
        <v>1566</v>
      </c>
    </row>
    <row r="8" spans="1:14" x14ac:dyDescent="0.25">
      <c r="A8" s="415" t="s">
        <v>371</v>
      </c>
      <c r="B8" s="322" t="s">
        <v>1567</v>
      </c>
    </row>
    <row r="9" spans="1:14" x14ac:dyDescent="0.25">
      <c r="A9" s="415" t="s">
        <v>372</v>
      </c>
      <c r="B9" s="427" t="s">
        <v>453</v>
      </c>
    </row>
    <row r="10" spans="1:14" ht="51" x14ac:dyDescent="0.25">
      <c r="A10" s="209" t="s">
        <v>373</v>
      </c>
      <c r="B10" s="318" t="s">
        <v>1581</v>
      </c>
    </row>
    <row r="11" spans="1:14" x14ac:dyDescent="0.25">
      <c r="A11" s="415" t="s">
        <v>374</v>
      </c>
      <c r="B11" s="427" t="s">
        <v>1186</v>
      </c>
      <c r="D11" s="12"/>
      <c r="E11" s="12"/>
      <c r="F11" s="12"/>
      <c r="G11" s="12"/>
      <c r="H11" s="12"/>
      <c r="I11" s="12"/>
      <c r="J11" s="12"/>
      <c r="K11" s="12"/>
      <c r="L11" s="12"/>
      <c r="M11" s="12"/>
      <c r="N11" s="12"/>
    </row>
    <row r="12" spans="1:14" ht="25.5" x14ac:dyDescent="0.25">
      <c r="A12" s="415" t="s">
        <v>375</v>
      </c>
      <c r="B12" s="319" t="s">
        <v>1569</v>
      </c>
      <c r="D12" s="12"/>
      <c r="E12" s="12"/>
      <c r="F12" s="12"/>
      <c r="G12" s="12"/>
      <c r="H12" s="12"/>
      <c r="I12" s="12"/>
      <c r="J12" s="12"/>
      <c r="K12" s="12"/>
      <c r="L12" s="12"/>
      <c r="M12" s="12"/>
      <c r="N12" s="12"/>
    </row>
    <row r="13" spans="1:14" x14ac:dyDescent="0.25">
      <c r="A13" s="415" t="s">
        <v>376</v>
      </c>
      <c r="B13" s="353" t="s">
        <v>1570</v>
      </c>
      <c r="D13" s="12"/>
      <c r="E13" s="12"/>
      <c r="F13" s="12"/>
      <c r="G13" s="12"/>
      <c r="H13" s="12"/>
      <c r="I13" s="12"/>
      <c r="J13" s="12"/>
      <c r="K13" s="12"/>
      <c r="L13" s="12"/>
      <c r="M13" s="12"/>
      <c r="N13" s="12"/>
    </row>
    <row r="14" spans="1:14" x14ac:dyDescent="0.25">
      <c r="A14" s="415" t="s">
        <v>146</v>
      </c>
      <c r="B14" s="427" t="s">
        <v>1571</v>
      </c>
      <c r="D14" s="12"/>
      <c r="E14" s="12"/>
      <c r="F14" s="12"/>
      <c r="G14" s="12"/>
      <c r="H14" s="12"/>
      <c r="I14" s="12"/>
      <c r="J14" s="12"/>
      <c r="K14" s="12"/>
      <c r="L14" s="12"/>
      <c r="M14" s="12"/>
      <c r="N14" s="12"/>
    </row>
    <row r="15" spans="1:14" x14ac:dyDescent="0.25">
      <c r="A15" s="415" t="s">
        <v>377</v>
      </c>
      <c r="B15" s="320">
        <v>43098</v>
      </c>
      <c r="D15" s="12"/>
      <c r="E15" s="12"/>
      <c r="F15" s="12"/>
      <c r="G15" s="12"/>
      <c r="H15" s="12"/>
      <c r="I15" s="12"/>
      <c r="J15" s="12"/>
      <c r="K15" s="12"/>
      <c r="L15" s="12"/>
      <c r="M15" s="12"/>
      <c r="N15" s="12"/>
    </row>
    <row r="16" spans="1:14" x14ac:dyDescent="0.25">
      <c r="A16" s="415" t="s">
        <v>378</v>
      </c>
      <c r="B16" s="320">
        <v>43676</v>
      </c>
      <c r="D16" s="12"/>
      <c r="E16" s="12"/>
      <c r="F16" s="12"/>
      <c r="G16" s="12"/>
      <c r="H16" s="12"/>
      <c r="I16" s="12"/>
      <c r="J16" s="12"/>
      <c r="K16" s="12"/>
      <c r="L16" s="12"/>
      <c r="M16" s="12"/>
      <c r="N16" s="12"/>
    </row>
    <row r="17" spans="1:14" x14ac:dyDescent="0.25">
      <c r="A17" s="415" t="s">
        <v>379</v>
      </c>
      <c r="B17" s="427" t="s">
        <v>1572</v>
      </c>
      <c r="C17" s="12"/>
      <c r="D17" s="12"/>
      <c r="E17" s="12"/>
      <c r="F17" s="12"/>
      <c r="G17" s="12"/>
      <c r="H17" s="12"/>
      <c r="I17" s="12"/>
      <c r="J17" s="12"/>
      <c r="K17" s="12"/>
      <c r="L17" s="12"/>
      <c r="M17" s="12"/>
      <c r="N17" s="12"/>
    </row>
    <row r="18" spans="1:14" x14ac:dyDescent="0.25">
      <c r="A18" s="415" t="s">
        <v>380</v>
      </c>
      <c r="B18" s="427" t="s">
        <v>1582</v>
      </c>
      <c r="C18" s="12"/>
      <c r="D18" s="12"/>
      <c r="E18" s="12"/>
      <c r="F18" s="12"/>
      <c r="G18" s="12"/>
      <c r="H18" s="12"/>
      <c r="I18" s="12"/>
      <c r="J18" s="12"/>
      <c r="K18" s="12"/>
      <c r="L18" s="12"/>
      <c r="M18" s="12"/>
      <c r="N18" s="12"/>
    </row>
    <row r="19" spans="1:14" x14ac:dyDescent="0.25">
      <c r="A19" s="415" t="s">
        <v>381</v>
      </c>
      <c r="B19" s="427" t="s">
        <v>1513</v>
      </c>
      <c r="C19" s="12"/>
      <c r="D19" s="12"/>
      <c r="E19" s="12"/>
      <c r="F19" s="12"/>
      <c r="G19" s="12"/>
      <c r="H19" s="12"/>
      <c r="I19" s="12"/>
      <c r="J19" s="12"/>
      <c r="K19" s="12"/>
      <c r="L19" s="12"/>
      <c r="M19" s="12"/>
      <c r="N19" s="12"/>
    </row>
    <row r="20" spans="1:14" x14ac:dyDescent="0.25">
      <c r="A20" s="432" t="s">
        <v>382</v>
      </c>
      <c r="B20" s="427" t="s">
        <v>462</v>
      </c>
      <c r="C20" s="12"/>
      <c r="D20" s="12"/>
      <c r="E20" s="12"/>
      <c r="F20" s="12"/>
      <c r="G20" s="12"/>
      <c r="H20" s="12"/>
      <c r="I20" s="12"/>
      <c r="J20" s="12"/>
      <c r="K20" s="12"/>
      <c r="L20" s="12"/>
      <c r="M20" s="12"/>
      <c r="N20" s="12"/>
    </row>
    <row r="21" spans="1:14" x14ac:dyDescent="0.25">
      <c r="A21" s="432" t="s">
        <v>385</v>
      </c>
      <c r="B21" s="427" t="s">
        <v>1583</v>
      </c>
      <c r="C21" s="12"/>
      <c r="D21" s="12"/>
      <c r="E21" s="12"/>
      <c r="F21" s="12"/>
      <c r="G21" s="12"/>
      <c r="H21" s="12"/>
      <c r="I21" s="12"/>
      <c r="J21" s="12"/>
      <c r="K21" s="12"/>
      <c r="L21" s="12"/>
      <c r="M21" s="12"/>
      <c r="N21" s="12"/>
    </row>
    <row r="22" spans="1:14" x14ac:dyDescent="0.25">
      <c r="A22" s="432" t="s">
        <v>386</v>
      </c>
      <c r="B22" s="427" t="s">
        <v>1584</v>
      </c>
    </row>
    <row r="23" spans="1:14" x14ac:dyDescent="0.25">
      <c r="A23" s="432" t="s">
        <v>418</v>
      </c>
      <c r="B23" s="508" t="s">
        <v>1585</v>
      </c>
    </row>
    <row r="24" spans="1:14" ht="25.5" x14ac:dyDescent="0.25">
      <c r="A24" s="432" t="s">
        <v>387</v>
      </c>
      <c r="B24" s="427" t="s">
        <v>1577</v>
      </c>
      <c r="D24" s="12"/>
    </row>
    <row r="25" spans="1:14" x14ac:dyDescent="0.25">
      <c r="A25" s="432" t="s">
        <v>388</v>
      </c>
      <c r="B25" s="427" t="s">
        <v>1578</v>
      </c>
      <c r="D25" s="12"/>
    </row>
    <row r="26" spans="1:14" x14ac:dyDescent="0.25">
      <c r="A26" s="432" t="s">
        <v>389</v>
      </c>
      <c r="B26" s="383"/>
    </row>
    <row r="27" spans="1:14" x14ac:dyDescent="0.25">
      <c r="A27" s="432" t="s">
        <v>390</v>
      </c>
      <c r="B27" s="383"/>
    </row>
    <row r="28" spans="1:14" x14ac:dyDescent="0.25">
      <c r="A28" s="432" t="s">
        <v>422</v>
      </c>
      <c r="B28" s="383"/>
    </row>
    <row r="29" spans="1:14" x14ac:dyDescent="0.25">
      <c r="A29" s="432" t="s">
        <v>391</v>
      </c>
      <c r="B29" s="413"/>
    </row>
    <row r="30" spans="1:14" x14ac:dyDescent="0.25">
      <c r="A30" s="432" t="s">
        <v>392</v>
      </c>
      <c r="B30" s="383"/>
    </row>
    <row r="31" spans="1:14" x14ac:dyDescent="0.25">
      <c r="A31" s="432" t="s">
        <v>393</v>
      </c>
      <c r="B31" s="383"/>
    </row>
    <row r="32" spans="1:14" x14ac:dyDescent="0.25">
      <c r="A32" s="432" t="s">
        <v>394</v>
      </c>
      <c r="B32" s="383"/>
    </row>
    <row r="33" spans="1:2" x14ac:dyDescent="0.25">
      <c r="A33" s="432" t="s">
        <v>423</v>
      </c>
      <c r="B33" s="383"/>
    </row>
    <row r="34" spans="1:2" x14ac:dyDescent="0.25">
      <c r="A34" s="432" t="s">
        <v>395</v>
      </c>
      <c r="B34" s="383"/>
    </row>
    <row r="35" spans="1:2" x14ac:dyDescent="0.25">
      <c r="A35" s="432" t="s">
        <v>396</v>
      </c>
      <c r="B35" s="383"/>
    </row>
    <row r="36" spans="1:2" x14ac:dyDescent="0.25">
      <c r="A36" s="432" t="s">
        <v>383</v>
      </c>
      <c r="B36" s="383" t="s">
        <v>1579</v>
      </c>
    </row>
    <row r="37" spans="1:2" x14ac:dyDescent="0.25">
      <c r="A37" s="432" t="s">
        <v>384</v>
      </c>
      <c r="B37" s="383" t="s">
        <v>468</v>
      </c>
    </row>
  </sheetData>
  <hyperlinks>
    <hyperlink ref="C1" location="INDICE!A1" display="INDICE" xr:uid="{00000000-0004-0000-8600-000000000000}"/>
  </hyperlinks>
  <pageMargins left="0.7" right="0.7" top="0.75" bottom="0.75" header="0.3" footer="0.3"/>
  <pageSetup orientation="portrait" horizontalDpi="4294967293" verticalDpi="4294967293" r:id="rId1"/>
</worksheet>
</file>

<file path=xl/worksheets/sheet1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700-000000000000}">
  <dimension ref="A1:N37"/>
  <sheetViews>
    <sheetView zoomScaleNormal="100" workbookViewId="0"/>
  </sheetViews>
  <sheetFormatPr baseColWidth="10" defaultColWidth="48" defaultRowHeight="15" x14ac:dyDescent="0.25"/>
  <cols>
    <col min="1" max="1" width="44.42578125" style="10" bestFit="1" customWidth="1"/>
    <col min="2" max="2" width="100.7109375" style="11" customWidth="1"/>
    <col min="3" max="3" width="7" style="8" bestFit="1" customWidth="1"/>
    <col min="4" max="14" width="48" style="8"/>
    <col min="15" max="16384" width="48" style="12"/>
  </cols>
  <sheetData>
    <row r="1" spans="1:14" x14ac:dyDescent="0.25">
      <c r="A1" s="678" t="s">
        <v>401</v>
      </c>
      <c r="B1" s="679" t="s">
        <v>402</v>
      </c>
      <c r="C1" s="6" t="s">
        <v>144</v>
      </c>
    </row>
    <row r="2" spans="1:14" x14ac:dyDescent="0.25">
      <c r="A2" s="432" t="s">
        <v>8</v>
      </c>
      <c r="B2" s="311" t="s">
        <v>49</v>
      </c>
    </row>
    <row r="3" spans="1:14" x14ac:dyDescent="0.25">
      <c r="A3" s="415" t="s">
        <v>6</v>
      </c>
      <c r="B3" s="311" t="s">
        <v>1508</v>
      </c>
    </row>
    <row r="4" spans="1:14" x14ac:dyDescent="0.25">
      <c r="A4" s="415" t="s">
        <v>370</v>
      </c>
      <c r="B4" s="311" t="s">
        <v>48</v>
      </c>
    </row>
    <row r="5" spans="1:14" x14ac:dyDescent="0.25">
      <c r="A5" s="415" t="s">
        <v>11</v>
      </c>
      <c r="B5" s="311" t="s">
        <v>1586</v>
      </c>
    </row>
    <row r="6" spans="1:14" x14ac:dyDescent="0.25">
      <c r="A6" s="415" t="s">
        <v>145</v>
      </c>
      <c r="B6" s="311" t="s">
        <v>404</v>
      </c>
    </row>
    <row r="7" spans="1:14" x14ac:dyDescent="0.25">
      <c r="A7" s="415" t="s">
        <v>9</v>
      </c>
      <c r="B7" s="311" t="s">
        <v>405</v>
      </c>
    </row>
    <row r="8" spans="1:14" x14ac:dyDescent="0.25">
      <c r="A8" s="415" t="s">
        <v>371</v>
      </c>
      <c r="B8" s="414" t="s">
        <v>1567</v>
      </c>
    </row>
    <row r="9" spans="1:14" x14ac:dyDescent="0.25">
      <c r="A9" s="415" t="s">
        <v>372</v>
      </c>
      <c r="B9" s="311" t="s">
        <v>453</v>
      </c>
    </row>
    <row r="10" spans="1:14" ht="76.5" x14ac:dyDescent="0.25">
      <c r="A10" s="209" t="s">
        <v>373</v>
      </c>
      <c r="B10" s="311" t="s">
        <v>1587</v>
      </c>
    </row>
    <row r="11" spans="1:14" x14ac:dyDescent="0.25">
      <c r="A11" s="415" t="s">
        <v>374</v>
      </c>
      <c r="B11" s="311" t="s">
        <v>1186</v>
      </c>
      <c r="D11" s="12"/>
      <c r="E11" s="12"/>
      <c r="F11" s="12"/>
      <c r="G11" s="12"/>
      <c r="H11" s="12"/>
      <c r="I11" s="12"/>
      <c r="J11" s="12"/>
      <c r="K11" s="12"/>
      <c r="L11" s="12"/>
      <c r="M11" s="12"/>
      <c r="N11" s="12"/>
    </row>
    <row r="12" spans="1:14" ht="25.5" x14ac:dyDescent="0.25">
      <c r="A12" s="415" t="s">
        <v>375</v>
      </c>
      <c r="B12" s="319" t="s">
        <v>1569</v>
      </c>
      <c r="D12" s="12"/>
      <c r="E12" s="12"/>
      <c r="F12" s="12"/>
      <c r="G12" s="12"/>
      <c r="H12" s="12"/>
      <c r="I12" s="12"/>
      <c r="J12" s="12"/>
      <c r="K12" s="12"/>
      <c r="L12" s="12"/>
      <c r="M12" s="12"/>
      <c r="N12" s="12"/>
    </row>
    <row r="13" spans="1:14" x14ac:dyDescent="0.25">
      <c r="A13" s="415" t="s">
        <v>376</v>
      </c>
      <c r="B13" s="311" t="s">
        <v>1588</v>
      </c>
      <c r="D13" s="12"/>
      <c r="E13" s="12"/>
      <c r="F13" s="12"/>
      <c r="G13" s="12"/>
      <c r="H13" s="12"/>
      <c r="I13" s="12"/>
      <c r="J13" s="12"/>
      <c r="K13" s="12"/>
      <c r="L13" s="12"/>
      <c r="M13" s="12"/>
      <c r="N13" s="12"/>
    </row>
    <row r="14" spans="1:14" x14ac:dyDescent="0.25">
      <c r="A14" s="415" t="s">
        <v>146</v>
      </c>
      <c r="B14" s="311" t="s">
        <v>1589</v>
      </c>
      <c r="D14" s="12"/>
      <c r="E14" s="12"/>
      <c r="F14" s="12"/>
      <c r="G14" s="12"/>
      <c r="H14" s="12"/>
      <c r="I14" s="12"/>
      <c r="J14" s="12"/>
      <c r="K14" s="12"/>
      <c r="L14" s="12"/>
      <c r="M14" s="12"/>
      <c r="N14" s="12"/>
    </row>
    <row r="15" spans="1:14" x14ac:dyDescent="0.25">
      <c r="A15" s="415" t="s">
        <v>377</v>
      </c>
      <c r="B15" s="426">
        <v>43098</v>
      </c>
      <c r="D15" s="12"/>
      <c r="E15" s="12"/>
      <c r="F15" s="12"/>
      <c r="G15" s="12"/>
      <c r="H15" s="12"/>
      <c r="I15" s="12"/>
      <c r="J15" s="12"/>
      <c r="K15" s="12"/>
      <c r="L15" s="12"/>
      <c r="M15" s="12"/>
      <c r="N15" s="12"/>
    </row>
    <row r="16" spans="1:14" x14ac:dyDescent="0.25">
      <c r="A16" s="415" t="s">
        <v>378</v>
      </c>
      <c r="B16" s="426">
        <v>43686</v>
      </c>
      <c r="D16" s="12"/>
      <c r="E16" s="12"/>
      <c r="F16" s="12"/>
      <c r="G16" s="12"/>
      <c r="H16" s="12"/>
      <c r="I16" s="12"/>
      <c r="J16" s="12"/>
      <c r="K16" s="12"/>
      <c r="L16" s="12"/>
      <c r="M16" s="12"/>
      <c r="N16" s="12"/>
    </row>
    <row r="17" spans="1:14" x14ac:dyDescent="0.25">
      <c r="A17" s="415" t="s">
        <v>379</v>
      </c>
      <c r="B17" s="427" t="s">
        <v>1572</v>
      </c>
      <c r="C17" s="12"/>
      <c r="D17" s="12"/>
      <c r="E17" s="12"/>
      <c r="F17" s="12"/>
      <c r="G17" s="12"/>
      <c r="H17" s="12"/>
      <c r="I17" s="12"/>
      <c r="J17" s="12"/>
      <c r="K17" s="12"/>
      <c r="L17" s="12"/>
      <c r="M17" s="12"/>
      <c r="N17" s="12"/>
    </row>
    <row r="18" spans="1:14" x14ac:dyDescent="0.25">
      <c r="A18" s="415" t="s">
        <v>380</v>
      </c>
      <c r="B18" s="311" t="s">
        <v>1590</v>
      </c>
      <c r="C18" s="12"/>
      <c r="D18" s="12"/>
      <c r="E18" s="12"/>
      <c r="F18" s="12"/>
      <c r="G18" s="12"/>
      <c r="H18" s="12"/>
      <c r="I18" s="12"/>
      <c r="J18" s="12"/>
      <c r="K18" s="12"/>
      <c r="L18" s="12"/>
      <c r="M18" s="12"/>
      <c r="N18" s="12"/>
    </row>
    <row r="19" spans="1:14" x14ac:dyDescent="0.25">
      <c r="A19" s="415" t="s">
        <v>381</v>
      </c>
      <c r="B19" s="314" t="s">
        <v>1513</v>
      </c>
      <c r="C19" s="12"/>
      <c r="D19" s="12"/>
      <c r="E19" s="12"/>
      <c r="F19" s="12"/>
      <c r="G19" s="12"/>
      <c r="H19" s="12"/>
      <c r="I19" s="12"/>
      <c r="J19" s="12"/>
      <c r="K19" s="12"/>
      <c r="L19" s="12"/>
      <c r="M19" s="12"/>
      <c r="N19" s="12"/>
    </row>
    <row r="20" spans="1:14" x14ac:dyDescent="0.25">
      <c r="A20" s="415" t="s">
        <v>382</v>
      </c>
      <c r="B20" s="444" t="s">
        <v>462</v>
      </c>
      <c r="C20" s="12"/>
      <c r="D20" s="12"/>
      <c r="E20" s="12"/>
      <c r="F20" s="12"/>
      <c r="G20" s="12"/>
      <c r="H20" s="12"/>
      <c r="I20" s="12"/>
      <c r="J20" s="12"/>
      <c r="K20" s="12"/>
      <c r="L20" s="12"/>
      <c r="M20" s="12"/>
      <c r="N20" s="12"/>
    </row>
    <row r="21" spans="1:14" x14ac:dyDescent="0.25">
      <c r="A21" s="415" t="s">
        <v>385</v>
      </c>
      <c r="B21" s="444" t="s">
        <v>1583</v>
      </c>
      <c r="C21" s="12"/>
      <c r="D21" s="12"/>
      <c r="E21" s="12"/>
      <c r="F21" s="12"/>
      <c r="G21" s="12"/>
      <c r="H21" s="12"/>
      <c r="I21" s="12"/>
      <c r="J21" s="12"/>
      <c r="K21" s="12"/>
      <c r="L21" s="12"/>
      <c r="M21" s="12"/>
      <c r="N21" s="12"/>
    </row>
    <row r="22" spans="1:14" x14ac:dyDescent="0.25">
      <c r="A22" s="415" t="s">
        <v>386</v>
      </c>
      <c r="B22" s="444" t="s">
        <v>1575</v>
      </c>
    </row>
    <row r="23" spans="1:14" x14ac:dyDescent="0.25">
      <c r="A23" s="432" t="s">
        <v>418</v>
      </c>
      <c r="B23" s="474" t="s">
        <v>1591</v>
      </c>
    </row>
    <row r="24" spans="1:14" ht="25.5" x14ac:dyDescent="0.25">
      <c r="A24" s="432" t="s">
        <v>387</v>
      </c>
      <c r="B24" s="444" t="s">
        <v>1577</v>
      </c>
      <c r="D24" s="12"/>
    </row>
    <row r="25" spans="1:14" x14ac:dyDescent="0.25">
      <c r="A25" s="432" t="s">
        <v>388</v>
      </c>
      <c r="B25" s="311" t="s">
        <v>1578</v>
      </c>
      <c r="D25" s="12"/>
    </row>
    <row r="26" spans="1:14" x14ac:dyDescent="0.25">
      <c r="A26" s="432" t="s">
        <v>389</v>
      </c>
      <c r="B26" s="383"/>
    </row>
    <row r="27" spans="1:14" x14ac:dyDescent="0.25">
      <c r="A27" s="432" t="s">
        <v>390</v>
      </c>
      <c r="B27" s="383"/>
    </row>
    <row r="28" spans="1:14" x14ac:dyDescent="0.25">
      <c r="A28" s="432" t="s">
        <v>422</v>
      </c>
      <c r="B28" s="383"/>
    </row>
    <row r="29" spans="1:14" x14ac:dyDescent="0.25">
      <c r="A29" s="432" t="s">
        <v>391</v>
      </c>
      <c r="B29" s="383"/>
    </row>
    <row r="30" spans="1:14" x14ac:dyDescent="0.25">
      <c r="A30" s="432" t="s">
        <v>392</v>
      </c>
      <c r="B30" s="383"/>
    </row>
    <row r="31" spans="1:14" x14ac:dyDescent="0.25">
      <c r="A31" s="432" t="s">
        <v>393</v>
      </c>
      <c r="B31" s="383"/>
    </row>
    <row r="32" spans="1:14" x14ac:dyDescent="0.25">
      <c r="A32" s="432" t="s">
        <v>394</v>
      </c>
      <c r="B32" s="383"/>
    </row>
    <row r="33" spans="1:2" x14ac:dyDescent="0.25">
      <c r="A33" s="432" t="s">
        <v>423</v>
      </c>
      <c r="B33" s="383"/>
    </row>
    <row r="34" spans="1:2" x14ac:dyDescent="0.25">
      <c r="A34" s="432" t="s">
        <v>395</v>
      </c>
      <c r="B34" s="383"/>
    </row>
    <row r="35" spans="1:2" x14ac:dyDescent="0.25">
      <c r="A35" s="432" t="s">
        <v>396</v>
      </c>
      <c r="B35" s="383"/>
    </row>
    <row r="36" spans="1:2" x14ac:dyDescent="0.25">
      <c r="A36" s="432" t="s">
        <v>383</v>
      </c>
      <c r="B36" s="383" t="s">
        <v>1579</v>
      </c>
    </row>
    <row r="37" spans="1:2" x14ac:dyDescent="0.25">
      <c r="A37" s="432" t="s">
        <v>384</v>
      </c>
      <c r="B37" s="383" t="s">
        <v>468</v>
      </c>
    </row>
  </sheetData>
  <hyperlinks>
    <hyperlink ref="C1" location="INDICE!A1" display="INDICE" xr:uid="{00000000-0004-0000-8700-000000000000}"/>
  </hyperlinks>
  <pageMargins left="0.7" right="0.7" top="0.75" bottom="0.75" header="0.3" footer="0.3"/>
  <pageSetup orientation="portrait" horizontalDpi="4294967293" verticalDpi="4294967293" r:id="rId1"/>
</worksheet>
</file>

<file path=xl/worksheets/sheet1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800-000000000000}">
  <dimension ref="A1:N37"/>
  <sheetViews>
    <sheetView zoomScaleNormal="100" workbookViewId="0"/>
  </sheetViews>
  <sheetFormatPr baseColWidth="10" defaultColWidth="48" defaultRowHeight="15" x14ac:dyDescent="0.25"/>
  <cols>
    <col min="1" max="1" width="44.42578125" style="10" bestFit="1" customWidth="1"/>
    <col min="2" max="2" width="100.7109375" style="11" customWidth="1"/>
    <col min="3" max="3" width="7" style="8" bestFit="1" customWidth="1"/>
    <col min="4" max="14" width="48" style="8"/>
    <col min="15" max="16384" width="48" style="12"/>
  </cols>
  <sheetData>
    <row r="1" spans="1:14" x14ac:dyDescent="0.25">
      <c r="A1" s="678" t="s">
        <v>401</v>
      </c>
      <c r="B1" s="679" t="s">
        <v>402</v>
      </c>
      <c r="C1" s="6" t="s">
        <v>144</v>
      </c>
    </row>
    <row r="2" spans="1:14" x14ac:dyDescent="0.25">
      <c r="A2" s="415" t="s">
        <v>8</v>
      </c>
      <c r="B2" s="311" t="s">
        <v>51</v>
      </c>
    </row>
    <row r="3" spans="1:14" x14ac:dyDescent="0.25">
      <c r="A3" s="415" t="s">
        <v>6</v>
      </c>
      <c r="B3" s="311" t="s">
        <v>1508</v>
      </c>
    </row>
    <row r="4" spans="1:14" x14ac:dyDescent="0.25">
      <c r="A4" s="415" t="s">
        <v>370</v>
      </c>
      <c r="B4" s="311" t="s">
        <v>50</v>
      </c>
    </row>
    <row r="5" spans="1:14" x14ac:dyDescent="0.25">
      <c r="A5" s="415" t="s">
        <v>11</v>
      </c>
      <c r="B5" s="311" t="s">
        <v>1592</v>
      </c>
    </row>
    <row r="6" spans="1:14" x14ac:dyDescent="0.25">
      <c r="A6" s="415" t="s">
        <v>145</v>
      </c>
      <c r="B6" s="311" t="s">
        <v>451</v>
      </c>
    </row>
    <row r="7" spans="1:14" x14ac:dyDescent="0.25">
      <c r="A7" s="415" t="s">
        <v>9</v>
      </c>
      <c r="B7" s="329" t="s">
        <v>405</v>
      </c>
    </row>
    <row r="8" spans="1:14" x14ac:dyDescent="0.25">
      <c r="A8" s="415" t="s">
        <v>371</v>
      </c>
      <c r="B8" s="414" t="s">
        <v>1567</v>
      </c>
    </row>
    <row r="9" spans="1:14" x14ac:dyDescent="0.25">
      <c r="A9" s="415" t="s">
        <v>372</v>
      </c>
      <c r="B9" s="427" t="s">
        <v>453</v>
      </c>
    </row>
    <row r="10" spans="1:14" ht="38.25" x14ac:dyDescent="0.25">
      <c r="A10" s="209" t="s">
        <v>373</v>
      </c>
      <c r="B10" s="311" t="s">
        <v>1593</v>
      </c>
    </row>
    <row r="11" spans="1:14" x14ac:dyDescent="0.25">
      <c r="A11" s="415" t="s">
        <v>374</v>
      </c>
      <c r="B11" s="311" t="s">
        <v>1186</v>
      </c>
      <c r="D11" s="12"/>
      <c r="E11" s="12"/>
      <c r="F11" s="12"/>
      <c r="G11" s="12"/>
      <c r="H11" s="12"/>
      <c r="I11" s="12"/>
      <c r="J11" s="12"/>
      <c r="K11" s="12"/>
      <c r="L11" s="12"/>
      <c r="M11" s="12"/>
      <c r="N11" s="12"/>
    </row>
    <row r="12" spans="1:14" ht="25.5" x14ac:dyDescent="0.25">
      <c r="A12" s="415" t="s">
        <v>375</v>
      </c>
      <c r="B12" s="319" t="s">
        <v>1569</v>
      </c>
      <c r="D12" s="12"/>
      <c r="E12" s="12"/>
      <c r="F12" s="12"/>
      <c r="G12" s="12"/>
      <c r="H12" s="12"/>
      <c r="I12" s="12"/>
      <c r="J12" s="12"/>
      <c r="K12" s="12"/>
      <c r="L12" s="12"/>
      <c r="M12" s="12"/>
      <c r="N12" s="12"/>
    </row>
    <row r="13" spans="1:14" x14ac:dyDescent="0.25">
      <c r="A13" s="415" t="s">
        <v>376</v>
      </c>
      <c r="B13" s="311" t="s">
        <v>1570</v>
      </c>
      <c r="D13" s="12"/>
      <c r="E13" s="12"/>
      <c r="F13" s="12"/>
      <c r="G13" s="12"/>
      <c r="H13" s="12"/>
      <c r="I13" s="12"/>
      <c r="J13" s="12"/>
      <c r="K13" s="12"/>
      <c r="L13" s="12"/>
      <c r="M13" s="12"/>
      <c r="N13" s="12"/>
    </row>
    <row r="14" spans="1:14" x14ac:dyDescent="0.25">
      <c r="A14" s="415" t="s">
        <v>146</v>
      </c>
      <c r="B14" s="311" t="s">
        <v>458</v>
      </c>
      <c r="D14" s="12"/>
      <c r="E14" s="12"/>
      <c r="F14" s="12"/>
      <c r="G14" s="12"/>
      <c r="H14" s="12"/>
      <c r="I14" s="12"/>
      <c r="J14" s="12"/>
      <c r="K14" s="12"/>
      <c r="L14" s="12"/>
      <c r="M14" s="12"/>
      <c r="N14" s="12"/>
    </row>
    <row r="15" spans="1:14" x14ac:dyDescent="0.25">
      <c r="A15" s="415" t="s">
        <v>377</v>
      </c>
      <c r="B15" s="426">
        <v>43098</v>
      </c>
      <c r="D15" s="12"/>
      <c r="E15" s="12"/>
      <c r="F15" s="12"/>
      <c r="G15" s="12"/>
      <c r="H15" s="12"/>
      <c r="I15" s="12"/>
      <c r="J15" s="12"/>
      <c r="K15" s="12"/>
      <c r="L15" s="12"/>
      <c r="M15" s="12"/>
      <c r="N15" s="12"/>
    </row>
    <row r="16" spans="1:14" x14ac:dyDescent="0.25">
      <c r="A16" s="415" t="s">
        <v>378</v>
      </c>
      <c r="B16" s="426">
        <v>43684</v>
      </c>
      <c r="D16" s="12"/>
      <c r="E16" s="12"/>
      <c r="F16" s="12"/>
      <c r="G16" s="12"/>
      <c r="H16" s="12"/>
      <c r="I16" s="12"/>
      <c r="J16" s="12"/>
      <c r="K16" s="12"/>
      <c r="L16" s="12"/>
      <c r="M16" s="12"/>
      <c r="N16" s="12"/>
    </row>
    <row r="17" spans="1:14" x14ac:dyDescent="0.25">
      <c r="A17" s="415" t="s">
        <v>379</v>
      </c>
      <c r="B17" s="427" t="s">
        <v>1572</v>
      </c>
      <c r="C17" s="12"/>
      <c r="D17" s="12"/>
      <c r="E17" s="12"/>
      <c r="F17" s="12"/>
      <c r="G17" s="12"/>
      <c r="H17" s="12"/>
      <c r="I17" s="12"/>
      <c r="J17" s="12"/>
      <c r="K17" s="12"/>
      <c r="L17" s="12"/>
      <c r="M17" s="12"/>
      <c r="N17" s="12"/>
    </row>
    <row r="18" spans="1:14" x14ac:dyDescent="0.25">
      <c r="A18" s="415" t="s">
        <v>380</v>
      </c>
      <c r="B18" s="311" t="s">
        <v>1594</v>
      </c>
      <c r="C18" s="12"/>
      <c r="D18" s="12"/>
      <c r="E18" s="12"/>
      <c r="F18" s="12"/>
      <c r="G18" s="12"/>
      <c r="H18" s="12"/>
      <c r="I18" s="12"/>
      <c r="J18" s="12"/>
      <c r="K18" s="12"/>
      <c r="L18" s="12"/>
      <c r="M18" s="12"/>
      <c r="N18" s="12"/>
    </row>
    <row r="19" spans="1:14" x14ac:dyDescent="0.25">
      <c r="A19" s="415" t="s">
        <v>381</v>
      </c>
      <c r="B19" s="314" t="s">
        <v>1513</v>
      </c>
      <c r="C19" s="12"/>
      <c r="D19" s="12"/>
      <c r="E19" s="12"/>
      <c r="F19" s="12"/>
      <c r="G19" s="12"/>
      <c r="H19" s="12"/>
      <c r="I19" s="12"/>
      <c r="J19" s="12"/>
      <c r="K19" s="12"/>
      <c r="L19" s="12"/>
      <c r="M19" s="12"/>
      <c r="N19" s="12"/>
    </row>
    <row r="20" spans="1:14" x14ac:dyDescent="0.25">
      <c r="A20" s="432" t="s">
        <v>382</v>
      </c>
      <c r="B20" s="444" t="s">
        <v>462</v>
      </c>
      <c r="C20" s="12"/>
      <c r="D20" s="12"/>
      <c r="E20" s="12"/>
      <c r="F20" s="12"/>
      <c r="G20" s="12"/>
      <c r="H20" s="12"/>
      <c r="I20" s="12"/>
      <c r="J20" s="12"/>
      <c r="K20" s="12"/>
      <c r="L20" s="12"/>
      <c r="M20" s="12"/>
      <c r="N20" s="12"/>
    </row>
    <row r="21" spans="1:14" x14ac:dyDescent="0.25">
      <c r="A21" s="432" t="s">
        <v>385</v>
      </c>
      <c r="B21" s="444" t="s">
        <v>1574</v>
      </c>
      <c r="C21" s="12"/>
      <c r="D21" s="12"/>
      <c r="E21" s="12"/>
      <c r="F21" s="12"/>
      <c r="G21" s="12"/>
      <c r="H21" s="12"/>
      <c r="I21" s="12"/>
      <c r="J21" s="12"/>
      <c r="K21" s="12"/>
      <c r="L21" s="12"/>
      <c r="M21" s="12"/>
      <c r="N21" s="12"/>
    </row>
    <row r="22" spans="1:14" x14ac:dyDescent="0.25">
      <c r="A22" s="432" t="s">
        <v>386</v>
      </c>
      <c r="B22" s="444" t="s">
        <v>1575</v>
      </c>
    </row>
    <row r="23" spans="1:14" x14ac:dyDescent="0.25">
      <c r="A23" s="432" t="s">
        <v>418</v>
      </c>
      <c r="B23" s="508" t="s">
        <v>1595</v>
      </c>
    </row>
    <row r="24" spans="1:14" ht="25.5" x14ac:dyDescent="0.25">
      <c r="A24" s="432" t="s">
        <v>387</v>
      </c>
      <c r="B24" s="444" t="s">
        <v>1577</v>
      </c>
      <c r="D24" s="12"/>
    </row>
    <row r="25" spans="1:14" x14ac:dyDescent="0.25">
      <c r="A25" s="432" t="s">
        <v>388</v>
      </c>
      <c r="B25" s="311" t="s">
        <v>1578</v>
      </c>
      <c r="D25" s="12"/>
    </row>
    <row r="26" spans="1:14" x14ac:dyDescent="0.25">
      <c r="A26" s="432" t="s">
        <v>389</v>
      </c>
      <c r="B26" s="383"/>
    </row>
    <row r="27" spans="1:14" x14ac:dyDescent="0.25">
      <c r="A27" s="432" t="s">
        <v>390</v>
      </c>
      <c r="B27" s="383"/>
    </row>
    <row r="28" spans="1:14" x14ac:dyDescent="0.25">
      <c r="A28" s="432" t="s">
        <v>422</v>
      </c>
      <c r="B28" s="383"/>
    </row>
    <row r="29" spans="1:14" x14ac:dyDescent="0.25">
      <c r="A29" s="432" t="s">
        <v>391</v>
      </c>
      <c r="B29" s="383"/>
    </row>
    <row r="30" spans="1:14" x14ac:dyDescent="0.25">
      <c r="A30" s="432" t="s">
        <v>392</v>
      </c>
      <c r="B30" s="383"/>
    </row>
    <row r="31" spans="1:14" x14ac:dyDescent="0.25">
      <c r="A31" s="432" t="s">
        <v>393</v>
      </c>
      <c r="B31" s="383"/>
    </row>
    <row r="32" spans="1:14" x14ac:dyDescent="0.25">
      <c r="A32" s="432" t="s">
        <v>394</v>
      </c>
      <c r="B32" s="383"/>
    </row>
    <row r="33" spans="1:2" x14ac:dyDescent="0.25">
      <c r="A33" s="432" t="s">
        <v>423</v>
      </c>
      <c r="B33" s="383"/>
    </row>
    <row r="34" spans="1:2" x14ac:dyDescent="0.25">
      <c r="A34" s="432" t="s">
        <v>395</v>
      </c>
      <c r="B34" s="383"/>
    </row>
    <row r="35" spans="1:2" x14ac:dyDescent="0.25">
      <c r="A35" s="432" t="s">
        <v>396</v>
      </c>
      <c r="B35" s="383"/>
    </row>
    <row r="36" spans="1:2" x14ac:dyDescent="0.25">
      <c r="A36" s="432" t="s">
        <v>383</v>
      </c>
      <c r="B36" s="383" t="s">
        <v>1579</v>
      </c>
    </row>
    <row r="37" spans="1:2" x14ac:dyDescent="0.25">
      <c r="A37" s="432" t="s">
        <v>384</v>
      </c>
      <c r="B37" s="383" t="s">
        <v>468</v>
      </c>
    </row>
  </sheetData>
  <hyperlinks>
    <hyperlink ref="C1" location="INDICE!A1" display="INDICE" xr:uid="{00000000-0004-0000-8800-000000000000}"/>
  </hyperlinks>
  <pageMargins left="0.7" right="0.7" top="0.75" bottom="0.75" header="0.3" footer="0.3"/>
  <pageSetup orientation="portrait" horizontalDpi="4294967293" verticalDpi="4294967293" r:id="rId1"/>
</worksheet>
</file>

<file path=xl/worksheets/sheet1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900-000000000000}">
  <dimension ref="A1:N37"/>
  <sheetViews>
    <sheetView zoomScaleNormal="100" workbookViewId="0"/>
  </sheetViews>
  <sheetFormatPr baseColWidth="10" defaultColWidth="48" defaultRowHeight="15" x14ac:dyDescent="0.25"/>
  <cols>
    <col min="1" max="1" width="44.42578125" style="10" bestFit="1" customWidth="1"/>
    <col min="2" max="2" width="100.7109375" style="11" customWidth="1"/>
    <col min="3" max="3" width="7" style="8" bestFit="1" customWidth="1"/>
    <col min="4" max="14" width="48" style="8"/>
    <col min="15" max="16384" width="48" style="12"/>
  </cols>
  <sheetData>
    <row r="1" spans="1:14" x14ac:dyDescent="0.25">
      <c r="A1" s="678" t="s">
        <v>401</v>
      </c>
      <c r="B1" s="679" t="s">
        <v>402</v>
      </c>
      <c r="C1" s="6" t="s">
        <v>144</v>
      </c>
    </row>
    <row r="2" spans="1:14" x14ac:dyDescent="0.25">
      <c r="A2" s="415" t="s">
        <v>8</v>
      </c>
      <c r="B2" s="311" t="s">
        <v>52</v>
      </c>
    </row>
    <row r="3" spans="1:14" x14ac:dyDescent="0.25">
      <c r="A3" s="415" t="s">
        <v>6</v>
      </c>
      <c r="B3" s="311" t="s">
        <v>36</v>
      </c>
    </row>
    <row r="4" spans="1:14" x14ac:dyDescent="0.25">
      <c r="A4" s="415" t="s">
        <v>370</v>
      </c>
      <c r="B4" s="311" t="s">
        <v>50</v>
      </c>
    </row>
    <row r="5" spans="1:14" ht="25.5" x14ac:dyDescent="0.25">
      <c r="A5" s="415" t="s">
        <v>11</v>
      </c>
      <c r="B5" s="311" t="s">
        <v>1596</v>
      </c>
    </row>
    <row r="6" spans="1:14" x14ac:dyDescent="0.25">
      <c r="A6" s="415" t="s">
        <v>145</v>
      </c>
      <c r="B6" s="311" t="s">
        <v>451</v>
      </c>
    </row>
    <row r="7" spans="1:14" x14ac:dyDescent="0.25">
      <c r="A7" s="415" t="s">
        <v>9</v>
      </c>
      <c r="B7" s="311" t="s">
        <v>405</v>
      </c>
    </row>
    <row r="8" spans="1:14" x14ac:dyDescent="0.25">
      <c r="A8" s="415" t="s">
        <v>371</v>
      </c>
      <c r="B8" s="414" t="s">
        <v>1567</v>
      </c>
    </row>
    <row r="9" spans="1:14" x14ac:dyDescent="0.25">
      <c r="A9" s="415" t="s">
        <v>372</v>
      </c>
      <c r="B9" s="312" t="s">
        <v>453</v>
      </c>
    </row>
    <row r="10" spans="1:14" ht="60" x14ac:dyDescent="0.25">
      <c r="A10" s="209" t="s">
        <v>373</v>
      </c>
      <c r="B10" s="310" t="s">
        <v>1597</v>
      </c>
    </row>
    <row r="11" spans="1:14" x14ac:dyDescent="0.25">
      <c r="A11" s="415" t="s">
        <v>374</v>
      </c>
      <c r="B11" s="309" t="s">
        <v>1186</v>
      </c>
      <c r="D11" s="12"/>
      <c r="E11" s="12"/>
      <c r="F11" s="12"/>
      <c r="G11" s="12"/>
      <c r="H11" s="12"/>
      <c r="I11" s="12"/>
      <c r="J11" s="12"/>
      <c r="K11" s="12"/>
      <c r="L11" s="12"/>
      <c r="M11" s="12"/>
      <c r="N11" s="12"/>
    </row>
    <row r="12" spans="1:14" ht="25.5" x14ac:dyDescent="0.25">
      <c r="A12" s="415" t="s">
        <v>375</v>
      </c>
      <c r="B12" s="319" t="s">
        <v>1569</v>
      </c>
      <c r="D12" s="12"/>
      <c r="E12" s="12"/>
      <c r="F12" s="12"/>
      <c r="G12" s="12"/>
      <c r="H12" s="12"/>
      <c r="I12" s="12"/>
      <c r="J12" s="12"/>
      <c r="K12" s="12"/>
      <c r="L12" s="12"/>
      <c r="M12" s="12"/>
      <c r="N12" s="12"/>
    </row>
    <row r="13" spans="1:14" x14ac:dyDescent="0.25">
      <c r="A13" s="415" t="s">
        <v>376</v>
      </c>
      <c r="B13" s="311" t="s">
        <v>1570</v>
      </c>
      <c r="D13" s="12"/>
      <c r="E13" s="12"/>
      <c r="F13" s="12"/>
      <c r="G13" s="12"/>
      <c r="H13" s="12"/>
      <c r="I13" s="12"/>
      <c r="J13" s="12"/>
      <c r="K13" s="12"/>
      <c r="L13" s="12"/>
      <c r="M13" s="12"/>
      <c r="N13" s="12"/>
    </row>
    <row r="14" spans="1:14" x14ac:dyDescent="0.25">
      <c r="A14" s="415" t="s">
        <v>146</v>
      </c>
      <c r="B14" s="311" t="s">
        <v>458</v>
      </c>
      <c r="D14" s="12"/>
      <c r="E14" s="12"/>
      <c r="F14" s="12"/>
      <c r="G14" s="12"/>
      <c r="H14" s="12"/>
      <c r="I14" s="12"/>
      <c r="J14" s="12"/>
      <c r="K14" s="12"/>
      <c r="L14" s="12"/>
      <c r="M14" s="12"/>
      <c r="N14" s="12"/>
    </row>
    <row r="15" spans="1:14" x14ac:dyDescent="0.25">
      <c r="A15" s="415" t="s">
        <v>377</v>
      </c>
      <c r="B15" s="426">
        <v>43098</v>
      </c>
      <c r="D15" s="12"/>
      <c r="E15" s="12"/>
      <c r="F15" s="12"/>
      <c r="G15" s="12"/>
      <c r="H15" s="12"/>
      <c r="I15" s="12"/>
      <c r="J15" s="12"/>
      <c r="K15" s="12"/>
      <c r="L15" s="12"/>
      <c r="M15" s="12"/>
      <c r="N15" s="12"/>
    </row>
    <row r="16" spans="1:14" x14ac:dyDescent="0.25">
      <c r="A16" s="415" t="s">
        <v>378</v>
      </c>
      <c r="B16" s="426">
        <v>43684</v>
      </c>
      <c r="D16" s="12"/>
      <c r="E16" s="12"/>
      <c r="F16" s="12"/>
      <c r="G16" s="12"/>
      <c r="H16" s="12"/>
      <c r="I16" s="12"/>
      <c r="J16" s="12"/>
      <c r="K16" s="12"/>
      <c r="L16" s="12"/>
      <c r="M16" s="12"/>
      <c r="N16" s="12"/>
    </row>
    <row r="17" spans="1:14" x14ac:dyDescent="0.25">
      <c r="A17" s="415" t="s">
        <v>379</v>
      </c>
      <c r="B17" s="427" t="s">
        <v>1572</v>
      </c>
      <c r="C17" s="12"/>
      <c r="D17" s="12"/>
      <c r="E17" s="12"/>
      <c r="F17" s="12"/>
      <c r="G17" s="12"/>
      <c r="H17" s="12"/>
      <c r="I17" s="12"/>
      <c r="J17" s="12"/>
      <c r="K17" s="12"/>
      <c r="L17" s="12"/>
      <c r="M17" s="12"/>
      <c r="N17" s="12"/>
    </row>
    <row r="18" spans="1:14" x14ac:dyDescent="0.25">
      <c r="A18" s="415" t="s">
        <v>380</v>
      </c>
      <c r="B18" s="311" t="s">
        <v>1598</v>
      </c>
      <c r="C18" s="12"/>
      <c r="D18" s="12"/>
      <c r="E18" s="12"/>
      <c r="F18" s="12"/>
      <c r="G18" s="12"/>
      <c r="H18" s="12"/>
      <c r="I18" s="12"/>
      <c r="J18" s="12"/>
      <c r="K18" s="12"/>
      <c r="L18" s="12"/>
      <c r="M18" s="12"/>
      <c r="N18" s="12"/>
    </row>
    <row r="19" spans="1:14" x14ac:dyDescent="0.25">
      <c r="A19" s="415" t="s">
        <v>381</v>
      </c>
      <c r="B19" s="314" t="s">
        <v>1513</v>
      </c>
      <c r="C19" s="12"/>
      <c r="D19" s="12"/>
      <c r="E19" s="12"/>
      <c r="F19" s="12"/>
      <c r="G19" s="12"/>
      <c r="H19" s="12"/>
      <c r="I19" s="12"/>
      <c r="J19" s="12"/>
      <c r="K19" s="12"/>
      <c r="L19" s="12"/>
      <c r="M19" s="12"/>
      <c r="N19" s="12"/>
    </row>
    <row r="20" spans="1:14" x14ac:dyDescent="0.25">
      <c r="A20" s="432" t="s">
        <v>382</v>
      </c>
      <c r="B20" s="427" t="s">
        <v>462</v>
      </c>
      <c r="C20" s="12"/>
      <c r="D20" s="12"/>
      <c r="E20" s="12"/>
      <c r="F20" s="12"/>
      <c r="G20" s="12"/>
      <c r="H20" s="12"/>
      <c r="I20" s="12"/>
      <c r="J20" s="12"/>
      <c r="K20" s="12"/>
      <c r="L20" s="12"/>
      <c r="M20" s="12"/>
      <c r="N20" s="12"/>
    </row>
    <row r="21" spans="1:14" x14ac:dyDescent="0.25">
      <c r="A21" s="432" t="s">
        <v>385</v>
      </c>
      <c r="B21" s="427" t="s">
        <v>1574</v>
      </c>
      <c r="C21" s="12"/>
      <c r="D21" s="12"/>
      <c r="E21" s="12"/>
      <c r="F21" s="12"/>
      <c r="G21" s="12"/>
      <c r="H21" s="12"/>
      <c r="I21" s="12"/>
      <c r="J21" s="12"/>
      <c r="K21" s="12"/>
      <c r="L21" s="12"/>
      <c r="M21" s="12"/>
      <c r="N21" s="12"/>
    </row>
    <row r="22" spans="1:14" x14ac:dyDescent="0.25">
      <c r="A22" s="432" t="s">
        <v>386</v>
      </c>
      <c r="B22" s="444" t="s">
        <v>1575</v>
      </c>
    </row>
    <row r="23" spans="1:14" x14ac:dyDescent="0.25">
      <c r="A23" s="432" t="s">
        <v>418</v>
      </c>
      <c r="B23" s="508" t="s">
        <v>1599</v>
      </c>
      <c r="D23" s="12"/>
    </row>
    <row r="24" spans="1:14" ht="25.5" x14ac:dyDescent="0.25">
      <c r="A24" s="432" t="s">
        <v>387</v>
      </c>
      <c r="B24" s="427" t="s">
        <v>1577</v>
      </c>
      <c r="D24" s="12"/>
    </row>
    <row r="25" spans="1:14" x14ac:dyDescent="0.25">
      <c r="A25" s="432" t="s">
        <v>388</v>
      </c>
      <c r="B25" s="311" t="s">
        <v>1578</v>
      </c>
    </row>
    <row r="26" spans="1:14" x14ac:dyDescent="0.25">
      <c r="A26" s="432" t="s">
        <v>389</v>
      </c>
      <c r="B26" s="383"/>
    </row>
    <row r="27" spans="1:14" x14ac:dyDescent="0.25">
      <c r="A27" s="432" t="s">
        <v>390</v>
      </c>
      <c r="B27" s="383"/>
    </row>
    <row r="28" spans="1:14" x14ac:dyDescent="0.25">
      <c r="A28" s="432" t="s">
        <v>422</v>
      </c>
      <c r="B28" s="383"/>
    </row>
    <row r="29" spans="1:14" x14ac:dyDescent="0.25">
      <c r="A29" s="432" t="s">
        <v>391</v>
      </c>
      <c r="B29" s="413"/>
    </row>
    <row r="30" spans="1:14" x14ac:dyDescent="0.25">
      <c r="A30" s="432" t="s">
        <v>392</v>
      </c>
      <c r="B30" s="442"/>
    </row>
    <row r="31" spans="1:14" x14ac:dyDescent="0.25">
      <c r="A31" s="432" t="s">
        <v>393</v>
      </c>
      <c r="B31" s="413"/>
    </row>
    <row r="32" spans="1:14" x14ac:dyDescent="0.25">
      <c r="A32" s="432" t="s">
        <v>394</v>
      </c>
      <c r="B32" s="413"/>
    </row>
    <row r="33" spans="1:2" x14ac:dyDescent="0.25">
      <c r="A33" s="432" t="s">
        <v>423</v>
      </c>
      <c r="B33" s="413"/>
    </row>
    <row r="34" spans="1:2" x14ac:dyDescent="0.25">
      <c r="A34" s="432" t="s">
        <v>395</v>
      </c>
      <c r="B34" s="383"/>
    </row>
    <row r="35" spans="1:2" x14ac:dyDescent="0.25">
      <c r="A35" s="432" t="s">
        <v>396</v>
      </c>
      <c r="B35" s="383"/>
    </row>
    <row r="36" spans="1:2" x14ac:dyDescent="0.25">
      <c r="A36" s="432" t="s">
        <v>383</v>
      </c>
      <c r="B36" s="383" t="s">
        <v>1579</v>
      </c>
    </row>
    <row r="37" spans="1:2" x14ac:dyDescent="0.25">
      <c r="A37" s="432" t="s">
        <v>384</v>
      </c>
      <c r="B37" s="383" t="s">
        <v>468</v>
      </c>
    </row>
  </sheetData>
  <hyperlinks>
    <hyperlink ref="C1" location="INDICE!A1" display="INDICE" xr:uid="{00000000-0004-0000-8900-000000000000}"/>
  </hyperlinks>
  <pageMargins left="0.7" right="0.7" top="0.75" bottom="0.75" header="0.3" footer="0.3"/>
  <pageSetup orientation="portrait" horizontalDpi="4294967293" verticalDpi="4294967293" r:id="rId1"/>
</worksheet>
</file>

<file path=xl/worksheets/sheet1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A00-000000000000}">
  <dimension ref="A1:O119"/>
  <sheetViews>
    <sheetView zoomScaleNormal="100" workbookViewId="0"/>
  </sheetViews>
  <sheetFormatPr baseColWidth="10" defaultColWidth="11.42578125" defaultRowHeight="15" x14ac:dyDescent="0.25"/>
  <cols>
    <col min="1" max="1" width="17.28515625" customWidth="1"/>
    <col min="2" max="3" width="17.28515625" style="402" customWidth="1"/>
    <col min="4" max="4" width="38.5703125" bestFit="1" customWidth="1"/>
    <col min="5" max="5" width="11.5703125" bestFit="1" customWidth="1"/>
    <col min="6" max="6" width="19" bestFit="1" customWidth="1"/>
    <col min="7" max="7" width="6" bestFit="1" customWidth="1"/>
    <col min="8" max="12" width="9.140625" customWidth="1"/>
    <col min="13" max="13" width="21" style="14" bestFit="1" customWidth="1"/>
    <col min="14" max="14" width="31" customWidth="1"/>
    <col min="15" max="15" width="11.7109375" style="17" customWidth="1"/>
    <col min="16" max="16" width="13.28515625" bestFit="1" customWidth="1"/>
    <col min="17" max="18" width="9.5703125" customWidth="1"/>
  </cols>
  <sheetData>
    <row r="1" spans="1:15" ht="63.75" customHeight="1" x14ac:dyDescent="0.25">
      <c r="A1" s="100" t="s">
        <v>1600</v>
      </c>
      <c r="B1" s="748" t="s">
        <v>1601</v>
      </c>
      <c r="C1" s="749"/>
      <c r="D1" s="749"/>
      <c r="E1" s="749"/>
      <c r="F1" s="749"/>
      <c r="G1" s="749"/>
      <c r="H1" s="749"/>
      <c r="I1" s="749"/>
      <c r="J1" s="749"/>
      <c r="K1" s="749"/>
      <c r="L1" s="750"/>
      <c r="M1" s="114" t="s">
        <v>1602</v>
      </c>
      <c r="N1" s="6" t="s">
        <v>144</v>
      </c>
    </row>
    <row r="2" spans="1:15" x14ac:dyDescent="0.25">
      <c r="A2" s="255" t="s">
        <v>174</v>
      </c>
      <c r="B2" s="255" t="s">
        <v>175</v>
      </c>
      <c r="C2" s="255" t="s">
        <v>176</v>
      </c>
      <c r="D2" s="255" t="s">
        <v>177</v>
      </c>
      <c r="E2" s="255" t="s">
        <v>178</v>
      </c>
      <c r="F2" s="255" t="s">
        <v>14</v>
      </c>
      <c r="G2" s="255" t="s">
        <v>470</v>
      </c>
      <c r="H2" s="255" t="s">
        <v>51</v>
      </c>
      <c r="I2" s="255" t="s">
        <v>52</v>
      </c>
      <c r="J2" s="255" t="s">
        <v>57</v>
      </c>
      <c r="K2" s="255" t="s">
        <v>58</v>
      </c>
      <c r="L2" s="255" t="s">
        <v>49</v>
      </c>
      <c r="M2" s="551">
        <v>60</v>
      </c>
      <c r="N2" s="6" t="s">
        <v>432</v>
      </c>
      <c r="O2" s="409"/>
    </row>
    <row r="3" spans="1:15" s="5" customFormat="1" ht="12.75" x14ac:dyDescent="0.2">
      <c r="A3" s="392" t="s">
        <v>179</v>
      </c>
      <c r="B3" s="392" t="s">
        <v>180</v>
      </c>
      <c r="C3" s="390" t="s">
        <v>181</v>
      </c>
      <c r="D3" s="392" t="s">
        <v>182</v>
      </c>
      <c r="E3" s="377">
        <v>1001</v>
      </c>
      <c r="F3" s="392" t="s">
        <v>180</v>
      </c>
      <c r="G3" s="377">
        <v>1101</v>
      </c>
      <c r="H3" s="290">
        <v>31.5</v>
      </c>
      <c r="I3" s="290">
        <v>61.2</v>
      </c>
      <c r="J3" s="116">
        <v>30</v>
      </c>
      <c r="K3" s="602">
        <v>35</v>
      </c>
      <c r="L3" s="115">
        <v>1</v>
      </c>
    </row>
    <row r="4" spans="1:15" s="5" customFormat="1" ht="12.75" x14ac:dyDescent="0.2">
      <c r="A4" s="392" t="s">
        <v>179</v>
      </c>
      <c r="B4" s="392" t="s">
        <v>180</v>
      </c>
      <c r="C4" s="390" t="s">
        <v>181</v>
      </c>
      <c r="D4" s="392" t="s">
        <v>182</v>
      </c>
      <c r="E4" s="377">
        <v>1001</v>
      </c>
      <c r="F4" s="392" t="s">
        <v>183</v>
      </c>
      <c r="G4" s="377">
        <v>1107</v>
      </c>
      <c r="H4" s="290">
        <v>26.4</v>
      </c>
      <c r="I4" s="290">
        <v>71.400000000000006</v>
      </c>
      <c r="J4" s="116">
        <v>45</v>
      </c>
      <c r="K4" s="602">
        <v>60</v>
      </c>
      <c r="L4" s="377">
        <v>1.1299999999999999</v>
      </c>
    </row>
    <row r="5" spans="1:15" s="5" customFormat="1" ht="12.75" x14ac:dyDescent="0.2">
      <c r="A5" s="392" t="s">
        <v>184</v>
      </c>
      <c r="B5" s="392" t="s">
        <v>184</v>
      </c>
      <c r="C5" s="390" t="s">
        <v>181</v>
      </c>
      <c r="D5" s="392" t="s">
        <v>184</v>
      </c>
      <c r="E5" s="377">
        <v>2101</v>
      </c>
      <c r="F5" s="392" t="s">
        <v>184</v>
      </c>
      <c r="G5" s="377">
        <v>2101</v>
      </c>
      <c r="H5" s="290">
        <v>34.1</v>
      </c>
      <c r="I5" s="290">
        <v>63.3</v>
      </c>
      <c r="J5" s="117">
        <v>40</v>
      </c>
      <c r="K5" s="602">
        <v>55</v>
      </c>
      <c r="L5" s="115">
        <v>1</v>
      </c>
    </row>
    <row r="6" spans="1:15" s="5" customFormat="1" ht="12.75" x14ac:dyDescent="0.2">
      <c r="A6" s="392" t="s">
        <v>184</v>
      </c>
      <c r="B6" s="392" t="s">
        <v>185</v>
      </c>
      <c r="C6" s="390" t="s">
        <v>181</v>
      </c>
      <c r="D6" s="392" t="s">
        <v>186</v>
      </c>
      <c r="E6" s="377">
        <v>2201</v>
      </c>
      <c r="F6" s="392" t="s">
        <v>186</v>
      </c>
      <c r="G6" s="377">
        <v>2201</v>
      </c>
      <c r="H6" s="150" t="s">
        <v>510</v>
      </c>
      <c r="I6" s="150" t="s">
        <v>510</v>
      </c>
      <c r="J6" s="542" t="s">
        <v>510</v>
      </c>
      <c r="K6" s="603" t="s">
        <v>510</v>
      </c>
      <c r="L6" s="150" t="s">
        <v>510</v>
      </c>
    </row>
    <row r="7" spans="1:15" s="5" customFormat="1" ht="12.75" x14ac:dyDescent="0.2">
      <c r="A7" s="392" t="s">
        <v>187</v>
      </c>
      <c r="B7" s="392" t="s">
        <v>188</v>
      </c>
      <c r="C7" s="390" t="s">
        <v>181</v>
      </c>
      <c r="D7" s="392" t="s">
        <v>189</v>
      </c>
      <c r="E7" s="377">
        <v>3001</v>
      </c>
      <c r="F7" s="392" t="s">
        <v>188</v>
      </c>
      <c r="G7" s="377">
        <v>3101</v>
      </c>
      <c r="H7" s="150" t="s">
        <v>510</v>
      </c>
      <c r="I7" s="290">
        <v>61</v>
      </c>
      <c r="J7" s="116">
        <v>35</v>
      </c>
      <c r="K7" s="602">
        <v>45</v>
      </c>
      <c r="L7" s="377">
        <v>1.17</v>
      </c>
    </row>
    <row r="8" spans="1:15" s="5" customFormat="1" ht="12.75" x14ac:dyDescent="0.2">
      <c r="A8" s="392" t="s">
        <v>187</v>
      </c>
      <c r="B8" s="392" t="s">
        <v>188</v>
      </c>
      <c r="C8" s="390" t="s">
        <v>181</v>
      </c>
      <c r="D8" s="392" t="s">
        <v>189</v>
      </c>
      <c r="E8" s="377">
        <v>3001</v>
      </c>
      <c r="F8" s="392" t="s">
        <v>190</v>
      </c>
      <c r="G8" s="377">
        <v>3103</v>
      </c>
      <c r="H8" s="290">
        <v>29.2</v>
      </c>
      <c r="I8" s="150" t="s">
        <v>510</v>
      </c>
      <c r="J8" s="542" t="s">
        <v>510</v>
      </c>
      <c r="K8" s="603" t="s">
        <v>510</v>
      </c>
      <c r="L8" s="150" t="s">
        <v>510</v>
      </c>
    </row>
    <row r="9" spans="1:15" s="5" customFormat="1" ht="12.75" x14ac:dyDescent="0.2">
      <c r="A9" s="392" t="s">
        <v>187</v>
      </c>
      <c r="B9" s="387" t="s">
        <v>191</v>
      </c>
      <c r="C9" s="390" t="s">
        <v>181</v>
      </c>
      <c r="D9" s="387" t="s">
        <v>192</v>
      </c>
      <c r="E9" s="377">
        <v>3301</v>
      </c>
      <c r="F9" s="387" t="s">
        <v>192</v>
      </c>
      <c r="G9" s="377">
        <v>3301</v>
      </c>
      <c r="H9" s="150" t="s">
        <v>510</v>
      </c>
      <c r="I9" s="150" t="s">
        <v>510</v>
      </c>
      <c r="J9" s="542" t="s">
        <v>510</v>
      </c>
      <c r="K9" s="603" t="s">
        <v>510</v>
      </c>
      <c r="L9" s="150" t="s">
        <v>510</v>
      </c>
    </row>
    <row r="10" spans="1:15" s="5" customFormat="1" ht="12.75" x14ac:dyDescent="0.2">
      <c r="A10" s="392" t="s">
        <v>193</v>
      </c>
      <c r="B10" s="392" t="s">
        <v>194</v>
      </c>
      <c r="C10" s="390" t="s">
        <v>181</v>
      </c>
      <c r="D10" s="392" t="s">
        <v>195</v>
      </c>
      <c r="E10" s="377">
        <v>4001</v>
      </c>
      <c r="F10" s="392" t="s">
        <v>196</v>
      </c>
      <c r="G10" s="377">
        <v>4101</v>
      </c>
      <c r="H10" s="290">
        <v>31.7</v>
      </c>
      <c r="I10" s="290">
        <v>63.06</v>
      </c>
      <c r="J10" s="116">
        <v>45</v>
      </c>
      <c r="K10" s="602">
        <v>50</v>
      </c>
      <c r="L10" s="377">
        <v>1.1299999999999999</v>
      </c>
    </row>
    <row r="11" spans="1:15" s="5" customFormat="1" ht="12.75" x14ac:dyDescent="0.2">
      <c r="A11" s="392" t="s">
        <v>193</v>
      </c>
      <c r="B11" s="392" t="s">
        <v>194</v>
      </c>
      <c r="C11" s="390" t="s">
        <v>181</v>
      </c>
      <c r="D11" s="392" t="s">
        <v>195</v>
      </c>
      <c r="E11" s="377">
        <v>4001</v>
      </c>
      <c r="F11" s="392" t="s">
        <v>193</v>
      </c>
      <c r="G11" s="377">
        <v>4102</v>
      </c>
      <c r="H11" s="290">
        <v>27.7</v>
      </c>
      <c r="I11" s="290">
        <v>71.02</v>
      </c>
      <c r="J11" s="117">
        <v>50</v>
      </c>
      <c r="K11" s="602">
        <v>60</v>
      </c>
      <c r="L11" s="115">
        <v>1.25</v>
      </c>
    </row>
    <row r="12" spans="1:15" s="5" customFormat="1" ht="12.75" x14ac:dyDescent="0.2">
      <c r="A12" s="392" t="s">
        <v>193</v>
      </c>
      <c r="B12" s="392" t="s">
        <v>197</v>
      </c>
      <c r="C12" s="390" t="s">
        <v>181</v>
      </c>
      <c r="D12" s="392" t="s">
        <v>198</v>
      </c>
      <c r="E12" s="377">
        <v>4301</v>
      </c>
      <c r="F12" s="193" t="s">
        <v>198</v>
      </c>
      <c r="G12" s="377">
        <v>4301</v>
      </c>
      <c r="H12" s="150" t="s">
        <v>510</v>
      </c>
      <c r="I12" s="150" t="s">
        <v>510</v>
      </c>
      <c r="J12" s="542" t="s">
        <v>510</v>
      </c>
      <c r="K12" s="603" t="s">
        <v>510</v>
      </c>
      <c r="L12" s="150" t="s">
        <v>510</v>
      </c>
    </row>
    <row r="13" spans="1:15" s="5" customFormat="1" ht="12.75" x14ac:dyDescent="0.2">
      <c r="A13" s="392" t="s">
        <v>199</v>
      </c>
      <c r="B13" s="392" t="s">
        <v>199</v>
      </c>
      <c r="C13" s="390" t="s">
        <v>200</v>
      </c>
      <c r="D13" s="392" t="s">
        <v>200</v>
      </c>
      <c r="E13" s="377">
        <v>5001</v>
      </c>
      <c r="F13" s="392" t="s">
        <v>199</v>
      </c>
      <c r="G13" s="377">
        <v>5101</v>
      </c>
      <c r="H13" s="290">
        <v>45.5</v>
      </c>
      <c r="I13" s="290">
        <v>72.7</v>
      </c>
      <c r="J13" s="116">
        <v>50</v>
      </c>
      <c r="K13" s="602">
        <v>60</v>
      </c>
      <c r="L13" s="115">
        <v>0.83333333333333337</v>
      </c>
    </row>
    <row r="14" spans="1:15" s="5" customFormat="1" ht="12.75" x14ac:dyDescent="0.2">
      <c r="A14" s="392" t="s">
        <v>199</v>
      </c>
      <c r="B14" s="392" t="s">
        <v>199</v>
      </c>
      <c r="C14" s="390" t="s">
        <v>200</v>
      </c>
      <c r="D14" s="392" t="s">
        <v>200</v>
      </c>
      <c r="E14" s="377">
        <v>5001</v>
      </c>
      <c r="F14" s="392" t="s">
        <v>201</v>
      </c>
      <c r="G14" s="377">
        <v>5102</v>
      </c>
      <c r="H14" s="150" t="s">
        <v>510</v>
      </c>
      <c r="I14" s="150" t="s">
        <v>510</v>
      </c>
      <c r="J14" s="542" t="s">
        <v>510</v>
      </c>
      <c r="K14" s="603" t="s">
        <v>510</v>
      </c>
      <c r="L14" s="150" t="s">
        <v>510</v>
      </c>
    </row>
    <row r="15" spans="1:15" s="5" customFormat="1" ht="12.75" x14ac:dyDescent="0.2">
      <c r="A15" s="392" t="s">
        <v>199</v>
      </c>
      <c r="B15" s="392" t="s">
        <v>199</v>
      </c>
      <c r="C15" s="390" t="s">
        <v>200</v>
      </c>
      <c r="D15" s="392" t="s">
        <v>200</v>
      </c>
      <c r="E15" s="377">
        <v>5001</v>
      </c>
      <c r="F15" s="392" t="s">
        <v>202</v>
      </c>
      <c r="G15" s="377">
        <v>5103</v>
      </c>
      <c r="H15" s="290">
        <v>18.399999999999999</v>
      </c>
      <c r="I15" s="290">
        <v>46.6</v>
      </c>
      <c r="J15" s="117">
        <v>45</v>
      </c>
      <c r="K15" s="602">
        <v>60</v>
      </c>
      <c r="L15" s="115">
        <v>0.9</v>
      </c>
    </row>
    <row r="16" spans="1:15" s="5" customFormat="1" ht="12.75" x14ac:dyDescent="0.2">
      <c r="A16" s="392" t="s">
        <v>199</v>
      </c>
      <c r="B16" s="392" t="s">
        <v>199</v>
      </c>
      <c r="C16" s="390" t="s">
        <v>200</v>
      </c>
      <c r="D16" s="392" t="s">
        <v>200</v>
      </c>
      <c r="E16" s="377">
        <v>5001</v>
      </c>
      <c r="F16" s="392" t="s">
        <v>203</v>
      </c>
      <c r="G16" s="377">
        <v>5105</v>
      </c>
      <c r="H16" s="150" t="s">
        <v>510</v>
      </c>
      <c r="I16" s="150" t="s">
        <v>510</v>
      </c>
      <c r="J16" s="542" t="s">
        <v>510</v>
      </c>
      <c r="K16" s="603" t="s">
        <v>510</v>
      </c>
      <c r="L16" s="150" t="s">
        <v>510</v>
      </c>
    </row>
    <row r="17" spans="1:12" s="5" customFormat="1" ht="12.75" x14ac:dyDescent="0.2">
      <c r="A17" s="392" t="s">
        <v>199</v>
      </c>
      <c r="B17" s="392" t="s">
        <v>199</v>
      </c>
      <c r="C17" s="390" t="s">
        <v>200</v>
      </c>
      <c r="D17" s="392" t="s">
        <v>200</v>
      </c>
      <c r="E17" s="377">
        <v>5001</v>
      </c>
      <c r="F17" s="392" t="s">
        <v>204</v>
      </c>
      <c r="G17" s="377">
        <v>5107</v>
      </c>
      <c r="H17" s="150" t="s">
        <v>510</v>
      </c>
      <c r="I17" s="150" t="s">
        <v>510</v>
      </c>
      <c r="J17" s="542" t="s">
        <v>510</v>
      </c>
      <c r="K17" s="603" t="s">
        <v>510</v>
      </c>
      <c r="L17" s="150" t="s">
        <v>510</v>
      </c>
    </row>
    <row r="18" spans="1:12" s="5" customFormat="1" ht="12.75" x14ac:dyDescent="0.2">
      <c r="A18" s="392" t="s">
        <v>199</v>
      </c>
      <c r="B18" s="392" t="s">
        <v>199</v>
      </c>
      <c r="C18" s="390" t="s">
        <v>200</v>
      </c>
      <c r="D18" s="392" t="s">
        <v>200</v>
      </c>
      <c r="E18" s="377">
        <v>5001</v>
      </c>
      <c r="F18" s="392" t="s">
        <v>205</v>
      </c>
      <c r="G18" s="377">
        <v>5109</v>
      </c>
      <c r="H18" s="290">
        <v>37.4</v>
      </c>
      <c r="I18" s="290">
        <v>63.6</v>
      </c>
      <c r="J18" s="117">
        <v>55</v>
      </c>
      <c r="K18" s="602">
        <v>60</v>
      </c>
      <c r="L18" s="115">
        <v>0.91666666666666663</v>
      </c>
    </row>
    <row r="19" spans="1:12" s="5" customFormat="1" ht="12.75" x14ac:dyDescent="0.2">
      <c r="A19" s="392" t="s">
        <v>199</v>
      </c>
      <c r="B19" s="387" t="s">
        <v>206</v>
      </c>
      <c r="C19" s="390" t="s">
        <v>181</v>
      </c>
      <c r="D19" s="387" t="s">
        <v>207</v>
      </c>
      <c r="E19" s="377">
        <v>5301</v>
      </c>
      <c r="F19" s="194" t="s">
        <v>206</v>
      </c>
      <c r="G19" s="377">
        <v>5301</v>
      </c>
      <c r="H19" s="150" t="s">
        <v>510</v>
      </c>
      <c r="I19" s="150" t="s">
        <v>510</v>
      </c>
      <c r="J19" s="542" t="s">
        <v>510</v>
      </c>
      <c r="K19" s="603" t="s">
        <v>510</v>
      </c>
      <c r="L19" s="150" t="s">
        <v>510</v>
      </c>
    </row>
    <row r="20" spans="1:12" s="5" customFormat="1" ht="12.75" x14ac:dyDescent="0.2">
      <c r="A20" s="392" t="s">
        <v>199</v>
      </c>
      <c r="B20" s="387" t="s">
        <v>206</v>
      </c>
      <c r="C20" s="390" t="s">
        <v>181</v>
      </c>
      <c r="D20" s="387" t="s">
        <v>207</v>
      </c>
      <c r="E20" s="377">
        <v>5301</v>
      </c>
      <c r="F20" s="194" t="s">
        <v>208</v>
      </c>
      <c r="G20" s="377">
        <v>5304</v>
      </c>
      <c r="H20" s="150" t="s">
        <v>510</v>
      </c>
      <c r="I20" s="150" t="s">
        <v>510</v>
      </c>
      <c r="J20" s="542" t="s">
        <v>510</v>
      </c>
      <c r="K20" s="603" t="s">
        <v>510</v>
      </c>
      <c r="L20" s="150" t="s">
        <v>510</v>
      </c>
    </row>
    <row r="21" spans="1:12" s="5" customFormat="1" ht="12.75" x14ac:dyDescent="0.2">
      <c r="A21" s="392" t="s">
        <v>199</v>
      </c>
      <c r="B21" s="387" t="s">
        <v>209</v>
      </c>
      <c r="C21" s="390" t="s">
        <v>181</v>
      </c>
      <c r="D21" s="387" t="s">
        <v>210</v>
      </c>
      <c r="E21" s="377">
        <v>5501</v>
      </c>
      <c r="F21" s="194" t="s">
        <v>209</v>
      </c>
      <c r="G21" s="377">
        <v>5501</v>
      </c>
      <c r="H21" s="150" t="s">
        <v>510</v>
      </c>
      <c r="I21" s="150" t="s">
        <v>510</v>
      </c>
      <c r="J21" s="542" t="s">
        <v>510</v>
      </c>
      <c r="K21" s="603" t="s">
        <v>510</v>
      </c>
      <c r="L21" s="150" t="s">
        <v>510</v>
      </c>
    </row>
    <row r="22" spans="1:12" s="5" customFormat="1" ht="12.75" x14ac:dyDescent="0.2">
      <c r="A22" s="392" t="s">
        <v>199</v>
      </c>
      <c r="B22" s="387" t="s">
        <v>209</v>
      </c>
      <c r="C22" s="390" t="s">
        <v>181</v>
      </c>
      <c r="D22" s="387" t="s">
        <v>210</v>
      </c>
      <c r="E22" s="377">
        <v>5501</v>
      </c>
      <c r="F22" s="194" t="s">
        <v>211</v>
      </c>
      <c r="G22" s="377">
        <v>5502</v>
      </c>
      <c r="H22" s="150" t="s">
        <v>510</v>
      </c>
      <c r="I22" s="150" t="s">
        <v>510</v>
      </c>
      <c r="J22" s="542" t="s">
        <v>510</v>
      </c>
      <c r="K22" s="603" t="s">
        <v>510</v>
      </c>
      <c r="L22" s="150" t="s">
        <v>510</v>
      </c>
    </row>
    <row r="23" spans="1:12" s="5" customFormat="1" ht="12.75" x14ac:dyDescent="0.2">
      <c r="A23" s="392" t="s">
        <v>199</v>
      </c>
      <c r="B23" s="387" t="s">
        <v>209</v>
      </c>
      <c r="C23" s="390" t="s">
        <v>181</v>
      </c>
      <c r="D23" s="387" t="s">
        <v>210</v>
      </c>
      <c r="E23" s="377">
        <v>5501</v>
      </c>
      <c r="F23" s="194" t="s">
        <v>212</v>
      </c>
      <c r="G23" s="377">
        <v>5503</v>
      </c>
      <c r="H23" s="150" t="s">
        <v>510</v>
      </c>
      <c r="I23" s="150" t="s">
        <v>510</v>
      </c>
      <c r="J23" s="542" t="s">
        <v>510</v>
      </c>
      <c r="K23" s="603" t="s">
        <v>510</v>
      </c>
      <c r="L23" s="150" t="s">
        <v>510</v>
      </c>
    </row>
    <row r="24" spans="1:12" s="5" customFormat="1" ht="12.75" x14ac:dyDescent="0.2">
      <c r="A24" s="392" t="s">
        <v>199</v>
      </c>
      <c r="B24" s="387" t="s">
        <v>209</v>
      </c>
      <c r="C24" s="390" t="s">
        <v>181</v>
      </c>
      <c r="D24" s="387" t="s">
        <v>210</v>
      </c>
      <c r="E24" s="377">
        <v>5501</v>
      </c>
      <c r="F24" s="194" t="s">
        <v>213</v>
      </c>
      <c r="G24" s="377">
        <v>5504</v>
      </c>
      <c r="H24" s="150" t="s">
        <v>510</v>
      </c>
      <c r="I24" s="150" t="s">
        <v>510</v>
      </c>
      <c r="J24" s="542" t="s">
        <v>510</v>
      </c>
      <c r="K24" s="603" t="s">
        <v>510</v>
      </c>
      <c r="L24" s="150" t="s">
        <v>510</v>
      </c>
    </row>
    <row r="25" spans="1:12" s="5" customFormat="1" ht="12.75" x14ac:dyDescent="0.2">
      <c r="A25" s="392" t="s">
        <v>199</v>
      </c>
      <c r="B25" s="392" t="s">
        <v>214</v>
      </c>
      <c r="C25" s="390" t="s">
        <v>181</v>
      </c>
      <c r="D25" s="392" t="s">
        <v>215</v>
      </c>
      <c r="E25" s="377">
        <v>5601</v>
      </c>
      <c r="F25" s="193" t="s">
        <v>214</v>
      </c>
      <c r="G25" s="377">
        <v>5601</v>
      </c>
      <c r="H25" s="290">
        <v>33.5</v>
      </c>
      <c r="I25" s="290">
        <v>59.1</v>
      </c>
      <c r="J25" s="117">
        <v>40</v>
      </c>
      <c r="K25" s="604">
        <v>55</v>
      </c>
      <c r="L25" s="115">
        <v>1.3333333333333333</v>
      </c>
    </row>
    <row r="26" spans="1:12" s="5" customFormat="1" ht="12.75" x14ac:dyDescent="0.2">
      <c r="A26" s="392" t="s">
        <v>199</v>
      </c>
      <c r="B26" s="392" t="s">
        <v>214</v>
      </c>
      <c r="C26" s="390" t="s">
        <v>181</v>
      </c>
      <c r="D26" s="392" t="s">
        <v>215</v>
      </c>
      <c r="E26" s="377">
        <v>5601</v>
      </c>
      <c r="F26" s="193" t="s">
        <v>216</v>
      </c>
      <c r="G26" s="377">
        <v>5603</v>
      </c>
      <c r="H26" s="150" t="s">
        <v>510</v>
      </c>
      <c r="I26" s="150" t="s">
        <v>510</v>
      </c>
      <c r="J26" s="542" t="s">
        <v>510</v>
      </c>
      <c r="K26" s="603" t="s">
        <v>510</v>
      </c>
      <c r="L26" s="150" t="s">
        <v>510</v>
      </c>
    </row>
    <row r="27" spans="1:12" s="5" customFormat="1" ht="12.75" x14ac:dyDescent="0.2">
      <c r="A27" s="392" t="s">
        <v>199</v>
      </c>
      <c r="B27" s="392" t="s">
        <v>214</v>
      </c>
      <c r="C27" s="390" t="s">
        <v>181</v>
      </c>
      <c r="D27" s="392" t="s">
        <v>215</v>
      </c>
      <c r="E27" s="377">
        <v>5601</v>
      </c>
      <c r="F27" s="193" t="s">
        <v>217</v>
      </c>
      <c r="G27" s="377">
        <v>5606</v>
      </c>
      <c r="H27" s="150" t="s">
        <v>510</v>
      </c>
      <c r="I27" s="150" t="s">
        <v>510</v>
      </c>
      <c r="J27" s="542" t="s">
        <v>510</v>
      </c>
      <c r="K27" s="603" t="s">
        <v>510</v>
      </c>
      <c r="L27" s="150" t="s">
        <v>510</v>
      </c>
    </row>
    <row r="28" spans="1:12" s="5" customFormat="1" ht="12.75" x14ac:dyDescent="0.2">
      <c r="A28" s="392" t="s">
        <v>199</v>
      </c>
      <c r="B28" s="387" t="s">
        <v>218</v>
      </c>
      <c r="C28" s="390" t="s">
        <v>181</v>
      </c>
      <c r="D28" s="387" t="s">
        <v>219</v>
      </c>
      <c r="E28" s="377">
        <v>5701</v>
      </c>
      <c r="F28" s="194" t="s">
        <v>219</v>
      </c>
      <c r="G28" s="377">
        <v>5701</v>
      </c>
      <c r="H28" s="150" t="s">
        <v>510</v>
      </c>
      <c r="I28" s="150" t="s">
        <v>510</v>
      </c>
      <c r="J28" s="542" t="s">
        <v>510</v>
      </c>
      <c r="K28" s="603" t="s">
        <v>510</v>
      </c>
      <c r="L28" s="150" t="s">
        <v>510</v>
      </c>
    </row>
    <row r="29" spans="1:12" s="5" customFormat="1" ht="12.75" x14ac:dyDescent="0.2">
      <c r="A29" s="392" t="s">
        <v>199</v>
      </c>
      <c r="B29" s="392" t="s">
        <v>220</v>
      </c>
      <c r="C29" s="390" t="s">
        <v>200</v>
      </c>
      <c r="D29" s="392" t="s">
        <v>200</v>
      </c>
      <c r="E29" s="377">
        <v>5001</v>
      </c>
      <c r="F29" s="392" t="s">
        <v>221</v>
      </c>
      <c r="G29" s="377">
        <v>5801</v>
      </c>
      <c r="H29" s="290">
        <v>37.4</v>
      </c>
      <c r="I29" s="290">
        <v>65.3</v>
      </c>
      <c r="J29" s="116">
        <v>60</v>
      </c>
      <c r="K29" s="604">
        <v>70</v>
      </c>
      <c r="L29" s="115">
        <v>1</v>
      </c>
    </row>
    <row r="30" spans="1:12" s="5" customFormat="1" ht="12.75" x14ac:dyDescent="0.2">
      <c r="A30" s="392" t="s">
        <v>199</v>
      </c>
      <c r="B30" s="392" t="s">
        <v>220</v>
      </c>
      <c r="C30" s="390" t="s">
        <v>200</v>
      </c>
      <c r="D30" s="392" t="s">
        <v>200</v>
      </c>
      <c r="E30" s="377">
        <v>5001</v>
      </c>
      <c r="F30" s="392" t="s">
        <v>222</v>
      </c>
      <c r="G30" s="377">
        <v>5802</v>
      </c>
      <c r="H30" s="150" t="s">
        <v>510</v>
      </c>
      <c r="I30" s="150" t="s">
        <v>510</v>
      </c>
      <c r="J30" s="542" t="s">
        <v>510</v>
      </c>
      <c r="K30" s="603" t="s">
        <v>510</v>
      </c>
      <c r="L30" s="150" t="s">
        <v>510</v>
      </c>
    </row>
    <row r="31" spans="1:12" s="5" customFormat="1" ht="12.75" x14ac:dyDescent="0.2">
      <c r="A31" s="392" t="s">
        <v>199</v>
      </c>
      <c r="B31" s="392" t="s">
        <v>220</v>
      </c>
      <c r="C31" s="390" t="s">
        <v>200</v>
      </c>
      <c r="D31" s="392" t="s">
        <v>200</v>
      </c>
      <c r="E31" s="377">
        <v>5001</v>
      </c>
      <c r="F31" s="392" t="s">
        <v>223</v>
      </c>
      <c r="G31" s="377">
        <v>5803</v>
      </c>
      <c r="H31" s="150" t="s">
        <v>510</v>
      </c>
      <c r="I31" s="150" t="s">
        <v>510</v>
      </c>
      <c r="J31" s="542" t="s">
        <v>510</v>
      </c>
      <c r="K31" s="603" t="s">
        <v>510</v>
      </c>
      <c r="L31" s="150" t="s">
        <v>510</v>
      </c>
    </row>
    <row r="32" spans="1:12" s="5" customFormat="1" ht="12.75" x14ac:dyDescent="0.2">
      <c r="A32" s="392" t="s">
        <v>199</v>
      </c>
      <c r="B32" s="392" t="s">
        <v>220</v>
      </c>
      <c r="C32" s="390" t="s">
        <v>200</v>
      </c>
      <c r="D32" s="392" t="s">
        <v>200</v>
      </c>
      <c r="E32" s="377">
        <v>5001</v>
      </c>
      <c r="F32" s="392" t="s">
        <v>224</v>
      </c>
      <c r="G32" s="377">
        <v>5804</v>
      </c>
      <c r="H32" s="290">
        <v>36.5</v>
      </c>
      <c r="I32" s="290">
        <v>69.8</v>
      </c>
      <c r="J32" s="116">
        <v>60</v>
      </c>
      <c r="K32" s="602">
        <v>75</v>
      </c>
      <c r="L32" s="115">
        <v>1</v>
      </c>
    </row>
    <row r="33" spans="1:13" s="5" customFormat="1" ht="12.75" x14ac:dyDescent="0.2">
      <c r="A33" s="392" t="s">
        <v>225</v>
      </c>
      <c r="B33" s="392" t="s">
        <v>226</v>
      </c>
      <c r="C33" s="390" t="s">
        <v>181</v>
      </c>
      <c r="D33" s="392" t="s">
        <v>227</v>
      </c>
      <c r="E33" s="377">
        <v>6001</v>
      </c>
      <c r="F33" s="392" t="s">
        <v>228</v>
      </c>
      <c r="G33" s="377">
        <v>6101</v>
      </c>
      <c r="H33" s="150" t="s">
        <v>510</v>
      </c>
      <c r="I33" s="150" t="s">
        <v>510</v>
      </c>
      <c r="J33" s="542" t="s">
        <v>510</v>
      </c>
      <c r="K33" s="603" t="s">
        <v>510</v>
      </c>
      <c r="L33" s="150" t="s">
        <v>510</v>
      </c>
    </row>
    <row r="34" spans="1:13" s="5" customFormat="1" ht="12.75" x14ac:dyDescent="0.2">
      <c r="A34" s="392" t="s">
        <v>225</v>
      </c>
      <c r="B34" s="392" t="s">
        <v>226</v>
      </c>
      <c r="C34" s="390" t="s">
        <v>181</v>
      </c>
      <c r="D34" s="392" t="s">
        <v>227</v>
      </c>
      <c r="E34" s="377">
        <v>6001</v>
      </c>
      <c r="F34" s="392" t="s">
        <v>229</v>
      </c>
      <c r="G34" s="377">
        <v>6108</v>
      </c>
      <c r="H34" s="150" t="s">
        <v>510</v>
      </c>
      <c r="I34" s="150" t="s">
        <v>510</v>
      </c>
      <c r="J34" s="542" t="s">
        <v>510</v>
      </c>
      <c r="K34" s="603" t="s">
        <v>510</v>
      </c>
      <c r="L34" s="150" t="s">
        <v>510</v>
      </c>
      <c r="M34" s="566"/>
    </row>
    <row r="35" spans="1:13" s="5" customFormat="1" ht="12.75" x14ac:dyDescent="0.2">
      <c r="A35" s="392" t="s">
        <v>225</v>
      </c>
      <c r="B35" s="387" t="s">
        <v>226</v>
      </c>
      <c r="C35" s="390" t="s">
        <v>181</v>
      </c>
      <c r="D35" s="387" t="s">
        <v>230</v>
      </c>
      <c r="E35" s="377">
        <v>6115</v>
      </c>
      <c r="F35" s="387" t="s">
        <v>230</v>
      </c>
      <c r="G35" s="377">
        <v>6115</v>
      </c>
      <c r="H35" s="150" t="s">
        <v>510</v>
      </c>
      <c r="I35" s="150" t="s">
        <v>510</v>
      </c>
      <c r="J35" s="542" t="s">
        <v>510</v>
      </c>
      <c r="K35" s="603" t="s">
        <v>510</v>
      </c>
      <c r="L35" s="150" t="s">
        <v>510</v>
      </c>
    </row>
    <row r="36" spans="1:13" s="5" customFormat="1" ht="12.75" x14ac:dyDescent="0.2">
      <c r="A36" s="392" t="s">
        <v>225</v>
      </c>
      <c r="B36" s="387" t="s">
        <v>231</v>
      </c>
      <c r="C36" s="390" t="s">
        <v>181</v>
      </c>
      <c r="D36" s="387" t="s">
        <v>232</v>
      </c>
      <c r="E36" s="377">
        <v>6301</v>
      </c>
      <c r="F36" s="194" t="s">
        <v>232</v>
      </c>
      <c r="G36" s="377">
        <v>6301</v>
      </c>
      <c r="H36" s="150" t="s">
        <v>510</v>
      </c>
      <c r="I36" s="150" t="s">
        <v>510</v>
      </c>
      <c r="J36" s="542" t="s">
        <v>510</v>
      </c>
      <c r="K36" s="603" t="s">
        <v>510</v>
      </c>
      <c r="L36" s="150" t="s">
        <v>510</v>
      </c>
    </row>
    <row r="37" spans="1:13" s="5" customFormat="1" ht="12.75" x14ac:dyDescent="0.2">
      <c r="A37" s="392" t="s">
        <v>233</v>
      </c>
      <c r="B37" s="392" t="s">
        <v>234</v>
      </c>
      <c r="C37" s="390" t="s">
        <v>181</v>
      </c>
      <c r="D37" s="392" t="s">
        <v>235</v>
      </c>
      <c r="E37" s="377">
        <v>7001</v>
      </c>
      <c r="F37" s="392" t="s">
        <v>234</v>
      </c>
      <c r="G37" s="377">
        <v>7101</v>
      </c>
      <c r="H37" s="150" t="s">
        <v>510</v>
      </c>
      <c r="I37" s="150" t="s">
        <v>510</v>
      </c>
      <c r="J37" s="542" t="s">
        <v>510</v>
      </c>
      <c r="K37" s="603" t="s">
        <v>510</v>
      </c>
      <c r="L37" s="150" t="s">
        <v>510</v>
      </c>
    </row>
    <row r="38" spans="1:13" s="5" customFormat="1" ht="12.75" x14ac:dyDescent="0.2">
      <c r="A38" s="392" t="s">
        <v>233</v>
      </c>
      <c r="B38" s="387" t="s">
        <v>234</v>
      </c>
      <c r="C38" s="390" t="s">
        <v>181</v>
      </c>
      <c r="D38" s="387" t="s">
        <v>236</v>
      </c>
      <c r="E38" s="377">
        <v>7102</v>
      </c>
      <c r="F38" s="387" t="s">
        <v>236</v>
      </c>
      <c r="G38" s="377">
        <v>7102</v>
      </c>
      <c r="H38" s="150" t="s">
        <v>510</v>
      </c>
      <c r="I38" s="150" t="s">
        <v>510</v>
      </c>
      <c r="J38" s="542" t="s">
        <v>510</v>
      </c>
      <c r="K38" s="603" t="s">
        <v>510</v>
      </c>
      <c r="L38" s="150" t="s">
        <v>510</v>
      </c>
    </row>
    <row r="39" spans="1:13" s="5" customFormat="1" ht="12.75" x14ac:dyDescent="0.2">
      <c r="A39" s="392" t="s">
        <v>233</v>
      </c>
      <c r="B39" s="392" t="s">
        <v>234</v>
      </c>
      <c r="C39" s="390" t="s">
        <v>181</v>
      </c>
      <c r="D39" s="392" t="s">
        <v>235</v>
      </c>
      <c r="E39" s="377">
        <v>7001</v>
      </c>
      <c r="F39" s="392" t="s">
        <v>233</v>
      </c>
      <c r="G39" s="377">
        <v>7105</v>
      </c>
      <c r="H39" s="150" t="s">
        <v>510</v>
      </c>
      <c r="I39" s="150" t="s">
        <v>510</v>
      </c>
      <c r="J39" s="542" t="s">
        <v>510</v>
      </c>
      <c r="K39" s="603" t="s">
        <v>510</v>
      </c>
      <c r="L39" s="150" t="s">
        <v>510</v>
      </c>
    </row>
    <row r="40" spans="1:13" s="5" customFormat="1" ht="12.75" x14ac:dyDescent="0.2">
      <c r="A40" s="392" t="s">
        <v>233</v>
      </c>
      <c r="B40" s="392" t="s">
        <v>237</v>
      </c>
      <c r="C40" s="390" t="s">
        <v>181</v>
      </c>
      <c r="D40" s="392" t="s">
        <v>238</v>
      </c>
      <c r="E40" s="377">
        <v>7301</v>
      </c>
      <c r="F40" s="193" t="s">
        <v>237</v>
      </c>
      <c r="G40" s="377">
        <v>7301</v>
      </c>
      <c r="H40" s="150" t="s">
        <v>510</v>
      </c>
      <c r="I40" s="150" t="s">
        <v>510</v>
      </c>
      <c r="J40" s="542" t="s">
        <v>510</v>
      </c>
      <c r="K40" s="603" t="s">
        <v>510</v>
      </c>
      <c r="L40" s="150" t="s">
        <v>510</v>
      </c>
    </row>
    <row r="41" spans="1:13" s="5" customFormat="1" ht="12.75" x14ac:dyDescent="0.2">
      <c r="A41" s="392" t="s">
        <v>233</v>
      </c>
      <c r="B41" s="392" t="s">
        <v>237</v>
      </c>
      <c r="C41" s="390" t="s">
        <v>181</v>
      </c>
      <c r="D41" s="392" t="s">
        <v>238</v>
      </c>
      <c r="E41" s="377">
        <v>7301</v>
      </c>
      <c r="F41" s="193" t="s">
        <v>239</v>
      </c>
      <c r="G41" s="377">
        <v>7305</v>
      </c>
      <c r="H41" s="150" t="s">
        <v>510</v>
      </c>
      <c r="I41" s="150" t="s">
        <v>510</v>
      </c>
      <c r="J41" s="542" t="s">
        <v>510</v>
      </c>
      <c r="K41" s="603" t="s">
        <v>510</v>
      </c>
      <c r="L41" s="150" t="s">
        <v>510</v>
      </c>
    </row>
    <row r="42" spans="1:13" s="5" customFormat="1" ht="12.75" x14ac:dyDescent="0.2">
      <c r="A42" s="392" t="s">
        <v>233</v>
      </c>
      <c r="B42" s="392" t="s">
        <v>237</v>
      </c>
      <c r="C42" s="390" t="s">
        <v>181</v>
      </c>
      <c r="D42" s="392" t="s">
        <v>238</v>
      </c>
      <c r="E42" s="377">
        <v>7301</v>
      </c>
      <c r="F42" s="193" t="s">
        <v>240</v>
      </c>
      <c r="G42" s="377">
        <v>7306</v>
      </c>
      <c r="H42" s="150" t="s">
        <v>510</v>
      </c>
      <c r="I42" s="150" t="s">
        <v>510</v>
      </c>
      <c r="J42" s="542" t="s">
        <v>510</v>
      </c>
      <c r="K42" s="603" t="s">
        <v>510</v>
      </c>
      <c r="L42" s="150" t="s">
        <v>510</v>
      </c>
    </row>
    <row r="43" spans="1:13" s="5" customFormat="1" ht="12.75" x14ac:dyDescent="0.2">
      <c r="A43" s="392" t="s">
        <v>233</v>
      </c>
      <c r="B43" s="387" t="s">
        <v>241</v>
      </c>
      <c r="C43" s="390" t="s">
        <v>181</v>
      </c>
      <c r="D43" s="387" t="s">
        <v>241</v>
      </c>
      <c r="E43" s="377">
        <v>7401</v>
      </c>
      <c r="F43" s="194" t="s">
        <v>241</v>
      </c>
      <c r="G43" s="377">
        <v>7401</v>
      </c>
      <c r="H43" s="150" t="s">
        <v>510</v>
      </c>
      <c r="I43" s="150" t="s">
        <v>510</v>
      </c>
      <c r="J43" s="542" t="s">
        <v>510</v>
      </c>
      <c r="K43" s="603" t="s">
        <v>510</v>
      </c>
      <c r="L43" s="150" t="s">
        <v>510</v>
      </c>
    </row>
    <row r="44" spans="1:13" s="5" customFormat="1" ht="12.75" x14ac:dyDescent="0.2">
      <c r="A44" s="392" t="s">
        <v>242</v>
      </c>
      <c r="B44" s="392" t="s">
        <v>243</v>
      </c>
      <c r="C44" s="390" t="s">
        <v>244</v>
      </c>
      <c r="D44" s="392" t="s">
        <v>244</v>
      </c>
      <c r="E44" s="377">
        <v>8001</v>
      </c>
      <c r="F44" s="392" t="s">
        <v>243</v>
      </c>
      <c r="G44" s="377">
        <v>8101</v>
      </c>
      <c r="H44" s="150" t="s">
        <v>510</v>
      </c>
      <c r="I44" s="150" t="s">
        <v>510</v>
      </c>
      <c r="J44" s="542" t="s">
        <v>510</v>
      </c>
      <c r="K44" s="603" t="s">
        <v>510</v>
      </c>
      <c r="L44" s="150" t="s">
        <v>510</v>
      </c>
    </row>
    <row r="45" spans="1:13" s="5" customFormat="1" ht="12.75" x14ac:dyDescent="0.2">
      <c r="A45" s="392" t="s">
        <v>242</v>
      </c>
      <c r="B45" s="392" t="s">
        <v>243</v>
      </c>
      <c r="C45" s="390" t="s">
        <v>244</v>
      </c>
      <c r="D45" s="392" t="s">
        <v>244</v>
      </c>
      <c r="E45" s="377">
        <v>8001</v>
      </c>
      <c r="F45" s="392" t="s">
        <v>245</v>
      </c>
      <c r="G45" s="377">
        <v>8102</v>
      </c>
      <c r="H45" s="150" t="s">
        <v>510</v>
      </c>
      <c r="I45" s="150" t="s">
        <v>510</v>
      </c>
      <c r="J45" s="542" t="s">
        <v>510</v>
      </c>
      <c r="K45" s="603" t="s">
        <v>510</v>
      </c>
      <c r="L45" s="150" t="s">
        <v>510</v>
      </c>
    </row>
    <row r="46" spans="1:13" s="5" customFormat="1" ht="12.75" x14ac:dyDescent="0.2">
      <c r="A46" s="392" t="s">
        <v>242</v>
      </c>
      <c r="B46" s="392" t="s">
        <v>243</v>
      </c>
      <c r="C46" s="390" t="s">
        <v>244</v>
      </c>
      <c r="D46" s="392" t="s">
        <v>244</v>
      </c>
      <c r="E46" s="377">
        <v>8001</v>
      </c>
      <c r="F46" s="392" t="s">
        <v>246</v>
      </c>
      <c r="G46" s="377">
        <v>8103</v>
      </c>
      <c r="H46" s="150" t="s">
        <v>510</v>
      </c>
      <c r="I46" s="150" t="s">
        <v>510</v>
      </c>
      <c r="J46" s="542" t="s">
        <v>510</v>
      </c>
      <c r="K46" s="603" t="s">
        <v>510</v>
      </c>
      <c r="L46" s="150" t="s">
        <v>510</v>
      </c>
    </row>
    <row r="47" spans="1:13" s="5" customFormat="1" ht="12.75" x14ac:dyDescent="0.2">
      <c r="A47" s="392" t="s">
        <v>242</v>
      </c>
      <c r="B47" s="392" t="s">
        <v>243</v>
      </c>
      <c r="C47" s="390" t="s">
        <v>244</v>
      </c>
      <c r="D47" s="392" t="s">
        <v>244</v>
      </c>
      <c r="E47" s="377">
        <v>8001</v>
      </c>
      <c r="F47" s="392" t="s">
        <v>247</v>
      </c>
      <c r="G47" s="377">
        <v>8105</v>
      </c>
      <c r="H47" s="150" t="s">
        <v>510</v>
      </c>
      <c r="I47" s="150" t="s">
        <v>510</v>
      </c>
      <c r="J47" s="542" t="s">
        <v>510</v>
      </c>
      <c r="K47" s="603" t="s">
        <v>510</v>
      </c>
      <c r="L47" s="150" t="s">
        <v>510</v>
      </c>
    </row>
    <row r="48" spans="1:13" s="5" customFormat="1" ht="12.75" x14ac:dyDescent="0.2">
      <c r="A48" s="392" t="s">
        <v>242</v>
      </c>
      <c r="B48" s="392" t="s">
        <v>243</v>
      </c>
      <c r="C48" s="390" t="s">
        <v>244</v>
      </c>
      <c r="D48" s="392" t="s">
        <v>244</v>
      </c>
      <c r="E48" s="377">
        <v>8001</v>
      </c>
      <c r="F48" s="392" t="s">
        <v>248</v>
      </c>
      <c r="G48" s="377">
        <v>8106</v>
      </c>
      <c r="H48" s="150" t="s">
        <v>510</v>
      </c>
      <c r="I48" s="150" t="s">
        <v>510</v>
      </c>
      <c r="J48" s="542" t="s">
        <v>510</v>
      </c>
      <c r="K48" s="603" t="s">
        <v>510</v>
      </c>
      <c r="L48" s="150" t="s">
        <v>510</v>
      </c>
    </row>
    <row r="49" spans="1:12" s="5" customFormat="1" ht="12.75" x14ac:dyDescent="0.2">
      <c r="A49" s="392" t="s">
        <v>242</v>
      </c>
      <c r="B49" s="392" t="s">
        <v>243</v>
      </c>
      <c r="C49" s="390" t="s">
        <v>244</v>
      </c>
      <c r="D49" s="392" t="s">
        <v>244</v>
      </c>
      <c r="E49" s="377">
        <v>8001</v>
      </c>
      <c r="F49" s="392" t="s">
        <v>249</v>
      </c>
      <c r="G49" s="377">
        <v>8107</v>
      </c>
      <c r="H49" s="150" t="s">
        <v>510</v>
      </c>
      <c r="I49" s="150" t="s">
        <v>510</v>
      </c>
      <c r="J49" s="542" t="s">
        <v>510</v>
      </c>
      <c r="K49" s="603" t="s">
        <v>510</v>
      </c>
      <c r="L49" s="150" t="s">
        <v>510</v>
      </c>
    </row>
    <row r="50" spans="1:12" s="5" customFormat="1" ht="12.75" x14ac:dyDescent="0.2">
      <c r="A50" s="392" t="s">
        <v>242</v>
      </c>
      <c r="B50" s="392" t="s">
        <v>243</v>
      </c>
      <c r="C50" s="390" t="s">
        <v>244</v>
      </c>
      <c r="D50" s="392" t="s">
        <v>244</v>
      </c>
      <c r="E50" s="377">
        <v>8001</v>
      </c>
      <c r="F50" s="392" t="s">
        <v>250</v>
      </c>
      <c r="G50" s="377">
        <v>8108</v>
      </c>
      <c r="H50" s="150" t="s">
        <v>510</v>
      </c>
      <c r="I50" s="150" t="s">
        <v>510</v>
      </c>
      <c r="J50" s="542" t="s">
        <v>510</v>
      </c>
      <c r="K50" s="605" t="s">
        <v>510</v>
      </c>
      <c r="L50" s="150" t="s">
        <v>510</v>
      </c>
    </row>
    <row r="51" spans="1:12" s="5" customFormat="1" ht="12.75" x14ac:dyDescent="0.2">
      <c r="A51" s="392" t="s">
        <v>242</v>
      </c>
      <c r="B51" s="392" t="s">
        <v>243</v>
      </c>
      <c r="C51" s="390" t="s">
        <v>244</v>
      </c>
      <c r="D51" s="392" t="s">
        <v>244</v>
      </c>
      <c r="E51" s="377">
        <v>8001</v>
      </c>
      <c r="F51" s="392" t="s">
        <v>251</v>
      </c>
      <c r="G51" s="377">
        <v>8109</v>
      </c>
      <c r="H51" s="150" t="s">
        <v>510</v>
      </c>
      <c r="I51" s="150" t="s">
        <v>510</v>
      </c>
      <c r="J51" s="542" t="s">
        <v>510</v>
      </c>
      <c r="K51" s="606" t="s">
        <v>510</v>
      </c>
      <c r="L51" s="150" t="s">
        <v>510</v>
      </c>
    </row>
    <row r="52" spans="1:12" s="5" customFormat="1" ht="12.75" x14ac:dyDescent="0.2">
      <c r="A52" s="392" t="s">
        <v>242</v>
      </c>
      <c r="B52" s="392" t="s">
        <v>243</v>
      </c>
      <c r="C52" s="390" t="s">
        <v>244</v>
      </c>
      <c r="D52" s="392" t="s">
        <v>244</v>
      </c>
      <c r="E52" s="377">
        <v>8001</v>
      </c>
      <c r="F52" s="392" t="s">
        <v>252</v>
      </c>
      <c r="G52" s="377">
        <v>8110</v>
      </c>
      <c r="H52" s="150" t="s">
        <v>510</v>
      </c>
      <c r="I52" s="150" t="s">
        <v>510</v>
      </c>
      <c r="J52" s="542" t="s">
        <v>510</v>
      </c>
      <c r="K52" s="607" t="s">
        <v>510</v>
      </c>
      <c r="L52" s="150" t="s">
        <v>510</v>
      </c>
    </row>
    <row r="53" spans="1:12" s="5" customFormat="1" ht="12.75" x14ac:dyDescent="0.2">
      <c r="A53" s="392" t="s">
        <v>242</v>
      </c>
      <c r="B53" s="392" t="s">
        <v>243</v>
      </c>
      <c r="C53" s="390" t="s">
        <v>244</v>
      </c>
      <c r="D53" s="392" t="s">
        <v>244</v>
      </c>
      <c r="E53" s="377">
        <v>8001</v>
      </c>
      <c r="F53" s="392" t="s">
        <v>253</v>
      </c>
      <c r="G53" s="377">
        <v>8111</v>
      </c>
      <c r="H53" s="150" t="s">
        <v>510</v>
      </c>
      <c r="I53" s="150" t="s">
        <v>510</v>
      </c>
      <c r="J53" s="542" t="s">
        <v>510</v>
      </c>
      <c r="K53" s="603" t="s">
        <v>510</v>
      </c>
      <c r="L53" s="150" t="s">
        <v>510</v>
      </c>
    </row>
    <row r="54" spans="1:12" s="5" customFormat="1" ht="12.75" x14ac:dyDescent="0.2">
      <c r="A54" s="392" t="s">
        <v>242</v>
      </c>
      <c r="B54" s="392" t="s">
        <v>243</v>
      </c>
      <c r="C54" s="390" t="s">
        <v>244</v>
      </c>
      <c r="D54" s="392" t="s">
        <v>244</v>
      </c>
      <c r="E54" s="377">
        <v>8001</v>
      </c>
      <c r="F54" s="392" t="s">
        <v>254</v>
      </c>
      <c r="G54" s="377">
        <v>8112</v>
      </c>
      <c r="H54" s="150" t="s">
        <v>510</v>
      </c>
      <c r="I54" s="150" t="s">
        <v>510</v>
      </c>
      <c r="J54" s="542" t="s">
        <v>510</v>
      </c>
      <c r="K54" s="603" t="s">
        <v>510</v>
      </c>
      <c r="L54" s="150" t="s">
        <v>510</v>
      </c>
    </row>
    <row r="55" spans="1:12" s="5" customFormat="1" ht="12.75" x14ac:dyDescent="0.2">
      <c r="A55" s="392" t="s">
        <v>242</v>
      </c>
      <c r="B55" s="392" t="s">
        <v>242</v>
      </c>
      <c r="C55" s="390" t="s">
        <v>181</v>
      </c>
      <c r="D55" s="392" t="s">
        <v>255</v>
      </c>
      <c r="E55" s="377">
        <v>8301</v>
      </c>
      <c r="F55" s="392" t="s">
        <v>256</v>
      </c>
      <c r="G55" s="377">
        <v>8301</v>
      </c>
      <c r="H55" s="150" t="s">
        <v>510</v>
      </c>
      <c r="I55" s="150" t="s">
        <v>510</v>
      </c>
      <c r="J55" s="542" t="s">
        <v>510</v>
      </c>
      <c r="K55" s="603" t="s">
        <v>510</v>
      </c>
      <c r="L55" s="150" t="s">
        <v>510</v>
      </c>
    </row>
    <row r="56" spans="1:12" s="5" customFormat="1" ht="12.75" x14ac:dyDescent="0.2">
      <c r="A56" s="392" t="s">
        <v>242</v>
      </c>
      <c r="B56" s="392" t="s">
        <v>242</v>
      </c>
      <c r="C56" s="390" t="s">
        <v>181</v>
      </c>
      <c r="D56" s="392" t="s">
        <v>255</v>
      </c>
      <c r="E56" s="377">
        <v>8301</v>
      </c>
      <c r="F56" s="193" t="s">
        <v>257</v>
      </c>
      <c r="G56" s="377">
        <v>8306</v>
      </c>
      <c r="H56" s="150" t="s">
        <v>510</v>
      </c>
      <c r="I56" s="150" t="s">
        <v>510</v>
      </c>
      <c r="J56" s="542" t="s">
        <v>510</v>
      </c>
      <c r="K56" s="603" t="s">
        <v>510</v>
      </c>
      <c r="L56" s="150" t="s">
        <v>510</v>
      </c>
    </row>
    <row r="57" spans="1:12" s="5" customFormat="1" ht="12.75" x14ac:dyDescent="0.2">
      <c r="A57" s="392" t="s">
        <v>258</v>
      </c>
      <c r="B57" s="392" t="s">
        <v>259</v>
      </c>
      <c r="C57" s="390" t="s">
        <v>181</v>
      </c>
      <c r="D57" s="392" t="s">
        <v>260</v>
      </c>
      <c r="E57" s="377">
        <v>9001</v>
      </c>
      <c r="F57" s="392" t="s">
        <v>261</v>
      </c>
      <c r="G57" s="377">
        <v>9101</v>
      </c>
      <c r="H57" s="290">
        <v>36.799999999999997</v>
      </c>
      <c r="I57" s="290">
        <v>62.4</v>
      </c>
      <c r="J57" s="116">
        <v>45</v>
      </c>
      <c r="K57" s="602">
        <v>50</v>
      </c>
      <c r="L57" s="115">
        <v>1.1299999999999999</v>
      </c>
    </row>
    <row r="58" spans="1:12" s="5" customFormat="1" ht="12.75" x14ac:dyDescent="0.2">
      <c r="A58" s="392" t="s">
        <v>258</v>
      </c>
      <c r="B58" s="392" t="s">
        <v>259</v>
      </c>
      <c r="C58" s="390" t="s">
        <v>181</v>
      </c>
      <c r="D58" s="392" t="s">
        <v>260</v>
      </c>
      <c r="E58" s="377">
        <v>9001</v>
      </c>
      <c r="F58" s="392" t="s">
        <v>262</v>
      </c>
      <c r="G58" s="377">
        <v>9112</v>
      </c>
      <c r="H58" s="290">
        <v>31.3</v>
      </c>
      <c r="I58" s="290">
        <v>68.2</v>
      </c>
      <c r="J58" s="116">
        <v>50</v>
      </c>
      <c r="K58" s="602">
        <v>50</v>
      </c>
      <c r="L58" s="115">
        <v>1.25</v>
      </c>
    </row>
    <row r="59" spans="1:12" s="5" customFormat="1" ht="12.75" x14ac:dyDescent="0.2">
      <c r="A59" s="392" t="s">
        <v>258</v>
      </c>
      <c r="B59" s="387" t="s">
        <v>259</v>
      </c>
      <c r="C59" s="390" t="s">
        <v>181</v>
      </c>
      <c r="D59" s="387" t="s">
        <v>263</v>
      </c>
      <c r="E59" s="377">
        <v>9120</v>
      </c>
      <c r="F59" s="387" t="s">
        <v>263</v>
      </c>
      <c r="G59" s="377">
        <v>9120</v>
      </c>
      <c r="H59" s="150" t="s">
        <v>510</v>
      </c>
      <c r="I59" s="150" t="s">
        <v>510</v>
      </c>
      <c r="J59" s="542" t="s">
        <v>510</v>
      </c>
      <c r="K59" s="603" t="s">
        <v>510</v>
      </c>
      <c r="L59" s="150" t="s">
        <v>510</v>
      </c>
    </row>
    <row r="60" spans="1:12" s="5" customFormat="1" ht="12.75" x14ac:dyDescent="0.2">
      <c r="A60" s="392" t="s">
        <v>258</v>
      </c>
      <c r="B60" s="387" t="s">
        <v>264</v>
      </c>
      <c r="C60" s="390" t="s">
        <v>181</v>
      </c>
      <c r="D60" s="387" t="s">
        <v>265</v>
      </c>
      <c r="E60" s="377">
        <v>9201</v>
      </c>
      <c r="F60" s="387" t="s">
        <v>265</v>
      </c>
      <c r="G60" s="377">
        <v>9201</v>
      </c>
      <c r="H60" s="150" t="s">
        <v>510</v>
      </c>
      <c r="I60" s="150" t="s">
        <v>510</v>
      </c>
      <c r="J60" s="542" t="s">
        <v>510</v>
      </c>
      <c r="K60" s="603" t="s">
        <v>510</v>
      </c>
      <c r="L60" s="150" t="s">
        <v>510</v>
      </c>
    </row>
    <row r="61" spans="1:12" s="5" customFormat="1" ht="12.75" x14ac:dyDescent="0.2">
      <c r="A61" s="392" t="s">
        <v>266</v>
      </c>
      <c r="B61" s="392" t="s">
        <v>267</v>
      </c>
      <c r="C61" s="390" t="s">
        <v>181</v>
      </c>
      <c r="D61" s="392" t="s">
        <v>268</v>
      </c>
      <c r="E61" s="377">
        <v>10001</v>
      </c>
      <c r="F61" s="392" t="s">
        <v>269</v>
      </c>
      <c r="G61" s="377">
        <v>10101</v>
      </c>
      <c r="H61" s="290">
        <v>33.299999999999997</v>
      </c>
      <c r="I61" s="290">
        <v>52.9</v>
      </c>
      <c r="J61" s="116">
        <v>60</v>
      </c>
      <c r="K61" s="602">
        <v>75</v>
      </c>
      <c r="L61" s="115">
        <v>1</v>
      </c>
    </row>
    <row r="62" spans="1:12" s="5" customFormat="1" ht="12.75" x14ac:dyDescent="0.2">
      <c r="A62" s="392" t="s">
        <v>266</v>
      </c>
      <c r="B62" s="392" t="s">
        <v>267</v>
      </c>
      <c r="C62" s="390" t="s">
        <v>181</v>
      </c>
      <c r="D62" s="392" t="s">
        <v>268</v>
      </c>
      <c r="E62" s="377">
        <v>10001</v>
      </c>
      <c r="F62" s="392" t="s">
        <v>270</v>
      </c>
      <c r="G62" s="377">
        <v>10109</v>
      </c>
      <c r="H62" s="150" t="s">
        <v>510</v>
      </c>
      <c r="I62" s="150" t="s">
        <v>510</v>
      </c>
      <c r="J62" s="542" t="s">
        <v>510</v>
      </c>
      <c r="K62" s="603" t="s">
        <v>510</v>
      </c>
      <c r="L62" s="150" t="s">
        <v>510</v>
      </c>
    </row>
    <row r="63" spans="1:12" s="5" customFormat="1" ht="12.75" x14ac:dyDescent="0.2">
      <c r="A63" s="392" t="s">
        <v>266</v>
      </c>
      <c r="B63" s="387" t="s">
        <v>271</v>
      </c>
      <c r="C63" s="390" t="s">
        <v>181</v>
      </c>
      <c r="D63" s="387" t="s">
        <v>272</v>
      </c>
      <c r="E63" s="377">
        <v>10201</v>
      </c>
      <c r="F63" s="387" t="s">
        <v>272</v>
      </c>
      <c r="G63" s="377">
        <v>10201</v>
      </c>
      <c r="H63" s="150" t="s">
        <v>510</v>
      </c>
      <c r="I63" s="150" t="s">
        <v>510</v>
      </c>
      <c r="J63" s="542" t="s">
        <v>510</v>
      </c>
      <c r="K63" s="603" t="s">
        <v>510</v>
      </c>
      <c r="L63" s="150" t="s">
        <v>510</v>
      </c>
    </row>
    <row r="64" spans="1:12" s="5" customFormat="1" ht="12.75" x14ac:dyDescent="0.2">
      <c r="A64" s="392" t="s">
        <v>266</v>
      </c>
      <c r="B64" s="392" t="s">
        <v>273</v>
      </c>
      <c r="C64" s="390" t="s">
        <v>181</v>
      </c>
      <c r="D64" s="392" t="s">
        <v>273</v>
      </c>
      <c r="E64" s="377">
        <v>10301</v>
      </c>
      <c r="F64" s="392" t="s">
        <v>273</v>
      </c>
      <c r="G64" s="377">
        <v>10301</v>
      </c>
      <c r="H64" s="290">
        <v>31.3</v>
      </c>
      <c r="I64" s="290">
        <v>53.2</v>
      </c>
      <c r="J64" s="116">
        <v>50</v>
      </c>
      <c r="K64" s="604">
        <v>55</v>
      </c>
      <c r="L64" s="115">
        <v>1.25</v>
      </c>
    </row>
    <row r="65" spans="1:12" s="5" customFormat="1" ht="12.75" x14ac:dyDescent="0.2">
      <c r="A65" s="392" t="s">
        <v>274</v>
      </c>
      <c r="B65" s="387" t="s">
        <v>275</v>
      </c>
      <c r="C65" s="390" t="s">
        <v>181</v>
      </c>
      <c r="D65" s="387" t="s">
        <v>275</v>
      </c>
      <c r="E65" s="377">
        <v>11101</v>
      </c>
      <c r="F65" s="387" t="s">
        <v>275</v>
      </c>
      <c r="G65" s="377">
        <v>11101</v>
      </c>
      <c r="H65" s="150" t="s">
        <v>510</v>
      </c>
      <c r="I65" s="150" t="s">
        <v>510</v>
      </c>
      <c r="J65" s="542" t="s">
        <v>510</v>
      </c>
      <c r="K65" s="603" t="s">
        <v>510</v>
      </c>
      <c r="L65" s="150" t="s">
        <v>510</v>
      </c>
    </row>
    <row r="66" spans="1:12" s="5" customFormat="1" ht="12.75" x14ac:dyDescent="0.2">
      <c r="A66" s="392" t="s">
        <v>276</v>
      </c>
      <c r="B66" s="392" t="s">
        <v>276</v>
      </c>
      <c r="C66" s="390" t="s">
        <v>181</v>
      </c>
      <c r="D66" s="392" t="s">
        <v>277</v>
      </c>
      <c r="E66" s="377">
        <v>12101</v>
      </c>
      <c r="F66" s="193" t="s">
        <v>277</v>
      </c>
      <c r="G66" s="377">
        <v>12101</v>
      </c>
      <c r="H66" s="150" t="s">
        <v>510</v>
      </c>
      <c r="I66" s="150" t="s">
        <v>510</v>
      </c>
      <c r="J66" s="542" t="s">
        <v>510</v>
      </c>
      <c r="K66" s="603" t="s">
        <v>510</v>
      </c>
      <c r="L66" s="150" t="s">
        <v>510</v>
      </c>
    </row>
    <row r="67" spans="1:12" s="5" customFormat="1" ht="12.75" x14ac:dyDescent="0.2">
      <c r="A67" s="392" t="s">
        <v>278</v>
      </c>
      <c r="B67" s="392" t="s">
        <v>279</v>
      </c>
      <c r="C67" s="390" t="s">
        <v>280</v>
      </c>
      <c r="D67" s="392" t="s">
        <v>280</v>
      </c>
      <c r="E67" s="377">
        <v>13001</v>
      </c>
      <c r="F67" s="392" t="s">
        <v>279</v>
      </c>
      <c r="G67" s="377">
        <v>13101</v>
      </c>
      <c r="H67" s="290">
        <v>42.8</v>
      </c>
      <c r="I67" s="290">
        <v>78</v>
      </c>
      <c r="J67" s="116">
        <v>60</v>
      </c>
      <c r="K67" s="604">
        <v>85</v>
      </c>
      <c r="L67" s="115">
        <v>75</v>
      </c>
    </row>
    <row r="68" spans="1:12" s="5" customFormat="1" ht="12.75" x14ac:dyDescent="0.2">
      <c r="A68" s="392" t="s">
        <v>278</v>
      </c>
      <c r="B68" s="392" t="s">
        <v>279</v>
      </c>
      <c r="C68" s="390" t="s">
        <v>280</v>
      </c>
      <c r="D68" s="392" t="s">
        <v>280</v>
      </c>
      <c r="E68" s="377">
        <v>13001</v>
      </c>
      <c r="F68" s="392" t="s">
        <v>281</v>
      </c>
      <c r="G68" s="377">
        <v>13102</v>
      </c>
      <c r="H68" s="290">
        <v>31</v>
      </c>
      <c r="I68" s="290">
        <v>68.599999999999994</v>
      </c>
      <c r="J68" s="117">
        <v>75</v>
      </c>
      <c r="K68" s="602">
        <v>90</v>
      </c>
      <c r="L68" s="115">
        <v>1.1538461538461537</v>
      </c>
    </row>
    <row r="69" spans="1:12" s="5" customFormat="1" ht="12.75" x14ac:dyDescent="0.2">
      <c r="A69" s="392" t="s">
        <v>278</v>
      </c>
      <c r="B69" s="392" t="s">
        <v>279</v>
      </c>
      <c r="C69" s="390" t="s">
        <v>280</v>
      </c>
      <c r="D69" s="392" t="s">
        <v>280</v>
      </c>
      <c r="E69" s="377">
        <v>13001</v>
      </c>
      <c r="F69" s="392" t="s">
        <v>282</v>
      </c>
      <c r="G69" s="377">
        <v>13103</v>
      </c>
      <c r="H69" s="290">
        <v>27.9</v>
      </c>
      <c r="I69" s="290">
        <v>83.8</v>
      </c>
      <c r="J69" s="117">
        <v>85</v>
      </c>
      <c r="K69" s="604">
        <v>110</v>
      </c>
      <c r="L69" s="115">
        <v>1.5454545454545454</v>
      </c>
    </row>
    <row r="70" spans="1:12" s="5" customFormat="1" ht="12.75" x14ac:dyDescent="0.2">
      <c r="A70" s="392" t="s">
        <v>278</v>
      </c>
      <c r="B70" s="392" t="s">
        <v>279</v>
      </c>
      <c r="C70" s="390" t="s">
        <v>280</v>
      </c>
      <c r="D70" s="392" t="s">
        <v>280</v>
      </c>
      <c r="E70" s="377">
        <v>13001</v>
      </c>
      <c r="F70" s="392" t="s">
        <v>283</v>
      </c>
      <c r="G70" s="377">
        <v>13104</v>
      </c>
      <c r="H70" s="290">
        <v>40.799999999999997</v>
      </c>
      <c r="I70" s="290">
        <v>78.2</v>
      </c>
      <c r="J70" s="117">
        <v>75</v>
      </c>
      <c r="K70" s="604">
        <v>80</v>
      </c>
      <c r="L70" s="115">
        <v>1.271186440677966</v>
      </c>
    </row>
    <row r="71" spans="1:12" s="5" customFormat="1" ht="12.75" x14ac:dyDescent="0.2">
      <c r="A71" s="392" t="s">
        <v>278</v>
      </c>
      <c r="B71" s="392" t="s">
        <v>279</v>
      </c>
      <c r="C71" s="390" t="s">
        <v>280</v>
      </c>
      <c r="D71" s="392" t="s">
        <v>280</v>
      </c>
      <c r="E71" s="377">
        <v>13001</v>
      </c>
      <c r="F71" s="392" t="s">
        <v>284</v>
      </c>
      <c r="G71" s="377">
        <v>13105</v>
      </c>
      <c r="H71" s="290">
        <v>21.4</v>
      </c>
      <c r="I71" s="290">
        <v>78.099999999999994</v>
      </c>
      <c r="J71" s="116">
        <v>90</v>
      </c>
      <c r="K71" s="602">
        <v>105</v>
      </c>
      <c r="L71" s="115">
        <v>2</v>
      </c>
    </row>
    <row r="72" spans="1:12" s="5" customFormat="1" ht="12.75" x14ac:dyDescent="0.2">
      <c r="A72" s="392" t="s">
        <v>278</v>
      </c>
      <c r="B72" s="392" t="s">
        <v>279</v>
      </c>
      <c r="C72" s="390" t="s">
        <v>280</v>
      </c>
      <c r="D72" s="392" t="s">
        <v>280</v>
      </c>
      <c r="E72" s="377">
        <v>13001</v>
      </c>
      <c r="F72" s="392" t="s">
        <v>285</v>
      </c>
      <c r="G72" s="377">
        <v>13106</v>
      </c>
      <c r="H72" s="290">
        <v>30.6</v>
      </c>
      <c r="I72" s="290">
        <v>71.8</v>
      </c>
      <c r="J72" s="117">
        <v>75</v>
      </c>
      <c r="K72" s="604">
        <v>100</v>
      </c>
      <c r="L72" s="115">
        <v>1.25</v>
      </c>
    </row>
    <row r="73" spans="1:12" s="5" customFormat="1" ht="12.75" x14ac:dyDescent="0.2">
      <c r="A73" s="392" t="s">
        <v>278</v>
      </c>
      <c r="B73" s="392" t="s">
        <v>279</v>
      </c>
      <c r="C73" s="390" t="s">
        <v>280</v>
      </c>
      <c r="D73" s="392" t="s">
        <v>280</v>
      </c>
      <c r="E73" s="377">
        <v>13001</v>
      </c>
      <c r="F73" s="392" t="s">
        <v>286</v>
      </c>
      <c r="G73" s="377">
        <v>13107</v>
      </c>
      <c r="H73" s="290">
        <v>22.2</v>
      </c>
      <c r="I73" s="290">
        <v>63.5</v>
      </c>
      <c r="J73" s="116">
        <v>70</v>
      </c>
      <c r="K73" s="602">
        <v>90</v>
      </c>
      <c r="L73" s="115">
        <v>1.1666666666666667</v>
      </c>
    </row>
    <row r="74" spans="1:12" s="5" customFormat="1" ht="12.75" x14ac:dyDescent="0.2">
      <c r="A74" s="392" t="s">
        <v>278</v>
      </c>
      <c r="B74" s="392" t="s">
        <v>279</v>
      </c>
      <c r="C74" s="390" t="s">
        <v>280</v>
      </c>
      <c r="D74" s="392" t="s">
        <v>280</v>
      </c>
      <c r="E74" s="377">
        <v>13001</v>
      </c>
      <c r="F74" s="392" t="s">
        <v>287</v>
      </c>
      <c r="G74" s="377">
        <v>13108</v>
      </c>
      <c r="H74" s="290">
        <v>34</v>
      </c>
      <c r="I74" s="290">
        <v>76.7</v>
      </c>
      <c r="J74" s="116">
        <v>60</v>
      </c>
      <c r="K74" s="604">
        <v>90</v>
      </c>
      <c r="L74" s="115">
        <v>0.8</v>
      </c>
    </row>
    <row r="75" spans="1:12" s="5" customFormat="1" ht="12.75" x14ac:dyDescent="0.2">
      <c r="A75" s="392" t="s">
        <v>278</v>
      </c>
      <c r="B75" s="392" t="s">
        <v>279</v>
      </c>
      <c r="C75" s="390" t="s">
        <v>280</v>
      </c>
      <c r="D75" s="392" t="s">
        <v>280</v>
      </c>
      <c r="E75" s="377">
        <v>13001</v>
      </c>
      <c r="F75" s="392" t="s">
        <v>288</v>
      </c>
      <c r="G75" s="377">
        <v>13109</v>
      </c>
      <c r="H75" s="290">
        <v>24.5</v>
      </c>
      <c r="I75" s="290">
        <v>73.400000000000006</v>
      </c>
      <c r="J75" s="117">
        <v>80</v>
      </c>
      <c r="K75" s="602">
        <v>90</v>
      </c>
      <c r="L75" s="115">
        <v>1.3333333333333333</v>
      </c>
    </row>
    <row r="76" spans="1:12" s="5" customFormat="1" ht="12.75" x14ac:dyDescent="0.2">
      <c r="A76" s="392" t="s">
        <v>278</v>
      </c>
      <c r="B76" s="392" t="s">
        <v>279</v>
      </c>
      <c r="C76" s="390" t="s">
        <v>280</v>
      </c>
      <c r="D76" s="392" t="s">
        <v>280</v>
      </c>
      <c r="E76" s="377">
        <v>13001</v>
      </c>
      <c r="F76" s="392" t="s">
        <v>289</v>
      </c>
      <c r="G76" s="377">
        <v>13110</v>
      </c>
      <c r="H76" s="290">
        <v>32</v>
      </c>
      <c r="I76" s="290">
        <v>62.5</v>
      </c>
      <c r="J76" s="116">
        <v>90</v>
      </c>
      <c r="K76" s="602">
        <v>90</v>
      </c>
      <c r="L76" s="115">
        <v>1.5</v>
      </c>
    </row>
    <row r="77" spans="1:12" s="5" customFormat="1" ht="12.75" x14ac:dyDescent="0.2">
      <c r="A77" s="392" t="s">
        <v>278</v>
      </c>
      <c r="B77" s="392" t="s">
        <v>279</v>
      </c>
      <c r="C77" s="390" t="s">
        <v>280</v>
      </c>
      <c r="D77" s="392" t="s">
        <v>280</v>
      </c>
      <c r="E77" s="377">
        <v>13001</v>
      </c>
      <c r="F77" s="392" t="s">
        <v>290</v>
      </c>
      <c r="G77" s="377">
        <v>13111</v>
      </c>
      <c r="H77" s="290">
        <v>21.3</v>
      </c>
      <c r="I77" s="290">
        <v>68.599999999999994</v>
      </c>
      <c r="J77" s="116">
        <v>90</v>
      </c>
      <c r="K77" s="604">
        <v>100</v>
      </c>
      <c r="L77" s="115">
        <v>1.8</v>
      </c>
    </row>
    <row r="78" spans="1:12" s="5" customFormat="1" ht="12.75" x14ac:dyDescent="0.2">
      <c r="A78" s="392" t="s">
        <v>278</v>
      </c>
      <c r="B78" s="392" t="s">
        <v>279</v>
      </c>
      <c r="C78" s="390" t="s">
        <v>280</v>
      </c>
      <c r="D78" s="392" t="s">
        <v>280</v>
      </c>
      <c r="E78" s="377">
        <v>13001</v>
      </c>
      <c r="F78" s="392" t="s">
        <v>291</v>
      </c>
      <c r="G78" s="377">
        <v>13112</v>
      </c>
      <c r="H78" s="290">
        <v>38.4</v>
      </c>
      <c r="I78" s="290">
        <v>77</v>
      </c>
      <c r="J78" s="117">
        <v>105</v>
      </c>
      <c r="K78" s="602">
        <v>120</v>
      </c>
      <c r="L78" s="115">
        <v>1.3125</v>
      </c>
    </row>
    <row r="79" spans="1:12" s="5" customFormat="1" ht="12.75" x14ac:dyDescent="0.2">
      <c r="A79" s="392" t="s">
        <v>278</v>
      </c>
      <c r="B79" s="392" t="s">
        <v>279</v>
      </c>
      <c r="C79" s="390" t="s">
        <v>280</v>
      </c>
      <c r="D79" s="392" t="s">
        <v>280</v>
      </c>
      <c r="E79" s="377">
        <v>13001</v>
      </c>
      <c r="F79" s="392" t="s">
        <v>292</v>
      </c>
      <c r="G79" s="377">
        <v>13113</v>
      </c>
      <c r="H79" s="290">
        <v>23.1</v>
      </c>
      <c r="I79" s="290">
        <v>45.9</v>
      </c>
      <c r="J79" s="117">
        <v>75</v>
      </c>
      <c r="K79" s="604">
        <v>90</v>
      </c>
      <c r="L79" s="115">
        <v>1.25</v>
      </c>
    </row>
    <row r="80" spans="1:12" s="5" customFormat="1" ht="12.75" x14ac:dyDescent="0.2">
      <c r="A80" s="392" t="s">
        <v>278</v>
      </c>
      <c r="B80" s="392" t="s">
        <v>279</v>
      </c>
      <c r="C80" s="390" t="s">
        <v>280</v>
      </c>
      <c r="D80" s="392" t="s">
        <v>280</v>
      </c>
      <c r="E80" s="377">
        <v>13001</v>
      </c>
      <c r="F80" s="392" t="s">
        <v>293</v>
      </c>
      <c r="G80" s="377">
        <v>13114</v>
      </c>
      <c r="H80" s="290">
        <v>23.6</v>
      </c>
      <c r="I80" s="290">
        <v>48.6</v>
      </c>
      <c r="J80" s="116">
        <v>60</v>
      </c>
      <c r="K80" s="604">
        <v>80</v>
      </c>
      <c r="L80" s="115">
        <v>1</v>
      </c>
    </row>
    <row r="81" spans="1:12" s="5" customFormat="1" ht="12.75" x14ac:dyDescent="0.2">
      <c r="A81" s="392" t="s">
        <v>278</v>
      </c>
      <c r="B81" s="392" t="s">
        <v>279</v>
      </c>
      <c r="C81" s="390" t="s">
        <v>280</v>
      </c>
      <c r="D81" s="392" t="s">
        <v>280</v>
      </c>
      <c r="E81" s="377">
        <v>13001</v>
      </c>
      <c r="F81" s="392" t="s">
        <v>294</v>
      </c>
      <c r="G81" s="377">
        <v>13115</v>
      </c>
      <c r="H81" s="290">
        <v>11.6</v>
      </c>
      <c r="I81" s="290">
        <v>41.1</v>
      </c>
      <c r="J81" s="116">
        <v>60</v>
      </c>
      <c r="K81" s="602">
        <v>90</v>
      </c>
      <c r="L81" s="115">
        <v>1</v>
      </c>
    </row>
    <row r="82" spans="1:12" s="5" customFormat="1" ht="12.75" x14ac:dyDescent="0.2">
      <c r="A82" s="392" t="s">
        <v>278</v>
      </c>
      <c r="B82" s="392" t="s">
        <v>279</v>
      </c>
      <c r="C82" s="390" t="s">
        <v>280</v>
      </c>
      <c r="D82" s="392" t="s">
        <v>280</v>
      </c>
      <c r="E82" s="377">
        <v>13001</v>
      </c>
      <c r="F82" s="392" t="s">
        <v>295</v>
      </c>
      <c r="G82" s="377">
        <v>13116</v>
      </c>
      <c r="H82" s="290">
        <v>19.899999999999999</v>
      </c>
      <c r="I82" s="290">
        <v>79.599999999999994</v>
      </c>
      <c r="J82" s="117">
        <v>80</v>
      </c>
      <c r="K82" s="604">
        <v>130</v>
      </c>
      <c r="L82" s="115">
        <v>1.4545454545454546</v>
      </c>
    </row>
    <row r="83" spans="1:12" s="5" customFormat="1" ht="12.75" x14ac:dyDescent="0.2">
      <c r="A83" s="392" t="s">
        <v>278</v>
      </c>
      <c r="B83" s="392" t="s">
        <v>279</v>
      </c>
      <c r="C83" s="390" t="s">
        <v>280</v>
      </c>
      <c r="D83" s="392" t="s">
        <v>280</v>
      </c>
      <c r="E83" s="377">
        <v>13001</v>
      </c>
      <c r="F83" s="392" t="s">
        <v>296</v>
      </c>
      <c r="G83" s="377">
        <v>13117</v>
      </c>
      <c r="H83" s="290">
        <v>30.6</v>
      </c>
      <c r="I83" s="290">
        <v>75.400000000000006</v>
      </c>
      <c r="J83" s="116">
        <v>75</v>
      </c>
      <c r="K83" s="602">
        <v>90</v>
      </c>
      <c r="L83" s="115">
        <v>1.25</v>
      </c>
    </row>
    <row r="84" spans="1:12" s="5" customFormat="1" ht="12.75" x14ac:dyDescent="0.2">
      <c r="A84" s="392" t="s">
        <v>278</v>
      </c>
      <c r="B84" s="392" t="s">
        <v>279</v>
      </c>
      <c r="C84" s="390" t="s">
        <v>280</v>
      </c>
      <c r="D84" s="392" t="s">
        <v>280</v>
      </c>
      <c r="E84" s="377">
        <v>13001</v>
      </c>
      <c r="F84" s="392" t="s">
        <v>297</v>
      </c>
      <c r="G84" s="377">
        <v>13118</v>
      </c>
      <c r="H84" s="290">
        <v>29.4</v>
      </c>
      <c r="I84" s="290">
        <v>62.9</v>
      </c>
      <c r="J84" s="117">
        <v>80</v>
      </c>
      <c r="K84" s="602">
        <v>90</v>
      </c>
      <c r="L84" s="115">
        <v>1.3333333333333333</v>
      </c>
    </row>
    <row r="85" spans="1:12" s="5" customFormat="1" ht="12.75" x14ac:dyDescent="0.2">
      <c r="A85" s="392" t="s">
        <v>278</v>
      </c>
      <c r="B85" s="392" t="s">
        <v>279</v>
      </c>
      <c r="C85" s="390" t="s">
        <v>280</v>
      </c>
      <c r="D85" s="392" t="s">
        <v>280</v>
      </c>
      <c r="E85" s="377">
        <v>13001</v>
      </c>
      <c r="F85" s="392" t="s">
        <v>298</v>
      </c>
      <c r="G85" s="377">
        <v>13119</v>
      </c>
      <c r="H85" s="290">
        <v>31.8</v>
      </c>
      <c r="I85" s="290">
        <v>71</v>
      </c>
      <c r="J85" s="116">
        <v>90</v>
      </c>
      <c r="K85" s="604">
        <v>110</v>
      </c>
      <c r="L85" s="115">
        <v>1.5</v>
      </c>
    </row>
    <row r="86" spans="1:12" s="5" customFormat="1" ht="12.75" x14ac:dyDescent="0.2">
      <c r="A86" s="392" t="s">
        <v>278</v>
      </c>
      <c r="B86" s="392" t="s">
        <v>279</v>
      </c>
      <c r="C86" s="390" t="s">
        <v>280</v>
      </c>
      <c r="D86" s="392" t="s">
        <v>280</v>
      </c>
      <c r="E86" s="377">
        <v>13001</v>
      </c>
      <c r="F86" s="392" t="s">
        <v>299</v>
      </c>
      <c r="G86" s="377">
        <v>13120</v>
      </c>
      <c r="H86" s="290">
        <v>26.7</v>
      </c>
      <c r="I86" s="290">
        <v>56.5</v>
      </c>
      <c r="J86" s="117">
        <v>65</v>
      </c>
      <c r="K86" s="604">
        <v>83</v>
      </c>
      <c r="L86" s="115">
        <v>1.0833333333333333</v>
      </c>
    </row>
    <row r="87" spans="1:12" s="5" customFormat="1" ht="12.75" x14ac:dyDescent="0.2">
      <c r="A87" s="392" t="s">
        <v>278</v>
      </c>
      <c r="B87" s="392" t="s">
        <v>279</v>
      </c>
      <c r="C87" s="390" t="s">
        <v>280</v>
      </c>
      <c r="D87" s="392" t="s">
        <v>280</v>
      </c>
      <c r="E87" s="377">
        <v>13001</v>
      </c>
      <c r="F87" s="392" t="s">
        <v>300</v>
      </c>
      <c r="G87" s="377">
        <v>13121</v>
      </c>
      <c r="H87" s="290">
        <v>20.399999999999999</v>
      </c>
      <c r="I87" s="290">
        <v>69.7</v>
      </c>
      <c r="J87" s="117">
        <v>85</v>
      </c>
      <c r="K87" s="604">
        <v>120</v>
      </c>
      <c r="L87" s="115">
        <v>1.4166666666666667</v>
      </c>
    </row>
    <row r="88" spans="1:12" s="5" customFormat="1" ht="12.75" x14ac:dyDescent="0.2">
      <c r="A88" s="392" t="s">
        <v>278</v>
      </c>
      <c r="B88" s="392" t="s">
        <v>279</v>
      </c>
      <c r="C88" s="390" t="s">
        <v>280</v>
      </c>
      <c r="D88" s="392" t="s">
        <v>280</v>
      </c>
      <c r="E88" s="377">
        <v>13001</v>
      </c>
      <c r="F88" s="392" t="s">
        <v>301</v>
      </c>
      <c r="G88" s="377">
        <v>13122</v>
      </c>
      <c r="H88" s="290">
        <v>24.4</v>
      </c>
      <c r="I88" s="290">
        <v>64.599999999999994</v>
      </c>
      <c r="J88" s="117">
        <v>80</v>
      </c>
      <c r="K88" s="602">
        <v>90</v>
      </c>
      <c r="L88" s="115">
        <v>1.3333333333333333</v>
      </c>
    </row>
    <row r="89" spans="1:12" s="5" customFormat="1" ht="12.75" x14ac:dyDescent="0.2">
      <c r="A89" s="392" t="s">
        <v>278</v>
      </c>
      <c r="B89" s="392" t="s">
        <v>279</v>
      </c>
      <c r="C89" s="390" t="s">
        <v>280</v>
      </c>
      <c r="D89" s="392" t="s">
        <v>280</v>
      </c>
      <c r="E89" s="377">
        <v>13001</v>
      </c>
      <c r="F89" s="392" t="s">
        <v>302</v>
      </c>
      <c r="G89" s="377">
        <v>13123</v>
      </c>
      <c r="H89" s="290">
        <v>30.2</v>
      </c>
      <c r="I89" s="290">
        <v>57.8</v>
      </c>
      <c r="J89" s="117">
        <v>45</v>
      </c>
      <c r="K89" s="604">
        <v>65</v>
      </c>
      <c r="L89" s="115">
        <v>0.75</v>
      </c>
    </row>
    <row r="90" spans="1:12" s="5" customFormat="1" ht="12.75" x14ac:dyDescent="0.2">
      <c r="A90" s="392" t="s">
        <v>278</v>
      </c>
      <c r="B90" s="392" t="s">
        <v>279</v>
      </c>
      <c r="C90" s="390" t="s">
        <v>280</v>
      </c>
      <c r="D90" s="392" t="s">
        <v>280</v>
      </c>
      <c r="E90" s="377">
        <v>13001</v>
      </c>
      <c r="F90" s="392" t="s">
        <v>303</v>
      </c>
      <c r="G90" s="377">
        <v>13124</v>
      </c>
      <c r="H90" s="290">
        <v>25.4</v>
      </c>
      <c r="I90" s="290">
        <v>73.400000000000006</v>
      </c>
      <c r="J90" s="117">
        <v>80</v>
      </c>
      <c r="K90" s="602">
        <v>105</v>
      </c>
      <c r="L90" s="115">
        <v>1.3333333333333333</v>
      </c>
    </row>
    <row r="91" spans="1:12" s="5" customFormat="1" ht="12.75" x14ac:dyDescent="0.2">
      <c r="A91" s="392" t="s">
        <v>278</v>
      </c>
      <c r="B91" s="392" t="s">
        <v>279</v>
      </c>
      <c r="C91" s="390" t="s">
        <v>280</v>
      </c>
      <c r="D91" s="392" t="s">
        <v>280</v>
      </c>
      <c r="E91" s="377">
        <v>13001</v>
      </c>
      <c r="F91" s="392" t="s">
        <v>304</v>
      </c>
      <c r="G91" s="377">
        <v>13125</v>
      </c>
      <c r="H91" s="290">
        <v>32.1</v>
      </c>
      <c r="I91" s="290">
        <v>71.900000000000006</v>
      </c>
      <c r="J91" s="117">
        <v>105</v>
      </c>
      <c r="K91" s="602">
        <v>120</v>
      </c>
      <c r="L91" s="115">
        <v>1.5</v>
      </c>
    </row>
    <row r="92" spans="1:12" s="5" customFormat="1" ht="12.75" x14ac:dyDescent="0.2">
      <c r="A92" s="392" t="s">
        <v>278</v>
      </c>
      <c r="B92" s="392" t="s">
        <v>279</v>
      </c>
      <c r="C92" s="390" t="s">
        <v>280</v>
      </c>
      <c r="D92" s="392" t="s">
        <v>280</v>
      </c>
      <c r="E92" s="377">
        <v>13001</v>
      </c>
      <c r="F92" s="392" t="s">
        <v>305</v>
      </c>
      <c r="G92" s="377">
        <v>13126</v>
      </c>
      <c r="H92" s="290">
        <v>28.7</v>
      </c>
      <c r="I92" s="290">
        <v>69.900000000000006</v>
      </c>
      <c r="J92" s="116">
        <v>75</v>
      </c>
      <c r="K92" s="604">
        <v>85</v>
      </c>
      <c r="L92" s="115">
        <v>1.25</v>
      </c>
    </row>
    <row r="93" spans="1:12" s="5" customFormat="1" ht="12.75" x14ac:dyDescent="0.2">
      <c r="A93" s="392" t="s">
        <v>278</v>
      </c>
      <c r="B93" s="392" t="s">
        <v>279</v>
      </c>
      <c r="C93" s="390" t="s">
        <v>280</v>
      </c>
      <c r="D93" s="392" t="s">
        <v>280</v>
      </c>
      <c r="E93" s="377">
        <v>13001</v>
      </c>
      <c r="F93" s="392" t="s">
        <v>306</v>
      </c>
      <c r="G93" s="377">
        <v>13127</v>
      </c>
      <c r="H93" s="290">
        <v>29.3</v>
      </c>
      <c r="I93" s="290">
        <v>76.8</v>
      </c>
      <c r="J93" s="117">
        <v>60</v>
      </c>
      <c r="K93" s="602">
        <v>90</v>
      </c>
      <c r="L93" s="115">
        <v>1</v>
      </c>
    </row>
    <row r="94" spans="1:12" s="5" customFormat="1" ht="12.75" x14ac:dyDescent="0.2">
      <c r="A94" s="392" t="s">
        <v>278</v>
      </c>
      <c r="B94" s="392" t="s">
        <v>279</v>
      </c>
      <c r="C94" s="390" t="s">
        <v>280</v>
      </c>
      <c r="D94" s="392" t="s">
        <v>280</v>
      </c>
      <c r="E94" s="377">
        <v>13001</v>
      </c>
      <c r="F94" s="392" t="s">
        <v>307</v>
      </c>
      <c r="G94" s="377">
        <v>13128</v>
      </c>
      <c r="H94" s="290">
        <v>29</v>
      </c>
      <c r="I94" s="290">
        <v>75.599999999999994</v>
      </c>
      <c r="J94" s="116">
        <v>90</v>
      </c>
      <c r="K94" s="602">
        <v>110</v>
      </c>
      <c r="L94" s="115">
        <v>1.5</v>
      </c>
    </row>
    <row r="95" spans="1:12" s="5" customFormat="1" ht="12.75" x14ac:dyDescent="0.2">
      <c r="A95" s="392" t="s">
        <v>278</v>
      </c>
      <c r="B95" s="392" t="s">
        <v>279</v>
      </c>
      <c r="C95" s="390" t="s">
        <v>280</v>
      </c>
      <c r="D95" s="392" t="s">
        <v>280</v>
      </c>
      <c r="E95" s="377">
        <v>13001</v>
      </c>
      <c r="F95" s="392" t="s">
        <v>308</v>
      </c>
      <c r="G95" s="377">
        <v>13129</v>
      </c>
      <c r="H95" s="290">
        <v>24.2</v>
      </c>
      <c r="I95" s="290">
        <v>74</v>
      </c>
      <c r="J95" s="117">
        <v>75</v>
      </c>
      <c r="K95" s="604">
        <v>90</v>
      </c>
      <c r="L95" s="115">
        <v>1.25</v>
      </c>
    </row>
    <row r="96" spans="1:12" s="5" customFormat="1" ht="12.75" x14ac:dyDescent="0.2">
      <c r="A96" s="392" t="s">
        <v>278</v>
      </c>
      <c r="B96" s="392" t="s">
        <v>279</v>
      </c>
      <c r="C96" s="390" t="s">
        <v>280</v>
      </c>
      <c r="D96" s="392" t="s">
        <v>280</v>
      </c>
      <c r="E96" s="377">
        <v>13001</v>
      </c>
      <c r="F96" s="392" t="s">
        <v>309</v>
      </c>
      <c r="G96" s="377">
        <v>13130</v>
      </c>
      <c r="H96" s="290">
        <v>31.4</v>
      </c>
      <c r="I96" s="290">
        <v>69.2</v>
      </c>
      <c r="J96" s="117">
        <v>75</v>
      </c>
      <c r="K96" s="602">
        <v>90</v>
      </c>
      <c r="L96" s="115">
        <v>1.25</v>
      </c>
    </row>
    <row r="97" spans="1:12" s="5" customFormat="1" ht="12.75" x14ac:dyDescent="0.2">
      <c r="A97" s="392" t="s">
        <v>278</v>
      </c>
      <c r="B97" s="392" t="s">
        <v>279</v>
      </c>
      <c r="C97" s="390" t="s">
        <v>280</v>
      </c>
      <c r="D97" s="392" t="s">
        <v>280</v>
      </c>
      <c r="E97" s="377">
        <v>13001</v>
      </c>
      <c r="F97" s="392" t="s">
        <v>310</v>
      </c>
      <c r="G97" s="377">
        <v>13131</v>
      </c>
      <c r="H97" s="290">
        <v>25.2</v>
      </c>
      <c r="I97" s="290">
        <v>76</v>
      </c>
      <c r="J97" s="117">
        <v>90</v>
      </c>
      <c r="K97" s="604">
        <v>100</v>
      </c>
      <c r="L97" s="115">
        <v>1.5</v>
      </c>
    </row>
    <row r="98" spans="1:12" s="5" customFormat="1" ht="12.75" x14ac:dyDescent="0.2">
      <c r="A98" s="392" t="s">
        <v>278</v>
      </c>
      <c r="B98" s="392" t="s">
        <v>279</v>
      </c>
      <c r="C98" s="390" t="s">
        <v>280</v>
      </c>
      <c r="D98" s="392" t="s">
        <v>280</v>
      </c>
      <c r="E98" s="377">
        <v>13001</v>
      </c>
      <c r="F98" s="392" t="s">
        <v>311</v>
      </c>
      <c r="G98" s="377">
        <v>13132</v>
      </c>
      <c r="H98" s="290">
        <v>15.4</v>
      </c>
      <c r="I98" s="290">
        <v>38.200000000000003</v>
      </c>
      <c r="J98" s="117">
        <v>50</v>
      </c>
      <c r="K98" s="604">
        <v>81</v>
      </c>
      <c r="L98" s="115">
        <v>0.76923076923076927</v>
      </c>
    </row>
    <row r="99" spans="1:12" s="5" customFormat="1" ht="12.75" x14ac:dyDescent="0.2">
      <c r="A99" s="392" t="s">
        <v>278</v>
      </c>
      <c r="B99" s="392" t="s">
        <v>312</v>
      </c>
      <c r="C99" s="390" t="s">
        <v>280</v>
      </c>
      <c r="D99" s="392" t="s">
        <v>280</v>
      </c>
      <c r="E99" s="377">
        <v>13001</v>
      </c>
      <c r="F99" s="392" t="s">
        <v>313</v>
      </c>
      <c r="G99" s="377">
        <v>13201</v>
      </c>
      <c r="H99" s="290">
        <v>35</v>
      </c>
      <c r="I99" s="290">
        <v>74.099999999999994</v>
      </c>
      <c r="J99" s="117">
        <v>95</v>
      </c>
      <c r="K99" s="602">
        <v>105</v>
      </c>
      <c r="L99" s="115">
        <v>1.5833333333333333</v>
      </c>
    </row>
    <row r="100" spans="1:12" s="5" customFormat="1" ht="12.75" x14ac:dyDescent="0.2">
      <c r="A100" s="392" t="s">
        <v>278</v>
      </c>
      <c r="B100" s="392" t="s">
        <v>312</v>
      </c>
      <c r="C100" s="390" t="s">
        <v>280</v>
      </c>
      <c r="D100" s="392" t="s">
        <v>280</v>
      </c>
      <c r="E100" s="377">
        <v>13001</v>
      </c>
      <c r="F100" s="392" t="s">
        <v>314</v>
      </c>
      <c r="G100" s="377">
        <v>13202</v>
      </c>
      <c r="H100" s="290">
        <v>34.5</v>
      </c>
      <c r="I100" s="290">
        <v>59.8</v>
      </c>
      <c r="J100" s="117">
        <v>70</v>
      </c>
      <c r="K100" s="604">
        <v>95</v>
      </c>
      <c r="L100" s="115">
        <v>0.93333333333333335</v>
      </c>
    </row>
    <row r="101" spans="1:12" s="5" customFormat="1" ht="12.75" x14ac:dyDescent="0.2">
      <c r="A101" s="392" t="s">
        <v>278</v>
      </c>
      <c r="B101" s="392" t="s">
        <v>312</v>
      </c>
      <c r="C101" s="390" t="s">
        <v>280</v>
      </c>
      <c r="D101" s="392" t="s">
        <v>280</v>
      </c>
      <c r="E101" s="377">
        <v>13001</v>
      </c>
      <c r="F101" s="392" t="s">
        <v>315</v>
      </c>
      <c r="G101" s="377">
        <v>13203</v>
      </c>
      <c r="H101" s="150" t="s">
        <v>510</v>
      </c>
      <c r="I101" s="150" t="s">
        <v>510</v>
      </c>
      <c r="J101" s="542" t="s">
        <v>510</v>
      </c>
      <c r="K101" s="603" t="s">
        <v>510</v>
      </c>
      <c r="L101" s="150" t="s">
        <v>510</v>
      </c>
    </row>
    <row r="102" spans="1:12" s="5" customFormat="1" ht="12.75" x14ac:dyDescent="0.2">
      <c r="A102" s="392" t="s">
        <v>278</v>
      </c>
      <c r="B102" s="392" t="s">
        <v>316</v>
      </c>
      <c r="C102" s="390" t="s">
        <v>280</v>
      </c>
      <c r="D102" s="392" t="s">
        <v>280</v>
      </c>
      <c r="E102" s="377">
        <v>13001</v>
      </c>
      <c r="F102" s="392" t="s">
        <v>317</v>
      </c>
      <c r="G102" s="377">
        <v>13301</v>
      </c>
      <c r="H102" s="290">
        <v>26.8</v>
      </c>
      <c r="I102" s="290">
        <v>71</v>
      </c>
      <c r="J102" s="117">
        <v>75</v>
      </c>
      <c r="K102" s="604">
        <v>90</v>
      </c>
      <c r="L102" s="115">
        <v>1.25</v>
      </c>
    </row>
    <row r="103" spans="1:12" s="5" customFormat="1" ht="12.75" x14ac:dyDescent="0.2">
      <c r="A103" s="392" t="s">
        <v>278</v>
      </c>
      <c r="B103" s="392" t="s">
        <v>316</v>
      </c>
      <c r="C103" s="390" t="s">
        <v>280</v>
      </c>
      <c r="D103" s="392" t="s">
        <v>280</v>
      </c>
      <c r="E103" s="377">
        <v>13001</v>
      </c>
      <c r="F103" s="392" t="s">
        <v>318</v>
      </c>
      <c r="G103" s="377">
        <v>13302</v>
      </c>
      <c r="H103" s="290">
        <v>21.2</v>
      </c>
      <c r="I103" s="290">
        <v>70.8</v>
      </c>
      <c r="J103" s="117">
        <v>95</v>
      </c>
      <c r="K103" s="604">
        <v>120</v>
      </c>
      <c r="L103" s="115">
        <v>1.3571428571428572</v>
      </c>
    </row>
    <row r="104" spans="1:12" s="5" customFormat="1" ht="12.75" x14ac:dyDescent="0.2">
      <c r="A104" s="392" t="s">
        <v>278</v>
      </c>
      <c r="B104" s="392" t="s">
        <v>316</v>
      </c>
      <c r="C104" s="390" t="s">
        <v>280</v>
      </c>
      <c r="D104" s="392" t="s">
        <v>280</v>
      </c>
      <c r="E104" s="377">
        <v>13001</v>
      </c>
      <c r="F104" s="392" t="s">
        <v>319</v>
      </c>
      <c r="G104" s="377">
        <v>13303</v>
      </c>
      <c r="H104" s="150" t="s">
        <v>510</v>
      </c>
      <c r="I104" s="150" t="s">
        <v>510</v>
      </c>
      <c r="J104" s="542" t="s">
        <v>510</v>
      </c>
      <c r="K104" s="603" t="s">
        <v>510</v>
      </c>
      <c r="L104" s="150" t="s">
        <v>510</v>
      </c>
    </row>
    <row r="105" spans="1:12" s="5" customFormat="1" ht="12.75" x14ac:dyDescent="0.2">
      <c r="A105" s="392" t="s">
        <v>278</v>
      </c>
      <c r="B105" s="392" t="s">
        <v>320</v>
      </c>
      <c r="C105" s="390" t="s">
        <v>280</v>
      </c>
      <c r="D105" s="392" t="s">
        <v>280</v>
      </c>
      <c r="E105" s="377">
        <v>13001</v>
      </c>
      <c r="F105" s="392" t="s">
        <v>321</v>
      </c>
      <c r="G105" s="377">
        <v>13401</v>
      </c>
      <c r="H105" s="290">
        <v>22.6</v>
      </c>
      <c r="I105" s="290">
        <v>68.599999999999994</v>
      </c>
      <c r="J105" s="116">
        <v>90</v>
      </c>
      <c r="K105" s="604">
        <v>120</v>
      </c>
      <c r="L105" s="115">
        <v>1.8</v>
      </c>
    </row>
    <row r="106" spans="1:12" s="5" customFormat="1" ht="12.75" x14ac:dyDescent="0.2">
      <c r="A106" s="392" t="s">
        <v>278</v>
      </c>
      <c r="B106" s="392" t="s">
        <v>320</v>
      </c>
      <c r="C106" s="390" t="s">
        <v>280</v>
      </c>
      <c r="D106" s="392" t="s">
        <v>280</v>
      </c>
      <c r="E106" s="377">
        <v>13001</v>
      </c>
      <c r="F106" s="392" t="s">
        <v>322</v>
      </c>
      <c r="G106" s="377">
        <v>13402</v>
      </c>
      <c r="H106" s="290">
        <v>28.6</v>
      </c>
      <c r="I106" s="290">
        <v>71.099999999999994</v>
      </c>
      <c r="J106" s="117">
        <v>80</v>
      </c>
      <c r="K106" s="604">
        <v>90</v>
      </c>
      <c r="L106" s="115">
        <v>1.6</v>
      </c>
    </row>
    <row r="107" spans="1:12" s="5" customFormat="1" ht="12.75" x14ac:dyDescent="0.2">
      <c r="A107" s="392" t="s">
        <v>278</v>
      </c>
      <c r="B107" s="392" t="s">
        <v>320</v>
      </c>
      <c r="C107" s="390" t="s">
        <v>280</v>
      </c>
      <c r="D107" s="392" t="s">
        <v>280</v>
      </c>
      <c r="E107" s="377">
        <v>13001</v>
      </c>
      <c r="F107" s="392" t="s">
        <v>323</v>
      </c>
      <c r="G107" s="377">
        <v>13403</v>
      </c>
      <c r="H107" s="290">
        <v>21.7</v>
      </c>
      <c r="I107" s="290">
        <v>74.900000000000006</v>
      </c>
      <c r="J107" s="117">
        <v>75</v>
      </c>
      <c r="K107" s="602">
        <v>120</v>
      </c>
      <c r="L107" s="115">
        <v>1.25</v>
      </c>
    </row>
    <row r="108" spans="1:12" s="5" customFormat="1" ht="12.75" x14ac:dyDescent="0.2">
      <c r="A108" s="392" t="s">
        <v>278</v>
      </c>
      <c r="B108" s="392" t="s">
        <v>320</v>
      </c>
      <c r="C108" s="390" t="s">
        <v>280</v>
      </c>
      <c r="D108" s="392" t="s">
        <v>280</v>
      </c>
      <c r="E108" s="377">
        <v>13001</v>
      </c>
      <c r="F108" s="392" t="s">
        <v>324</v>
      </c>
      <c r="G108" s="377">
        <v>13404</v>
      </c>
      <c r="H108" s="150" t="s">
        <v>510</v>
      </c>
      <c r="I108" s="150" t="s">
        <v>510</v>
      </c>
      <c r="J108" s="542" t="s">
        <v>510</v>
      </c>
      <c r="K108" s="603" t="s">
        <v>510</v>
      </c>
      <c r="L108" s="150" t="s">
        <v>510</v>
      </c>
    </row>
    <row r="109" spans="1:12" s="5" customFormat="1" ht="12.75" x14ac:dyDescent="0.2">
      <c r="A109" s="392" t="s">
        <v>278</v>
      </c>
      <c r="B109" s="392" t="s">
        <v>325</v>
      </c>
      <c r="C109" s="390" t="s">
        <v>181</v>
      </c>
      <c r="D109" s="392" t="s">
        <v>325</v>
      </c>
      <c r="E109" s="377">
        <v>13501</v>
      </c>
      <c r="F109" s="193" t="s">
        <v>325</v>
      </c>
      <c r="G109" s="377">
        <v>13501</v>
      </c>
      <c r="H109" s="290">
        <v>30.5</v>
      </c>
      <c r="I109" s="290">
        <v>73.7</v>
      </c>
      <c r="J109" s="117">
        <v>100</v>
      </c>
      <c r="K109" s="604">
        <v>140</v>
      </c>
      <c r="L109" s="115">
        <v>2</v>
      </c>
    </row>
    <row r="110" spans="1:12" s="5" customFormat="1" ht="12.75" x14ac:dyDescent="0.2">
      <c r="A110" s="392" t="s">
        <v>278</v>
      </c>
      <c r="B110" s="392" t="s">
        <v>326</v>
      </c>
      <c r="C110" s="390" t="s">
        <v>280</v>
      </c>
      <c r="D110" s="392" t="s">
        <v>280</v>
      </c>
      <c r="E110" s="377">
        <v>13001</v>
      </c>
      <c r="F110" s="392" t="s">
        <v>326</v>
      </c>
      <c r="G110" s="377">
        <v>13601</v>
      </c>
      <c r="H110" s="290">
        <v>35.4</v>
      </c>
      <c r="I110" s="290">
        <v>74.099999999999994</v>
      </c>
      <c r="J110" s="116">
        <v>90</v>
      </c>
      <c r="K110" s="604">
        <v>130</v>
      </c>
      <c r="L110" s="115">
        <v>1.5</v>
      </c>
    </row>
    <row r="111" spans="1:12" s="5" customFormat="1" ht="12.75" x14ac:dyDescent="0.2">
      <c r="A111" s="392" t="s">
        <v>278</v>
      </c>
      <c r="B111" s="392" t="s">
        <v>326</v>
      </c>
      <c r="C111" s="390" t="s">
        <v>280</v>
      </c>
      <c r="D111" s="392" t="s">
        <v>280</v>
      </c>
      <c r="E111" s="377">
        <v>13001</v>
      </c>
      <c r="F111" s="392" t="s">
        <v>327</v>
      </c>
      <c r="G111" s="377">
        <v>13602</v>
      </c>
      <c r="H111" s="290">
        <v>30.1</v>
      </c>
      <c r="I111" s="290">
        <v>75.5</v>
      </c>
      <c r="J111" s="117">
        <v>85</v>
      </c>
      <c r="K111" s="604">
        <v>120</v>
      </c>
      <c r="L111" s="115">
        <v>1.2142857142857142</v>
      </c>
    </row>
    <row r="112" spans="1:12" s="5" customFormat="1" ht="12.75" x14ac:dyDescent="0.2">
      <c r="A112" s="392" t="s">
        <v>278</v>
      </c>
      <c r="B112" s="392" t="s">
        <v>326</v>
      </c>
      <c r="C112" s="390" t="s">
        <v>280</v>
      </c>
      <c r="D112" s="392" t="s">
        <v>280</v>
      </c>
      <c r="E112" s="377">
        <v>13001</v>
      </c>
      <c r="F112" s="392" t="s">
        <v>328</v>
      </c>
      <c r="G112" s="377">
        <v>13603</v>
      </c>
      <c r="H112" s="290">
        <v>21.6</v>
      </c>
      <c r="I112" s="290">
        <v>70.8</v>
      </c>
      <c r="J112" s="117">
        <v>92.5</v>
      </c>
      <c r="K112" s="604">
        <v>135</v>
      </c>
      <c r="L112" s="115">
        <v>1.5416666666666667</v>
      </c>
    </row>
    <row r="113" spans="1:12" s="5" customFormat="1" ht="12.75" x14ac:dyDescent="0.2">
      <c r="A113" s="392" t="s">
        <v>278</v>
      </c>
      <c r="B113" s="392" t="s">
        <v>326</v>
      </c>
      <c r="C113" s="390" t="s">
        <v>280</v>
      </c>
      <c r="D113" s="392" t="s">
        <v>280</v>
      </c>
      <c r="E113" s="377">
        <v>13001</v>
      </c>
      <c r="F113" s="392" t="s">
        <v>329</v>
      </c>
      <c r="G113" s="377">
        <v>13604</v>
      </c>
      <c r="H113" s="290">
        <v>34.299999999999997</v>
      </c>
      <c r="I113" s="290">
        <v>82.6</v>
      </c>
      <c r="J113" s="117">
        <v>90</v>
      </c>
      <c r="K113" s="602">
        <v>120</v>
      </c>
      <c r="L113" s="115">
        <v>1.5</v>
      </c>
    </row>
    <row r="114" spans="1:12" s="5" customFormat="1" ht="12.75" x14ac:dyDescent="0.2">
      <c r="A114" s="392" t="s">
        <v>278</v>
      </c>
      <c r="B114" s="392" t="s">
        <v>326</v>
      </c>
      <c r="C114" s="390" t="s">
        <v>280</v>
      </c>
      <c r="D114" s="392" t="s">
        <v>280</v>
      </c>
      <c r="E114" s="377">
        <v>13001</v>
      </c>
      <c r="F114" s="392" t="s">
        <v>330</v>
      </c>
      <c r="G114" s="377">
        <v>13605</v>
      </c>
      <c r="H114" s="290">
        <v>33.5</v>
      </c>
      <c r="I114" s="290">
        <v>71.900000000000006</v>
      </c>
      <c r="J114" s="117">
        <v>120</v>
      </c>
      <c r="K114" s="604">
        <v>130</v>
      </c>
      <c r="L114" s="115">
        <v>1.6</v>
      </c>
    </row>
    <row r="115" spans="1:12" s="5" customFormat="1" ht="12.75" x14ac:dyDescent="0.2">
      <c r="A115" s="392" t="s">
        <v>331</v>
      </c>
      <c r="B115" s="392" t="s">
        <v>332</v>
      </c>
      <c r="C115" s="390" t="s">
        <v>181</v>
      </c>
      <c r="D115" s="392" t="s">
        <v>332</v>
      </c>
      <c r="E115" s="377">
        <v>14101</v>
      </c>
      <c r="F115" s="392" t="s">
        <v>332</v>
      </c>
      <c r="G115" s="377">
        <v>14101</v>
      </c>
      <c r="H115" s="290">
        <v>30.6</v>
      </c>
      <c r="I115" s="290">
        <v>50.8</v>
      </c>
      <c r="J115" s="117">
        <v>40</v>
      </c>
      <c r="K115" s="602">
        <v>45</v>
      </c>
      <c r="L115" s="377">
        <v>1.1399999999999999</v>
      </c>
    </row>
    <row r="116" spans="1:12" s="5" customFormat="1" ht="12.75" x14ac:dyDescent="0.2">
      <c r="A116" s="392" t="s">
        <v>333</v>
      </c>
      <c r="B116" s="392" t="s">
        <v>334</v>
      </c>
      <c r="C116" s="390" t="s">
        <v>181</v>
      </c>
      <c r="D116" s="392" t="s">
        <v>334</v>
      </c>
      <c r="E116" s="377">
        <v>15101</v>
      </c>
      <c r="F116" s="392" t="s">
        <v>334</v>
      </c>
      <c r="G116" s="377">
        <v>15101</v>
      </c>
      <c r="H116" s="290">
        <v>23.3</v>
      </c>
      <c r="I116" s="290">
        <v>62.1</v>
      </c>
      <c r="J116" s="116">
        <v>30</v>
      </c>
      <c r="K116" s="602">
        <v>40</v>
      </c>
      <c r="L116" s="115">
        <v>1</v>
      </c>
    </row>
    <row r="117" spans="1:12" s="5" customFormat="1" ht="12.75" x14ac:dyDescent="0.2">
      <c r="A117" s="392" t="s">
        <v>335</v>
      </c>
      <c r="B117" s="349" t="s">
        <v>336</v>
      </c>
      <c r="C117" s="390" t="s">
        <v>181</v>
      </c>
      <c r="D117" s="392" t="s">
        <v>337</v>
      </c>
      <c r="E117" s="377">
        <v>16101</v>
      </c>
      <c r="F117" s="392" t="s">
        <v>338</v>
      </c>
      <c r="G117" s="377">
        <v>16101</v>
      </c>
      <c r="H117" s="150" t="s">
        <v>510</v>
      </c>
      <c r="I117" s="150" t="s">
        <v>510</v>
      </c>
      <c r="J117" s="542" t="s">
        <v>510</v>
      </c>
      <c r="K117" s="603" t="s">
        <v>510</v>
      </c>
      <c r="L117" s="150" t="s">
        <v>510</v>
      </c>
    </row>
    <row r="118" spans="1:12" s="5" customFormat="1" ht="12.75" x14ac:dyDescent="0.2">
      <c r="A118" s="392" t="s">
        <v>335</v>
      </c>
      <c r="B118" s="349" t="s">
        <v>336</v>
      </c>
      <c r="C118" s="390" t="s">
        <v>181</v>
      </c>
      <c r="D118" s="392" t="s">
        <v>337</v>
      </c>
      <c r="E118" s="377">
        <v>16101</v>
      </c>
      <c r="F118" s="392" t="s">
        <v>339</v>
      </c>
      <c r="G118" s="377">
        <v>16103</v>
      </c>
      <c r="H118" s="150" t="s">
        <v>510</v>
      </c>
      <c r="I118" s="150" t="s">
        <v>510</v>
      </c>
      <c r="J118" s="542" t="s">
        <v>510</v>
      </c>
      <c r="K118" s="603" t="s">
        <v>510</v>
      </c>
      <c r="L118" s="150" t="s">
        <v>510</v>
      </c>
    </row>
    <row r="119" spans="1:12" s="5" customFormat="1" ht="12.75" x14ac:dyDescent="0.2">
      <c r="A119" s="392" t="s">
        <v>335</v>
      </c>
      <c r="B119" s="349" t="s">
        <v>340</v>
      </c>
      <c r="C119" s="390" t="s">
        <v>181</v>
      </c>
      <c r="D119" s="387" t="s">
        <v>341</v>
      </c>
      <c r="E119" s="377">
        <v>16301</v>
      </c>
      <c r="F119" s="387" t="s">
        <v>341</v>
      </c>
      <c r="G119" s="377">
        <v>16301</v>
      </c>
      <c r="H119" s="150" t="s">
        <v>510</v>
      </c>
      <c r="I119" s="150" t="s">
        <v>510</v>
      </c>
      <c r="J119" s="542" t="s">
        <v>510</v>
      </c>
      <c r="K119" s="603" t="s">
        <v>510</v>
      </c>
      <c r="L119" s="150" t="s">
        <v>510</v>
      </c>
    </row>
  </sheetData>
  <mergeCells count="1">
    <mergeCell ref="B1:L1"/>
  </mergeCells>
  <hyperlinks>
    <hyperlink ref="N1" location="INDICE!A1" display="INDICE" xr:uid="{00000000-0004-0000-8A00-000000000000}"/>
    <hyperlink ref="N2" location="Matriz_Estadisticas!A1" display="ESTADÍSTICAS" xr:uid="{00000000-0004-0000-8A00-000001000000}"/>
  </hyperlinks>
  <pageMargins left="0.7" right="0.7" top="0.75" bottom="0.75" header="0.3" footer="0.3"/>
  <pageSetup paperSize="9" orientation="portrait" horizontalDpi="0" verticalDpi="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F37"/>
  <sheetViews>
    <sheetView workbookViewId="0"/>
  </sheetViews>
  <sheetFormatPr baseColWidth="10" defaultColWidth="11.42578125" defaultRowHeight="15" x14ac:dyDescent="0.25"/>
  <cols>
    <col min="1" max="1" width="17.28515625" bestFit="1" customWidth="1"/>
    <col min="2" max="2" width="17.28515625" style="402" customWidth="1"/>
    <col min="3" max="3" width="38.5703125" bestFit="1" customWidth="1"/>
    <col min="4" max="4" width="11.5703125" bestFit="1" customWidth="1"/>
    <col min="5" max="5" width="89.5703125" style="2" bestFit="1" customWidth="1"/>
    <col min="6" max="6" width="13.140625" bestFit="1" customWidth="1"/>
  </cols>
  <sheetData>
    <row r="1" spans="1:6" x14ac:dyDescent="0.25">
      <c r="A1" s="124" t="s">
        <v>77</v>
      </c>
      <c r="B1" s="730" t="s">
        <v>499</v>
      </c>
      <c r="C1" s="730"/>
      <c r="D1" s="730"/>
      <c r="E1" s="730"/>
      <c r="F1" s="6" t="s">
        <v>144</v>
      </c>
    </row>
    <row r="2" spans="1:6" x14ac:dyDescent="0.25">
      <c r="A2" s="255" t="s">
        <v>174</v>
      </c>
      <c r="B2" s="255" t="s">
        <v>176</v>
      </c>
      <c r="C2" s="255" t="s">
        <v>177</v>
      </c>
      <c r="D2" s="255" t="s">
        <v>178</v>
      </c>
      <c r="E2" s="113" t="s">
        <v>509</v>
      </c>
      <c r="F2" s="6" t="s">
        <v>432</v>
      </c>
    </row>
    <row r="3" spans="1:6" s="5" customFormat="1" ht="12.75" x14ac:dyDescent="0.2">
      <c r="A3" s="390" t="s">
        <v>179</v>
      </c>
      <c r="B3" s="390" t="s">
        <v>181</v>
      </c>
      <c r="C3" s="390" t="s">
        <v>182</v>
      </c>
      <c r="D3" s="390">
        <v>1001</v>
      </c>
      <c r="E3" s="150" t="s">
        <v>510</v>
      </c>
    </row>
    <row r="4" spans="1:6" s="5" customFormat="1" ht="12.75" x14ac:dyDescent="0.2">
      <c r="A4" s="390" t="s">
        <v>184</v>
      </c>
      <c r="B4" s="390" t="s">
        <v>181</v>
      </c>
      <c r="C4" s="390" t="s">
        <v>184</v>
      </c>
      <c r="D4" s="390">
        <v>2101</v>
      </c>
      <c r="E4" s="150" t="s">
        <v>510</v>
      </c>
    </row>
    <row r="5" spans="1:6" s="5" customFormat="1" ht="12.75" x14ac:dyDescent="0.2">
      <c r="A5" s="390" t="s">
        <v>184</v>
      </c>
      <c r="B5" s="390" t="s">
        <v>181</v>
      </c>
      <c r="C5" s="390" t="s">
        <v>186</v>
      </c>
      <c r="D5" s="390">
        <v>2201</v>
      </c>
      <c r="E5" s="150" t="s">
        <v>510</v>
      </c>
    </row>
    <row r="6" spans="1:6" s="5" customFormat="1" ht="12.75" x14ac:dyDescent="0.2">
      <c r="A6" s="390" t="s">
        <v>187</v>
      </c>
      <c r="B6" s="390" t="s">
        <v>181</v>
      </c>
      <c r="C6" s="390" t="s">
        <v>189</v>
      </c>
      <c r="D6" s="390">
        <v>3001</v>
      </c>
      <c r="E6" s="290">
        <v>10765.61</v>
      </c>
    </row>
    <row r="7" spans="1:6" s="5" customFormat="1" ht="12.75" x14ac:dyDescent="0.2">
      <c r="A7" s="390" t="s">
        <v>187</v>
      </c>
      <c r="B7" s="390" t="s">
        <v>181</v>
      </c>
      <c r="C7" s="390" t="s">
        <v>192</v>
      </c>
      <c r="D7" s="390">
        <v>3301</v>
      </c>
      <c r="E7" s="290">
        <v>7059.37</v>
      </c>
    </row>
    <row r="8" spans="1:6" s="5" customFormat="1" ht="12.75" x14ac:dyDescent="0.2">
      <c r="A8" s="390" t="s">
        <v>193</v>
      </c>
      <c r="B8" s="390" t="s">
        <v>181</v>
      </c>
      <c r="C8" s="390" t="s">
        <v>195</v>
      </c>
      <c r="D8" s="390">
        <v>4001</v>
      </c>
      <c r="E8" s="290">
        <v>30059.279999999999</v>
      </c>
    </row>
    <row r="9" spans="1:6" s="5" customFormat="1" ht="12.75" x14ac:dyDescent="0.2">
      <c r="A9" s="390" t="s">
        <v>193</v>
      </c>
      <c r="B9" s="390" t="s">
        <v>181</v>
      </c>
      <c r="C9" s="390" t="s">
        <v>198</v>
      </c>
      <c r="D9" s="390">
        <v>4301</v>
      </c>
      <c r="E9" s="290">
        <v>17676.810000000001</v>
      </c>
    </row>
    <row r="10" spans="1:6" s="569" customFormat="1" ht="12.75" x14ac:dyDescent="0.2">
      <c r="A10" s="390" t="s">
        <v>199</v>
      </c>
      <c r="B10" s="390" t="s">
        <v>200</v>
      </c>
      <c r="C10" s="390" t="s">
        <v>200</v>
      </c>
      <c r="D10" s="390">
        <v>5001</v>
      </c>
      <c r="E10" s="290">
        <v>66111.33</v>
      </c>
    </row>
    <row r="11" spans="1:6" s="5" customFormat="1" ht="12.75" x14ac:dyDescent="0.2">
      <c r="A11" s="390" t="s">
        <v>199</v>
      </c>
      <c r="B11" s="390" t="s">
        <v>181</v>
      </c>
      <c r="C11" s="390" t="s">
        <v>207</v>
      </c>
      <c r="D11" s="390">
        <v>5301</v>
      </c>
      <c r="E11" s="290">
        <v>44174.96</v>
      </c>
    </row>
    <row r="12" spans="1:6" s="5" customFormat="1" ht="12.75" x14ac:dyDescent="0.2">
      <c r="A12" s="390" t="s">
        <v>199</v>
      </c>
      <c r="B12" s="390" t="s">
        <v>181</v>
      </c>
      <c r="C12" s="390" t="s">
        <v>210</v>
      </c>
      <c r="D12" s="390">
        <v>5501</v>
      </c>
      <c r="E12" s="290">
        <v>68629.149999999994</v>
      </c>
    </row>
    <row r="13" spans="1:6" s="5" customFormat="1" ht="12.75" x14ac:dyDescent="0.2">
      <c r="A13" s="390" t="s">
        <v>199</v>
      </c>
      <c r="B13" s="390" t="s">
        <v>181</v>
      </c>
      <c r="C13" s="390" t="s">
        <v>215</v>
      </c>
      <c r="D13" s="390">
        <v>5601</v>
      </c>
      <c r="E13" s="290">
        <v>15599.6</v>
      </c>
    </row>
    <row r="14" spans="1:6" s="5" customFormat="1" ht="12.75" x14ac:dyDescent="0.2">
      <c r="A14" s="390" t="s">
        <v>199</v>
      </c>
      <c r="B14" s="390" t="s">
        <v>181</v>
      </c>
      <c r="C14" s="390" t="s">
        <v>219</v>
      </c>
      <c r="D14" s="390">
        <v>5701</v>
      </c>
      <c r="E14" s="290">
        <v>30026.58</v>
      </c>
    </row>
    <row r="15" spans="1:6" s="5" customFormat="1" ht="12.75" x14ac:dyDescent="0.2">
      <c r="A15" s="390" t="s">
        <v>225</v>
      </c>
      <c r="B15" s="390" t="s">
        <v>181</v>
      </c>
      <c r="C15" s="390" t="s">
        <v>227</v>
      </c>
      <c r="D15" s="390">
        <v>6001</v>
      </c>
      <c r="E15" s="290">
        <v>58166.31</v>
      </c>
    </row>
    <row r="16" spans="1:6" s="5" customFormat="1" ht="12.75" x14ac:dyDescent="0.2">
      <c r="A16" s="390" t="s">
        <v>225</v>
      </c>
      <c r="B16" s="390" t="s">
        <v>181</v>
      </c>
      <c r="C16" s="390" t="s">
        <v>230</v>
      </c>
      <c r="D16" s="390">
        <v>6115</v>
      </c>
      <c r="E16" s="290">
        <v>38947.43</v>
      </c>
    </row>
    <row r="17" spans="1:5" s="5" customFormat="1" ht="12.75" x14ac:dyDescent="0.2">
      <c r="A17" s="390" t="s">
        <v>225</v>
      </c>
      <c r="B17" s="390" t="s">
        <v>181</v>
      </c>
      <c r="C17" s="390" t="s">
        <v>232</v>
      </c>
      <c r="D17" s="390">
        <v>6301</v>
      </c>
      <c r="E17" s="290">
        <v>34336.36</v>
      </c>
    </row>
    <row r="18" spans="1:5" s="5" customFormat="1" ht="12.75" x14ac:dyDescent="0.2">
      <c r="A18" s="390" t="s">
        <v>233</v>
      </c>
      <c r="B18" s="390" t="s">
        <v>181</v>
      </c>
      <c r="C18" s="390" t="s">
        <v>235</v>
      </c>
      <c r="D18" s="390">
        <v>7001</v>
      </c>
      <c r="E18" s="290">
        <v>62951.49</v>
      </c>
    </row>
    <row r="19" spans="1:5" s="5" customFormat="1" ht="12.75" x14ac:dyDescent="0.2">
      <c r="A19" s="390" t="s">
        <v>233</v>
      </c>
      <c r="B19" s="390" t="s">
        <v>181</v>
      </c>
      <c r="C19" s="390" t="s">
        <v>236</v>
      </c>
      <c r="D19" s="390">
        <v>7102</v>
      </c>
      <c r="E19" s="290">
        <v>4784.97</v>
      </c>
    </row>
    <row r="20" spans="1:5" s="5" customFormat="1" ht="12.75" x14ac:dyDescent="0.2">
      <c r="A20" s="390" t="s">
        <v>233</v>
      </c>
      <c r="B20" s="390" t="s">
        <v>181</v>
      </c>
      <c r="C20" s="390" t="s">
        <v>238</v>
      </c>
      <c r="D20" s="390">
        <v>7301</v>
      </c>
      <c r="E20" s="290">
        <v>100874.97</v>
      </c>
    </row>
    <row r="21" spans="1:5" s="5" customFormat="1" ht="12.75" x14ac:dyDescent="0.2">
      <c r="A21" s="390" t="s">
        <v>233</v>
      </c>
      <c r="B21" s="390" t="s">
        <v>181</v>
      </c>
      <c r="C21" s="390" t="s">
        <v>241</v>
      </c>
      <c r="D21" s="390">
        <v>7401</v>
      </c>
      <c r="E21" s="290">
        <v>48394.69</v>
      </c>
    </row>
    <row r="22" spans="1:5" s="5" customFormat="1" ht="12.75" x14ac:dyDescent="0.2">
      <c r="A22" s="390" t="s">
        <v>242</v>
      </c>
      <c r="B22" s="390" t="s">
        <v>244</v>
      </c>
      <c r="C22" s="390" t="s">
        <v>244</v>
      </c>
      <c r="D22" s="390">
        <v>8001</v>
      </c>
      <c r="E22" s="290">
        <v>19122.66</v>
      </c>
    </row>
    <row r="23" spans="1:5" s="5" customFormat="1" ht="12.75" x14ac:dyDescent="0.2">
      <c r="A23" s="390" t="s">
        <v>242</v>
      </c>
      <c r="B23" s="390" t="s">
        <v>181</v>
      </c>
      <c r="C23" s="390" t="s">
        <v>255</v>
      </c>
      <c r="D23" s="390">
        <v>8301</v>
      </c>
      <c r="E23" s="290">
        <v>83994.96</v>
      </c>
    </row>
    <row r="24" spans="1:5" s="5" customFormat="1" ht="12.75" x14ac:dyDescent="0.2">
      <c r="A24" s="390" t="s">
        <v>258</v>
      </c>
      <c r="B24" s="390" t="s">
        <v>181</v>
      </c>
      <c r="C24" s="390" t="s">
        <v>260</v>
      </c>
      <c r="D24" s="390">
        <v>9001</v>
      </c>
      <c r="E24" s="290">
        <v>87576.74</v>
      </c>
    </row>
    <row r="25" spans="1:5" s="5" customFormat="1" ht="12.75" x14ac:dyDescent="0.2">
      <c r="A25" s="390" t="s">
        <v>258</v>
      </c>
      <c r="B25" s="390" t="s">
        <v>181</v>
      </c>
      <c r="C25" s="390" t="s">
        <v>263</v>
      </c>
      <c r="D25" s="390">
        <v>9120</v>
      </c>
      <c r="E25" s="290">
        <v>25871.29</v>
      </c>
    </row>
    <row r="26" spans="1:5" s="5" customFormat="1" ht="12.75" x14ac:dyDescent="0.2">
      <c r="A26" s="390" t="s">
        <v>258</v>
      </c>
      <c r="B26" s="390" t="s">
        <v>181</v>
      </c>
      <c r="C26" s="390" t="s">
        <v>265</v>
      </c>
      <c r="D26" s="390">
        <v>9201</v>
      </c>
      <c r="E26" s="290">
        <v>11860.36</v>
      </c>
    </row>
    <row r="27" spans="1:5" s="5" customFormat="1" ht="12.75" x14ac:dyDescent="0.2">
      <c r="A27" s="390" t="s">
        <v>266</v>
      </c>
      <c r="B27" s="390" t="s">
        <v>181</v>
      </c>
      <c r="C27" s="390" t="s">
        <v>268</v>
      </c>
      <c r="D27" s="390">
        <v>10001</v>
      </c>
      <c r="E27" s="290">
        <v>29738.65</v>
      </c>
    </row>
    <row r="28" spans="1:5" s="5" customFormat="1" ht="12.75" x14ac:dyDescent="0.2">
      <c r="A28" s="390" t="s">
        <v>266</v>
      </c>
      <c r="B28" s="390" t="s">
        <v>181</v>
      </c>
      <c r="C28" s="390" t="s">
        <v>272</v>
      </c>
      <c r="D28" s="390">
        <v>10201</v>
      </c>
      <c r="E28" s="290">
        <v>11949.33</v>
      </c>
    </row>
    <row r="29" spans="1:5" s="5" customFormat="1" ht="12.75" x14ac:dyDescent="0.2">
      <c r="A29" s="390" t="s">
        <v>266</v>
      </c>
      <c r="B29" s="390" t="s">
        <v>181</v>
      </c>
      <c r="C29" s="390" t="s">
        <v>273</v>
      </c>
      <c r="D29" s="390">
        <v>10301</v>
      </c>
      <c r="E29" s="290">
        <v>75207.73</v>
      </c>
    </row>
    <row r="30" spans="1:5" s="5" customFormat="1" ht="12.75" x14ac:dyDescent="0.2">
      <c r="A30" s="390" t="s">
        <v>274</v>
      </c>
      <c r="B30" s="390" t="s">
        <v>181</v>
      </c>
      <c r="C30" s="390" t="s">
        <v>275</v>
      </c>
      <c r="D30" s="390">
        <v>11101</v>
      </c>
      <c r="E30" s="290">
        <v>33533.75</v>
      </c>
    </row>
    <row r="31" spans="1:5" s="5" customFormat="1" ht="12.75" x14ac:dyDescent="0.2">
      <c r="A31" s="390" t="s">
        <v>276</v>
      </c>
      <c r="B31" s="390" t="s">
        <v>181</v>
      </c>
      <c r="C31" s="390" t="s">
        <v>277</v>
      </c>
      <c r="D31" s="390">
        <v>12101</v>
      </c>
      <c r="E31" s="150" t="s">
        <v>510</v>
      </c>
    </row>
    <row r="32" spans="1:5" s="5" customFormat="1" ht="12.75" x14ac:dyDescent="0.2">
      <c r="A32" s="390" t="s">
        <v>278</v>
      </c>
      <c r="B32" s="390" t="s">
        <v>280</v>
      </c>
      <c r="C32" s="390" t="s">
        <v>280</v>
      </c>
      <c r="D32" s="390">
        <v>13001</v>
      </c>
      <c r="E32" s="290">
        <v>648781.02</v>
      </c>
    </row>
    <row r="33" spans="1:5" s="5" customFormat="1" ht="12.75" x14ac:dyDescent="0.2">
      <c r="A33" s="390" t="s">
        <v>278</v>
      </c>
      <c r="B33" s="390" t="s">
        <v>181</v>
      </c>
      <c r="C33" s="390" t="s">
        <v>325</v>
      </c>
      <c r="D33" s="390">
        <v>13501</v>
      </c>
      <c r="E33" s="290">
        <v>49236.08</v>
      </c>
    </row>
    <row r="34" spans="1:5" s="5" customFormat="1" ht="12.75" x14ac:dyDescent="0.2">
      <c r="A34" s="390" t="s">
        <v>331</v>
      </c>
      <c r="B34" s="390" t="s">
        <v>181</v>
      </c>
      <c r="C34" s="390" t="s">
        <v>332</v>
      </c>
      <c r="D34" s="390">
        <v>14101</v>
      </c>
      <c r="E34" s="290">
        <v>12808.72</v>
      </c>
    </row>
    <row r="35" spans="1:5" s="5" customFormat="1" ht="12.75" x14ac:dyDescent="0.2">
      <c r="A35" s="390" t="s">
        <v>333</v>
      </c>
      <c r="B35" s="390" t="s">
        <v>181</v>
      </c>
      <c r="C35" s="390" t="s">
        <v>334</v>
      </c>
      <c r="D35" s="390">
        <v>15101</v>
      </c>
      <c r="E35" s="150" t="s">
        <v>510</v>
      </c>
    </row>
    <row r="36" spans="1:5" s="5" customFormat="1" ht="12.75" x14ac:dyDescent="0.2">
      <c r="A36" s="390" t="s">
        <v>335</v>
      </c>
      <c r="B36" s="390" t="s">
        <v>181</v>
      </c>
      <c r="C36" s="390" t="s">
        <v>337</v>
      </c>
      <c r="D36" s="390">
        <v>16101</v>
      </c>
      <c r="E36" s="290">
        <v>91949.55</v>
      </c>
    </row>
    <row r="37" spans="1:5" s="5" customFormat="1" ht="12.75" x14ac:dyDescent="0.2">
      <c r="A37" s="390" t="s">
        <v>335</v>
      </c>
      <c r="B37" s="390" t="s">
        <v>181</v>
      </c>
      <c r="C37" s="390" t="s">
        <v>341</v>
      </c>
      <c r="D37" s="390">
        <v>16301</v>
      </c>
      <c r="E37" s="290">
        <v>69728.490000000005</v>
      </c>
    </row>
  </sheetData>
  <mergeCells count="1">
    <mergeCell ref="B1:E1"/>
  </mergeCells>
  <hyperlinks>
    <hyperlink ref="F1" location="INDICE!A1" display="INDICE" xr:uid="{00000000-0004-0000-0D00-000000000000}"/>
    <hyperlink ref="F2" location="Matriz_Estadisticas!A1" display="ESTADÍSTICAS" xr:uid="{00000000-0004-0000-0D00-000001000000}"/>
  </hyperlinks>
  <pageMargins left="0.7" right="0.7" top="0.75" bottom="0.75" header="0.3" footer="0.3"/>
  <pageSetup paperSize="9" orientation="portrait" r:id="rId1"/>
</worksheet>
</file>

<file path=xl/worksheets/sheet1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B00-000000000000}">
  <dimension ref="A1:N37"/>
  <sheetViews>
    <sheetView zoomScaleNormal="100" workbookViewId="0"/>
  </sheetViews>
  <sheetFormatPr baseColWidth="10" defaultColWidth="48" defaultRowHeight="15" x14ac:dyDescent="0.25"/>
  <cols>
    <col min="1" max="1" width="44.42578125" style="10" bestFit="1" customWidth="1"/>
    <col min="2" max="2" width="100.7109375" style="11" customWidth="1"/>
    <col min="3" max="3" width="7" style="8" bestFit="1" customWidth="1"/>
    <col min="4" max="14" width="48" style="8"/>
    <col min="15" max="16384" width="48" style="12"/>
  </cols>
  <sheetData>
    <row r="1" spans="1:3" x14ac:dyDescent="0.25">
      <c r="A1" s="678" t="s">
        <v>401</v>
      </c>
      <c r="B1" s="679" t="s">
        <v>402</v>
      </c>
      <c r="C1" s="6" t="s">
        <v>144</v>
      </c>
    </row>
    <row r="2" spans="1:3" x14ac:dyDescent="0.25">
      <c r="A2" s="432" t="s">
        <v>8</v>
      </c>
      <c r="B2" s="344" t="s">
        <v>39</v>
      </c>
    </row>
    <row r="3" spans="1:3" x14ac:dyDescent="0.25">
      <c r="A3" s="415" t="s">
        <v>6</v>
      </c>
      <c r="B3" s="295" t="s">
        <v>36</v>
      </c>
    </row>
    <row r="4" spans="1:3" x14ac:dyDescent="0.25">
      <c r="A4" s="415" t="s">
        <v>370</v>
      </c>
      <c r="B4" s="295" t="s">
        <v>37</v>
      </c>
    </row>
    <row r="5" spans="1:3" x14ac:dyDescent="0.25">
      <c r="A5" s="415" t="s">
        <v>11</v>
      </c>
      <c r="B5" s="300" t="s">
        <v>1603</v>
      </c>
    </row>
    <row r="6" spans="1:3" x14ac:dyDescent="0.25">
      <c r="A6" s="415" t="s">
        <v>145</v>
      </c>
      <c r="B6" s="413" t="s">
        <v>451</v>
      </c>
    </row>
    <row r="7" spans="1:3" x14ac:dyDescent="0.25">
      <c r="A7" s="415" t="s">
        <v>9</v>
      </c>
      <c r="B7" s="413" t="s">
        <v>405</v>
      </c>
    </row>
    <row r="8" spans="1:3" x14ac:dyDescent="0.25">
      <c r="A8" s="415" t="s">
        <v>371</v>
      </c>
      <c r="B8" s="414" t="s">
        <v>1532</v>
      </c>
    </row>
    <row r="9" spans="1:3" x14ac:dyDescent="0.25">
      <c r="A9" s="415" t="s">
        <v>372</v>
      </c>
      <c r="B9" s="413" t="s">
        <v>453</v>
      </c>
    </row>
    <row r="10" spans="1:3" ht="76.5" x14ac:dyDescent="0.25">
      <c r="A10" s="209" t="s">
        <v>373</v>
      </c>
      <c r="B10" s="292" t="s">
        <v>1604</v>
      </c>
    </row>
    <row r="11" spans="1:3" x14ac:dyDescent="0.25">
      <c r="A11" s="415" t="s">
        <v>374</v>
      </c>
      <c r="B11" s="330" t="s">
        <v>1605</v>
      </c>
    </row>
    <row r="12" spans="1:3" x14ac:dyDescent="0.25">
      <c r="A12" s="415" t="s">
        <v>375</v>
      </c>
      <c r="B12" s="330" t="s">
        <v>527</v>
      </c>
    </row>
    <row r="13" spans="1:3" x14ac:dyDescent="0.25">
      <c r="A13" s="415" t="s">
        <v>376</v>
      </c>
      <c r="B13" s="330" t="s">
        <v>1606</v>
      </c>
    </row>
    <row r="14" spans="1:3" x14ac:dyDescent="0.25">
      <c r="A14" s="415" t="s">
        <v>146</v>
      </c>
      <c r="B14" s="413" t="s">
        <v>1607</v>
      </c>
    </row>
    <row r="15" spans="1:3" x14ac:dyDescent="0.25">
      <c r="A15" s="415" t="s">
        <v>377</v>
      </c>
      <c r="B15" s="328">
        <v>43098</v>
      </c>
    </row>
    <row r="16" spans="1:3" x14ac:dyDescent="0.25">
      <c r="A16" s="415" t="s">
        <v>378</v>
      </c>
      <c r="B16" s="328">
        <v>43822</v>
      </c>
    </row>
    <row r="17" spans="1:4" x14ac:dyDescent="0.25">
      <c r="A17" s="415" t="s">
        <v>379</v>
      </c>
      <c r="B17" s="344" t="s">
        <v>493</v>
      </c>
    </row>
    <row r="18" spans="1:4" x14ac:dyDescent="0.25">
      <c r="A18" s="415" t="s">
        <v>380</v>
      </c>
      <c r="B18" s="413" t="s">
        <v>1608</v>
      </c>
    </row>
    <row r="19" spans="1:4" x14ac:dyDescent="0.25">
      <c r="A19" s="432" t="s">
        <v>381</v>
      </c>
      <c r="B19" s="294" t="s">
        <v>1513</v>
      </c>
    </row>
    <row r="20" spans="1:4" x14ac:dyDescent="0.25">
      <c r="A20" s="432" t="s">
        <v>382</v>
      </c>
      <c r="B20" s="344" t="s">
        <v>462</v>
      </c>
    </row>
    <row r="21" spans="1:4" x14ac:dyDescent="0.25">
      <c r="A21" s="432" t="s">
        <v>385</v>
      </c>
      <c r="B21" s="414" t="s">
        <v>1609</v>
      </c>
    </row>
    <row r="22" spans="1:4" x14ac:dyDescent="0.25">
      <c r="A22" s="432" t="s">
        <v>386</v>
      </c>
      <c r="B22" s="413" t="s">
        <v>1530</v>
      </c>
    </row>
    <row r="23" spans="1:4" x14ac:dyDescent="0.25">
      <c r="A23" s="432" t="s">
        <v>418</v>
      </c>
      <c r="B23" s="500" t="s">
        <v>1610</v>
      </c>
      <c r="D23" s="9"/>
    </row>
    <row r="24" spans="1:4" ht="38.25" x14ac:dyDescent="0.25">
      <c r="A24" s="432" t="s">
        <v>387</v>
      </c>
      <c r="B24" s="413" t="s">
        <v>1611</v>
      </c>
      <c r="D24" s="12"/>
    </row>
    <row r="25" spans="1:4" ht="25.5" x14ac:dyDescent="0.25">
      <c r="A25" s="432" t="s">
        <v>388</v>
      </c>
      <c r="B25" s="413" t="s">
        <v>1612</v>
      </c>
      <c r="D25" s="12"/>
    </row>
    <row r="26" spans="1:4" x14ac:dyDescent="0.25">
      <c r="A26" s="432" t="s">
        <v>389</v>
      </c>
      <c r="B26" s="413" t="s">
        <v>1613</v>
      </c>
    </row>
    <row r="27" spans="1:4" x14ac:dyDescent="0.25">
      <c r="A27" s="432" t="s">
        <v>390</v>
      </c>
      <c r="B27" s="413" t="s">
        <v>417</v>
      </c>
    </row>
    <row r="28" spans="1:4" x14ac:dyDescent="0.25">
      <c r="A28" s="432" t="s">
        <v>422</v>
      </c>
      <c r="B28" s="500" t="s">
        <v>1614</v>
      </c>
      <c r="D28" s="12"/>
    </row>
    <row r="29" spans="1:4" x14ac:dyDescent="0.25">
      <c r="A29" s="432" t="s">
        <v>391</v>
      </c>
      <c r="B29" s="413">
        <v>2016</v>
      </c>
      <c r="D29" s="12"/>
    </row>
    <row r="30" spans="1:4" x14ac:dyDescent="0.25">
      <c r="A30" s="432" t="s">
        <v>392</v>
      </c>
      <c r="B30" s="413" t="s">
        <v>1615</v>
      </c>
    </row>
    <row r="31" spans="1:4" x14ac:dyDescent="0.25">
      <c r="A31" s="432" t="s">
        <v>393</v>
      </c>
      <c r="B31" s="383"/>
    </row>
    <row r="32" spans="1:4" x14ac:dyDescent="0.25">
      <c r="A32" s="432" t="s">
        <v>394</v>
      </c>
      <c r="B32" s="383"/>
    </row>
    <row r="33" spans="1:2" x14ac:dyDescent="0.25">
      <c r="A33" s="432" t="s">
        <v>423</v>
      </c>
      <c r="B33" s="112"/>
    </row>
    <row r="34" spans="1:2" x14ac:dyDescent="0.25">
      <c r="A34" s="432" t="s">
        <v>395</v>
      </c>
      <c r="B34" s="112"/>
    </row>
    <row r="35" spans="1:2" x14ac:dyDescent="0.25">
      <c r="A35" s="432" t="s">
        <v>396</v>
      </c>
      <c r="B35" s="112"/>
    </row>
    <row r="36" spans="1:2" ht="26.25" x14ac:dyDescent="0.25">
      <c r="A36" s="432" t="s">
        <v>383</v>
      </c>
      <c r="B36" s="383" t="s">
        <v>1616</v>
      </c>
    </row>
    <row r="37" spans="1:2" x14ac:dyDescent="0.25">
      <c r="A37" s="432" t="s">
        <v>384</v>
      </c>
      <c r="B37" s="383" t="s">
        <v>1617</v>
      </c>
    </row>
  </sheetData>
  <hyperlinks>
    <hyperlink ref="C1" location="INDICE!A1" display="INDICE" xr:uid="{00000000-0004-0000-8B00-000000000000}"/>
  </hyperlinks>
  <pageMargins left="0.7" right="0.7" top="0.75" bottom="0.75" header="0.3" footer="0.3"/>
  <pageSetup orientation="portrait" horizontalDpi="4294967293" verticalDpi="4294967293" r:id="rId1"/>
</worksheet>
</file>

<file path=xl/worksheets/sheet1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C00-000000000000}">
  <dimension ref="A1:M37"/>
  <sheetViews>
    <sheetView zoomScaleNormal="100" workbookViewId="0">
      <selection activeCell="C1" sqref="C1"/>
    </sheetView>
  </sheetViews>
  <sheetFormatPr baseColWidth="10" defaultColWidth="48" defaultRowHeight="15" x14ac:dyDescent="0.25"/>
  <cols>
    <col min="1" max="1" width="44.42578125" style="10" bestFit="1" customWidth="1"/>
    <col min="2" max="2" width="100.7109375" style="11" customWidth="1"/>
    <col min="3" max="3" width="7" style="8" bestFit="1" customWidth="1"/>
    <col min="4" max="13" width="48" style="8"/>
    <col min="14" max="16384" width="48" style="12"/>
  </cols>
  <sheetData>
    <row r="1" spans="1:3" x14ac:dyDescent="0.25">
      <c r="A1" s="678" t="s">
        <v>401</v>
      </c>
      <c r="B1" s="679" t="s">
        <v>402</v>
      </c>
      <c r="C1" s="6" t="s">
        <v>144</v>
      </c>
    </row>
    <row r="2" spans="1:3" x14ac:dyDescent="0.25">
      <c r="A2" s="432" t="s">
        <v>8</v>
      </c>
      <c r="B2" s="344" t="s">
        <v>40</v>
      </c>
    </row>
    <row r="3" spans="1:3" x14ac:dyDescent="0.25">
      <c r="A3" s="415" t="s">
        <v>6</v>
      </c>
      <c r="B3" s="295" t="s">
        <v>36</v>
      </c>
    </row>
    <row r="4" spans="1:3" x14ac:dyDescent="0.25">
      <c r="A4" s="415" t="s">
        <v>370</v>
      </c>
      <c r="B4" s="295" t="s">
        <v>37</v>
      </c>
    </row>
    <row r="5" spans="1:3" x14ac:dyDescent="0.25">
      <c r="A5" s="415" t="s">
        <v>11</v>
      </c>
      <c r="B5" s="300" t="s">
        <v>1618</v>
      </c>
    </row>
    <row r="6" spans="1:3" x14ac:dyDescent="0.25">
      <c r="A6" s="415" t="s">
        <v>145</v>
      </c>
      <c r="B6" s="413" t="s">
        <v>404</v>
      </c>
    </row>
    <row r="7" spans="1:3" x14ac:dyDescent="0.25">
      <c r="A7" s="415" t="s">
        <v>9</v>
      </c>
      <c r="B7" s="413" t="s">
        <v>405</v>
      </c>
    </row>
    <row r="8" spans="1:3" x14ac:dyDescent="0.25">
      <c r="A8" s="415" t="s">
        <v>371</v>
      </c>
      <c r="B8" s="413">
        <v>2018</v>
      </c>
    </row>
    <row r="9" spans="1:3" x14ac:dyDescent="0.25">
      <c r="A9" s="415" t="s">
        <v>372</v>
      </c>
      <c r="B9" s="413" t="s">
        <v>453</v>
      </c>
    </row>
    <row r="10" spans="1:3" ht="76.5" x14ac:dyDescent="0.25">
      <c r="A10" s="209" t="s">
        <v>373</v>
      </c>
      <c r="B10" s="296" t="s">
        <v>1619</v>
      </c>
    </row>
    <row r="11" spans="1:3" x14ac:dyDescent="0.25">
      <c r="A11" s="415" t="s">
        <v>374</v>
      </c>
      <c r="B11" s="330" t="s">
        <v>1605</v>
      </c>
    </row>
    <row r="12" spans="1:3" x14ac:dyDescent="0.25">
      <c r="A12" s="415" t="s">
        <v>375</v>
      </c>
      <c r="B12" s="330" t="s">
        <v>527</v>
      </c>
    </row>
    <row r="13" spans="1:3" x14ac:dyDescent="0.25">
      <c r="A13" s="415" t="s">
        <v>376</v>
      </c>
      <c r="B13" s="330" t="s">
        <v>1620</v>
      </c>
    </row>
    <row r="14" spans="1:3" x14ac:dyDescent="0.25">
      <c r="A14" s="415" t="s">
        <v>146</v>
      </c>
      <c r="B14" s="413" t="s">
        <v>1621</v>
      </c>
    </row>
    <row r="15" spans="1:3" x14ac:dyDescent="0.25">
      <c r="A15" s="415" t="s">
        <v>377</v>
      </c>
      <c r="B15" s="328">
        <v>43098</v>
      </c>
    </row>
    <row r="16" spans="1:3" x14ac:dyDescent="0.25">
      <c r="A16" s="415" t="s">
        <v>378</v>
      </c>
      <c r="B16" s="328">
        <v>43830</v>
      </c>
    </row>
    <row r="17" spans="1:2" x14ac:dyDescent="0.25">
      <c r="A17" s="433" t="s">
        <v>379</v>
      </c>
      <c r="B17" s="344" t="s">
        <v>493</v>
      </c>
    </row>
    <row r="18" spans="1:2" x14ac:dyDescent="0.25">
      <c r="A18" s="432" t="s">
        <v>380</v>
      </c>
      <c r="B18" s="344" t="s">
        <v>1622</v>
      </c>
    </row>
    <row r="19" spans="1:2" x14ac:dyDescent="0.25">
      <c r="A19" s="432" t="s">
        <v>381</v>
      </c>
      <c r="B19" s="344" t="s">
        <v>1513</v>
      </c>
    </row>
    <row r="20" spans="1:2" x14ac:dyDescent="0.25">
      <c r="A20" s="432" t="s">
        <v>382</v>
      </c>
      <c r="B20" s="344" t="s">
        <v>462</v>
      </c>
    </row>
    <row r="21" spans="1:2" x14ac:dyDescent="0.25">
      <c r="A21" s="432" t="s">
        <v>385</v>
      </c>
      <c r="B21" s="344" t="s">
        <v>1609</v>
      </c>
    </row>
    <row r="22" spans="1:2" s="8" customFormat="1" ht="12.75" x14ac:dyDescent="0.2">
      <c r="A22" s="432" t="s">
        <v>386</v>
      </c>
      <c r="B22" s="413" t="s">
        <v>1530</v>
      </c>
    </row>
    <row r="23" spans="1:2" s="8" customFormat="1" ht="12.75" x14ac:dyDescent="0.2">
      <c r="A23" s="432" t="s">
        <v>418</v>
      </c>
      <c r="B23" s="623" t="s">
        <v>1610</v>
      </c>
    </row>
    <row r="24" spans="1:2" s="8" customFormat="1" ht="12.75" x14ac:dyDescent="0.2">
      <c r="A24" s="432" t="s">
        <v>387</v>
      </c>
      <c r="B24" s="413">
        <v>2018</v>
      </c>
    </row>
    <row r="25" spans="1:2" s="8" customFormat="1" ht="25.5" x14ac:dyDescent="0.2">
      <c r="A25" s="432" t="s">
        <v>388</v>
      </c>
      <c r="B25" s="413" t="s">
        <v>1612</v>
      </c>
    </row>
    <row r="26" spans="1:2" s="8" customFormat="1" ht="12.75" x14ac:dyDescent="0.2">
      <c r="A26" s="432" t="s">
        <v>389</v>
      </c>
      <c r="B26" s="413" t="s">
        <v>1623</v>
      </c>
    </row>
    <row r="27" spans="1:2" s="8" customFormat="1" ht="12.75" x14ac:dyDescent="0.2">
      <c r="A27" s="432" t="s">
        <v>390</v>
      </c>
      <c r="B27" s="413" t="s">
        <v>1624</v>
      </c>
    </row>
    <row r="28" spans="1:2" s="8" customFormat="1" ht="12.75" x14ac:dyDescent="0.2">
      <c r="A28" s="432" t="s">
        <v>422</v>
      </c>
      <c r="B28" s="413" t="s">
        <v>1625</v>
      </c>
    </row>
    <row r="29" spans="1:2" s="8" customFormat="1" ht="12.75" x14ac:dyDescent="0.2">
      <c r="A29" s="432" t="s">
        <v>391</v>
      </c>
      <c r="B29" s="413">
        <v>2017</v>
      </c>
    </row>
    <row r="30" spans="1:2" x14ac:dyDescent="0.25">
      <c r="A30" s="432" t="s">
        <v>392</v>
      </c>
      <c r="B30" s="413" t="s">
        <v>453</v>
      </c>
    </row>
    <row r="31" spans="1:2" x14ac:dyDescent="0.25">
      <c r="A31" s="432" t="s">
        <v>393</v>
      </c>
      <c r="B31" s="413" t="s">
        <v>1626</v>
      </c>
    </row>
    <row r="32" spans="1:2" x14ac:dyDescent="0.25">
      <c r="A32" s="432" t="s">
        <v>394</v>
      </c>
      <c r="B32" s="413" t="s">
        <v>417</v>
      </c>
    </row>
    <row r="33" spans="1:4" x14ac:dyDescent="0.25">
      <c r="A33" s="432" t="s">
        <v>423</v>
      </c>
      <c r="B33" s="623" t="s">
        <v>1614</v>
      </c>
      <c r="D33" s="12"/>
    </row>
    <row r="34" spans="1:4" x14ac:dyDescent="0.25">
      <c r="A34" s="432" t="s">
        <v>395</v>
      </c>
      <c r="B34" s="413">
        <v>2016</v>
      </c>
      <c r="D34" s="12"/>
    </row>
    <row r="35" spans="1:4" x14ac:dyDescent="0.25">
      <c r="A35" s="432" t="s">
        <v>396</v>
      </c>
      <c r="B35" s="413" t="s">
        <v>1615</v>
      </c>
    </row>
    <row r="36" spans="1:4" x14ac:dyDescent="0.25">
      <c r="A36" s="432" t="s">
        <v>383</v>
      </c>
      <c r="B36" s="297" t="s">
        <v>1627</v>
      </c>
    </row>
    <row r="37" spans="1:4" x14ac:dyDescent="0.25">
      <c r="A37" s="432" t="s">
        <v>384</v>
      </c>
      <c r="B37" s="443" t="s">
        <v>1628</v>
      </c>
    </row>
  </sheetData>
  <hyperlinks>
    <hyperlink ref="C1" location="INDICE!A1" display="INDICE" xr:uid="{00000000-0004-0000-8C00-000000000000}"/>
  </hyperlinks>
  <pageMargins left="0.7" right="0.7" top="0.75" bottom="0.75" header="0.3" footer="0.3"/>
  <pageSetup orientation="portrait" horizontalDpi="4294967293" verticalDpi="4294967293" r:id="rId1"/>
</worksheet>
</file>

<file path=xl/worksheets/sheet1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D00-000000000000}">
  <dimension ref="A1:M37"/>
  <sheetViews>
    <sheetView zoomScaleNormal="100" workbookViewId="0"/>
  </sheetViews>
  <sheetFormatPr baseColWidth="10" defaultColWidth="48" defaultRowHeight="15" x14ac:dyDescent="0.25"/>
  <cols>
    <col min="1" max="1" width="44.42578125" style="10" bestFit="1" customWidth="1"/>
    <col min="2" max="2" width="100.7109375" style="11" customWidth="1"/>
    <col min="3" max="3" width="7" style="8" bestFit="1" customWidth="1"/>
    <col min="4" max="13" width="48" style="8"/>
    <col min="14" max="16384" width="48" style="12"/>
  </cols>
  <sheetData>
    <row r="1" spans="1:3" x14ac:dyDescent="0.25">
      <c r="A1" s="678" t="s">
        <v>401</v>
      </c>
      <c r="B1" s="679" t="s">
        <v>402</v>
      </c>
      <c r="C1" s="6" t="s">
        <v>144</v>
      </c>
    </row>
    <row r="2" spans="1:3" x14ac:dyDescent="0.25">
      <c r="A2" s="432" t="s">
        <v>8</v>
      </c>
      <c r="B2" s="344" t="s">
        <v>41</v>
      </c>
    </row>
    <row r="3" spans="1:3" x14ac:dyDescent="0.25">
      <c r="A3" s="415" t="s">
        <v>6</v>
      </c>
      <c r="B3" s="295" t="s">
        <v>36</v>
      </c>
    </row>
    <row r="4" spans="1:3" x14ac:dyDescent="0.25">
      <c r="A4" s="415" t="s">
        <v>370</v>
      </c>
      <c r="B4" s="295" t="s">
        <v>37</v>
      </c>
    </row>
    <row r="5" spans="1:3" x14ac:dyDescent="0.25">
      <c r="A5" s="415" t="s">
        <v>11</v>
      </c>
      <c r="B5" s="300" t="s">
        <v>1629</v>
      </c>
    </row>
    <row r="6" spans="1:3" x14ac:dyDescent="0.25">
      <c r="A6" s="415" t="s">
        <v>145</v>
      </c>
      <c r="B6" s="344" t="s">
        <v>404</v>
      </c>
    </row>
    <row r="7" spans="1:3" x14ac:dyDescent="0.25">
      <c r="A7" s="415" t="s">
        <v>9</v>
      </c>
      <c r="B7" s="344" t="s">
        <v>405</v>
      </c>
    </row>
    <row r="8" spans="1:3" x14ac:dyDescent="0.25">
      <c r="A8" s="415" t="s">
        <v>371</v>
      </c>
      <c r="B8" s="344" t="s">
        <v>1630</v>
      </c>
    </row>
    <row r="9" spans="1:3" x14ac:dyDescent="0.25">
      <c r="A9" s="415" t="s">
        <v>372</v>
      </c>
      <c r="B9" s="344" t="s">
        <v>453</v>
      </c>
    </row>
    <row r="10" spans="1:3" ht="63.75" x14ac:dyDescent="0.25">
      <c r="A10" s="209" t="s">
        <v>373</v>
      </c>
      <c r="B10" s="296" t="s">
        <v>1631</v>
      </c>
    </row>
    <row r="11" spans="1:3" x14ac:dyDescent="0.25">
      <c r="A11" s="415" t="s">
        <v>374</v>
      </c>
      <c r="B11" s="330" t="s">
        <v>1632</v>
      </c>
    </row>
    <row r="12" spans="1:3" x14ac:dyDescent="0.25">
      <c r="A12" s="415" t="s">
        <v>375</v>
      </c>
      <c r="B12" s="311" t="s">
        <v>527</v>
      </c>
    </row>
    <row r="13" spans="1:3" x14ac:dyDescent="0.25">
      <c r="A13" s="415" t="s">
        <v>376</v>
      </c>
      <c r="B13" s="311" t="s">
        <v>1633</v>
      </c>
    </row>
    <row r="14" spans="1:3" x14ac:dyDescent="0.25">
      <c r="A14" s="415" t="s">
        <v>146</v>
      </c>
      <c r="B14" s="311" t="s">
        <v>1634</v>
      </c>
    </row>
    <row r="15" spans="1:3" x14ac:dyDescent="0.25">
      <c r="A15" s="415" t="s">
        <v>377</v>
      </c>
      <c r="B15" s="328">
        <v>43098</v>
      </c>
    </row>
    <row r="16" spans="1:3" x14ac:dyDescent="0.25">
      <c r="A16" s="415" t="s">
        <v>378</v>
      </c>
      <c r="B16" s="328">
        <v>43826</v>
      </c>
    </row>
    <row r="17" spans="1:4" x14ac:dyDescent="0.25">
      <c r="A17" s="433" t="s">
        <v>379</v>
      </c>
      <c r="B17" s="313" t="s">
        <v>412</v>
      </c>
    </row>
    <row r="18" spans="1:4" x14ac:dyDescent="0.25">
      <c r="A18" s="432" t="s">
        <v>380</v>
      </c>
      <c r="B18" s="344" t="s">
        <v>1635</v>
      </c>
    </row>
    <row r="19" spans="1:4" x14ac:dyDescent="0.25">
      <c r="A19" s="432" t="s">
        <v>381</v>
      </c>
      <c r="B19" s="344" t="s">
        <v>1513</v>
      </c>
    </row>
    <row r="20" spans="1:4" x14ac:dyDescent="0.25">
      <c r="A20" s="432" t="s">
        <v>382</v>
      </c>
      <c r="B20" s="344" t="s">
        <v>462</v>
      </c>
    </row>
    <row r="21" spans="1:4" x14ac:dyDescent="0.25">
      <c r="A21" s="432" t="s">
        <v>385</v>
      </c>
      <c r="B21" s="299" t="s">
        <v>1636</v>
      </c>
    </row>
    <row r="22" spans="1:4" x14ac:dyDescent="0.25">
      <c r="A22" s="432" t="s">
        <v>386</v>
      </c>
      <c r="B22" s="344" t="s">
        <v>1637</v>
      </c>
    </row>
    <row r="23" spans="1:4" x14ac:dyDescent="0.25">
      <c r="A23" s="432" t="s">
        <v>418</v>
      </c>
      <c r="B23" s="311" t="s">
        <v>1638</v>
      </c>
      <c r="D23" s="12"/>
    </row>
    <row r="24" spans="1:4" x14ac:dyDescent="0.25">
      <c r="A24" s="432" t="s">
        <v>387</v>
      </c>
      <c r="B24" s="344" t="s">
        <v>1630</v>
      </c>
      <c r="D24" s="12"/>
    </row>
    <row r="25" spans="1:4" x14ac:dyDescent="0.25">
      <c r="A25" s="432" t="s">
        <v>388</v>
      </c>
      <c r="B25" s="311" t="s">
        <v>453</v>
      </c>
    </row>
    <row r="26" spans="1:4" x14ac:dyDescent="0.25">
      <c r="A26" s="432" t="s">
        <v>389</v>
      </c>
      <c r="B26" s="413" t="s">
        <v>1639</v>
      </c>
    </row>
    <row r="27" spans="1:4" x14ac:dyDescent="0.25">
      <c r="A27" s="432" t="s">
        <v>390</v>
      </c>
      <c r="B27" s="413" t="s">
        <v>417</v>
      </c>
    </row>
    <row r="28" spans="1:4" x14ac:dyDescent="0.25">
      <c r="A28" s="432" t="s">
        <v>422</v>
      </c>
      <c r="B28" s="623" t="s">
        <v>1614</v>
      </c>
      <c r="D28" s="12"/>
    </row>
    <row r="29" spans="1:4" x14ac:dyDescent="0.25">
      <c r="A29" s="432" t="s">
        <v>391</v>
      </c>
      <c r="B29" s="413">
        <v>2017</v>
      </c>
      <c r="D29" s="12"/>
    </row>
    <row r="30" spans="1:4" x14ac:dyDescent="0.25">
      <c r="A30" s="432" t="s">
        <v>392</v>
      </c>
      <c r="B30" s="413" t="s">
        <v>1615</v>
      </c>
    </row>
    <row r="31" spans="1:4" x14ac:dyDescent="0.25">
      <c r="A31" s="432" t="s">
        <v>393</v>
      </c>
      <c r="B31" s="383"/>
    </row>
    <row r="32" spans="1:4" x14ac:dyDescent="0.25">
      <c r="A32" s="432" t="s">
        <v>394</v>
      </c>
      <c r="B32" s="383"/>
    </row>
    <row r="33" spans="1:2" x14ac:dyDescent="0.25">
      <c r="A33" s="432" t="s">
        <v>423</v>
      </c>
      <c r="B33" s="112"/>
    </row>
    <row r="34" spans="1:2" x14ac:dyDescent="0.25">
      <c r="A34" s="432" t="s">
        <v>395</v>
      </c>
      <c r="B34" s="112"/>
    </row>
    <row r="35" spans="1:2" x14ac:dyDescent="0.25">
      <c r="A35" s="432" t="s">
        <v>396</v>
      </c>
      <c r="B35" s="298"/>
    </row>
    <row r="36" spans="1:2" x14ac:dyDescent="0.25">
      <c r="A36" s="432" t="s">
        <v>383</v>
      </c>
      <c r="B36" s="383" t="s">
        <v>1640</v>
      </c>
    </row>
    <row r="37" spans="1:2" x14ac:dyDescent="0.25">
      <c r="A37" s="432" t="s">
        <v>384</v>
      </c>
      <c r="B37" s="383" t="s">
        <v>1641</v>
      </c>
    </row>
  </sheetData>
  <hyperlinks>
    <hyperlink ref="C1" location="INDICE!A1" display="INDICE" xr:uid="{00000000-0004-0000-8D00-000000000000}"/>
  </hyperlinks>
  <pageMargins left="0.7" right="0.7" top="0.75" bottom="0.75" header="0.3" footer="0.3"/>
  <pageSetup orientation="portrait" horizontalDpi="4294967293" verticalDpi="4294967293" r:id="rId1"/>
</worksheet>
</file>

<file path=xl/worksheets/sheet1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E00-000000000000}">
  <dimension ref="A1:M119"/>
  <sheetViews>
    <sheetView zoomScaleNormal="100" workbookViewId="0">
      <pane ySplit="2" topLeftCell="A3" activePane="bottomLeft" state="frozen"/>
      <selection activeCell="A16" sqref="A16"/>
      <selection pane="bottomLeft"/>
    </sheetView>
  </sheetViews>
  <sheetFormatPr baseColWidth="10" defaultColWidth="11.42578125" defaultRowHeight="15" x14ac:dyDescent="0.25"/>
  <cols>
    <col min="1" max="1" width="18.5703125" bestFit="1" customWidth="1"/>
    <col min="2" max="2" width="24" style="402" bestFit="1" customWidth="1"/>
    <col min="3" max="3" width="16.85546875" style="402" bestFit="1" customWidth="1"/>
    <col min="4" max="4" width="41.7109375" bestFit="1" customWidth="1"/>
    <col min="5" max="5" width="11.5703125" bestFit="1" customWidth="1"/>
    <col min="6" max="6" width="20.5703125" bestFit="1" customWidth="1"/>
    <col min="7" max="7" width="6" bestFit="1" customWidth="1"/>
    <col min="8" max="8" width="54.7109375" customWidth="1"/>
    <col min="9" max="9" width="54.7109375" style="2" customWidth="1"/>
    <col min="10" max="10" width="54.7109375" customWidth="1"/>
    <col min="11" max="11" width="13.140625" bestFit="1" customWidth="1"/>
    <col min="13" max="13" width="9.140625" customWidth="1"/>
  </cols>
  <sheetData>
    <row r="1" spans="1:13" ht="47.25" customHeight="1" x14ac:dyDescent="0.25">
      <c r="A1" s="119" t="s">
        <v>1642</v>
      </c>
      <c r="B1" s="744" t="s">
        <v>1643</v>
      </c>
      <c r="C1" s="744"/>
      <c r="D1" s="744"/>
      <c r="E1" s="744"/>
      <c r="F1" s="744"/>
      <c r="G1" s="744"/>
      <c r="H1" s="744"/>
      <c r="I1" s="744"/>
      <c r="J1" s="751"/>
      <c r="K1" s="6" t="s">
        <v>144</v>
      </c>
      <c r="L1" s="6"/>
      <c r="M1" s="409"/>
    </row>
    <row r="2" spans="1:13" ht="30" x14ac:dyDescent="0.25">
      <c r="A2" s="649" t="s">
        <v>174</v>
      </c>
      <c r="B2" s="649" t="s">
        <v>175</v>
      </c>
      <c r="C2" s="649" t="s">
        <v>176</v>
      </c>
      <c r="D2" s="649" t="s">
        <v>177</v>
      </c>
      <c r="E2" s="649" t="s">
        <v>178</v>
      </c>
      <c r="F2" s="649" t="s">
        <v>14</v>
      </c>
      <c r="G2" s="649" t="s">
        <v>470</v>
      </c>
      <c r="H2" s="649" t="s">
        <v>1644</v>
      </c>
      <c r="I2" s="649" t="s">
        <v>1645</v>
      </c>
      <c r="J2" s="649" t="s">
        <v>1646</v>
      </c>
      <c r="K2" s="6" t="s">
        <v>432</v>
      </c>
      <c r="L2" s="409"/>
      <c r="M2" s="409"/>
    </row>
    <row r="3" spans="1:13" s="5" customFormat="1" ht="12.75" x14ac:dyDescent="0.2">
      <c r="A3" s="392" t="s">
        <v>179</v>
      </c>
      <c r="B3" s="392" t="s">
        <v>180</v>
      </c>
      <c r="C3" s="390" t="s">
        <v>181</v>
      </c>
      <c r="D3" s="392" t="s">
        <v>182</v>
      </c>
      <c r="E3" s="377">
        <v>1001</v>
      </c>
      <c r="F3" s="392" t="s">
        <v>180</v>
      </c>
      <c r="G3" s="377">
        <v>1101</v>
      </c>
      <c r="H3" s="290">
        <v>4.45</v>
      </c>
      <c r="I3" s="150" t="s">
        <v>510</v>
      </c>
      <c r="J3" s="290">
        <v>20.97</v>
      </c>
      <c r="K3" s="579"/>
      <c r="L3" s="579"/>
      <c r="M3" s="608"/>
    </row>
    <row r="4" spans="1:13" s="5" customFormat="1" ht="12.75" x14ac:dyDescent="0.2">
      <c r="A4" s="392" t="s">
        <v>179</v>
      </c>
      <c r="B4" s="392" t="s">
        <v>180</v>
      </c>
      <c r="C4" s="390" t="s">
        <v>181</v>
      </c>
      <c r="D4" s="392" t="s">
        <v>182</v>
      </c>
      <c r="E4" s="377">
        <v>1001</v>
      </c>
      <c r="F4" s="392" t="s">
        <v>183</v>
      </c>
      <c r="G4" s="377">
        <v>1107</v>
      </c>
      <c r="H4" s="290">
        <v>3.88</v>
      </c>
      <c r="I4" s="150" t="s">
        <v>510</v>
      </c>
      <c r="J4" s="290">
        <v>6.76</v>
      </c>
      <c r="K4" s="579"/>
      <c r="L4" s="579"/>
      <c r="M4" s="608"/>
    </row>
    <row r="5" spans="1:13" s="5" customFormat="1" ht="12.75" x14ac:dyDescent="0.2">
      <c r="A5" s="392" t="s">
        <v>184</v>
      </c>
      <c r="B5" s="392" t="s">
        <v>184</v>
      </c>
      <c r="C5" s="390" t="s">
        <v>181</v>
      </c>
      <c r="D5" s="392" t="s">
        <v>184</v>
      </c>
      <c r="E5" s="377">
        <v>2101</v>
      </c>
      <c r="F5" s="392" t="s">
        <v>184</v>
      </c>
      <c r="G5" s="377">
        <v>2101</v>
      </c>
      <c r="H5" s="290">
        <v>6.44</v>
      </c>
      <c r="I5" s="150" t="s">
        <v>510</v>
      </c>
      <c r="J5" s="290">
        <v>5.56</v>
      </c>
      <c r="K5" s="579"/>
      <c r="L5" s="579"/>
      <c r="M5" s="608"/>
    </row>
    <row r="6" spans="1:13" s="5" customFormat="1" ht="12.75" x14ac:dyDescent="0.2">
      <c r="A6" s="392" t="s">
        <v>184</v>
      </c>
      <c r="B6" s="392" t="s">
        <v>185</v>
      </c>
      <c r="C6" s="390" t="s">
        <v>181</v>
      </c>
      <c r="D6" s="392" t="s">
        <v>186</v>
      </c>
      <c r="E6" s="377">
        <v>2201</v>
      </c>
      <c r="F6" s="392" t="s">
        <v>186</v>
      </c>
      <c r="G6" s="377">
        <v>2201</v>
      </c>
      <c r="H6" s="150" t="s">
        <v>510</v>
      </c>
      <c r="I6" s="150" t="s">
        <v>510</v>
      </c>
      <c r="J6" s="150" t="s">
        <v>510</v>
      </c>
      <c r="K6" s="579"/>
      <c r="L6" s="579"/>
      <c r="M6" s="608"/>
    </row>
    <row r="7" spans="1:13" s="5" customFormat="1" ht="12.75" x14ac:dyDescent="0.2">
      <c r="A7" s="392" t="s">
        <v>187</v>
      </c>
      <c r="B7" s="392" t="s">
        <v>188</v>
      </c>
      <c r="C7" s="390" t="s">
        <v>181</v>
      </c>
      <c r="D7" s="392" t="s">
        <v>189</v>
      </c>
      <c r="E7" s="377">
        <v>3001</v>
      </c>
      <c r="F7" s="392" t="s">
        <v>188</v>
      </c>
      <c r="G7" s="377">
        <v>3101</v>
      </c>
      <c r="H7" s="150" t="s">
        <v>510</v>
      </c>
      <c r="I7" s="150" t="s">
        <v>510</v>
      </c>
      <c r="J7" s="150" t="s">
        <v>510</v>
      </c>
      <c r="K7" s="579"/>
      <c r="L7" s="579"/>
      <c r="M7" s="608"/>
    </row>
    <row r="8" spans="1:13" s="5" customFormat="1" ht="12.75" x14ac:dyDescent="0.2">
      <c r="A8" s="392" t="s">
        <v>187</v>
      </c>
      <c r="B8" s="392" t="s">
        <v>188</v>
      </c>
      <c r="C8" s="390" t="s">
        <v>181</v>
      </c>
      <c r="D8" s="392" t="s">
        <v>189</v>
      </c>
      <c r="E8" s="377">
        <v>3001</v>
      </c>
      <c r="F8" s="392" t="s">
        <v>190</v>
      </c>
      <c r="G8" s="377">
        <v>3103</v>
      </c>
      <c r="H8" s="150" t="s">
        <v>510</v>
      </c>
      <c r="I8" s="150" t="s">
        <v>510</v>
      </c>
      <c r="J8" s="150" t="s">
        <v>510</v>
      </c>
      <c r="K8" s="579"/>
      <c r="L8" s="579"/>
      <c r="M8" s="608"/>
    </row>
    <row r="9" spans="1:13" s="5" customFormat="1" ht="12.75" x14ac:dyDescent="0.2">
      <c r="A9" s="392" t="s">
        <v>187</v>
      </c>
      <c r="B9" s="387" t="s">
        <v>191</v>
      </c>
      <c r="C9" s="390" t="s">
        <v>181</v>
      </c>
      <c r="D9" s="387" t="s">
        <v>192</v>
      </c>
      <c r="E9" s="377">
        <v>3301</v>
      </c>
      <c r="F9" s="387" t="s">
        <v>192</v>
      </c>
      <c r="G9" s="377">
        <v>3301</v>
      </c>
      <c r="H9" s="150" t="s">
        <v>510</v>
      </c>
      <c r="I9" s="150" t="s">
        <v>510</v>
      </c>
      <c r="J9" s="150" t="s">
        <v>510</v>
      </c>
      <c r="K9" s="579"/>
      <c r="L9" s="579"/>
      <c r="M9" s="608"/>
    </row>
    <row r="10" spans="1:13" s="5" customFormat="1" ht="12.75" x14ac:dyDescent="0.2">
      <c r="A10" s="392" t="s">
        <v>193</v>
      </c>
      <c r="B10" s="392" t="s">
        <v>194</v>
      </c>
      <c r="C10" s="390" t="s">
        <v>181</v>
      </c>
      <c r="D10" s="392" t="s">
        <v>195</v>
      </c>
      <c r="E10" s="377">
        <v>4001</v>
      </c>
      <c r="F10" s="392" t="s">
        <v>196</v>
      </c>
      <c r="G10" s="377">
        <v>4101</v>
      </c>
      <c r="H10" s="290">
        <v>2.5099999999999998</v>
      </c>
      <c r="I10" s="150" t="s">
        <v>510</v>
      </c>
      <c r="J10" s="290">
        <v>2.41</v>
      </c>
      <c r="K10" s="579"/>
      <c r="L10" s="579"/>
      <c r="M10" s="608"/>
    </row>
    <row r="11" spans="1:13" s="5" customFormat="1" ht="12.75" x14ac:dyDescent="0.2">
      <c r="A11" s="392" t="s">
        <v>193</v>
      </c>
      <c r="B11" s="392" t="s">
        <v>194</v>
      </c>
      <c r="C11" s="390" t="s">
        <v>181</v>
      </c>
      <c r="D11" s="392" t="s">
        <v>195</v>
      </c>
      <c r="E11" s="377">
        <v>4001</v>
      </c>
      <c r="F11" s="392" t="s">
        <v>193</v>
      </c>
      <c r="G11" s="377">
        <v>4102</v>
      </c>
      <c r="H11" s="290">
        <v>3.68</v>
      </c>
      <c r="I11" s="150" t="s">
        <v>510</v>
      </c>
      <c r="J11" s="290">
        <v>2.5</v>
      </c>
      <c r="K11" s="579"/>
      <c r="L11" s="579"/>
      <c r="M11" s="608"/>
    </row>
    <row r="12" spans="1:13" s="5" customFormat="1" ht="12.75" x14ac:dyDescent="0.2">
      <c r="A12" s="392" t="s">
        <v>193</v>
      </c>
      <c r="B12" s="392" t="s">
        <v>197</v>
      </c>
      <c r="C12" s="390" t="s">
        <v>181</v>
      </c>
      <c r="D12" s="392" t="s">
        <v>198</v>
      </c>
      <c r="E12" s="377">
        <v>4301</v>
      </c>
      <c r="F12" s="193" t="s">
        <v>198</v>
      </c>
      <c r="G12" s="377">
        <v>4301</v>
      </c>
      <c r="H12" s="150" t="s">
        <v>510</v>
      </c>
      <c r="I12" s="150" t="s">
        <v>510</v>
      </c>
      <c r="J12" s="150" t="s">
        <v>510</v>
      </c>
      <c r="K12" s="579"/>
      <c r="L12" s="579"/>
      <c r="M12" s="608"/>
    </row>
    <row r="13" spans="1:13" s="5" customFormat="1" ht="12.75" x14ac:dyDescent="0.2">
      <c r="A13" s="392" t="s">
        <v>199</v>
      </c>
      <c r="B13" s="392" t="s">
        <v>199</v>
      </c>
      <c r="C13" s="390" t="s">
        <v>200</v>
      </c>
      <c r="D13" s="392" t="s">
        <v>200</v>
      </c>
      <c r="E13" s="377">
        <v>5001</v>
      </c>
      <c r="F13" s="392" t="s">
        <v>199</v>
      </c>
      <c r="G13" s="377">
        <v>5101</v>
      </c>
      <c r="H13" s="290">
        <v>29.7</v>
      </c>
      <c r="I13" s="150" t="s">
        <v>510</v>
      </c>
      <c r="J13" s="290">
        <v>4.6900000000000004</v>
      </c>
      <c r="K13" s="579"/>
      <c r="L13" s="579"/>
      <c r="M13" s="608"/>
    </row>
    <row r="14" spans="1:13" s="5" customFormat="1" ht="12.75" x14ac:dyDescent="0.2">
      <c r="A14" s="392" t="s">
        <v>199</v>
      </c>
      <c r="B14" s="392" t="s">
        <v>199</v>
      </c>
      <c r="C14" s="390" t="s">
        <v>200</v>
      </c>
      <c r="D14" s="392" t="s">
        <v>200</v>
      </c>
      <c r="E14" s="377">
        <v>5001</v>
      </c>
      <c r="F14" s="392" t="s">
        <v>201</v>
      </c>
      <c r="G14" s="377">
        <v>5102</v>
      </c>
      <c r="H14" s="150" t="s">
        <v>510</v>
      </c>
      <c r="I14" s="150" t="s">
        <v>510</v>
      </c>
      <c r="J14" s="150" t="s">
        <v>510</v>
      </c>
      <c r="K14" s="579"/>
      <c r="L14" s="579"/>
      <c r="M14" s="608"/>
    </row>
    <row r="15" spans="1:13" s="5" customFormat="1" ht="12.75" x14ac:dyDescent="0.2">
      <c r="A15" s="392" t="s">
        <v>199</v>
      </c>
      <c r="B15" s="392" t="s">
        <v>199</v>
      </c>
      <c r="C15" s="390" t="s">
        <v>200</v>
      </c>
      <c r="D15" s="392" t="s">
        <v>200</v>
      </c>
      <c r="E15" s="377">
        <v>5001</v>
      </c>
      <c r="F15" s="392" t="s">
        <v>202</v>
      </c>
      <c r="G15" s="377">
        <v>5103</v>
      </c>
      <c r="H15" s="290">
        <v>5.35</v>
      </c>
      <c r="I15" s="150" t="s">
        <v>510</v>
      </c>
      <c r="J15" s="290">
        <v>0.96</v>
      </c>
      <c r="K15" s="579"/>
      <c r="L15" s="579"/>
      <c r="M15" s="608"/>
    </row>
    <row r="16" spans="1:13" s="5" customFormat="1" ht="12.75" x14ac:dyDescent="0.2">
      <c r="A16" s="392" t="s">
        <v>199</v>
      </c>
      <c r="B16" s="392" t="s">
        <v>199</v>
      </c>
      <c r="C16" s="390" t="s">
        <v>200</v>
      </c>
      <c r="D16" s="392" t="s">
        <v>200</v>
      </c>
      <c r="E16" s="377">
        <v>5001</v>
      </c>
      <c r="F16" s="392" t="s">
        <v>203</v>
      </c>
      <c r="G16" s="377">
        <v>5105</v>
      </c>
      <c r="H16" s="150" t="s">
        <v>510</v>
      </c>
      <c r="I16" s="150" t="s">
        <v>510</v>
      </c>
      <c r="J16" s="150" t="s">
        <v>510</v>
      </c>
      <c r="K16" s="579"/>
      <c r="L16" s="579"/>
      <c r="M16" s="608"/>
    </row>
    <row r="17" spans="1:13" s="5" customFormat="1" ht="12.75" x14ac:dyDescent="0.2">
      <c r="A17" s="392" t="s">
        <v>199</v>
      </c>
      <c r="B17" s="392" t="s">
        <v>199</v>
      </c>
      <c r="C17" s="390" t="s">
        <v>200</v>
      </c>
      <c r="D17" s="392" t="s">
        <v>200</v>
      </c>
      <c r="E17" s="377">
        <v>5001</v>
      </c>
      <c r="F17" s="392" t="s">
        <v>204</v>
      </c>
      <c r="G17" s="377">
        <v>5107</v>
      </c>
      <c r="H17" s="150" t="s">
        <v>510</v>
      </c>
      <c r="I17" s="150" t="s">
        <v>510</v>
      </c>
      <c r="J17" s="150" t="s">
        <v>510</v>
      </c>
      <c r="K17" s="579"/>
      <c r="L17" s="579"/>
      <c r="M17" s="608"/>
    </row>
    <row r="18" spans="1:13" s="5" customFormat="1" ht="12.75" x14ac:dyDescent="0.2">
      <c r="A18" s="392" t="s">
        <v>199</v>
      </c>
      <c r="B18" s="392" t="s">
        <v>199</v>
      </c>
      <c r="C18" s="390" t="s">
        <v>200</v>
      </c>
      <c r="D18" s="392" t="s">
        <v>200</v>
      </c>
      <c r="E18" s="377">
        <v>5001</v>
      </c>
      <c r="F18" s="392" t="s">
        <v>205</v>
      </c>
      <c r="G18" s="377">
        <v>5109</v>
      </c>
      <c r="H18" s="290">
        <v>14.73</v>
      </c>
      <c r="I18" s="150" t="s">
        <v>510</v>
      </c>
      <c r="J18" s="290">
        <v>2.5299999999999998</v>
      </c>
      <c r="K18" s="579"/>
      <c r="L18" s="579"/>
      <c r="M18" s="608"/>
    </row>
    <row r="19" spans="1:13" s="5" customFormat="1" ht="12.75" x14ac:dyDescent="0.2">
      <c r="A19" s="392" t="s">
        <v>199</v>
      </c>
      <c r="B19" s="387" t="s">
        <v>206</v>
      </c>
      <c r="C19" s="390" t="s">
        <v>181</v>
      </c>
      <c r="D19" s="387" t="s">
        <v>207</v>
      </c>
      <c r="E19" s="377">
        <v>5301</v>
      </c>
      <c r="F19" s="194" t="s">
        <v>206</v>
      </c>
      <c r="G19" s="377">
        <v>5301</v>
      </c>
      <c r="H19" s="150" t="s">
        <v>510</v>
      </c>
      <c r="I19" s="150" t="s">
        <v>510</v>
      </c>
      <c r="J19" s="150" t="s">
        <v>510</v>
      </c>
      <c r="K19" s="579"/>
      <c r="L19" s="579"/>
      <c r="M19" s="608"/>
    </row>
    <row r="20" spans="1:13" s="5" customFormat="1" ht="12.75" x14ac:dyDescent="0.2">
      <c r="A20" s="392" t="s">
        <v>199</v>
      </c>
      <c r="B20" s="387" t="s">
        <v>206</v>
      </c>
      <c r="C20" s="390" t="s">
        <v>181</v>
      </c>
      <c r="D20" s="387" t="s">
        <v>207</v>
      </c>
      <c r="E20" s="377">
        <v>5301</v>
      </c>
      <c r="F20" s="194" t="s">
        <v>208</v>
      </c>
      <c r="G20" s="377">
        <v>5304</v>
      </c>
      <c r="H20" s="150" t="s">
        <v>510</v>
      </c>
      <c r="I20" s="150" t="s">
        <v>510</v>
      </c>
      <c r="J20" s="150" t="s">
        <v>510</v>
      </c>
      <c r="K20" s="579"/>
      <c r="L20" s="579"/>
      <c r="M20" s="608"/>
    </row>
    <row r="21" spans="1:13" s="5" customFormat="1" ht="12.75" x14ac:dyDescent="0.2">
      <c r="A21" s="392" t="s">
        <v>199</v>
      </c>
      <c r="B21" s="387" t="s">
        <v>209</v>
      </c>
      <c r="C21" s="390" t="s">
        <v>181</v>
      </c>
      <c r="D21" s="387" t="s">
        <v>210</v>
      </c>
      <c r="E21" s="377">
        <v>5501</v>
      </c>
      <c r="F21" s="194" t="s">
        <v>209</v>
      </c>
      <c r="G21" s="377">
        <v>5501</v>
      </c>
      <c r="H21" s="150" t="s">
        <v>510</v>
      </c>
      <c r="I21" s="150" t="s">
        <v>510</v>
      </c>
      <c r="J21" s="150" t="s">
        <v>510</v>
      </c>
      <c r="K21" s="579"/>
      <c r="L21" s="579"/>
      <c r="M21" s="608"/>
    </row>
    <row r="22" spans="1:13" s="5" customFormat="1" ht="12.75" x14ac:dyDescent="0.2">
      <c r="A22" s="392" t="s">
        <v>199</v>
      </c>
      <c r="B22" s="387" t="s">
        <v>209</v>
      </c>
      <c r="C22" s="390" t="s">
        <v>181</v>
      </c>
      <c r="D22" s="387" t="s">
        <v>210</v>
      </c>
      <c r="E22" s="377">
        <v>5501</v>
      </c>
      <c r="F22" s="194" t="s">
        <v>211</v>
      </c>
      <c r="G22" s="377">
        <v>5502</v>
      </c>
      <c r="H22" s="150" t="s">
        <v>510</v>
      </c>
      <c r="I22" s="150" t="s">
        <v>510</v>
      </c>
      <c r="J22" s="150" t="s">
        <v>510</v>
      </c>
      <c r="K22" s="579"/>
      <c r="L22" s="579"/>
      <c r="M22" s="608"/>
    </row>
    <row r="23" spans="1:13" s="5" customFormat="1" ht="12.75" x14ac:dyDescent="0.2">
      <c r="A23" s="392" t="s">
        <v>199</v>
      </c>
      <c r="B23" s="387" t="s">
        <v>209</v>
      </c>
      <c r="C23" s="390" t="s">
        <v>181</v>
      </c>
      <c r="D23" s="387" t="s">
        <v>210</v>
      </c>
      <c r="E23" s="377">
        <v>5501</v>
      </c>
      <c r="F23" s="194" t="s">
        <v>212</v>
      </c>
      <c r="G23" s="377">
        <v>5503</v>
      </c>
      <c r="H23" s="150" t="s">
        <v>510</v>
      </c>
      <c r="I23" s="150" t="s">
        <v>510</v>
      </c>
      <c r="J23" s="150" t="s">
        <v>510</v>
      </c>
      <c r="K23" s="579"/>
      <c r="L23" s="579"/>
      <c r="M23" s="608"/>
    </row>
    <row r="24" spans="1:13" s="5" customFormat="1" ht="12.75" x14ac:dyDescent="0.2">
      <c r="A24" s="392" t="s">
        <v>199</v>
      </c>
      <c r="B24" s="387" t="s">
        <v>209</v>
      </c>
      <c r="C24" s="390" t="s">
        <v>181</v>
      </c>
      <c r="D24" s="387" t="s">
        <v>210</v>
      </c>
      <c r="E24" s="377">
        <v>5501</v>
      </c>
      <c r="F24" s="194" t="s">
        <v>213</v>
      </c>
      <c r="G24" s="377">
        <v>5504</v>
      </c>
      <c r="H24" s="150" t="s">
        <v>510</v>
      </c>
      <c r="I24" s="150" t="s">
        <v>510</v>
      </c>
      <c r="J24" s="150" t="s">
        <v>510</v>
      </c>
      <c r="K24" s="579"/>
      <c r="L24" s="579"/>
      <c r="M24" s="608"/>
    </row>
    <row r="25" spans="1:13" s="5" customFormat="1" ht="12.75" x14ac:dyDescent="0.2">
      <c r="A25" s="392" t="s">
        <v>199</v>
      </c>
      <c r="B25" s="392" t="s">
        <v>214</v>
      </c>
      <c r="C25" s="390" t="s">
        <v>181</v>
      </c>
      <c r="D25" s="392" t="s">
        <v>215</v>
      </c>
      <c r="E25" s="377">
        <v>5601</v>
      </c>
      <c r="F25" s="193" t="s">
        <v>214</v>
      </c>
      <c r="G25" s="377">
        <v>5601</v>
      </c>
      <c r="H25" s="150" t="s">
        <v>510</v>
      </c>
      <c r="I25" s="150" t="s">
        <v>510</v>
      </c>
      <c r="J25" s="150" t="s">
        <v>510</v>
      </c>
      <c r="K25" s="579"/>
      <c r="L25" s="579"/>
      <c r="M25" s="608"/>
    </row>
    <row r="26" spans="1:13" s="5" customFormat="1" ht="12.75" x14ac:dyDescent="0.2">
      <c r="A26" s="392" t="s">
        <v>199</v>
      </c>
      <c r="B26" s="392" t="s">
        <v>214</v>
      </c>
      <c r="C26" s="390" t="s">
        <v>181</v>
      </c>
      <c r="D26" s="392" t="s">
        <v>215</v>
      </c>
      <c r="E26" s="377">
        <v>5601</v>
      </c>
      <c r="F26" s="193" t="s">
        <v>216</v>
      </c>
      <c r="G26" s="377">
        <v>5603</v>
      </c>
      <c r="H26" s="150" t="s">
        <v>510</v>
      </c>
      <c r="I26" s="150" t="s">
        <v>510</v>
      </c>
      <c r="J26" s="150" t="s">
        <v>510</v>
      </c>
      <c r="K26" s="579"/>
      <c r="L26" s="579"/>
      <c r="M26" s="608"/>
    </row>
    <row r="27" spans="1:13" s="5" customFormat="1" ht="12.75" x14ac:dyDescent="0.2">
      <c r="A27" s="392" t="s">
        <v>199</v>
      </c>
      <c r="B27" s="392" t="s">
        <v>214</v>
      </c>
      <c r="C27" s="390" t="s">
        <v>181</v>
      </c>
      <c r="D27" s="392" t="s">
        <v>215</v>
      </c>
      <c r="E27" s="377">
        <v>5601</v>
      </c>
      <c r="F27" s="193" t="s">
        <v>217</v>
      </c>
      <c r="G27" s="377">
        <v>5606</v>
      </c>
      <c r="H27" s="150" t="s">
        <v>510</v>
      </c>
      <c r="I27" s="150" t="s">
        <v>510</v>
      </c>
      <c r="J27" s="150" t="s">
        <v>510</v>
      </c>
      <c r="K27" s="579"/>
      <c r="L27" s="579"/>
      <c r="M27" s="608"/>
    </row>
    <row r="28" spans="1:13" s="5" customFormat="1" ht="12.75" x14ac:dyDescent="0.2">
      <c r="A28" s="392" t="s">
        <v>199</v>
      </c>
      <c r="B28" s="387" t="s">
        <v>218</v>
      </c>
      <c r="C28" s="390" t="s">
        <v>181</v>
      </c>
      <c r="D28" s="387" t="s">
        <v>219</v>
      </c>
      <c r="E28" s="377">
        <v>5701</v>
      </c>
      <c r="F28" s="194" t="s">
        <v>219</v>
      </c>
      <c r="G28" s="377">
        <v>5701</v>
      </c>
      <c r="H28" s="150" t="s">
        <v>510</v>
      </c>
      <c r="I28" s="150" t="s">
        <v>510</v>
      </c>
      <c r="J28" s="150" t="s">
        <v>510</v>
      </c>
      <c r="K28" s="579"/>
      <c r="L28" s="579"/>
      <c r="M28" s="608"/>
    </row>
    <row r="29" spans="1:13" s="5" customFormat="1" ht="12.75" x14ac:dyDescent="0.2">
      <c r="A29" s="392" t="s">
        <v>199</v>
      </c>
      <c r="B29" s="392" t="s">
        <v>220</v>
      </c>
      <c r="C29" s="390" t="s">
        <v>200</v>
      </c>
      <c r="D29" s="392" t="s">
        <v>200</v>
      </c>
      <c r="E29" s="377">
        <v>5001</v>
      </c>
      <c r="F29" s="392" t="s">
        <v>221</v>
      </c>
      <c r="G29" s="377">
        <v>5801</v>
      </c>
      <c r="H29" s="290">
        <v>8.4</v>
      </c>
      <c r="I29" s="150" t="s">
        <v>510</v>
      </c>
      <c r="J29" s="290">
        <v>1.75</v>
      </c>
      <c r="K29" s="579"/>
      <c r="L29" s="579"/>
      <c r="M29" s="608"/>
    </row>
    <row r="30" spans="1:13" s="5" customFormat="1" ht="12.75" x14ac:dyDescent="0.2">
      <c r="A30" s="392" t="s">
        <v>199</v>
      </c>
      <c r="B30" s="392" t="s">
        <v>220</v>
      </c>
      <c r="C30" s="390" t="s">
        <v>200</v>
      </c>
      <c r="D30" s="392" t="s">
        <v>200</v>
      </c>
      <c r="E30" s="377">
        <v>5001</v>
      </c>
      <c r="F30" s="392" t="s">
        <v>222</v>
      </c>
      <c r="G30" s="377">
        <v>5802</v>
      </c>
      <c r="H30" s="150" t="s">
        <v>510</v>
      </c>
      <c r="I30" s="150" t="s">
        <v>510</v>
      </c>
      <c r="J30" s="150" t="s">
        <v>510</v>
      </c>
      <c r="K30" s="579"/>
      <c r="L30" s="579"/>
      <c r="M30" s="608"/>
    </row>
    <row r="31" spans="1:13" s="5" customFormat="1" ht="12.75" x14ac:dyDescent="0.2">
      <c r="A31" s="392" t="s">
        <v>199</v>
      </c>
      <c r="B31" s="392" t="s">
        <v>220</v>
      </c>
      <c r="C31" s="390" t="s">
        <v>200</v>
      </c>
      <c r="D31" s="392" t="s">
        <v>200</v>
      </c>
      <c r="E31" s="377">
        <v>5001</v>
      </c>
      <c r="F31" s="392" t="s">
        <v>223</v>
      </c>
      <c r="G31" s="377">
        <v>5803</v>
      </c>
      <c r="H31" s="150" t="s">
        <v>510</v>
      </c>
      <c r="I31" s="150" t="s">
        <v>510</v>
      </c>
      <c r="J31" s="150" t="s">
        <v>510</v>
      </c>
      <c r="K31" s="579"/>
      <c r="L31" s="579"/>
      <c r="M31" s="608"/>
    </row>
    <row r="32" spans="1:13" s="5" customFormat="1" ht="12.75" x14ac:dyDescent="0.2">
      <c r="A32" s="392" t="s">
        <v>199</v>
      </c>
      <c r="B32" s="392" t="s">
        <v>220</v>
      </c>
      <c r="C32" s="390" t="s">
        <v>200</v>
      </c>
      <c r="D32" s="392" t="s">
        <v>200</v>
      </c>
      <c r="E32" s="377">
        <v>5001</v>
      </c>
      <c r="F32" s="392" t="s">
        <v>224</v>
      </c>
      <c r="G32" s="377">
        <v>5804</v>
      </c>
      <c r="H32" s="290">
        <v>6.12</v>
      </c>
      <c r="I32" s="150" t="s">
        <v>510</v>
      </c>
      <c r="J32" s="290">
        <v>1.6</v>
      </c>
      <c r="K32" s="579"/>
      <c r="L32" s="579"/>
      <c r="M32" s="608"/>
    </row>
    <row r="33" spans="1:13" s="5" customFormat="1" ht="12.75" x14ac:dyDescent="0.2">
      <c r="A33" s="392" t="s">
        <v>225</v>
      </c>
      <c r="B33" s="392" t="s">
        <v>226</v>
      </c>
      <c r="C33" s="390" t="s">
        <v>181</v>
      </c>
      <c r="D33" s="392" t="s">
        <v>227</v>
      </c>
      <c r="E33" s="377">
        <v>6001</v>
      </c>
      <c r="F33" s="392" t="s">
        <v>228</v>
      </c>
      <c r="G33" s="377">
        <v>6101</v>
      </c>
      <c r="H33" s="290">
        <v>4.1399999999999997</v>
      </c>
      <c r="I33" s="150" t="s">
        <v>510</v>
      </c>
      <c r="J33" s="150" t="s">
        <v>510</v>
      </c>
      <c r="K33" s="579"/>
      <c r="L33" s="579"/>
      <c r="M33" s="608"/>
    </row>
    <row r="34" spans="1:13" s="5" customFormat="1" ht="12.75" x14ac:dyDescent="0.2">
      <c r="A34" s="392" t="s">
        <v>225</v>
      </c>
      <c r="B34" s="392" t="s">
        <v>226</v>
      </c>
      <c r="C34" s="390" t="s">
        <v>181</v>
      </c>
      <c r="D34" s="392" t="s">
        <v>227</v>
      </c>
      <c r="E34" s="377">
        <v>6001</v>
      </c>
      <c r="F34" s="392" t="s">
        <v>229</v>
      </c>
      <c r="G34" s="377">
        <v>6108</v>
      </c>
      <c r="H34" s="290">
        <v>7.0000000000000007E-2</v>
      </c>
      <c r="I34" s="150" t="s">
        <v>510</v>
      </c>
      <c r="J34" s="150" t="s">
        <v>510</v>
      </c>
      <c r="K34" s="579"/>
      <c r="L34" s="579"/>
      <c r="M34" s="608"/>
    </row>
    <row r="35" spans="1:13" s="5" customFormat="1" ht="12.75" x14ac:dyDescent="0.2">
      <c r="A35" s="392" t="s">
        <v>225</v>
      </c>
      <c r="B35" s="387" t="s">
        <v>226</v>
      </c>
      <c r="C35" s="390" t="s">
        <v>181</v>
      </c>
      <c r="D35" s="387" t="s">
        <v>230</v>
      </c>
      <c r="E35" s="377">
        <v>6115</v>
      </c>
      <c r="F35" s="387" t="s">
        <v>230</v>
      </c>
      <c r="G35" s="377">
        <v>6115</v>
      </c>
      <c r="H35" s="150" t="s">
        <v>510</v>
      </c>
      <c r="I35" s="150" t="s">
        <v>510</v>
      </c>
      <c r="J35" s="150" t="s">
        <v>510</v>
      </c>
      <c r="K35" s="579"/>
      <c r="L35" s="579"/>
      <c r="M35" s="608"/>
    </row>
    <row r="36" spans="1:13" s="5" customFormat="1" ht="12.75" x14ac:dyDescent="0.2">
      <c r="A36" s="392" t="s">
        <v>225</v>
      </c>
      <c r="B36" s="387" t="s">
        <v>231</v>
      </c>
      <c r="C36" s="390" t="s">
        <v>181</v>
      </c>
      <c r="D36" s="387" t="s">
        <v>232</v>
      </c>
      <c r="E36" s="377">
        <v>6301</v>
      </c>
      <c r="F36" s="194" t="s">
        <v>232</v>
      </c>
      <c r="G36" s="377">
        <v>6301</v>
      </c>
      <c r="H36" s="150" t="s">
        <v>510</v>
      </c>
      <c r="I36" s="150" t="s">
        <v>510</v>
      </c>
      <c r="J36" s="150" t="s">
        <v>510</v>
      </c>
      <c r="K36" s="579"/>
      <c r="L36" s="579"/>
      <c r="M36" s="608"/>
    </row>
    <row r="37" spans="1:13" s="5" customFormat="1" ht="12.75" x14ac:dyDescent="0.2">
      <c r="A37" s="392" t="s">
        <v>233</v>
      </c>
      <c r="B37" s="392" t="s">
        <v>234</v>
      </c>
      <c r="C37" s="390" t="s">
        <v>181</v>
      </c>
      <c r="D37" s="392" t="s">
        <v>235</v>
      </c>
      <c r="E37" s="377">
        <v>7001</v>
      </c>
      <c r="F37" s="392" t="s">
        <v>234</v>
      </c>
      <c r="G37" s="377">
        <v>7101</v>
      </c>
      <c r="H37" s="290">
        <v>6.4</v>
      </c>
      <c r="I37" s="150" t="s">
        <v>510</v>
      </c>
      <c r="J37" s="150" t="s">
        <v>510</v>
      </c>
      <c r="K37" s="579"/>
      <c r="L37" s="579"/>
      <c r="M37" s="608"/>
    </row>
    <row r="38" spans="1:13" s="5" customFormat="1" ht="12.75" x14ac:dyDescent="0.2">
      <c r="A38" s="392" t="s">
        <v>233</v>
      </c>
      <c r="B38" s="387" t="s">
        <v>234</v>
      </c>
      <c r="C38" s="390" t="s">
        <v>181</v>
      </c>
      <c r="D38" s="387" t="s">
        <v>236</v>
      </c>
      <c r="E38" s="377">
        <v>7102</v>
      </c>
      <c r="F38" s="387" t="s">
        <v>236</v>
      </c>
      <c r="G38" s="377">
        <v>7102</v>
      </c>
      <c r="H38" s="150" t="s">
        <v>510</v>
      </c>
      <c r="I38" s="150" t="s">
        <v>510</v>
      </c>
      <c r="J38" s="150" t="s">
        <v>510</v>
      </c>
      <c r="K38" s="579"/>
      <c r="L38" s="579"/>
    </row>
    <row r="39" spans="1:13" s="5" customFormat="1" ht="12.75" x14ac:dyDescent="0.2">
      <c r="A39" s="392" t="s">
        <v>233</v>
      </c>
      <c r="B39" s="392" t="s">
        <v>234</v>
      </c>
      <c r="C39" s="390" t="s">
        <v>181</v>
      </c>
      <c r="D39" s="392" t="s">
        <v>235</v>
      </c>
      <c r="E39" s="377">
        <v>7001</v>
      </c>
      <c r="F39" s="392" t="s">
        <v>233</v>
      </c>
      <c r="G39" s="377">
        <v>7105</v>
      </c>
      <c r="H39" s="290">
        <v>1.96</v>
      </c>
      <c r="I39" s="150" t="s">
        <v>510</v>
      </c>
      <c r="J39" s="150" t="s">
        <v>510</v>
      </c>
      <c r="K39" s="579"/>
      <c r="L39" s="579"/>
    </row>
    <row r="40" spans="1:13" s="5" customFormat="1" ht="12.75" x14ac:dyDescent="0.2">
      <c r="A40" s="392" t="s">
        <v>233</v>
      </c>
      <c r="B40" s="392" t="s">
        <v>237</v>
      </c>
      <c r="C40" s="390" t="s">
        <v>181</v>
      </c>
      <c r="D40" s="392" t="s">
        <v>238</v>
      </c>
      <c r="E40" s="377">
        <v>7301</v>
      </c>
      <c r="F40" s="193" t="s">
        <v>237</v>
      </c>
      <c r="G40" s="377">
        <v>7301</v>
      </c>
      <c r="H40" s="150" t="s">
        <v>510</v>
      </c>
      <c r="I40" s="150" t="s">
        <v>510</v>
      </c>
      <c r="J40" s="290">
        <v>3.59</v>
      </c>
      <c r="K40" s="579"/>
      <c r="L40" s="579"/>
    </row>
    <row r="41" spans="1:13" s="5" customFormat="1" ht="12.75" x14ac:dyDescent="0.2">
      <c r="A41" s="392" t="s">
        <v>233</v>
      </c>
      <c r="B41" s="392" t="s">
        <v>237</v>
      </c>
      <c r="C41" s="390" t="s">
        <v>181</v>
      </c>
      <c r="D41" s="392" t="s">
        <v>238</v>
      </c>
      <c r="E41" s="377">
        <v>7301</v>
      </c>
      <c r="F41" s="193" t="s">
        <v>239</v>
      </c>
      <c r="G41" s="377">
        <v>7305</v>
      </c>
      <c r="H41" s="150" t="s">
        <v>510</v>
      </c>
      <c r="I41" s="150" t="s">
        <v>510</v>
      </c>
      <c r="J41" s="150" t="s">
        <v>510</v>
      </c>
      <c r="K41" s="579"/>
      <c r="L41" s="579"/>
    </row>
    <row r="42" spans="1:13" s="5" customFormat="1" ht="12.75" x14ac:dyDescent="0.2">
      <c r="A42" s="392" t="s">
        <v>233</v>
      </c>
      <c r="B42" s="392" t="s">
        <v>237</v>
      </c>
      <c r="C42" s="390" t="s">
        <v>181</v>
      </c>
      <c r="D42" s="392" t="s">
        <v>238</v>
      </c>
      <c r="E42" s="377">
        <v>7301</v>
      </c>
      <c r="F42" s="193" t="s">
        <v>240</v>
      </c>
      <c r="G42" s="377">
        <v>7306</v>
      </c>
      <c r="H42" s="150" t="s">
        <v>510</v>
      </c>
      <c r="I42" s="150" t="s">
        <v>510</v>
      </c>
      <c r="J42" s="150" t="s">
        <v>510</v>
      </c>
      <c r="K42" s="579"/>
      <c r="L42" s="579"/>
    </row>
    <row r="43" spans="1:13" s="5" customFormat="1" ht="12.75" x14ac:dyDescent="0.2">
      <c r="A43" s="392" t="s">
        <v>233</v>
      </c>
      <c r="B43" s="387" t="s">
        <v>241</v>
      </c>
      <c r="C43" s="390" t="s">
        <v>181</v>
      </c>
      <c r="D43" s="387" t="s">
        <v>241</v>
      </c>
      <c r="E43" s="377">
        <v>7401</v>
      </c>
      <c r="F43" s="194" t="s">
        <v>241</v>
      </c>
      <c r="G43" s="377">
        <v>7401</v>
      </c>
      <c r="H43" s="150" t="s">
        <v>510</v>
      </c>
      <c r="I43" s="150" t="s">
        <v>510</v>
      </c>
      <c r="J43" s="150" t="s">
        <v>510</v>
      </c>
      <c r="K43" s="579"/>
      <c r="L43" s="579"/>
    </row>
    <row r="44" spans="1:13" s="5" customFormat="1" ht="12.75" x14ac:dyDescent="0.2">
      <c r="A44" s="392" t="s">
        <v>242</v>
      </c>
      <c r="B44" s="392" t="s">
        <v>243</v>
      </c>
      <c r="C44" s="390" t="s">
        <v>244</v>
      </c>
      <c r="D44" s="392" t="s">
        <v>244</v>
      </c>
      <c r="E44" s="377">
        <v>8001</v>
      </c>
      <c r="F44" s="392" t="s">
        <v>243</v>
      </c>
      <c r="G44" s="377">
        <v>8101</v>
      </c>
      <c r="H44" s="290">
        <v>29.05</v>
      </c>
      <c r="I44" s="150" t="s">
        <v>510</v>
      </c>
      <c r="J44" s="150" t="s">
        <v>510</v>
      </c>
      <c r="K44" s="579"/>
      <c r="L44" s="579"/>
    </row>
    <row r="45" spans="1:13" s="5" customFormat="1" ht="12.75" x14ac:dyDescent="0.2">
      <c r="A45" s="392" t="s">
        <v>242</v>
      </c>
      <c r="B45" s="392" t="s">
        <v>243</v>
      </c>
      <c r="C45" s="390" t="s">
        <v>244</v>
      </c>
      <c r="D45" s="392" t="s">
        <v>244</v>
      </c>
      <c r="E45" s="377">
        <v>8001</v>
      </c>
      <c r="F45" s="392" t="s">
        <v>245</v>
      </c>
      <c r="G45" s="377">
        <v>8102</v>
      </c>
      <c r="H45" s="609">
        <v>0.25</v>
      </c>
      <c r="I45" s="150" t="s">
        <v>510</v>
      </c>
      <c r="J45" s="150" t="s">
        <v>510</v>
      </c>
      <c r="K45" s="579"/>
      <c r="L45" s="579"/>
    </row>
    <row r="46" spans="1:13" s="5" customFormat="1" ht="12.75" x14ac:dyDescent="0.2">
      <c r="A46" s="392" t="s">
        <v>242</v>
      </c>
      <c r="B46" s="392" t="s">
        <v>243</v>
      </c>
      <c r="C46" s="390" t="s">
        <v>244</v>
      </c>
      <c r="D46" s="392" t="s">
        <v>244</v>
      </c>
      <c r="E46" s="377">
        <v>8001</v>
      </c>
      <c r="F46" s="392" t="s">
        <v>246</v>
      </c>
      <c r="G46" s="377">
        <v>8103</v>
      </c>
      <c r="H46" s="290">
        <v>9.86</v>
      </c>
      <c r="I46" s="150" t="s">
        <v>510</v>
      </c>
      <c r="J46" s="150" t="s">
        <v>510</v>
      </c>
      <c r="K46" s="579"/>
      <c r="L46" s="579"/>
    </row>
    <row r="47" spans="1:13" s="5" customFormat="1" ht="12.75" x14ac:dyDescent="0.2">
      <c r="A47" s="392" t="s">
        <v>242</v>
      </c>
      <c r="B47" s="392" t="s">
        <v>243</v>
      </c>
      <c r="C47" s="390" t="s">
        <v>244</v>
      </c>
      <c r="D47" s="392" t="s">
        <v>244</v>
      </c>
      <c r="E47" s="377">
        <v>8001</v>
      </c>
      <c r="F47" s="392" t="s">
        <v>247</v>
      </c>
      <c r="G47" s="377">
        <v>8105</v>
      </c>
      <c r="H47" s="290">
        <v>3.3</v>
      </c>
      <c r="I47" s="150" t="s">
        <v>510</v>
      </c>
      <c r="J47" s="150" t="s">
        <v>510</v>
      </c>
      <c r="K47" s="579"/>
      <c r="L47" s="579"/>
    </row>
    <row r="48" spans="1:13" s="5" customFormat="1" ht="12.75" x14ac:dyDescent="0.2">
      <c r="A48" s="392" t="s">
        <v>242</v>
      </c>
      <c r="B48" s="392" t="s">
        <v>243</v>
      </c>
      <c r="C48" s="390" t="s">
        <v>244</v>
      </c>
      <c r="D48" s="392" t="s">
        <v>244</v>
      </c>
      <c r="E48" s="377">
        <v>8001</v>
      </c>
      <c r="F48" s="392" t="s">
        <v>248</v>
      </c>
      <c r="G48" s="377">
        <v>8106</v>
      </c>
      <c r="H48" s="150" t="s">
        <v>510</v>
      </c>
      <c r="I48" s="150" t="s">
        <v>510</v>
      </c>
      <c r="J48" s="150" t="s">
        <v>510</v>
      </c>
      <c r="K48" s="579"/>
      <c r="L48" s="579"/>
    </row>
    <row r="49" spans="1:12" s="5" customFormat="1" ht="12.75" x14ac:dyDescent="0.2">
      <c r="A49" s="392" t="s">
        <v>242</v>
      </c>
      <c r="B49" s="392" t="s">
        <v>243</v>
      </c>
      <c r="C49" s="390" t="s">
        <v>244</v>
      </c>
      <c r="D49" s="392" t="s">
        <v>244</v>
      </c>
      <c r="E49" s="377">
        <v>8001</v>
      </c>
      <c r="F49" s="392" t="s">
        <v>249</v>
      </c>
      <c r="G49" s="377">
        <v>8107</v>
      </c>
      <c r="H49" s="290">
        <v>5.93</v>
      </c>
      <c r="I49" s="150" t="s">
        <v>510</v>
      </c>
      <c r="J49" s="150" t="s">
        <v>510</v>
      </c>
      <c r="K49" s="579"/>
      <c r="L49" s="579"/>
    </row>
    <row r="50" spans="1:12" s="5" customFormat="1" ht="12.75" x14ac:dyDescent="0.2">
      <c r="A50" s="392" t="s">
        <v>242</v>
      </c>
      <c r="B50" s="392" t="s">
        <v>243</v>
      </c>
      <c r="C50" s="390" t="s">
        <v>244</v>
      </c>
      <c r="D50" s="392" t="s">
        <v>244</v>
      </c>
      <c r="E50" s="377">
        <v>8001</v>
      </c>
      <c r="F50" s="392" t="s">
        <v>250</v>
      </c>
      <c r="G50" s="377">
        <v>8108</v>
      </c>
      <c r="H50" s="290">
        <v>12.55</v>
      </c>
      <c r="I50" s="150" t="s">
        <v>510</v>
      </c>
      <c r="J50" s="150" t="s">
        <v>510</v>
      </c>
    </row>
    <row r="51" spans="1:12" s="5" customFormat="1" ht="12.75" x14ac:dyDescent="0.2">
      <c r="A51" s="392" t="s">
        <v>242</v>
      </c>
      <c r="B51" s="392" t="s">
        <v>243</v>
      </c>
      <c r="C51" s="390" t="s">
        <v>244</v>
      </c>
      <c r="D51" s="392" t="s">
        <v>244</v>
      </c>
      <c r="E51" s="377">
        <v>8001</v>
      </c>
      <c r="F51" s="392" t="s">
        <v>251</v>
      </c>
      <c r="G51" s="377">
        <v>8109</v>
      </c>
      <c r="H51" s="150" t="s">
        <v>510</v>
      </c>
      <c r="I51" s="150" t="s">
        <v>510</v>
      </c>
      <c r="J51" s="150" t="s">
        <v>510</v>
      </c>
    </row>
    <row r="52" spans="1:12" s="5" customFormat="1" ht="12.75" x14ac:dyDescent="0.2">
      <c r="A52" s="392" t="s">
        <v>242</v>
      </c>
      <c r="B52" s="392" t="s">
        <v>243</v>
      </c>
      <c r="C52" s="390" t="s">
        <v>244</v>
      </c>
      <c r="D52" s="392" t="s">
        <v>244</v>
      </c>
      <c r="E52" s="377">
        <v>8001</v>
      </c>
      <c r="F52" s="392" t="s">
        <v>252</v>
      </c>
      <c r="G52" s="377">
        <v>8110</v>
      </c>
      <c r="H52" s="290">
        <v>17.04</v>
      </c>
      <c r="I52" s="150" t="s">
        <v>510</v>
      </c>
      <c r="J52" s="150" t="s">
        <v>510</v>
      </c>
    </row>
    <row r="53" spans="1:12" s="5" customFormat="1" ht="12.75" x14ac:dyDescent="0.2">
      <c r="A53" s="392" t="s">
        <v>242</v>
      </c>
      <c r="B53" s="392" t="s">
        <v>243</v>
      </c>
      <c r="C53" s="390" t="s">
        <v>244</v>
      </c>
      <c r="D53" s="392" t="s">
        <v>244</v>
      </c>
      <c r="E53" s="377">
        <v>8001</v>
      </c>
      <c r="F53" s="392" t="s">
        <v>253</v>
      </c>
      <c r="G53" s="377">
        <v>8111</v>
      </c>
      <c r="H53" s="150" t="s">
        <v>510</v>
      </c>
      <c r="I53" s="150" t="s">
        <v>510</v>
      </c>
      <c r="J53" s="150" t="s">
        <v>510</v>
      </c>
    </row>
    <row r="54" spans="1:12" s="5" customFormat="1" ht="12.75" x14ac:dyDescent="0.2">
      <c r="A54" s="392" t="s">
        <v>242</v>
      </c>
      <c r="B54" s="392" t="s">
        <v>243</v>
      </c>
      <c r="C54" s="390" t="s">
        <v>244</v>
      </c>
      <c r="D54" s="392" t="s">
        <v>244</v>
      </c>
      <c r="E54" s="377">
        <v>8001</v>
      </c>
      <c r="F54" s="392" t="s">
        <v>254</v>
      </c>
      <c r="G54" s="377">
        <v>8112</v>
      </c>
      <c r="H54" s="290">
        <v>20.36</v>
      </c>
      <c r="I54" s="150" t="s">
        <v>510</v>
      </c>
      <c r="J54" s="150" t="s">
        <v>510</v>
      </c>
    </row>
    <row r="55" spans="1:12" s="5" customFormat="1" ht="12.75" x14ac:dyDescent="0.2">
      <c r="A55" s="392" t="s">
        <v>242</v>
      </c>
      <c r="B55" s="392" t="s">
        <v>242</v>
      </c>
      <c r="C55" s="390" t="s">
        <v>181</v>
      </c>
      <c r="D55" s="392" t="s">
        <v>255</v>
      </c>
      <c r="E55" s="377">
        <v>8301</v>
      </c>
      <c r="F55" s="392" t="s">
        <v>256</v>
      </c>
      <c r="G55" s="377">
        <v>8301</v>
      </c>
      <c r="H55" s="150" t="s">
        <v>510</v>
      </c>
      <c r="I55" s="150" t="s">
        <v>510</v>
      </c>
      <c r="J55" s="150" t="s">
        <v>510</v>
      </c>
    </row>
    <row r="56" spans="1:12" s="5" customFormat="1" ht="12.75" x14ac:dyDescent="0.2">
      <c r="A56" s="392" t="s">
        <v>242</v>
      </c>
      <c r="B56" s="392" t="s">
        <v>242</v>
      </c>
      <c r="C56" s="390" t="s">
        <v>181</v>
      </c>
      <c r="D56" s="392" t="s">
        <v>255</v>
      </c>
      <c r="E56" s="377">
        <v>8301</v>
      </c>
      <c r="F56" s="193" t="s">
        <v>257</v>
      </c>
      <c r="G56" s="377">
        <v>8306</v>
      </c>
      <c r="H56" s="150" t="s">
        <v>510</v>
      </c>
      <c r="I56" s="150" t="s">
        <v>510</v>
      </c>
      <c r="J56" s="150" t="s">
        <v>510</v>
      </c>
    </row>
    <row r="57" spans="1:12" s="5" customFormat="1" ht="12.75" x14ac:dyDescent="0.2">
      <c r="A57" s="392" t="s">
        <v>258</v>
      </c>
      <c r="B57" s="392" t="s">
        <v>259</v>
      </c>
      <c r="C57" s="390" t="s">
        <v>181</v>
      </c>
      <c r="D57" s="392" t="s">
        <v>260</v>
      </c>
      <c r="E57" s="377">
        <v>9001</v>
      </c>
      <c r="F57" s="392" t="s">
        <v>261</v>
      </c>
      <c r="G57" s="377">
        <v>9101</v>
      </c>
      <c r="H57" s="290">
        <v>11.26</v>
      </c>
      <c r="I57" s="150" t="s">
        <v>510</v>
      </c>
      <c r="J57" s="150" t="s">
        <v>510</v>
      </c>
    </row>
    <row r="58" spans="1:12" s="5" customFormat="1" ht="12.75" x14ac:dyDescent="0.2">
      <c r="A58" s="392" t="s">
        <v>258</v>
      </c>
      <c r="B58" s="392" t="s">
        <v>259</v>
      </c>
      <c r="C58" s="390" t="s">
        <v>181</v>
      </c>
      <c r="D58" s="392" t="s">
        <v>260</v>
      </c>
      <c r="E58" s="377">
        <v>9001</v>
      </c>
      <c r="F58" s="392" t="s">
        <v>262</v>
      </c>
      <c r="G58" s="377">
        <v>9112</v>
      </c>
      <c r="H58" s="290">
        <v>4.9400000000000004</v>
      </c>
      <c r="I58" s="150" t="s">
        <v>510</v>
      </c>
      <c r="J58" s="150" t="s">
        <v>510</v>
      </c>
    </row>
    <row r="59" spans="1:12" s="5" customFormat="1" ht="12.75" x14ac:dyDescent="0.2">
      <c r="A59" s="392" t="s">
        <v>258</v>
      </c>
      <c r="B59" s="387" t="s">
        <v>259</v>
      </c>
      <c r="C59" s="390" t="s">
        <v>181</v>
      </c>
      <c r="D59" s="387" t="s">
        <v>263</v>
      </c>
      <c r="E59" s="377">
        <v>9120</v>
      </c>
      <c r="F59" s="387" t="s">
        <v>263</v>
      </c>
      <c r="G59" s="377">
        <v>9120</v>
      </c>
      <c r="H59" s="150" t="s">
        <v>510</v>
      </c>
      <c r="I59" s="150" t="s">
        <v>510</v>
      </c>
      <c r="J59" s="150" t="s">
        <v>510</v>
      </c>
    </row>
    <row r="60" spans="1:12" s="5" customFormat="1" ht="12.75" x14ac:dyDescent="0.2">
      <c r="A60" s="392" t="s">
        <v>258</v>
      </c>
      <c r="B60" s="387" t="s">
        <v>264</v>
      </c>
      <c r="C60" s="390" t="s">
        <v>181</v>
      </c>
      <c r="D60" s="387" t="s">
        <v>265</v>
      </c>
      <c r="E60" s="377">
        <v>9201</v>
      </c>
      <c r="F60" s="387" t="s">
        <v>265</v>
      </c>
      <c r="G60" s="377">
        <v>9201</v>
      </c>
      <c r="H60" s="150" t="s">
        <v>510</v>
      </c>
      <c r="I60" s="150" t="s">
        <v>510</v>
      </c>
      <c r="J60" s="150" t="s">
        <v>510</v>
      </c>
    </row>
    <row r="61" spans="1:12" s="5" customFormat="1" ht="12.75" x14ac:dyDescent="0.2">
      <c r="A61" s="392" t="s">
        <v>266</v>
      </c>
      <c r="B61" s="392" t="s">
        <v>267</v>
      </c>
      <c r="C61" s="390" t="s">
        <v>181</v>
      </c>
      <c r="D61" s="392" t="s">
        <v>268</v>
      </c>
      <c r="E61" s="377">
        <v>10001</v>
      </c>
      <c r="F61" s="392" t="s">
        <v>269</v>
      </c>
      <c r="G61" s="377">
        <v>10101</v>
      </c>
      <c r="H61" s="290">
        <v>4.29</v>
      </c>
      <c r="I61" s="150" t="s">
        <v>510</v>
      </c>
      <c r="J61" s="150" t="s">
        <v>510</v>
      </c>
    </row>
    <row r="62" spans="1:12" s="5" customFormat="1" ht="12.75" x14ac:dyDescent="0.2">
      <c r="A62" s="392" t="s">
        <v>266</v>
      </c>
      <c r="B62" s="392" t="s">
        <v>267</v>
      </c>
      <c r="C62" s="390" t="s">
        <v>181</v>
      </c>
      <c r="D62" s="392" t="s">
        <v>268</v>
      </c>
      <c r="E62" s="377">
        <v>10001</v>
      </c>
      <c r="F62" s="392" t="s">
        <v>270</v>
      </c>
      <c r="G62" s="377">
        <v>10109</v>
      </c>
      <c r="H62" s="290">
        <v>1.1200000000000001</v>
      </c>
      <c r="I62" s="150" t="s">
        <v>510</v>
      </c>
      <c r="J62" s="150" t="s">
        <v>510</v>
      </c>
    </row>
    <row r="63" spans="1:12" s="5" customFormat="1" ht="12.75" x14ac:dyDescent="0.2">
      <c r="A63" s="392" t="s">
        <v>266</v>
      </c>
      <c r="B63" s="387" t="s">
        <v>271</v>
      </c>
      <c r="C63" s="390" t="s">
        <v>181</v>
      </c>
      <c r="D63" s="387" t="s">
        <v>272</v>
      </c>
      <c r="E63" s="377">
        <v>10201</v>
      </c>
      <c r="F63" s="387" t="s">
        <v>272</v>
      </c>
      <c r="G63" s="377">
        <v>10201</v>
      </c>
      <c r="H63" s="290">
        <v>0.56999999999999995</v>
      </c>
      <c r="I63" s="150" t="s">
        <v>510</v>
      </c>
      <c r="J63" s="150" t="s">
        <v>510</v>
      </c>
    </row>
    <row r="64" spans="1:12" s="5" customFormat="1" ht="12.75" x14ac:dyDescent="0.2">
      <c r="A64" s="392" t="s">
        <v>266</v>
      </c>
      <c r="B64" s="392" t="s">
        <v>273</v>
      </c>
      <c r="C64" s="390" t="s">
        <v>181</v>
      </c>
      <c r="D64" s="392" t="s">
        <v>273</v>
      </c>
      <c r="E64" s="377">
        <v>10301</v>
      </c>
      <c r="F64" s="392" t="s">
        <v>273</v>
      </c>
      <c r="G64" s="377">
        <v>10301</v>
      </c>
      <c r="H64" s="290">
        <v>5.68</v>
      </c>
      <c r="I64" s="150" t="s">
        <v>510</v>
      </c>
      <c r="J64" s="150" t="s">
        <v>510</v>
      </c>
    </row>
    <row r="65" spans="1:10" s="5" customFormat="1" ht="12.75" x14ac:dyDescent="0.2">
      <c r="A65" s="392" t="s">
        <v>274</v>
      </c>
      <c r="B65" s="387" t="s">
        <v>275</v>
      </c>
      <c r="C65" s="390" t="s">
        <v>181</v>
      </c>
      <c r="D65" s="387" t="s">
        <v>275</v>
      </c>
      <c r="E65" s="377">
        <v>11101</v>
      </c>
      <c r="F65" s="387" t="s">
        <v>275</v>
      </c>
      <c r="G65" s="377">
        <v>11101</v>
      </c>
      <c r="H65" s="150" t="s">
        <v>510</v>
      </c>
      <c r="I65" s="150" t="s">
        <v>510</v>
      </c>
      <c r="J65" s="150" t="s">
        <v>510</v>
      </c>
    </row>
    <row r="66" spans="1:10" s="5" customFormat="1" ht="12.75" x14ac:dyDescent="0.2">
      <c r="A66" s="392" t="s">
        <v>276</v>
      </c>
      <c r="B66" s="392" t="s">
        <v>276</v>
      </c>
      <c r="C66" s="390" t="s">
        <v>181</v>
      </c>
      <c r="D66" s="392" t="s">
        <v>277</v>
      </c>
      <c r="E66" s="377">
        <v>12101</v>
      </c>
      <c r="F66" s="193" t="s">
        <v>277</v>
      </c>
      <c r="G66" s="377">
        <v>12101</v>
      </c>
      <c r="H66" s="150" t="s">
        <v>510</v>
      </c>
      <c r="I66" s="150" t="s">
        <v>510</v>
      </c>
      <c r="J66" s="150" t="s">
        <v>510</v>
      </c>
    </row>
    <row r="67" spans="1:10" s="5" customFormat="1" ht="12.75" x14ac:dyDescent="0.2">
      <c r="A67" s="392" t="s">
        <v>278</v>
      </c>
      <c r="B67" s="392" t="s">
        <v>279</v>
      </c>
      <c r="C67" s="390" t="s">
        <v>280</v>
      </c>
      <c r="D67" s="392" t="s">
        <v>280</v>
      </c>
      <c r="E67" s="377">
        <v>13001</v>
      </c>
      <c r="F67" s="392" t="s">
        <v>279</v>
      </c>
      <c r="G67" s="377">
        <v>13101</v>
      </c>
      <c r="H67" s="290">
        <v>16.46</v>
      </c>
      <c r="I67" s="290">
        <v>16.43</v>
      </c>
      <c r="J67" s="290">
        <v>1.27</v>
      </c>
    </row>
    <row r="68" spans="1:10" s="5" customFormat="1" ht="12.75" x14ac:dyDescent="0.2">
      <c r="A68" s="392" t="s">
        <v>278</v>
      </c>
      <c r="B68" s="392" t="s">
        <v>279</v>
      </c>
      <c r="C68" s="390" t="s">
        <v>280</v>
      </c>
      <c r="D68" s="392" t="s">
        <v>280</v>
      </c>
      <c r="E68" s="377">
        <v>13001</v>
      </c>
      <c r="F68" s="392" t="s">
        <v>281</v>
      </c>
      <c r="G68" s="377">
        <v>13102</v>
      </c>
      <c r="H68" s="290">
        <v>5.86</v>
      </c>
      <c r="I68" s="290">
        <v>5.79</v>
      </c>
      <c r="J68" s="290">
        <v>0.22</v>
      </c>
    </row>
    <row r="69" spans="1:10" s="5" customFormat="1" ht="12.75" x14ac:dyDescent="0.2">
      <c r="A69" s="392" t="s">
        <v>278</v>
      </c>
      <c r="B69" s="392" t="s">
        <v>279</v>
      </c>
      <c r="C69" s="390" t="s">
        <v>280</v>
      </c>
      <c r="D69" s="392" t="s">
        <v>280</v>
      </c>
      <c r="E69" s="377">
        <v>13001</v>
      </c>
      <c r="F69" s="392" t="s">
        <v>282</v>
      </c>
      <c r="G69" s="377">
        <v>13103</v>
      </c>
      <c r="H69" s="290">
        <v>7.69</v>
      </c>
      <c r="I69" s="290">
        <v>7.67</v>
      </c>
      <c r="J69" s="290">
        <v>0.16</v>
      </c>
    </row>
    <row r="70" spans="1:10" s="5" customFormat="1" ht="12.75" x14ac:dyDescent="0.2">
      <c r="A70" s="392" t="s">
        <v>278</v>
      </c>
      <c r="B70" s="392" t="s">
        <v>279</v>
      </c>
      <c r="C70" s="390" t="s">
        <v>280</v>
      </c>
      <c r="D70" s="392" t="s">
        <v>280</v>
      </c>
      <c r="E70" s="377">
        <v>13001</v>
      </c>
      <c r="F70" s="392" t="s">
        <v>283</v>
      </c>
      <c r="G70" s="377">
        <v>13104</v>
      </c>
      <c r="H70" s="290">
        <v>7.94</v>
      </c>
      <c r="I70" s="290">
        <v>7.93</v>
      </c>
      <c r="J70" s="290">
        <v>0.2</v>
      </c>
    </row>
    <row r="71" spans="1:10" s="5" customFormat="1" ht="12.75" x14ac:dyDescent="0.2">
      <c r="A71" s="392" t="s">
        <v>278</v>
      </c>
      <c r="B71" s="392" t="s">
        <v>279</v>
      </c>
      <c r="C71" s="390" t="s">
        <v>280</v>
      </c>
      <c r="D71" s="392" t="s">
        <v>280</v>
      </c>
      <c r="E71" s="377">
        <v>13001</v>
      </c>
      <c r="F71" s="392" t="s">
        <v>284</v>
      </c>
      <c r="G71" s="377">
        <v>13105</v>
      </c>
      <c r="H71" s="290">
        <v>8.23</v>
      </c>
      <c r="I71" s="290">
        <v>8.23</v>
      </c>
      <c r="J71" s="290">
        <v>0.48</v>
      </c>
    </row>
    <row r="72" spans="1:10" s="5" customFormat="1" ht="12.75" x14ac:dyDescent="0.2">
      <c r="A72" s="392" t="s">
        <v>278</v>
      </c>
      <c r="B72" s="392" t="s">
        <v>279</v>
      </c>
      <c r="C72" s="390" t="s">
        <v>280</v>
      </c>
      <c r="D72" s="392" t="s">
        <v>280</v>
      </c>
      <c r="E72" s="377">
        <v>13001</v>
      </c>
      <c r="F72" s="392" t="s">
        <v>285</v>
      </c>
      <c r="G72" s="377">
        <v>13106</v>
      </c>
      <c r="H72" s="290">
        <v>9.16</v>
      </c>
      <c r="I72" s="290">
        <v>9.1</v>
      </c>
      <c r="J72" s="290">
        <v>0.72</v>
      </c>
    </row>
    <row r="73" spans="1:10" s="5" customFormat="1" ht="12.75" x14ac:dyDescent="0.2">
      <c r="A73" s="392" t="s">
        <v>278</v>
      </c>
      <c r="B73" s="392" t="s">
        <v>279</v>
      </c>
      <c r="C73" s="390" t="s">
        <v>280</v>
      </c>
      <c r="D73" s="392" t="s">
        <v>280</v>
      </c>
      <c r="E73" s="377">
        <v>13001</v>
      </c>
      <c r="F73" s="392" t="s">
        <v>286</v>
      </c>
      <c r="G73" s="377">
        <v>13107</v>
      </c>
      <c r="H73" s="290">
        <v>4.1100000000000003</v>
      </c>
      <c r="I73" s="290">
        <v>4.08</v>
      </c>
      <c r="J73" s="290">
        <v>0.03</v>
      </c>
    </row>
    <row r="74" spans="1:10" s="5" customFormat="1" ht="12.75" x14ac:dyDescent="0.2">
      <c r="A74" s="392" t="s">
        <v>278</v>
      </c>
      <c r="B74" s="392" t="s">
        <v>279</v>
      </c>
      <c r="C74" s="390" t="s">
        <v>280</v>
      </c>
      <c r="D74" s="392" t="s">
        <v>280</v>
      </c>
      <c r="E74" s="377">
        <v>13001</v>
      </c>
      <c r="F74" s="392" t="s">
        <v>287</v>
      </c>
      <c r="G74" s="377">
        <v>13108</v>
      </c>
      <c r="H74" s="290">
        <v>6.84</v>
      </c>
      <c r="I74" s="290">
        <v>6.83</v>
      </c>
      <c r="J74" s="290">
        <v>0.57999999999999996</v>
      </c>
    </row>
    <row r="75" spans="1:10" s="5" customFormat="1" ht="12.75" x14ac:dyDescent="0.2">
      <c r="A75" s="392" t="s">
        <v>278</v>
      </c>
      <c r="B75" s="392" t="s">
        <v>279</v>
      </c>
      <c r="C75" s="390" t="s">
        <v>280</v>
      </c>
      <c r="D75" s="392" t="s">
        <v>280</v>
      </c>
      <c r="E75" s="377">
        <v>13001</v>
      </c>
      <c r="F75" s="392" t="s">
        <v>288</v>
      </c>
      <c r="G75" s="377">
        <v>13109</v>
      </c>
      <c r="H75" s="290">
        <v>5.15</v>
      </c>
      <c r="I75" s="290">
        <v>5.13</v>
      </c>
      <c r="J75" s="290">
        <v>0.8</v>
      </c>
    </row>
    <row r="76" spans="1:10" s="5" customFormat="1" ht="12.75" x14ac:dyDescent="0.2">
      <c r="A76" s="392" t="s">
        <v>278</v>
      </c>
      <c r="B76" s="392" t="s">
        <v>279</v>
      </c>
      <c r="C76" s="390" t="s">
        <v>280</v>
      </c>
      <c r="D76" s="392" t="s">
        <v>280</v>
      </c>
      <c r="E76" s="377">
        <v>13001</v>
      </c>
      <c r="F76" s="392" t="s">
        <v>289</v>
      </c>
      <c r="G76" s="377">
        <v>13110</v>
      </c>
      <c r="H76" s="290">
        <v>5.46</v>
      </c>
      <c r="I76" s="290">
        <v>5.43</v>
      </c>
      <c r="J76" s="290">
        <v>0.69</v>
      </c>
    </row>
    <row r="77" spans="1:10" s="5" customFormat="1" ht="12.75" x14ac:dyDescent="0.2">
      <c r="A77" s="392" t="s">
        <v>278</v>
      </c>
      <c r="B77" s="392" t="s">
        <v>279</v>
      </c>
      <c r="C77" s="390" t="s">
        <v>280</v>
      </c>
      <c r="D77" s="392" t="s">
        <v>280</v>
      </c>
      <c r="E77" s="377">
        <v>13001</v>
      </c>
      <c r="F77" s="392" t="s">
        <v>290</v>
      </c>
      <c r="G77" s="377">
        <v>13111</v>
      </c>
      <c r="H77" s="290">
        <v>5.81</v>
      </c>
      <c r="I77" s="290">
        <v>5.8</v>
      </c>
      <c r="J77" s="290">
        <v>0.44</v>
      </c>
    </row>
    <row r="78" spans="1:10" s="5" customFormat="1" ht="12.75" x14ac:dyDescent="0.2">
      <c r="A78" s="392" t="s">
        <v>278</v>
      </c>
      <c r="B78" s="392" t="s">
        <v>279</v>
      </c>
      <c r="C78" s="390" t="s">
        <v>280</v>
      </c>
      <c r="D78" s="392" t="s">
        <v>280</v>
      </c>
      <c r="E78" s="377">
        <v>13001</v>
      </c>
      <c r="F78" s="392" t="s">
        <v>291</v>
      </c>
      <c r="G78" s="377">
        <v>13112</v>
      </c>
      <c r="H78" s="290">
        <v>8.67</v>
      </c>
      <c r="I78" s="290">
        <v>8.67</v>
      </c>
      <c r="J78" s="290">
        <v>0.14000000000000001</v>
      </c>
    </row>
    <row r="79" spans="1:10" s="5" customFormat="1" ht="12.75" x14ac:dyDescent="0.2">
      <c r="A79" s="392" t="s">
        <v>278</v>
      </c>
      <c r="B79" s="392" t="s">
        <v>279</v>
      </c>
      <c r="C79" s="390" t="s">
        <v>280</v>
      </c>
      <c r="D79" s="392" t="s">
        <v>280</v>
      </c>
      <c r="E79" s="377">
        <v>13001</v>
      </c>
      <c r="F79" s="392" t="s">
        <v>292</v>
      </c>
      <c r="G79" s="377">
        <v>13113</v>
      </c>
      <c r="H79" s="290">
        <v>7.73</v>
      </c>
      <c r="I79" s="290">
        <v>7.73</v>
      </c>
      <c r="J79" s="290">
        <v>0.08</v>
      </c>
    </row>
    <row r="80" spans="1:10" s="5" customFormat="1" ht="12.75" x14ac:dyDescent="0.2">
      <c r="A80" s="392" t="s">
        <v>278</v>
      </c>
      <c r="B80" s="392" t="s">
        <v>279</v>
      </c>
      <c r="C80" s="390" t="s">
        <v>280</v>
      </c>
      <c r="D80" s="392" t="s">
        <v>280</v>
      </c>
      <c r="E80" s="377">
        <v>13001</v>
      </c>
      <c r="F80" s="392" t="s">
        <v>293</v>
      </c>
      <c r="G80" s="377">
        <v>13114</v>
      </c>
      <c r="H80" s="290">
        <v>4.92</v>
      </c>
      <c r="I80" s="290">
        <v>4.92</v>
      </c>
      <c r="J80" s="290">
        <v>7.0000000000000007E-2</v>
      </c>
    </row>
    <row r="81" spans="1:10" s="5" customFormat="1" ht="12.75" x14ac:dyDescent="0.2">
      <c r="A81" s="392" t="s">
        <v>278</v>
      </c>
      <c r="B81" s="392" t="s">
        <v>279</v>
      </c>
      <c r="C81" s="390" t="s">
        <v>280</v>
      </c>
      <c r="D81" s="392" t="s">
        <v>280</v>
      </c>
      <c r="E81" s="377">
        <v>13001</v>
      </c>
      <c r="F81" s="392" t="s">
        <v>294</v>
      </c>
      <c r="G81" s="377">
        <v>13115</v>
      </c>
      <c r="H81" s="290">
        <v>2.82</v>
      </c>
      <c r="I81" s="290">
        <v>2.82</v>
      </c>
      <c r="J81" s="290">
        <v>0.14000000000000001</v>
      </c>
    </row>
    <row r="82" spans="1:10" s="5" customFormat="1" ht="12.75" x14ac:dyDescent="0.2">
      <c r="A82" s="392" t="s">
        <v>278</v>
      </c>
      <c r="B82" s="392" t="s">
        <v>279</v>
      </c>
      <c r="C82" s="390" t="s">
        <v>280</v>
      </c>
      <c r="D82" s="392" t="s">
        <v>280</v>
      </c>
      <c r="E82" s="377">
        <v>13001</v>
      </c>
      <c r="F82" s="392" t="s">
        <v>295</v>
      </c>
      <c r="G82" s="377">
        <v>13116</v>
      </c>
      <c r="H82" s="290">
        <v>7.56</v>
      </c>
      <c r="I82" s="290">
        <v>7.42</v>
      </c>
      <c r="J82" s="290">
        <v>0.62</v>
      </c>
    </row>
    <row r="83" spans="1:10" s="5" customFormat="1" ht="12.75" x14ac:dyDescent="0.2">
      <c r="A83" s="392" t="s">
        <v>278</v>
      </c>
      <c r="B83" s="392" t="s">
        <v>279</v>
      </c>
      <c r="C83" s="390" t="s">
        <v>280</v>
      </c>
      <c r="D83" s="392" t="s">
        <v>280</v>
      </c>
      <c r="E83" s="377">
        <v>13001</v>
      </c>
      <c r="F83" s="392" t="s">
        <v>296</v>
      </c>
      <c r="G83" s="377">
        <v>13117</v>
      </c>
      <c r="H83" s="290">
        <v>8.84</v>
      </c>
      <c r="I83" s="290">
        <v>8.82</v>
      </c>
      <c r="J83" s="290">
        <v>0.19</v>
      </c>
    </row>
    <row r="84" spans="1:10" s="5" customFormat="1" ht="12.75" x14ac:dyDescent="0.2">
      <c r="A84" s="392" t="s">
        <v>278</v>
      </c>
      <c r="B84" s="392" t="s">
        <v>279</v>
      </c>
      <c r="C84" s="390" t="s">
        <v>280</v>
      </c>
      <c r="D84" s="392" t="s">
        <v>280</v>
      </c>
      <c r="E84" s="377">
        <v>13001</v>
      </c>
      <c r="F84" s="392" t="s">
        <v>297</v>
      </c>
      <c r="G84" s="377">
        <v>13118</v>
      </c>
      <c r="H84" s="290">
        <v>6.24</v>
      </c>
      <c r="I84" s="290">
        <v>6.18</v>
      </c>
      <c r="J84" s="290">
        <v>0.34</v>
      </c>
    </row>
    <row r="85" spans="1:10" s="5" customFormat="1" ht="12.75" x14ac:dyDescent="0.2">
      <c r="A85" s="392" t="s">
        <v>278</v>
      </c>
      <c r="B85" s="392" t="s">
        <v>279</v>
      </c>
      <c r="C85" s="390" t="s">
        <v>280</v>
      </c>
      <c r="D85" s="392" t="s">
        <v>280</v>
      </c>
      <c r="E85" s="377">
        <v>13001</v>
      </c>
      <c r="F85" s="392" t="s">
        <v>298</v>
      </c>
      <c r="G85" s="377">
        <v>13119</v>
      </c>
      <c r="H85" s="290">
        <v>5.89</v>
      </c>
      <c r="I85" s="290">
        <v>5.86</v>
      </c>
      <c r="J85" s="290">
        <v>0.38</v>
      </c>
    </row>
    <row r="86" spans="1:10" s="5" customFormat="1" ht="12.75" x14ac:dyDescent="0.2">
      <c r="A86" s="392" t="s">
        <v>278</v>
      </c>
      <c r="B86" s="392" t="s">
        <v>279</v>
      </c>
      <c r="C86" s="390" t="s">
        <v>280</v>
      </c>
      <c r="D86" s="392" t="s">
        <v>280</v>
      </c>
      <c r="E86" s="377">
        <v>13001</v>
      </c>
      <c r="F86" s="392" t="s">
        <v>299</v>
      </c>
      <c r="G86" s="377">
        <v>13120</v>
      </c>
      <c r="H86" s="290">
        <v>5.15</v>
      </c>
      <c r="I86" s="290">
        <v>5.13</v>
      </c>
      <c r="J86" s="290">
        <v>0.14000000000000001</v>
      </c>
    </row>
    <row r="87" spans="1:10" s="5" customFormat="1" ht="12.75" x14ac:dyDescent="0.2">
      <c r="A87" s="392" t="s">
        <v>278</v>
      </c>
      <c r="B87" s="392" t="s">
        <v>279</v>
      </c>
      <c r="C87" s="390" t="s">
        <v>280</v>
      </c>
      <c r="D87" s="392" t="s">
        <v>280</v>
      </c>
      <c r="E87" s="377">
        <v>13001</v>
      </c>
      <c r="F87" s="392" t="s">
        <v>300</v>
      </c>
      <c r="G87" s="377">
        <v>13121</v>
      </c>
      <c r="H87" s="290">
        <v>5.0599999999999996</v>
      </c>
      <c r="I87" s="290">
        <v>4.93</v>
      </c>
      <c r="J87" s="290">
        <v>0.61</v>
      </c>
    </row>
    <row r="88" spans="1:10" s="5" customFormat="1" ht="12.75" x14ac:dyDescent="0.2">
      <c r="A88" s="392" t="s">
        <v>278</v>
      </c>
      <c r="B88" s="392" t="s">
        <v>279</v>
      </c>
      <c r="C88" s="390" t="s">
        <v>280</v>
      </c>
      <c r="D88" s="392" t="s">
        <v>280</v>
      </c>
      <c r="E88" s="377">
        <v>13001</v>
      </c>
      <c r="F88" s="392" t="s">
        <v>301</v>
      </c>
      <c r="G88" s="377">
        <v>13122</v>
      </c>
      <c r="H88" s="290">
        <v>6.52</v>
      </c>
      <c r="I88" s="290">
        <v>6.5</v>
      </c>
      <c r="J88" s="290">
        <v>0.22</v>
      </c>
    </row>
    <row r="89" spans="1:10" s="5" customFormat="1" ht="12.75" x14ac:dyDescent="0.2">
      <c r="A89" s="392" t="s">
        <v>278</v>
      </c>
      <c r="B89" s="392" t="s">
        <v>279</v>
      </c>
      <c r="C89" s="390" t="s">
        <v>280</v>
      </c>
      <c r="D89" s="392" t="s">
        <v>280</v>
      </c>
      <c r="E89" s="377">
        <v>13001</v>
      </c>
      <c r="F89" s="392" t="s">
        <v>302</v>
      </c>
      <c r="G89" s="377">
        <v>13123</v>
      </c>
      <c r="H89" s="290">
        <v>12.06</v>
      </c>
      <c r="I89" s="290">
        <v>12.03</v>
      </c>
      <c r="J89" s="290">
        <v>0.32</v>
      </c>
    </row>
    <row r="90" spans="1:10" s="5" customFormat="1" ht="12.75" x14ac:dyDescent="0.2">
      <c r="A90" s="392" t="s">
        <v>278</v>
      </c>
      <c r="B90" s="392" t="s">
        <v>279</v>
      </c>
      <c r="C90" s="390" t="s">
        <v>280</v>
      </c>
      <c r="D90" s="392" t="s">
        <v>280</v>
      </c>
      <c r="E90" s="377">
        <v>13001</v>
      </c>
      <c r="F90" s="392" t="s">
        <v>303</v>
      </c>
      <c r="G90" s="377">
        <v>13124</v>
      </c>
      <c r="H90" s="290">
        <v>7.28</v>
      </c>
      <c r="I90" s="290">
        <v>7.23</v>
      </c>
      <c r="J90" s="290">
        <v>0.14000000000000001</v>
      </c>
    </row>
    <row r="91" spans="1:10" s="5" customFormat="1" ht="12.75" x14ac:dyDescent="0.2">
      <c r="A91" s="392" t="s">
        <v>278</v>
      </c>
      <c r="B91" s="392" t="s">
        <v>279</v>
      </c>
      <c r="C91" s="390" t="s">
        <v>280</v>
      </c>
      <c r="D91" s="392" t="s">
        <v>280</v>
      </c>
      <c r="E91" s="377">
        <v>13001</v>
      </c>
      <c r="F91" s="392" t="s">
        <v>304</v>
      </c>
      <c r="G91" s="377">
        <v>13125</v>
      </c>
      <c r="H91" s="290">
        <v>6.22</v>
      </c>
      <c r="I91" s="290">
        <v>6.22</v>
      </c>
      <c r="J91" s="290">
        <v>0.05</v>
      </c>
    </row>
    <row r="92" spans="1:10" s="5" customFormat="1" ht="12.75" x14ac:dyDescent="0.2">
      <c r="A92" s="392" t="s">
        <v>278</v>
      </c>
      <c r="B92" s="392" t="s">
        <v>279</v>
      </c>
      <c r="C92" s="390" t="s">
        <v>280</v>
      </c>
      <c r="D92" s="392" t="s">
        <v>280</v>
      </c>
      <c r="E92" s="377">
        <v>13001</v>
      </c>
      <c r="F92" s="392" t="s">
        <v>305</v>
      </c>
      <c r="G92" s="377">
        <v>13126</v>
      </c>
      <c r="H92" s="290">
        <v>7.12</v>
      </c>
      <c r="I92" s="290">
        <v>7.06</v>
      </c>
      <c r="J92" s="290">
        <v>0.44</v>
      </c>
    </row>
    <row r="93" spans="1:10" s="5" customFormat="1" ht="12.75" x14ac:dyDescent="0.2">
      <c r="A93" s="392" t="s">
        <v>278</v>
      </c>
      <c r="B93" s="392" t="s">
        <v>279</v>
      </c>
      <c r="C93" s="390" t="s">
        <v>280</v>
      </c>
      <c r="D93" s="392" t="s">
        <v>280</v>
      </c>
      <c r="E93" s="377">
        <v>13001</v>
      </c>
      <c r="F93" s="392" t="s">
        <v>306</v>
      </c>
      <c r="G93" s="377">
        <v>13127</v>
      </c>
      <c r="H93" s="290">
        <v>11.15</v>
      </c>
      <c r="I93" s="290">
        <v>11.11</v>
      </c>
      <c r="J93" s="290">
        <v>0.12</v>
      </c>
    </row>
    <row r="94" spans="1:10" s="5" customFormat="1" ht="12.75" x14ac:dyDescent="0.2">
      <c r="A94" s="392" t="s">
        <v>278</v>
      </c>
      <c r="B94" s="392" t="s">
        <v>279</v>
      </c>
      <c r="C94" s="390" t="s">
        <v>280</v>
      </c>
      <c r="D94" s="392" t="s">
        <v>280</v>
      </c>
      <c r="E94" s="377">
        <v>13001</v>
      </c>
      <c r="F94" s="392" t="s">
        <v>307</v>
      </c>
      <c r="G94" s="377">
        <v>13128</v>
      </c>
      <c r="H94" s="290">
        <v>7.6</v>
      </c>
      <c r="I94" s="290">
        <v>7.43</v>
      </c>
      <c r="J94" s="290">
        <v>0.27</v>
      </c>
    </row>
    <row r="95" spans="1:10" s="5" customFormat="1" ht="12.75" x14ac:dyDescent="0.2">
      <c r="A95" s="392" t="s">
        <v>278</v>
      </c>
      <c r="B95" s="392" t="s">
        <v>279</v>
      </c>
      <c r="C95" s="390" t="s">
        <v>280</v>
      </c>
      <c r="D95" s="392" t="s">
        <v>280</v>
      </c>
      <c r="E95" s="377">
        <v>13001</v>
      </c>
      <c r="F95" s="392" t="s">
        <v>308</v>
      </c>
      <c r="G95" s="377">
        <v>13129</v>
      </c>
      <c r="H95" s="290">
        <v>6.58</v>
      </c>
      <c r="I95" s="290">
        <v>6.52</v>
      </c>
      <c r="J95" s="290">
        <v>0.52</v>
      </c>
    </row>
    <row r="96" spans="1:10" s="5" customFormat="1" ht="12.75" x14ac:dyDescent="0.2">
      <c r="A96" s="392" t="s">
        <v>278</v>
      </c>
      <c r="B96" s="392" t="s">
        <v>279</v>
      </c>
      <c r="C96" s="390" t="s">
        <v>280</v>
      </c>
      <c r="D96" s="392" t="s">
        <v>280</v>
      </c>
      <c r="E96" s="377">
        <v>13001</v>
      </c>
      <c r="F96" s="392" t="s">
        <v>309</v>
      </c>
      <c r="G96" s="377">
        <v>13130</v>
      </c>
      <c r="H96" s="290">
        <v>6.72</v>
      </c>
      <c r="I96" s="290">
        <v>6.69</v>
      </c>
      <c r="J96" s="290">
        <v>0.95</v>
      </c>
    </row>
    <row r="97" spans="1:10" s="5" customFormat="1" ht="12.75" x14ac:dyDescent="0.2">
      <c r="A97" s="392" t="s">
        <v>278</v>
      </c>
      <c r="B97" s="392" t="s">
        <v>279</v>
      </c>
      <c r="C97" s="390" t="s">
        <v>280</v>
      </c>
      <c r="D97" s="392" t="s">
        <v>280</v>
      </c>
      <c r="E97" s="377">
        <v>13001</v>
      </c>
      <c r="F97" s="392" t="s">
        <v>310</v>
      </c>
      <c r="G97" s="377">
        <v>13131</v>
      </c>
      <c r="H97" s="290">
        <v>11.44</v>
      </c>
      <c r="I97" s="290">
        <v>11.42</v>
      </c>
      <c r="J97" s="290">
        <v>0.38</v>
      </c>
    </row>
    <row r="98" spans="1:10" s="5" customFormat="1" ht="12.75" x14ac:dyDescent="0.2">
      <c r="A98" s="392" t="s">
        <v>278</v>
      </c>
      <c r="B98" s="392" t="s">
        <v>279</v>
      </c>
      <c r="C98" s="390" t="s">
        <v>280</v>
      </c>
      <c r="D98" s="392" t="s">
        <v>280</v>
      </c>
      <c r="E98" s="377">
        <v>13001</v>
      </c>
      <c r="F98" s="392" t="s">
        <v>311</v>
      </c>
      <c r="G98" s="377">
        <v>13132</v>
      </c>
      <c r="H98" s="290">
        <v>3.97</v>
      </c>
      <c r="I98" s="290">
        <v>3.97</v>
      </c>
      <c r="J98" s="290">
        <v>0.38</v>
      </c>
    </row>
    <row r="99" spans="1:10" s="5" customFormat="1" ht="12.75" x14ac:dyDescent="0.2">
      <c r="A99" s="392" t="s">
        <v>278</v>
      </c>
      <c r="B99" s="392" t="s">
        <v>312</v>
      </c>
      <c r="C99" s="390" t="s">
        <v>280</v>
      </c>
      <c r="D99" s="392" t="s">
        <v>280</v>
      </c>
      <c r="E99" s="377">
        <v>13001</v>
      </c>
      <c r="F99" s="392" t="s">
        <v>313</v>
      </c>
      <c r="G99" s="377">
        <v>13201</v>
      </c>
      <c r="H99" s="290">
        <v>5.63</v>
      </c>
      <c r="I99" s="290">
        <v>5.63</v>
      </c>
      <c r="J99" s="290">
        <v>0.62</v>
      </c>
    </row>
    <row r="100" spans="1:10" s="5" customFormat="1" ht="12.75" x14ac:dyDescent="0.2">
      <c r="A100" s="392" t="s">
        <v>278</v>
      </c>
      <c r="B100" s="392" t="s">
        <v>312</v>
      </c>
      <c r="C100" s="390" t="s">
        <v>280</v>
      </c>
      <c r="D100" s="392" t="s">
        <v>280</v>
      </c>
      <c r="E100" s="377">
        <v>13001</v>
      </c>
      <c r="F100" s="392" t="s">
        <v>314</v>
      </c>
      <c r="G100" s="377">
        <v>13202</v>
      </c>
      <c r="H100" s="150" t="s">
        <v>510</v>
      </c>
      <c r="I100" s="150" t="s">
        <v>510</v>
      </c>
      <c r="J100" s="150" t="s">
        <v>510</v>
      </c>
    </row>
    <row r="101" spans="1:10" s="5" customFormat="1" ht="12.75" x14ac:dyDescent="0.2">
      <c r="A101" s="392" t="s">
        <v>278</v>
      </c>
      <c r="B101" s="392" t="s">
        <v>312</v>
      </c>
      <c r="C101" s="390" t="s">
        <v>280</v>
      </c>
      <c r="D101" s="392" t="s">
        <v>280</v>
      </c>
      <c r="E101" s="377">
        <v>13001</v>
      </c>
      <c r="F101" s="392" t="s">
        <v>315</v>
      </c>
      <c r="G101" s="377">
        <v>13203</v>
      </c>
      <c r="H101" s="150" t="s">
        <v>510</v>
      </c>
      <c r="I101" s="150" t="s">
        <v>510</v>
      </c>
      <c r="J101" s="290">
        <v>0.16</v>
      </c>
    </row>
    <row r="102" spans="1:10" s="5" customFormat="1" ht="12.75" x14ac:dyDescent="0.2">
      <c r="A102" s="392" t="s">
        <v>278</v>
      </c>
      <c r="B102" s="392" t="s">
        <v>316</v>
      </c>
      <c r="C102" s="390" t="s">
        <v>280</v>
      </c>
      <c r="D102" s="392" t="s">
        <v>280</v>
      </c>
      <c r="E102" s="377">
        <v>13001</v>
      </c>
      <c r="F102" s="392" t="s">
        <v>317</v>
      </c>
      <c r="G102" s="377">
        <v>13301</v>
      </c>
      <c r="H102" s="150" t="s">
        <v>510</v>
      </c>
      <c r="I102" s="150" t="s">
        <v>510</v>
      </c>
      <c r="J102" s="290">
        <v>0.06</v>
      </c>
    </row>
    <row r="103" spans="1:10" s="5" customFormat="1" ht="12.75" x14ac:dyDescent="0.2">
      <c r="A103" s="392" t="s">
        <v>278</v>
      </c>
      <c r="B103" s="392" t="s">
        <v>316</v>
      </c>
      <c r="C103" s="390" t="s">
        <v>280</v>
      </c>
      <c r="D103" s="392" t="s">
        <v>280</v>
      </c>
      <c r="E103" s="377">
        <v>13001</v>
      </c>
      <c r="F103" s="392" t="s">
        <v>318</v>
      </c>
      <c r="G103" s="377">
        <v>13302</v>
      </c>
      <c r="H103" s="150" t="s">
        <v>510</v>
      </c>
      <c r="I103" s="150" t="s">
        <v>510</v>
      </c>
      <c r="J103" s="290">
        <v>0.06</v>
      </c>
    </row>
    <row r="104" spans="1:10" s="5" customFormat="1" ht="12.75" x14ac:dyDescent="0.2">
      <c r="A104" s="392" t="s">
        <v>278</v>
      </c>
      <c r="B104" s="392" t="s">
        <v>316</v>
      </c>
      <c r="C104" s="390" t="s">
        <v>280</v>
      </c>
      <c r="D104" s="392" t="s">
        <v>280</v>
      </c>
      <c r="E104" s="377">
        <v>13001</v>
      </c>
      <c r="F104" s="392" t="s">
        <v>319</v>
      </c>
      <c r="G104" s="377">
        <v>13303</v>
      </c>
      <c r="H104" s="150" t="s">
        <v>510</v>
      </c>
      <c r="I104" s="150" t="s">
        <v>510</v>
      </c>
      <c r="J104" s="150" t="s">
        <v>510</v>
      </c>
    </row>
    <row r="105" spans="1:10" s="5" customFormat="1" ht="12.75" x14ac:dyDescent="0.2">
      <c r="A105" s="392" t="s">
        <v>278</v>
      </c>
      <c r="B105" s="392" t="s">
        <v>320</v>
      </c>
      <c r="C105" s="390" t="s">
        <v>280</v>
      </c>
      <c r="D105" s="392" t="s">
        <v>280</v>
      </c>
      <c r="E105" s="377">
        <v>13001</v>
      </c>
      <c r="F105" s="392" t="s">
        <v>321</v>
      </c>
      <c r="G105" s="377">
        <v>13401</v>
      </c>
      <c r="H105" s="290">
        <v>4.38</v>
      </c>
      <c r="I105" s="290">
        <v>4.38</v>
      </c>
      <c r="J105" s="290">
        <v>1.21</v>
      </c>
    </row>
    <row r="106" spans="1:10" s="5" customFormat="1" ht="12.75" x14ac:dyDescent="0.2">
      <c r="A106" s="392" t="s">
        <v>278</v>
      </c>
      <c r="B106" s="392" t="s">
        <v>320</v>
      </c>
      <c r="C106" s="390" t="s">
        <v>280</v>
      </c>
      <c r="D106" s="392" t="s">
        <v>280</v>
      </c>
      <c r="E106" s="377">
        <v>13001</v>
      </c>
      <c r="F106" s="392" t="s">
        <v>322</v>
      </c>
      <c r="G106" s="377">
        <v>13402</v>
      </c>
      <c r="H106" s="150" t="s">
        <v>510</v>
      </c>
      <c r="I106" s="150" t="s">
        <v>510</v>
      </c>
      <c r="J106" s="290">
        <v>0.04</v>
      </c>
    </row>
    <row r="107" spans="1:10" s="5" customFormat="1" ht="12.75" x14ac:dyDescent="0.2">
      <c r="A107" s="392" t="s">
        <v>278</v>
      </c>
      <c r="B107" s="392" t="s">
        <v>320</v>
      </c>
      <c r="C107" s="390" t="s">
        <v>280</v>
      </c>
      <c r="D107" s="392" t="s">
        <v>280</v>
      </c>
      <c r="E107" s="377">
        <v>13001</v>
      </c>
      <c r="F107" s="392" t="s">
        <v>323</v>
      </c>
      <c r="G107" s="377">
        <v>13403</v>
      </c>
      <c r="H107" s="150" t="s">
        <v>510</v>
      </c>
      <c r="I107" s="150" t="s">
        <v>510</v>
      </c>
      <c r="J107" s="290">
        <v>0.19</v>
      </c>
    </row>
    <row r="108" spans="1:10" s="5" customFormat="1" ht="12.75" x14ac:dyDescent="0.2">
      <c r="A108" s="392" t="s">
        <v>278</v>
      </c>
      <c r="B108" s="392" t="s">
        <v>320</v>
      </c>
      <c r="C108" s="390" t="s">
        <v>280</v>
      </c>
      <c r="D108" s="392" t="s">
        <v>280</v>
      </c>
      <c r="E108" s="377">
        <v>13001</v>
      </c>
      <c r="F108" s="392" t="s">
        <v>324</v>
      </c>
      <c r="G108" s="377">
        <v>13404</v>
      </c>
      <c r="H108" s="150" t="s">
        <v>510</v>
      </c>
      <c r="I108" s="150" t="s">
        <v>510</v>
      </c>
      <c r="J108" s="150" t="s">
        <v>510</v>
      </c>
    </row>
    <row r="109" spans="1:10" s="5" customFormat="1" ht="12.75" x14ac:dyDescent="0.2">
      <c r="A109" s="392" t="s">
        <v>278</v>
      </c>
      <c r="B109" s="392" t="s">
        <v>325</v>
      </c>
      <c r="C109" s="390" t="s">
        <v>181</v>
      </c>
      <c r="D109" s="392" t="s">
        <v>325</v>
      </c>
      <c r="E109" s="377">
        <v>13501</v>
      </c>
      <c r="F109" s="193" t="s">
        <v>325</v>
      </c>
      <c r="G109" s="377">
        <v>13501</v>
      </c>
      <c r="H109" s="150" t="s">
        <v>510</v>
      </c>
      <c r="I109" s="150" t="s">
        <v>510</v>
      </c>
      <c r="J109" s="150" t="s">
        <v>510</v>
      </c>
    </row>
    <row r="110" spans="1:10" s="5" customFormat="1" ht="12.75" x14ac:dyDescent="0.2">
      <c r="A110" s="392" t="s">
        <v>278</v>
      </c>
      <c r="B110" s="392" t="s">
        <v>326</v>
      </c>
      <c r="C110" s="390" t="s">
        <v>280</v>
      </c>
      <c r="D110" s="392" t="s">
        <v>280</v>
      </c>
      <c r="E110" s="377">
        <v>13001</v>
      </c>
      <c r="F110" s="392" t="s">
        <v>326</v>
      </c>
      <c r="G110" s="377">
        <v>13601</v>
      </c>
      <c r="H110" s="150" t="s">
        <v>510</v>
      </c>
      <c r="I110" s="150" t="s">
        <v>510</v>
      </c>
      <c r="J110" s="150" t="s">
        <v>510</v>
      </c>
    </row>
    <row r="111" spans="1:10" s="5" customFormat="1" ht="12.75" x14ac:dyDescent="0.2">
      <c r="A111" s="392" t="s">
        <v>278</v>
      </c>
      <c r="B111" s="392" t="s">
        <v>326</v>
      </c>
      <c r="C111" s="390" t="s">
        <v>280</v>
      </c>
      <c r="D111" s="392" t="s">
        <v>280</v>
      </c>
      <c r="E111" s="377">
        <v>13001</v>
      </c>
      <c r="F111" s="392" t="s">
        <v>327</v>
      </c>
      <c r="G111" s="377">
        <v>13602</v>
      </c>
      <c r="H111" s="150" t="s">
        <v>510</v>
      </c>
      <c r="I111" s="150" t="s">
        <v>510</v>
      </c>
      <c r="J111" s="150" t="s">
        <v>510</v>
      </c>
    </row>
    <row r="112" spans="1:10" s="5" customFormat="1" ht="12.75" x14ac:dyDescent="0.2">
      <c r="A112" s="392" t="s">
        <v>278</v>
      </c>
      <c r="B112" s="392" t="s">
        <v>326</v>
      </c>
      <c r="C112" s="390" t="s">
        <v>280</v>
      </c>
      <c r="D112" s="392" t="s">
        <v>280</v>
      </c>
      <c r="E112" s="377">
        <v>13001</v>
      </c>
      <c r="F112" s="392" t="s">
        <v>328</v>
      </c>
      <c r="G112" s="377">
        <v>13603</v>
      </c>
      <c r="H112" s="150" t="s">
        <v>510</v>
      </c>
      <c r="I112" s="150" t="s">
        <v>510</v>
      </c>
      <c r="J112" s="150" t="s">
        <v>510</v>
      </c>
    </row>
    <row r="113" spans="1:10" s="5" customFormat="1" ht="12.75" x14ac:dyDescent="0.2">
      <c r="A113" s="392" t="s">
        <v>278</v>
      </c>
      <c r="B113" s="392" t="s">
        <v>326</v>
      </c>
      <c r="C113" s="390" t="s">
        <v>280</v>
      </c>
      <c r="D113" s="392" t="s">
        <v>280</v>
      </c>
      <c r="E113" s="377">
        <v>13001</v>
      </c>
      <c r="F113" s="392" t="s">
        <v>329</v>
      </c>
      <c r="G113" s="377">
        <v>13604</v>
      </c>
      <c r="H113" s="150" t="s">
        <v>510</v>
      </c>
      <c r="I113" s="150" t="s">
        <v>510</v>
      </c>
      <c r="J113" s="290">
        <v>0.1</v>
      </c>
    </row>
    <row r="114" spans="1:10" s="5" customFormat="1" ht="12.75" x14ac:dyDescent="0.2">
      <c r="A114" s="392" t="s">
        <v>278</v>
      </c>
      <c r="B114" s="392" t="s">
        <v>326</v>
      </c>
      <c r="C114" s="390" t="s">
        <v>280</v>
      </c>
      <c r="D114" s="392" t="s">
        <v>280</v>
      </c>
      <c r="E114" s="377">
        <v>13001</v>
      </c>
      <c r="F114" s="392" t="s">
        <v>330</v>
      </c>
      <c r="G114" s="377">
        <v>13605</v>
      </c>
      <c r="H114" s="150" t="s">
        <v>510</v>
      </c>
      <c r="I114" s="150" t="s">
        <v>510</v>
      </c>
      <c r="J114" s="150" t="s">
        <v>510</v>
      </c>
    </row>
    <row r="115" spans="1:10" s="5" customFormat="1" ht="12.75" x14ac:dyDescent="0.2">
      <c r="A115" s="392" t="s">
        <v>331</v>
      </c>
      <c r="B115" s="392" t="s">
        <v>332</v>
      </c>
      <c r="C115" s="390" t="s">
        <v>181</v>
      </c>
      <c r="D115" s="392" t="s">
        <v>332</v>
      </c>
      <c r="E115" s="377">
        <v>14101</v>
      </c>
      <c r="F115" s="392" t="s">
        <v>332</v>
      </c>
      <c r="G115" s="377">
        <v>14101</v>
      </c>
      <c r="H115" s="290">
        <v>7.36</v>
      </c>
      <c r="I115" s="150" t="s">
        <v>510</v>
      </c>
      <c r="J115" s="150" t="s">
        <v>510</v>
      </c>
    </row>
    <row r="116" spans="1:10" s="5" customFormat="1" ht="12.75" x14ac:dyDescent="0.2">
      <c r="A116" s="392" t="s">
        <v>333</v>
      </c>
      <c r="B116" s="392" t="s">
        <v>334</v>
      </c>
      <c r="C116" s="390" t="s">
        <v>181</v>
      </c>
      <c r="D116" s="392" t="s">
        <v>334</v>
      </c>
      <c r="E116" s="377">
        <v>15101</v>
      </c>
      <c r="F116" s="392" t="s">
        <v>334</v>
      </c>
      <c r="G116" s="377">
        <v>15101</v>
      </c>
      <c r="H116" s="290">
        <v>2.06</v>
      </c>
      <c r="I116" s="150" t="s">
        <v>510</v>
      </c>
      <c r="J116" s="290">
        <v>5.2</v>
      </c>
    </row>
    <row r="117" spans="1:10" s="5" customFormat="1" ht="12.75" x14ac:dyDescent="0.2">
      <c r="A117" s="392" t="s">
        <v>335</v>
      </c>
      <c r="B117" s="403" t="s">
        <v>336</v>
      </c>
      <c r="C117" s="390" t="s">
        <v>181</v>
      </c>
      <c r="D117" s="392" t="s">
        <v>337</v>
      </c>
      <c r="E117" s="377">
        <v>16101</v>
      </c>
      <c r="F117" s="392" t="s">
        <v>338</v>
      </c>
      <c r="G117" s="377">
        <v>16101</v>
      </c>
      <c r="H117" s="150" t="s">
        <v>510</v>
      </c>
      <c r="I117" s="150" t="s">
        <v>510</v>
      </c>
      <c r="J117" s="150" t="s">
        <v>510</v>
      </c>
    </row>
    <row r="118" spans="1:10" s="5" customFormat="1" ht="12.75" x14ac:dyDescent="0.2">
      <c r="A118" s="392" t="s">
        <v>335</v>
      </c>
      <c r="B118" s="403" t="s">
        <v>336</v>
      </c>
      <c r="C118" s="390" t="s">
        <v>181</v>
      </c>
      <c r="D118" s="392" t="s">
        <v>337</v>
      </c>
      <c r="E118" s="377">
        <v>16101</v>
      </c>
      <c r="F118" s="392" t="s">
        <v>339</v>
      </c>
      <c r="G118" s="377">
        <v>16103</v>
      </c>
      <c r="H118" s="150" t="s">
        <v>510</v>
      </c>
      <c r="I118" s="150" t="s">
        <v>510</v>
      </c>
      <c r="J118" s="150" t="s">
        <v>510</v>
      </c>
    </row>
    <row r="119" spans="1:10" s="5" customFormat="1" ht="12.75" x14ac:dyDescent="0.2">
      <c r="A119" s="392" t="s">
        <v>335</v>
      </c>
      <c r="B119" s="403" t="s">
        <v>340</v>
      </c>
      <c r="C119" s="390" t="s">
        <v>181</v>
      </c>
      <c r="D119" s="387" t="s">
        <v>341</v>
      </c>
      <c r="E119" s="377">
        <v>16301</v>
      </c>
      <c r="F119" s="387" t="s">
        <v>341</v>
      </c>
      <c r="G119" s="377">
        <v>16301</v>
      </c>
      <c r="H119" s="150" t="s">
        <v>510</v>
      </c>
      <c r="I119" s="150" t="s">
        <v>510</v>
      </c>
      <c r="J119" s="150" t="s">
        <v>510</v>
      </c>
    </row>
  </sheetData>
  <mergeCells count="1">
    <mergeCell ref="B1:J1"/>
  </mergeCells>
  <hyperlinks>
    <hyperlink ref="K1" location="INDICE!A1" display="INDICE" xr:uid="{00000000-0004-0000-8E00-000000000000}"/>
    <hyperlink ref="K2" location="Matriz_Estadisticas!A1" display="ESTADÍSTICAS" xr:uid="{00000000-0004-0000-8E00-000001000000}"/>
  </hyperlinks>
  <pageMargins left="0.7" right="0.7" top="0.75" bottom="0.75" header="0.3" footer="0.3"/>
  <pageSetup orientation="portrait" horizontalDpi="4294967293" verticalDpi="4294967293" r:id="rId1"/>
</worksheet>
</file>

<file path=xl/worksheets/sheet1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F00-000000000000}">
  <dimension ref="A1:G37"/>
  <sheetViews>
    <sheetView workbookViewId="0">
      <selection activeCell="C1" sqref="C1"/>
    </sheetView>
  </sheetViews>
  <sheetFormatPr baseColWidth="10" defaultColWidth="11.42578125" defaultRowHeight="15" x14ac:dyDescent="0.25"/>
  <cols>
    <col min="1" max="1" width="44.42578125" style="10" bestFit="1" customWidth="1"/>
    <col min="2" max="2" width="100.7109375" style="11" customWidth="1"/>
    <col min="3" max="3" width="7" style="8" bestFit="1" customWidth="1"/>
    <col min="4" max="7" width="11.42578125" style="8"/>
    <col min="8" max="16384" width="11.42578125" style="34"/>
  </cols>
  <sheetData>
    <row r="1" spans="1:3" x14ac:dyDescent="0.25">
      <c r="A1" s="678" t="s">
        <v>401</v>
      </c>
      <c r="B1" s="679" t="s">
        <v>402</v>
      </c>
      <c r="C1" s="57" t="s">
        <v>144</v>
      </c>
    </row>
    <row r="2" spans="1:3" x14ac:dyDescent="0.25">
      <c r="A2" s="432" t="s">
        <v>8</v>
      </c>
      <c r="B2" s="427" t="s">
        <v>38</v>
      </c>
    </row>
    <row r="3" spans="1:3" x14ac:dyDescent="0.25">
      <c r="A3" s="415" t="s">
        <v>6</v>
      </c>
      <c r="B3" s="427" t="s">
        <v>1508</v>
      </c>
    </row>
    <row r="4" spans="1:3" x14ac:dyDescent="0.25">
      <c r="A4" s="415" t="s">
        <v>370</v>
      </c>
      <c r="B4" s="427" t="s">
        <v>37</v>
      </c>
    </row>
    <row r="5" spans="1:3" x14ac:dyDescent="0.25">
      <c r="A5" s="415" t="s">
        <v>11</v>
      </c>
      <c r="B5" s="427" t="s">
        <v>1647</v>
      </c>
    </row>
    <row r="6" spans="1:3" x14ac:dyDescent="0.25">
      <c r="A6" s="415" t="s">
        <v>145</v>
      </c>
      <c r="B6" s="427" t="s">
        <v>451</v>
      </c>
    </row>
    <row r="7" spans="1:3" x14ac:dyDescent="0.25">
      <c r="A7" s="415" t="s">
        <v>9</v>
      </c>
      <c r="B7" s="427" t="s">
        <v>1648</v>
      </c>
    </row>
    <row r="8" spans="1:3" x14ac:dyDescent="0.25">
      <c r="A8" s="415" t="s">
        <v>371</v>
      </c>
      <c r="B8" s="414" t="s">
        <v>1532</v>
      </c>
    </row>
    <row r="9" spans="1:3" x14ac:dyDescent="0.25">
      <c r="A9" s="415" t="s">
        <v>372</v>
      </c>
      <c r="B9" s="427" t="s">
        <v>453</v>
      </c>
    </row>
    <row r="10" spans="1:3" ht="51" x14ac:dyDescent="0.25">
      <c r="A10" s="209" t="s">
        <v>373</v>
      </c>
      <c r="B10" s="293" t="s">
        <v>1649</v>
      </c>
    </row>
    <row r="11" spans="1:3" x14ac:dyDescent="0.25">
      <c r="A11" s="415" t="s">
        <v>374</v>
      </c>
      <c r="B11" s="427" t="s">
        <v>658</v>
      </c>
    </row>
    <row r="12" spans="1:3" x14ac:dyDescent="0.25">
      <c r="A12" s="415" t="s">
        <v>375</v>
      </c>
      <c r="B12" s="427" t="s">
        <v>456</v>
      </c>
    </row>
    <row r="13" spans="1:3" x14ac:dyDescent="0.25">
      <c r="A13" s="415" t="s">
        <v>376</v>
      </c>
      <c r="B13" s="353" t="s">
        <v>1650</v>
      </c>
    </row>
    <row r="14" spans="1:3" x14ac:dyDescent="0.25">
      <c r="A14" s="415" t="s">
        <v>146</v>
      </c>
      <c r="B14" s="427" t="s">
        <v>941</v>
      </c>
    </row>
    <row r="15" spans="1:3" x14ac:dyDescent="0.25">
      <c r="A15" s="415" t="s">
        <v>377</v>
      </c>
      <c r="B15" s="320">
        <v>43090</v>
      </c>
    </row>
    <row r="16" spans="1:3" x14ac:dyDescent="0.25">
      <c r="A16" s="415" t="s">
        <v>378</v>
      </c>
      <c r="B16" s="320">
        <v>43676</v>
      </c>
    </row>
    <row r="17" spans="1:2" x14ac:dyDescent="0.25">
      <c r="A17" s="433" t="s">
        <v>379</v>
      </c>
      <c r="B17" s="427" t="s">
        <v>1033</v>
      </c>
    </row>
    <row r="18" spans="1:2" x14ac:dyDescent="0.25">
      <c r="A18" s="432" t="s">
        <v>380</v>
      </c>
      <c r="B18" s="427" t="s">
        <v>1651</v>
      </c>
    </row>
    <row r="19" spans="1:2" x14ac:dyDescent="0.25">
      <c r="A19" s="432" t="s">
        <v>381</v>
      </c>
      <c r="B19" s="427" t="s">
        <v>1513</v>
      </c>
    </row>
    <row r="20" spans="1:2" x14ac:dyDescent="0.25">
      <c r="A20" s="432" t="s">
        <v>382</v>
      </c>
      <c r="B20" s="427" t="s">
        <v>462</v>
      </c>
    </row>
    <row r="21" spans="1:2" x14ac:dyDescent="0.25">
      <c r="A21" s="432" t="s">
        <v>385</v>
      </c>
      <c r="B21" s="444" t="s">
        <v>1652</v>
      </c>
    </row>
    <row r="22" spans="1:2" x14ac:dyDescent="0.25">
      <c r="A22" s="432" t="s">
        <v>386</v>
      </c>
      <c r="B22" s="444" t="s">
        <v>1530</v>
      </c>
    </row>
    <row r="23" spans="1:2" x14ac:dyDescent="0.25">
      <c r="A23" s="432" t="s">
        <v>418</v>
      </c>
      <c r="B23" s="629" t="s">
        <v>1653</v>
      </c>
    </row>
    <row r="24" spans="1:2" x14ac:dyDescent="0.25">
      <c r="A24" s="432" t="s">
        <v>387</v>
      </c>
      <c r="B24" s="413" t="s">
        <v>1532</v>
      </c>
    </row>
    <row r="25" spans="1:2" x14ac:dyDescent="0.25">
      <c r="A25" s="432" t="s">
        <v>388</v>
      </c>
      <c r="B25" s="444" t="s">
        <v>1233</v>
      </c>
    </row>
    <row r="26" spans="1:2" x14ac:dyDescent="0.25">
      <c r="A26" s="432" t="s">
        <v>389</v>
      </c>
      <c r="B26" s="444" t="s">
        <v>1654</v>
      </c>
    </row>
    <row r="27" spans="1:2" x14ac:dyDescent="0.25">
      <c r="A27" s="432" t="s">
        <v>390</v>
      </c>
      <c r="B27" s="444" t="s">
        <v>417</v>
      </c>
    </row>
    <row r="28" spans="1:2" x14ac:dyDescent="0.25">
      <c r="A28" s="432" t="s">
        <v>422</v>
      </c>
      <c r="B28" s="629" t="s">
        <v>1655</v>
      </c>
    </row>
    <row r="29" spans="1:2" x14ac:dyDescent="0.25">
      <c r="A29" s="432" t="s">
        <v>391</v>
      </c>
      <c r="B29" s="302">
        <v>2017</v>
      </c>
    </row>
    <row r="30" spans="1:2" x14ac:dyDescent="0.25">
      <c r="A30" s="432" t="s">
        <v>392</v>
      </c>
      <c r="B30" s="444" t="s">
        <v>465</v>
      </c>
    </row>
    <row r="31" spans="1:2" x14ac:dyDescent="0.25">
      <c r="A31" s="432" t="s">
        <v>393</v>
      </c>
      <c r="B31" s="444" t="s">
        <v>663</v>
      </c>
    </row>
    <row r="32" spans="1:2" x14ac:dyDescent="0.25">
      <c r="A32" s="432" t="s">
        <v>394</v>
      </c>
      <c r="B32" s="444" t="s">
        <v>417</v>
      </c>
    </row>
    <row r="33" spans="1:2" x14ac:dyDescent="0.25">
      <c r="A33" s="432" t="s">
        <v>423</v>
      </c>
      <c r="B33" s="629" t="s">
        <v>1536</v>
      </c>
    </row>
    <row r="34" spans="1:2" x14ac:dyDescent="0.25">
      <c r="A34" s="432" t="s">
        <v>395</v>
      </c>
      <c r="B34" s="302">
        <v>2017</v>
      </c>
    </row>
    <row r="35" spans="1:2" x14ac:dyDescent="0.25">
      <c r="A35" s="432" t="s">
        <v>396</v>
      </c>
      <c r="B35" s="444" t="s">
        <v>465</v>
      </c>
    </row>
    <row r="36" spans="1:2" x14ac:dyDescent="0.25">
      <c r="A36" s="432" t="s">
        <v>383</v>
      </c>
      <c r="B36" s="353" t="s">
        <v>558</v>
      </c>
    </row>
    <row r="37" spans="1:2" x14ac:dyDescent="0.25">
      <c r="A37" s="432" t="s">
        <v>384</v>
      </c>
      <c r="B37" s="353" t="s">
        <v>468</v>
      </c>
    </row>
  </sheetData>
  <hyperlinks>
    <hyperlink ref="C1" location="INDICE!A1" display="INDICE" xr:uid="{00000000-0004-0000-8F00-000000000000}"/>
  </hyperlinks>
  <pageMargins left="0.7" right="0.7" top="0.75" bottom="0.75" header="0.3" footer="0.3"/>
  <pageSetup orientation="portrait" horizontalDpi="4294967293" verticalDpi="4294967293" r:id="rId1"/>
</worksheet>
</file>

<file path=xl/worksheets/sheet1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000-000000000000}">
  <dimension ref="A1:J119"/>
  <sheetViews>
    <sheetView zoomScaleNormal="100" workbookViewId="0"/>
  </sheetViews>
  <sheetFormatPr baseColWidth="10" defaultColWidth="11.42578125" defaultRowHeight="15" x14ac:dyDescent="0.25"/>
  <cols>
    <col min="1" max="1" width="17.28515625" style="1" bestFit="1" customWidth="1"/>
    <col min="2" max="2" width="22.140625" style="1" bestFit="1" customWidth="1"/>
    <col min="3" max="3" width="16.140625" style="1" bestFit="1" customWidth="1"/>
    <col min="4" max="4" width="38.5703125" style="1" bestFit="1" customWidth="1"/>
    <col min="5" max="5" width="11.5703125" style="1" bestFit="1" customWidth="1"/>
    <col min="6" max="6" width="19" style="1" bestFit="1" customWidth="1"/>
    <col min="7" max="7" width="6" style="1" bestFit="1" customWidth="1"/>
    <col min="8" max="8" width="53.28515625" style="16" bestFit="1" customWidth="1"/>
    <col min="9" max="9" width="30.140625" bestFit="1" customWidth="1"/>
    <col min="10" max="10" width="13.140625" bestFit="1" customWidth="1"/>
  </cols>
  <sheetData>
    <row r="1" spans="1:10" x14ac:dyDescent="0.25">
      <c r="A1" s="124" t="s">
        <v>38</v>
      </c>
      <c r="B1" s="730" t="s">
        <v>1647</v>
      </c>
      <c r="C1" s="730"/>
      <c r="D1" s="730"/>
      <c r="E1" s="730"/>
      <c r="F1" s="730"/>
      <c r="G1" s="730"/>
      <c r="H1" s="730"/>
      <c r="I1" s="62" t="s">
        <v>949</v>
      </c>
      <c r="J1" s="6" t="s">
        <v>144</v>
      </c>
    </row>
    <row r="2" spans="1:10" x14ac:dyDescent="0.25">
      <c r="A2" s="255" t="s">
        <v>174</v>
      </c>
      <c r="B2" s="255" t="s">
        <v>175</v>
      </c>
      <c r="C2" s="255" t="s">
        <v>176</v>
      </c>
      <c r="D2" s="255" t="s">
        <v>177</v>
      </c>
      <c r="E2" s="255" t="s">
        <v>178</v>
      </c>
      <c r="F2" s="255" t="s">
        <v>14</v>
      </c>
      <c r="G2" s="255" t="s">
        <v>470</v>
      </c>
      <c r="H2" s="255" t="s">
        <v>1656</v>
      </c>
      <c r="I2" s="546">
        <v>400</v>
      </c>
      <c r="J2" s="6" t="s">
        <v>432</v>
      </c>
    </row>
    <row r="3" spans="1:10" s="5" customFormat="1" ht="12.75" x14ac:dyDescent="0.2">
      <c r="A3" s="392" t="s">
        <v>179</v>
      </c>
      <c r="B3" s="392" t="s">
        <v>180</v>
      </c>
      <c r="C3" s="390" t="s">
        <v>181</v>
      </c>
      <c r="D3" s="392" t="s">
        <v>182</v>
      </c>
      <c r="E3" s="377">
        <v>1001</v>
      </c>
      <c r="F3" s="392" t="s">
        <v>180</v>
      </c>
      <c r="G3" s="377">
        <v>1101</v>
      </c>
      <c r="H3" s="115">
        <v>248.34</v>
      </c>
    </row>
    <row r="4" spans="1:10" s="5" customFormat="1" ht="12.75" x14ac:dyDescent="0.2">
      <c r="A4" s="392" t="s">
        <v>179</v>
      </c>
      <c r="B4" s="392" t="s">
        <v>180</v>
      </c>
      <c r="C4" s="390" t="s">
        <v>181</v>
      </c>
      <c r="D4" s="392" t="s">
        <v>182</v>
      </c>
      <c r="E4" s="377">
        <v>1001</v>
      </c>
      <c r="F4" s="392" t="s">
        <v>183</v>
      </c>
      <c r="G4" s="377">
        <v>1107</v>
      </c>
      <c r="H4" s="115">
        <v>268.64</v>
      </c>
    </row>
    <row r="5" spans="1:10" s="5" customFormat="1" ht="12.75" x14ac:dyDescent="0.2">
      <c r="A5" s="392" t="s">
        <v>184</v>
      </c>
      <c r="B5" s="392" t="s">
        <v>184</v>
      </c>
      <c r="C5" s="390" t="s">
        <v>181</v>
      </c>
      <c r="D5" s="392" t="s">
        <v>184</v>
      </c>
      <c r="E5" s="377">
        <v>2101</v>
      </c>
      <c r="F5" s="392" t="s">
        <v>184</v>
      </c>
      <c r="G5" s="377">
        <v>2101</v>
      </c>
      <c r="H5" s="115">
        <v>326.74</v>
      </c>
    </row>
    <row r="6" spans="1:10" s="5" customFormat="1" ht="12.75" x14ac:dyDescent="0.2">
      <c r="A6" s="392" t="s">
        <v>184</v>
      </c>
      <c r="B6" s="392" t="s">
        <v>185</v>
      </c>
      <c r="C6" s="390" t="s">
        <v>181</v>
      </c>
      <c r="D6" s="392" t="s">
        <v>186</v>
      </c>
      <c r="E6" s="377">
        <v>2201</v>
      </c>
      <c r="F6" s="392" t="s">
        <v>186</v>
      </c>
      <c r="G6" s="377">
        <v>2201</v>
      </c>
      <c r="H6" s="115">
        <v>553.33000000000004</v>
      </c>
    </row>
    <row r="7" spans="1:10" s="5" customFormat="1" ht="12.75" x14ac:dyDescent="0.2">
      <c r="A7" s="392" t="s">
        <v>187</v>
      </c>
      <c r="B7" s="392" t="s">
        <v>188</v>
      </c>
      <c r="C7" s="390" t="s">
        <v>181</v>
      </c>
      <c r="D7" s="392" t="s">
        <v>189</v>
      </c>
      <c r="E7" s="377">
        <v>3001</v>
      </c>
      <c r="F7" s="392" t="s">
        <v>188</v>
      </c>
      <c r="G7" s="377">
        <v>3101</v>
      </c>
      <c r="H7" s="115">
        <v>285.39999999999998</v>
      </c>
    </row>
    <row r="8" spans="1:10" s="5" customFormat="1" ht="12.75" x14ac:dyDescent="0.2">
      <c r="A8" s="392" t="s">
        <v>187</v>
      </c>
      <c r="B8" s="392" t="s">
        <v>188</v>
      </c>
      <c r="C8" s="390" t="s">
        <v>181</v>
      </c>
      <c r="D8" s="392" t="s">
        <v>189</v>
      </c>
      <c r="E8" s="377">
        <v>3001</v>
      </c>
      <c r="F8" s="392" t="s">
        <v>190</v>
      </c>
      <c r="G8" s="377">
        <v>3103</v>
      </c>
      <c r="H8" s="538" t="s">
        <v>510</v>
      </c>
    </row>
    <row r="9" spans="1:10" s="5" customFormat="1" ht="12.75" x14ac:dyDescent="0.2">
      <c r="A9" s="392" t="s">
        <v>187</v>
      </c>
      <c r="B9" s="387" t="s">
        <v>191</v>
      </c>
      <c r="C9" s="390" t="s">
        <v>181</v>
      </c>
      <c r="D9" s="387" t="s">
        <v>192</v>
      </c>
      <c r="E9" s="377">
        <v>3301</v>
      </c>
      <c r="F9" s="387" t="s">
        <v>192</v>
      </c>
      <c r="G9" s="377">
        <v>3301</v>
      </c>
      <c r="H9" s="538" t="s">
        <v>510</v>
      </c>
    </row>
    <row r="10" spans="1:10" s="5" customFormat="1" ht="12.75" x14ac:dyDescent="0.2">
      <c r="A10" s="392" t="s">
        <v>193</v>
      </c>
      <c r="B10" s="392" t="s">
        <v>194</v>
      </c>
      <c r="C10" s="390" t="s">
        <v>181</v>
      </c>
      <c r="D10" s="392" t="s">
        <v>195</v>
      </c>
      <c r="E10" s="377">
        <v>4001</v>
      </c>
      <c r="F10" s="392" t="s">
        <v>196</v>
      </c>
      <c r="G10" s="377">
        <v>4101</v>
      </c>
      <c r="H10" s="115">
        <v>374.05</v>
      </c>
    </row>
    <row r="11" spans="1:10" s="5" customFormat="1" ht="12.75" x14ac:dyDescent="0.2">
      <c r="A11" s="392" t="s">
        <v>193</v>
      </c>
      <c r="B11" s="392" t="s">
        <v>194</v>
      </c>
      <c r="C11" s="390" t="s">
        <v>181</v>
      </c>
      <c r="D11" s="392" t="s">
        <v>195</v>
      </c>
      <c r="E11" s="377">
        <v>4001</v>
      </c>
      <c r="F11" s="392" t="s">
        <v>193</v>
      </c>
      <c r="G11" s="377">
        <v>4102</v>
      </c>
      <c r="H11" s="115">
        <v>294.01</v>
      </c>
    </row>
    <row r="12" spans="1:10" s="5" customFormat="1" ht="12.75" x14ac:dyDescent="0.2">
      <c r="A12" s="392" t="s">
        <v>193</v>
      </c>
      <c r="B12" s="392" t="s">
        <v>197</v>
      </c>
      <c r="C12" s="390" t="s">
        <v>181</v>
      </c>
      <c r="D12" s="392" t="s">
        <v>198</v>
      </c>
      <c r="E12" s="377">
        <v>4301</v>
      </c>
      <c r="F12" s="193" t="s">
        <v>198</v>
      </c>
      <c r="G12" s="377">
        <v>4301</v>
      </c>
      <c r="H12" s="115">
        <v>371.62</v>
      </c>
    </row>
    <row r="13" spans="1:10" s="5" customFormat="1" ht="12.75" x14ac:dyDescent="0.2">
      <c r="A13" s="392" t="s">
        <v>199</v>
      </c>
      <c r="B13" s="392" t="s">
        <v>199</v>
      </c>
      <c r="C13" s="390" t="s">
        <v>200</v>
      </c>
      <c r="D13" s="392" t="s">
        <v>200</v>
      </c>
      <c r="E13" s="377">
        <v>5001</v>
      </c>
      <c r="F13" s="392" t="s">
        <v>199</v>
      </c>
      <c r="G13" s="377">
        <v>5101</v>
      </c>
      <c r="H13" s="115">
        <v>239.34</v>
      </c>
    </row>
    <row r="14" spans="1:10" s="5" customFormat="1" ht="12.75" x14ac:dyDescent="0.2">
      <c r="A14" s="392" t="s">
        <v>199</v>
      </c>
      <c r="B14" s="392" t="s">
        <v>199</v>
      </c>
      <c r="C14" s="390" t="s">
        <v>200</v>
      </c>
      <c r="D14" s="392" t="s">
        <v>200</v>
      </c>
      <c r="E14" s="377">
        <v>5001</v>
      </c>
      <c r="F14" s="392" t="s">
        <v>201</v>
      </c>
      <c r="G14" s="377">
        <v>5102</v>
      </c>
      <c r="H14" s="538" t="s">
        <v>510</v>
      </c>
    </row>
    <row r="15" spans="1:10" s="5" customFormat="1" ht="12.75" x14ac:dyDescent="0.2">
      <c r="A15" s="392" t="s">
        <v>199</v>
      </c>
      <c r="B15" s="392" t="s">
        <v>199</v>
      </c>
      <c r="C15" s="390" t="s">
        <v>200</v>
      </c>
      <c r="D15" s="392" t="s">
        <v>200</v>
      </c>
      <c r="E15" s="377">
        <v>5001</v>
      </c>
      <c r="F15" s="392" t="s">
        <v>202</v>
      </c>
      <c r="G15" s="377">
        <v>5103</v>
      </c>
      <c r="H15" s="115">
        <v>367.74</v>
      </c>
    </row>
    <row r="16" spans="1:10" s="5" customFormat="1" ht="12.75" x14ac:dyDescent="0.2">
      <c r="A16" s="392" t="s">
        <v>199</v>
      </c>
      <c r="B16" s="392" t="s">
        <v>199</v>
      </c>
      <c r="C16" s="390" t="s">
        <v>200</v>
      </c>
      <c r="D16" s="392" t="s">
        <v>200</v>
      </c>
      <c r="E16" s="377">
        <v>5001</v>
      </c>
      <c r="F16" s="392" t="s">
        <v>203</v>
      </c>
      <c r="G16" s="377">
        <v>5105</v>
      </c>
      <c r="H16" s="115">
        <v>1024.52</v>
      </c>
    </row>
    <row r="17" spans="1:8" s="5" customFormat="1" ht="12.75" x14ac:dyDescent="0.2">
      <c r="A17" s="392" t="s">
        <v>199</v>
      </c>
      <c r="B17" s="392" t="s">
        <v>199</v>
      </c>
      <c r="C17" s="390" t="s">
        <v>200</v>
      </c>
      <c r="D17" s="392" t="s">
        <v>200</v>
      </c>
      <c r="E17" s="377">
        <v>5001</v>
      </c>
      <c r="F17" s="392" t="s">
        <v>204</v>
      </c>
      <c r="G17" s="377">
        <v>5107</v>
      </c>
      <c r="H17" s="115">
        <v>472.65</v>
      </c>
    </row>
    <row r="18" spans="1:8" s="5" customFormat="1" ht="12.75" x14ac:dyDescent="0.2">
      <c r="A18" s="392" t="s">
        <v>199</v>
      </c>
      <c r="B18" s="392" t="s">
        <v>199</v>
      </c>
      <c r="C18" s="390" t="s">
        <v>200</v>
      </c>
      <c r="D18" s="392" t="s">
        <v>200</v>
      </c>
      <c r="E18" s="377">
        <v>5001</v>
      </c>
      <c r="F18" s="392" t="s">
        <v>205</v>
      </c>
      <c r="G18" s="377">
        <v>5109</v>
      </c>
      <c r="H18" s="115">
        <v>253.42</v>
      </c>
    </row>
    <row r="19" spans="1:8" s="5" customFormat="1" ht="12.75" x14ac:dyDescent="0.2">
      <c r="A19" s="392" t="s">
        <v>199</v>
      </c>
      <c r="B19" s="387" t="s">
        <v>206</v>
      </c>
      <c r="C19" s="390" t="s">
        <v>181</v>
      </c>
      <c r="D19" s="387" t="s">
        <v>207</v>
      </c>
      <c r="E19" s="377">
        <v>5301</v>
      </c>
      <c r="F19" s="194" t="s">
        <v>206</v>
      </c>
      <c r="G19" s="377">
        <v>5301</v>
      </c>
      <c r="H19" s="115">
        <v>2224.46</v>
      </c>
    </row>
    <row r="20" spans="1:8" s="5" customFormat="1" ht="12.75" x14ac:dyDescent="0.2">
      <c r="A20" s="392" t="s">
        <v>199</v>
      </c>
      <c r="B20" s="387" t="s">
        <v>206</v>
      </c>
      <c r="C20" s="390" t="s">
        <v>181</v>
      </c>
      <c r="D20" s="387" t="s">
        <v>207</v>
      </c>
      <c r="E20" s="377">
        <v>5301</v>
      </c>
      <c r="F20" s="194" t="s">
        <v>208</v>
      </c>
      <c r="G20" s="377">
        <v>5304</v>
      </c>
      <c r="H20" s="538" t="s">
        <v>510</v>
      </c>
    </row>
    <row r="21" spans="1:8" s="5" customFormat="1" ht="12.75" x14ac:dyDescent="0.2">
      <c r="A21" s="392" t="s">
        <v>199</v>
      </c>
      <c r="B21" s="387" t="s">
        <v>209</v>
      </c>
      <c r="C21" s="390" t="s">
        <v>181</v>
      </c>
      <c r="D21" s="387" t="s">
        <v>210</v>
      </c>
      <c r="E21" s="377">
        <v>5501</v>
      </c>
      <c r="F21" s="194" t="s">
        <v>209</v>
      </c>
      <c r="G21" s="377">
        <v>5501</v>
      </c>
      <c r="H21" s="115">
        <v>554.89</v>
      </c>
    </row>
    <row r="22" spans="1:8" s="5" customFormat="1" ht="12.75" x14ac:dyDescent="0.2">
      <c r="A22" s="392" t="s">
        <v>199</v>
      </c>
      <c r="B22" s="387" t="s">
        <v>209</v>
      </c>
      <c r="C22" s="390" t="s">
        <v>181</v>
      </c>
      <c r="D22" s="387" t="s">
        <v>210</v>
      </c>
      <c r="E22" s="377">
        <v>5501</v>
      </c>
      <c r="F22" s="194" t="s">
        <v>211</v>
      </c>
      <c r="G22" s="377">
        <v>5502</v>
      </c>
      <c r="H22" s="115">
        <v>509.55</v>
      </c>
    </row>
    <row r="23" spans="1:8" s="5" customFormat="1" ht="12.75" x14ac:dyDescent="0.2">
      <c r="A23" s="392" t="s">
        <v>199</v>
      </c>
      <c r="B23" s="387" t="s">
        <v>209</v>
      </c>
      <c r="C23" s="390" t="s">
        <v>181</v>
      </c>
      <c r="D23" s="387" t="s">
        <v>210</v>
      </c>
      <c r="E23" s="377">
        <v>5501</v>
      </c>
      <c r="F23" s="194" t="s">
        <v>212</v>
      </c>
      <c r="G23" s="377">
        <v>5503</v>
      </c>
      <c r="H23" s="115">
        <v>945.07</v>
      </c>
    </row>
    <row r="24" spans="1:8" s="5" customFormat="1" ht="12.75" x14ac:dyDescent="0.2">
      <c r="A24" s="392" t="s">
        <v>199</v>
      </c>
      <c r="B24" s="387" t="s">
        <v>209</v>
      </c>
      <c r="C24" s="390" t="s">
        <v>181</v>
      </c>
      <c r="D24" s="387" t="s">
        <v>210</v>
      </c>
      <c r="E24" s="377">
        <v>5501</v>
      </c>
      <c r="F24" s="194" t="s">
        <v>213</v>
      </c>
      <c r="G24" s="377">
        <v>5504</v>
      </c>
      <c r="H24" s="115">
        <v>470.98</v>
      </c>
    </row>
    <row r="25" spans="1:8" s="5" customFormat="1" ht="12.75" x14ac:dyDescent="0.2">
      <c r="A25" s="392" t="s">
        <v>199</v>
      </c>
      <c r="B25" s="392" t="s">
        <v>214</v>
      </c>
      <c r="C25" s="390" t="s">
        <v>181</v>
      </c>
      <c r="D25" s="392" t="s">
        <v>215</v>
      </c>
      <c r="E25" s="377">
        <v>5601</v>
      </c>
      <c r="F25" s="193" t="s">
        <v>214</v>
      </c>
      <c r="G25" s="377">
        <v>5601</v>
      </c>
      <c r="H25" s="538" t="s">
        <v>510</v>
      </c>
    </row>
    <row r="26" spans="1:8" s="5" customFormat="1" ht="12.75" x14ac:dyDescent="0.2">
      <c r="A26" s="392" t="s">
        <v>199</v>
      </c>
      <c r="B26" s="392" t="s">
        <v>214</v>
      </c>
      <c r="C26" s="390" t="s">
        <v>181</v>
      </c>
      <c r="D26" s="392" t="s">
        <v>215</v>
      </c>
      <c r="E26" s="377">
        <v>5601</v>
      </c>
      <c r="F26" s="193" t="s">
        <v>216</v>
      </c>
      <c r="G26" s="377">
        <v>5603</v>
      </c>
      <c r="H26" s="538" t="s">
        <v>510</v>
      </c>
    </row>
    <row r="27" spans="1:8" s="5" customFormat="1" ht="12.75" x14ac:dyDescent="0.2">
      <c r="A27" s="392" t="s">
        <v>199</v>
      </c>
      <c r="B27" s="392" t="s">
        <v>214</v>
      </c>
      <c r="C27" s="390" t="s">
        <v>181</v>
      </c>
      <c r="D27" s="392" t="s">
        <v>215</v>
      </c>
      <c r="E27" s="377">
        <v>5601</v>
      </c>
      <c r="F27" s="193" t="s">
        <v>217</v>
      </c>
      <c r="G27" s="377">
        <v>5606</v>
      </c>
      <c r="H27" s="538" t="s">
        <v>510</v>
      </c>
    </row>
    <row r="28" spans="1:8" s="5" customFormat="1" ht="12.75" x14ac:dyDescent="0.2">
      <c r="A28" s="392" t="s">
        <v>199</v>
      </c>
      <c r="B28" s="387" t="s">
        <v>218</v>
      </c>
      <c r="C28" s="390" t="s">
        <v>181</v>
      </c>
      <c r="D28" s="387" t="s">
        <v>219</v>
      </c>
      <c r="E28" s="377">
        <v>5701</v>
      </c>
      <c r="F28" s="194" t="s">
        <v>219</v>
      </c>
      <c r="G28" s="377">
        <v>5701</v>
      </c>
      <c r="H28" s="115">
        <v>1390.51</v>
      </c>
    </row>
    <row r="29" spans="1:8" s="5" customFormat="1" ht="12.75" x14ac:dyDescent="0.2">
      <c r="A29" s="392" t="s">
        <v>199</v>
      </c>
      <c r="B29" s="392" t="s">
        <v>220</v>
      </c>
      <c r="C29" s="390" t="s">
        <v>200</v>
      </c>
      <c r="D29" s="392" t="s">
        <v>200</v>
      </c>
      <c r="E29" s="377">
        <v>5001</v>
      </c>
      <c r="F29" s="392" t="s">
        <v>221</v>
      </c>
      <c r="G29" s="377">
        <v>5801</v>
      </c>
      <c r="H29" s="115">
        <v>276.27</v>
      </c>
    </row>
    <row r="30" spans="1:8" s="5" customFormat="1" ht="12.75" x14ac:dyDescent="0.2">
      <c r="A30" s="392" t="s">
        <v>199</v>
      </c>
      <c r="B30" s="392" t="s">
        <v>220</v>
      </c>
      <c r="C30" s="390" t="s">
        <v>200</v>
      </c>
      <c r="D30" s="392" t="s">
        <v>200</v>
      </c>
      <c r="E30" s="377">
        <v>5001</v>
      </c>
      <c r="F30" s="392" t="s">
        <v>222</v>
      </c>
      <c r="G30" s="377">
        <v>5802</v>
      </c>
      <c r="H30" s="115">
        <v>1253.3499999999999</v>
      </c>
    </row>
    <row r="31" spans="1:8" s="5" customFormat="1" ht="12.75" x14ac:dyDescent="0.2">
      <c r="A31" s="392" t="s">
        <v>199</v>
      </c>
      <c r="B31" s="392" t="s">
        <v>220</v>
      </c>
      <c r="C31" s="390" t="s">
        <v>200</v>
      </c>
      <c r="D31" s="392" t="s">
        <v>200</v>
      </c>
      <c r="E31" s="377">
        <v>5001</v>
      </c>
      <c r="F31" s="392" t="s">
        <v>223</v>
      </c>
      <c r="G31" s="377">
        <v>5803</v>
      </c>
      <c r="H31" s="115">
        <v>9661.67</v>
      </c>
    </row>
    <row r="32" spans="1:8" s="5" customFormat="1" ht="12.75" x14ac:dyDescent="0.2">
      <c r="A32" s="392" t="s">
        <v>199</v>
      </c>
      <c r="B32" s="392" t="s">
        <v>220</v>
      </c>
      <c r="C32" s="390" t="s">
        <v>200</v>
      </c>
      <c r="D32" s="392" t="s">
        <v>200</v>
      </c>
      <c r="E32" s="377">
        <v>5001</v>
      </c>
      <c r="F32" s="392" t="s">
        <v>224</v>
      </c>
      <c r="G32" s="377">
        <v>5804</v>
      </c>
      <c r="H32" s="115">
        <v>280.97000000000003</v>
      </c>
    </row>
    <row r="33" spans="1:8" s="5" customFormat="1" ht="12.75" x14ac:dyDescent="0.2">
      <c r="A33" s="392" t="s">
        <v>225</v>
      </c>
      <c r="B33" s="392" t="s">
        <v>226</v>
      </c>
      <c r="C33" s="390" t="s">
        <v>181</v>
      </c>
      <c r="D33" s="392" t="s">
        <v>227</v>
      </c>
      <c r="E33" s="377">
        <v>6001</v>
      </c>
      <c r="F33" s="392" t="s">
        <v>228</v>
      </c>
      <c r="G33" s="377">
        <v>6101</v>
      </c>
      <c r="H33" s="115">
        <v>250.75</v>
      </c>
    </row>
    <row r="34" spans="1:8" s="5" customFormat="1" ht="12.75" x14ac:dyDescent="0.2">
      <c r="A34" s="392" t="s">
        <v>225</v>
      </c>
      <c r="B34" s="392" t="s">
        <v>226</v>
      </c>
      <c r="C34" s="390" t="s">
        <v>181</v>
      </c>
      <c r="D34" s="392" t="s">
        <v>227</v>
      </c>
      <c r="E34" s="377">
        <v>6001</v>
      </c>
      <c r="F34" s="392" t="s">
        <v>229</v>
      </c>
      <c r="G34" s="377">
        <v>6108</v>
      </c>
      <c r="H34" s="115">
        <v>2694.2</v>
      </c>
    </row>
    <row r="35" spans="1:8" s="5" customFormat="1" ht="12.75" x14ac:dyDescent="0.2">
      <c r="A35" s="392" t="s">
        <v>225</v>
      </c>
      <c r="B35" s="387" t="s">
        <v>226</v>
      </c>
      <c r="C35" s="390" t="s">
        <v>181</v>
      </c>
      <c r="D35" s="387" t="s">
        <v>230</v>
      </c>
      <c r="E35" s="377">
        <v>6115</v>
      </c>
      <c r="F35" s="387" t="s">
        <v>230</v>
      </c>
      <c r="G35" s="377">
        <v>6115</v>
      </c>
      <c r="H35" s="538" t="s">
        <v>510</v>
      </c>
    </row>
    <row r="36" spans="1:8" s="5" customFormat="1" ht="12.75" x14ac:dyDescent="0.2">
      <c r="A36" s="392" t="s">
        <v>225</v>
      </c>
      <c r="B36" s="387" t="s">
        <v>231</v>
      </c>
      <c r="C36" s="390" t="s">
        <v>181</v>
      </c>
      <c r="D36" s="387" t="s">
        <v>232</v>
      </c>
      <c r="E36" s="377">
        <v>6301</v>
      </c>
      <c r="F36" s="194" t="s">
        <v>232</v>
      </c>
      <c r="G36" s="377">
        <v>6301</v>
      </c>
      <c r="H36" s="538" t="s">
        <v>510</v>
      </c>
    </row>
    <row r="37" spans="1:8" s="5" customFormat="1" ht="12.75" x14ac:dyDescent="0.2">
      <c r="A37" s="392" t="s">
        <v>233</v>
      </c>
      <c r="B37" s="392" t="s">
        <v>234</v>
      </c>
      <c r="C37" s="390" t="s">
        <v>181</v>
      </c>
      <c r="D37" s="392" t="s">
        <v>235</v>
      </c>
      <c r="E37" s="377">
        <v>7001</v>
      </c>
      <c r="F37" s="392" t="s">
        <v>234</v>
      </c>
      <c r="G37" s="377">
        <v>7101</v>
      </c>
      <c r="H37" s="115">
        <v>270.39</v>
      </c>
    </row>
    <row r="38" spans="1:8" s="5" customFormat="1" ht="12.75" x14ac:dyDescent="0.2">
      <c r="A38" s="392" t="s">
        <v>233</v>
      </c>
      <c r="B38" s="387" t="s">
        <v>234</v>
      </c>
      <c r="C38" s="390" t="s">
        <v>181</v>
      </c>
      <c r="D38" s="387" t="s">
        <v>236</v>
      </c>
      <c r="E38" s="377">
        <v>7102</v>
      </c>
      <c r="F38" s="387" t="s">
        <v>236</v>
      </c>
      <c r="G38" s="377">
        <v>7102</v>
      </c>
      <c r="H38" s="538" t="s">
        <v>510</v>
      </c>
    </row>
    <row r="39" spans="1:8" s="5" customFormat="1" ht="12.75" x14ac:dyDescent="0.2">
      <c r="A39" s="392" t="s">
        <v>233</v>
      </c>
      <c r="B39" s="392" t="s">
        <v>234</v>
      </c>
      <c r="C39" s="390" t="s">
        <v>181</v>
      </c>
      <c r="D39" s="392" t="s">
        <v>235</v>
      </c>
      <c r="E39" s="377">
        <v>7001</v>
      </c>
      <c r="F39" s="392" t="s">
        <v>233</v>
      </c>
      <c r="G39" s="377">
        <v>7105</v>
      </c>
      <c r="H39" s="115">
        <v>222.14</v>
      </c>
    </row>
    <row r="40" spans="1:8" s="5" customFormat="1" ht="12.75" x14ac:dyDescent="0.2">
      <c r="A40" s="392" t="s">
        <v>233</v>
      </c>
      <c r="B40" s="392" t="s">
        <v>237</v>
      </c>
      <c r="C40" s="390" t="s">
        <v>181</v>
      </c>
      <c r="D40" s="392" t="s">
        <v>238</v>
      </c>
      <c r="E40" s="377">
        <v>7301</v>
      </c>
      <c r="F40" s="193" t="s">
        <v>237</v>
      </c>
      <c r="G40" s="377">
        <v>7301</v>
      </c>
      <c r="H40" s="538" t="s">
        <v>510</v>
      </c>
    </row>
    <row r="41" spans="1:8" s="5" customFormat="1" ht="12.75" x14ac:dyDescent="0.2">
      <c r="A41" s="392" t="s">
        <v>233</v>
      </c>
      <c r="B41" s="392" t="s">
        <v>237</v>
      </c>
      <c r="C41" s="390" t="s">
        <v>181</v>
      </c>
      <c r="D41" s="392" t="s">
        <v>238</v>
      </c>
      <c r="E41" s="377">
        <v>7301</v>
      </c>
      <c r="F41" s="193" t="s">
        <v>239</v>
      </c>
      <c r="G41" s="377">
        <v>7305</v>
      </c>
      <c r="H41" s="538" t="s">
        <v>510</v>
      </c>
    </row>
    <row r="42" spans="1:8" s="5" customFormat="1" ht="12.75" x14ac:dyDescent="0.2">
      <c r="A42" s="392" t="s">
        <v>233</v>
      </c>
      <c r="B42" s="392" t="s">
        <v>237</v>
      </c>
      <c r="C42" s="390" t="s">
        <v>181</v>
      </c>
      <c r="D42" s="392" t="s">
        <v>238</v>
      </c>
      <c r="E42" s="377">
        <v>7301</v>
      </c>
      <c r="F42" s="193" t="s">
        <v>240</v>
      </c>
      <c r="G42" s="377">
        <v>7306</v>
      </c>
      <c r="H42" s="538" t="s">
        <v>510</v>
      </c>
    </row>
    <row r="43" spans="1:8" s="5" customFormat="1" ht="12.75" x14ac:dyDescent="0.2">
      <c r="A43" s="392" t="s">
        <v>233</v>
      </c>
      <c r="B43" s="387" t="s">
        <v>241</v>
      </c>
      <c r="C43" s="390" t="s">
        <v>181</v>
      </c>
      <c r="D43" s="387" t="s">
        <v>241</v>
      </c>
      <c r="E43" s="377">
        <v>7401</v>
      </c>
      <c r="F43" s="194" t="s">
        <v>241</v>
      </c>
      <c r="G43" s="377">
        <v>7401</v>
      </c>
      <c r="H43" s="538" t="s">
        <v>510</v>
      </c>
    </row>
    <row r="44" spans="1:8" s="5" customFormat="1" ht="12.75" x14ac:dyDescent="0.2">
      <c r="A44" s="392" t="s">
        <v>242</v>
      </c>
      <c r="B44" s="392" t="s">
        <v>243</v>
      </c>
      <c r="C44" s="390" t="s">
        <v>244</v>
      </c>
      <c r="D44" s="392" t="s">
        <v>244</v>
      </c>
      <c r="E44" s="377">
        <v>8001</v>
      </c>
      <c r="F44" s="392" t="s">
        <v>243</v>
      </c>
      <c r="G44" s="377">
        <v>8101</v>
      </c>
      <c r="H44" s="115">
        <v>257.12</v>
      </c>
    </row>
    <row r="45" spans="1:8" s="5" customFormat="1" ht="12.75" x14ac:dyDescent="0.2">
      <c r="A45" s="392" t="s">
        <v>242</v>
      </c>
      <c r="B45" s="392" t="s">
        <v>243</v>
      </c>
      <c r="C45" s="390" t="s">
        <v>244</v>
      </c>
      <c r="D45" s="392" t="s">
        <v>244</v>
      </c>
      <c r="E45" s="377">
        <v>8001</v>
      </c>
      <c r="F45" s="392" t="s">
        <v>245</v>
      </c>
      <c r="G45" s="377">
        <v>8102</v>
      </c>
      <c r="H45" s="115">
        <v>1443.94</v>
      </c>
    </row>
    <row r="46" spans="1:8" s="5" customFormat="1" ht="12.75" x14ac:dyDescent="0.2">
      <c r="A46" s="392" t="s">
        <v>242</v>
      </c>
      <c r="B46" s="392" t="s">
        <v>243</v>
      </c>
      <c r="C46" s="390" t="s">
        <v>244</v>
      </c>
      <c r="D46" s="392" t="s">
        <v>244</v>
      </c>
      <c r="E46" s="377">
        <v>8001</v>
      </c>
      <c r="F46" s="392" t="s">
        <v>246</v>
      </c>
      <c r="G46" s="377">
        <v>8103</v>
      </c>
      <c r="H46" s="115">
        <v>303.35000000000002</v>
      </c>
    </row>
    <row r="47" spans="1:8" s="5" customFormat="1" ht="12.75" x14ac:dyDescent="0.2">
      <c r="A47" s="392" t="s">
        <v>242</v>
      </c>
      <c r="B47" s="392" t="s">
        <v>243</v>
      </c>
      <c r="C47" s="390" t="s">
        <v>244</v>
      </c>
      <c r="D47" s="392" t="s">
        <v>244</v>
      </c>
      <c r="E47" s="377">
        <v>8001</v>
      </c>
      <c r="F47" s="392" t="s">
        <v>247</v>
      </c>
      <c r="G47" s="377">
        <v>8105</v>
      </c>
      <c r="H47" s="115">
        <v>167.5</v>
      </c>
    </row>
    <row r="48" spans="1:8" s="5" customFormat="1" ht="12.75" x14ac:dyDescent="0.2">
      <c r="A48" s="392" t="s">
        <v>242</v>
      </c>
      <c r="B48" s="392" t="s">
        <v>243</v>
      </c>
      <c r="C48" s="390" t="s">
        <v>244</v>
      </c>
      <c r="D48" s="392" t="s">
        <v>244</v>
      </c>
      <c r="E48" s="377">
        <v>8001</v>
      </c>
      <c r="F48" s="392" t="s">
        <v>248</v>
      </c>
      <c r="G48" s="377">
        <v>8106</v>
      </c>
      <c r="H48" s="538" t="s">
        <v>510</v>
      </c>
    </row>
    <row r="49" spans="1:8" s="5" customFormat="1" ht="12.75" x14ac:dyDescent="0.2">
      <c r="A49" s="392" t="s">
        <v>242</v>
      </c>
      <c r="B49" s="392" t="s">
        <v>243</v>
      </c>
      <c r="C49" s="390" t="s">
        <v>244</v>
      </c>
      <c r="D49" s="392" t="s">
        <v>244</v>
      </c>
      <c r="E49" s="377">
        <v>8001</v>
      </c>
      <c r="F49" s="392" t="s">
        <v>249</v>
      </c>
      <c r="G49" s="377">
        <v>8107</v>
      </c>
      <c r="H49" s="115">
        <v>274.8</v>
      </c>
    </row>
    <row r="50" spans="1:8" s="5" customFormat="1" ht="12.75" x14ac:dyDescent="0.2">
      <c r="A50" s="392" t="s">
        <v>242</v>
      </c>
      <c r="B50" s="392" t="s">
        <v>243</v>
      </c>
      <c r="C50" s="390" t="s">
        <v>244</v>
      </c>
      <c r="D50" s="392" t="s">
        <v>244</v>
      </c>
      <c r="E50" s="377">
        <v>8001</v>
      </c>
      <c r="F50" s="392" t="s">
        <v>250</v>
      </c>
      <c r="G50" s="377">
        <v>8108</v>
      </c>
      <c r="H50" s="115">
        <v>449.61</v>
      </c>
    </row>
    <row r="51" spans="1:8" s="5" customFormat="1" ht="12.75" x14ac:dyDescent="0.2">
      <c r="A51" s="392" t="s">
        <v>242</v>
      </c>
      <c r="B51" s="392" t="s">
        <v>243</v>
      </c>
      <c r="C51" s="390" t="s">
        <v>244</v>
      </c>
      <c r="D51" s="392" t="s">
        <v>244</v>
      </c>
      <c r="E51" s="377">
        <v>8001</v>
      </c>
      <c r="F51" s="392" t="s">
        <v>251</v>
      </c>
      <c r="G51" s="377">
        <v>8109</v>
      </c>
      <c r="H51" s="538" t="s">
        <v>510</v>
      </c>
    </row>
    <row r="52" spans="1:8" s="5" customFormat="1" ht="12.75" x14ac:dyDescent="0.2">
      <c r="A52" s="392" t="s">
        <v>242</v>
      </c>
      <c r="B52" s="392" t="s">
        <v>243</v>
      </c>
      <c r="C52" s="390" t="s">
        <v>244</v>
      </c>
      <c r="D52" s="392" t="s">
        <v>244</v>
      </c>
      <c r="E52" s="377">
        <v>8001</v>
      </c>
      <c r="F52" s="392" t="s">
        <v>252</v>
      </c>
      <c r="G52" s="377">
        <v>8110</v>
      </c>
      <c r="H52" s="115">
        <v>242.83</v>
      </c>
    </row>
    <row r="53" spans="1:8" s="5" customFormat="1" ht="12.75" x14ac:dyDescent="0.2">
      <c r="A53" s="392" t="s">
        <v>242</v>
      </c>
      <c r="B53" s="392" t="s">
        <v>243</v>
      </c>
      <c r="C53" s="390" t="s">
        <v>244</v>
      </c>
      <c r="D53" s="392" t="s">
        <v>244</v>
      </c>
      <c r="E53" s="377">
        <v>8001</v>
      </c>
      <c r="F53" s="392" t="s">
        <v>253</v>
      </c>
      <c r="G53" s="377">
        <v>8111</v>
      </c>
      <c r="H53" s="538" t="s">
        <v>510</v>
      </c>
    </row>
    <row r="54" spans="1:8" s="5" customFormat="1" ht="12.75" x14ac:dyDescent="0.2">
      <c r="A54" s="392" t="s">
        <v>242</v>
      </c>
      <c r="B54" s="392" t="s">
        <v>243</v>
      </c>
      <c r="C54" s="390" t="s">
        <v>244</v>
      </c>
      <c r="D54" s="392" t="s">
        <v>244</v>
      </c>
      <c r="E54" s="377">
        <v>8001</v>
      </c>
      <c r="F54" s="392" t="s">
        <v>254</v>
      </c>
      <c r="G54" s="377">
        <v>8112</v>
      </c>
      <c r="H54" s="115">
        <v>168.42</v>
      </c>
    </row>
    <row r="55" spans="1:8" s="5" customFormat="1" ht="12.75" x14ac:dyDescent="0.2">
      <c r="A55" s="392" t="s">
        <v>242</v>
      </c>
      <c r="B55" s="392" t="s">
        <v>242</v>
      </c>
      <c r="C55" s="390" t="s">
        <v>181</v>
      </c>
      <c r="D55" s="392" t="s">
        <v>255</v>
      </c>
      <c r="E55" s="377">
        <v>8301</v>
      </c>
      <c r="F55" s="392" t="s">
        <v>256</v>
      </c>
      <c r="G55" s="377">
        <v>8301</v>
      </c>
      <c r="H55" s="115">
        <v>249.23</v>
      </c>
    </row>
    <row r="56" spans="1:8" s="5" customFormat="1" ht="12.75" x14ac:dyDescent="0.2">
      <c r="A56" s="392" t="s">
        <v>242</v>
      </c>
      <c r="B56" s="392" t="s">
        <v>242</v>
      </c>
      <c r="C56" s="390" t="s">
        <v>181</v>
      </c>
      <c r="D56" s="392" t="s">
        <v>255</v>
      </c>
      <c r="E56" s="377">
        <v>8301</v>
      </c>
      <c r="F56" s="193" t="s">
        <v>257</v>
      </c>
      <c r="G56" s="377">
        <v>8306</v>
      </c>
      <c r="H56" s="538" t="s">
        <v>510</v>
      </c>
    </row>
    <row r="57" spans="1:8" s="5" customFormat="1" ht="12.75" x14ac:dyDescent="0.2">
      <c r="A57" s="392" t="s">
        <v>258</v>
      </c>
      <c r="B57" s="392" t="s">
        <v>259</v>
      </c>
      <c r="C57" s="390" t="s">
        <v>181</v>
      </c>
      <c r="D57" s="392" t="s">
        <v>260</v>
      </c>
      <c r="E57" s="377">
        <v>9001</v>
      </c>
      <c r="F57" s="392" t="s">
        <v>261</v>
      </c>
      <c r="G57" s="377">
        <v>9101</v>
      </c>
      <c r="H57" s="115">
        <v>234.37</v>
      </c>
    </row>
    <row r="58" spans="1:8" s="5" customFormat="1" ht="12.75" x14ac:dyDescent="0.2">
      <c r="A58" s="392" t="s">
        <v>258</v>
      </c>
      <c r="B58" s="392" t="s">
        <v>259</v>
      </c>
      <c r="C58" s="390" t="s">
        <v>181</v>
      </c>
      <c r="D58" s="392" t="s">
        <v>260</v>
      </c>
      <c r="E58" s="377">
        <v>9001</v>
      </c>
      <c r="F58" s="392" t="s">
        <v>262</v>
      </c>
      <c r="G58" s="377">
        <v>9112</v>
      </c>
      <c r="H58" s="115">
        <v>207.02</v>
      </c>
    </row>
    <row r="59" spans="1:8" s="5" customFormat="1" ht="12.75" x14ac:dyDescent="0.2">
      <c r="A59" s="392" t="s">
        <v>258</v>
      </c>
      <c r="B59" s="387" t="s">
        <v>259</v>
      </c>
      <c r="C59" s="390" t="s">
        <v>181</v>
      </c>
      <c r="D59" s="387" t="s">
        <v>263</v>
      </c>
      <c r="E59" s="377">
        <v>9120</v>
      </c>
      <c r="F59" s="387" t="s">
        <v>263</v>
      </c>
      <c r="G59" s="377">
        <v>9120</v>
      </c>
      <c r="H59" s="115">
        <v>238.4</v>
      </c>
    </row>
    <row r="60" spans="1:8" s="5" customFormat="1" ht="12.75" x14ac:dyDescent="0.2">
      <c r="A60" s="392" t="s">
        <v>258</v>
      </c>
      <c r="B60" s="387" t="s">
        <v>264</v>
      </c>
      <c r="C60" s="390" t="s">
        <v>181</v>
      </c>
      <c r="D60" s="387" t="s">
        <v>265</v>
      </c>
      <c r="E60" s="377">
        <v>9201</v>
      </c>
      <c r="F60" s="387" t="s">
        <v>265</v>
      </c>
      <c r="G60" s="377">
        <v>9201</v>
      </c>
      <c r="H60" s="538" t="s">
        <v>510</v>
      </c>
    </row>
    <row r="61" spans="1:8" s="5" customFormat="1" ht="12.75" x14ac:dyDescent="0.2">
      <c r="A61" s="392" t="s">
        <v>266</v>
      </c>
      <c r="B61" s="392" t="s">
        <v>267</v>
      </c>
      <c r="C61" s="390" t="s">
        <v>181</v>
      </c>
      <c r="D61" s="392" t="s">
        <v>268</v>
      </c>
      <c r="E61" s="377">
        <v>10001</v>
      </c>
      <c r="F61" s="392" t="s">
        <v>269</v>
      </c>
      <c r="G61" s="377">
        <v>10101</v>
      </c>
      <c r="H61" s="115">
        <v>358.11</v>
      </c>
    </row>
    <row r="62" spans="1:8" s="5" customFormat="1" ht="12.75" x14ac:dyDescent="0.2">
      <c r="A62" s="392" t="s">
        <v>266</v>
      </c>
      <c r="B62" s="392" t="s">
        <v>267</v>
      </c>
      <c r="C62" s="390" t="s">
        <v>181</v>
      </c>
      <c r="D62" s="392" t="s">
        <v>268</v>
      </c>
      <c r="E62" s="377">
        <v>10001</v>
      </c>
      <c r="F62" s="392" t="s">
        <v>270</v>
      </c>
      <c r="G62" s="377">
        <v>10109</v>
      </c>
      <c r="H62" s="115">
        <v>662.56</v>
      </c>
    </row>
    <row r="63" spans="1:8" s="5" customFormat="1" ht="12.75" x14ac:dyDescent="0.2">
      <c r="A63" s="392" t="s">
        <v>266</v>
      </c>
      <c r="B63" s="387" t="s">
        <v>271</v>
      </c>
      <c r="C63" s="390" t="s">
        <v>181</v>
      </c>
      <c r="D63" s="387" t="s">
        <v>272</v>
      </c>
      <c r="E63" s="377">
        <v>10201</v>
      </c>
      <c r="F63" s="387" t="s">
        <v>272</v>
      </c>
      <c r="G63" s="377">
        <v>10201</v>
      </c>
      <c r="H63" s="115">
        <v>517.88</v>
      </c>
    </row>
    <row r="64" spans="1:8" s="5" customFormat="1" ht="12.75" x14ac:dyDescent="0.2">
      <c r="A64" s="392" t="s">
        <v>266</v>
      </c>
      <c r="B64" s="392" t="s">
        <v>273</v>
      </c>
      <c r="C64" s="390" t="s">
        <v>181</v>
      </c>
      <c r="D64" s="392" t="s">
        <v>273</v>
      </c>
      <c r="E64" s="377">
        <v>10301</v>
      </c>
      <c r="F64" s="392" t="s">
        <v>273</v>
      </c>
      <c r="G64" s="377">
        <v>10301</v>
      </c>
      <c r="H64" s="115">
        <v>295.19</v>
      </c>
    </row>
    <row r="65" spans="1:8" s="5" customFormat="1" ht="12.75" x14ac:dyDescent="0.2">
      <c r="A65" s="392" t="s">
        <v>274</v>
      </c>
      <c r="B65" s="387" t="s">
        <v>275</v>
      </c>
      <c r="C65" s="390" t="s">
        <v>181</v>
      </c>
      <c r="D65" s="387" t="s">
        <v>275</v>
      </c>
      <c r="E65" s="377">
        <v>11101</v>
      </c>
      <c r="F65" s="387" t="s">
        <v>275</v>
      </c>
      <c r="G65" s="377">
        <v>11101</v>
      </c>
      <c r="H65" s="115">
        <v>1966.32</v>
      </c>
    </row>
    <row r="66" spans="1:8" s="5" customFormat="1" ht="12.75" x14ac:dyDescent="0.2">
      <c r="A66" s="392" t="s">
        <v>276</v>
      </c>
      <c r="B66" s="392" t="s">
        <v>276</v>
      </c>
      <c r="C66" s="390" t="s">
        <v>181</v>
      </c>
      <c r="D66" s="392" t="s">
        <v>277</v>
      </c>
      <c r="E66" s="377">
        <v>12101</v>
      </c>
      <c r="F66" s="193" t="s">
        <v>277</v>
      </c>
      <c r="G66" s="377">
        <v>12101</v>
      </c>
      <c r="H66" s="115">
        <v>298.70999999999998</v>
      </c>
    </row>
    <row r="67" spans="1:8" s="5" customFormat="1" ht="12.75" x14ac:dyDescent="0.2">
      <c r="A67" s="392" t="s">
        <v>278</v>
      </c>
      <c r="B67" s="392" t="s">
        <v>279</v>
      </c>
      <c r="C67" s="390" t="s">
        <v>280</v>
      </c>
      <c r="D67" s="392" t="s">
        <v>280</v>
      </c>
      <c r="E67" s="377">
        <v>13001</v>
      </c>
      <c r="F67" s="392" t="s">
        <v>279</v>
      </c>
      <c r="G67" s="377">
        <v>13101</v>
      </c>
      <c r="H67" s="115">
        <v>158.13</v>
      </c>
    </row>
    <row r="68" spans="1:8" s="5" customFormat="1" ht="12.75" x14ac:dyDescent="0.2">
      <c r="A68" s="392" t="s">
        <v>278</v>
      </c>
      <c r="B68" s="392" t="s">
        <v>279</v>
      </c>
      <c r="C68" s="390" t="s">
        <v>280</v>
      </c>
      <c r="D68" s="392" t="s">
        <v>280</v>
      </c>
      <c r="E68" s="377">
        <v>13001</v>
      </c>
      <c r="F68" s="392" t="s">
        <v>281</v>
      </c>
      <c r="G68" s="377">
        <v>13102</v>
      </c>
      <c r="H68" s="115">
        <v>251.88</v>
      </c>
    </row>
    <row r="69" spans="1:8" s="5" customFormat="1" ht="12.75" x14ac:dyDescent="0.2">
      <c r="A69" s="392" t="s">
        <v>278</v>
      </c>
      <c r="B69" s="392" t="s">
        <v>279</v>
      </c>
      <c r="C69" s="390" t="s">
        <v>280</v>
      </c>
      <c r="D69" s="392" t="s">
        <v>280</v>
      </c>
      <c r="E69" s="377">
        <v>13001</v>
      </c>
      <c r="F69" s="392" t="s">
        <v>282</v>
      </c>
      <c r="G69" s="377">
        <v>13103</v>
      </c>
      <c r="H69" s="115">
        <v>189.5</v>
      </c>
    </row>
    <row r="70" spans="1:8" s="5" customFormat="1" ht="12.75" x14ac:dyDescent="0.2">
      <c r="A70" s="392" t="s">
        <v>278</v>
      </c>
      <c r="B70" s="392" t="s">
        <v>279</v>
      </c>
      <c r="C70" s="390" t="s">
        <v>280</v>
      </c>
      <c r="D70" s="392" t="s">
        <v>280</v>
      </c>
      <c r="E70" s="377">
        <v>13001</v>
      </c>
      <c r="F70" s="392" t="s">
        <v>283</v>
      </c>
      <c r="G70" s="377">
        <v>13104</v>
      </c>
      <c r="H70" s="115">
        <v>189.94</v>
      </c>
    </row>
    <row r="71" spans="1:8" s="5" customFormat="1" ht="12.75" x14ac:dyDescent="0.2">
      <c r="A71" s="392" t="s">
        <v>278</v>
      </c>
      <c r="B71" s="392" t="s">
        <v>279</v>
      </c>
      <c r="C71" s="390" t="s">
        <v>280</v>
      </c>
      <c r="D71" s="392" t="s">
        <v>280</v>
      </c>
      <c r="E71" s="377">
        <v>13001</v>
      </c>
      <c r="F71" s="392" t="s">
        <v>284</v>
      </c>
      <c r="G71" s="377">
        <v>13105</v>
      </c>
      <c r="H71" s="115">
        <v>210.66</v>
      </c>
    </row>
    <row r="72" spans="1:8" s="5" customFormat="1" ht="12.75" x14ac:dyDescent="0.2">
      <c r="A72" s="392" t="s">
        <v>278</v>
      </c>
      <c r="B72" s="392" t="s">
        <v>279</v>
      </c>
      <c r="C72" s="390" t="s">
        <v>280</v>
      </c>
      <c r="D72" s="392" t="s">
        <v>280</v>
      </c>
      <c r="E72" s="377">
        <v>13001</v>
      </c>
      <c r="F72" s="392" t="s">
        <v>285</v>
      </c>
      <c r="G72" s="377">
        <v>13106</v>
      </c>
      <c r="H72" s="115">
        <v>212.65</v>
      </c>
    </row>
    <row r="73" spans="1:8" s="5" customFormat="1" ht="12.75" x14ac:dyDescent="0.2">
      <c r="A73" s="392" t="s">
        <v>278</v>
      </c>
      <c r="B73" s="392" t="s">
        <v>279</v>
      </c>
      <c r="C73" s="390" t="s">
        <v>280</v>
      </c>
      <c r="D73" s="392" t="s">
        <v>280</v>
      </c>
      <c r="E73" s="377">
        <v>13001</v>
      </c>
      <c r="F73" s="392" t="s">
        <v>286</v>
      </c>
      <c r="G73" s="377">
        <v>13107</v>
      </c>
      <c r="H73" s="115">
        <v>371.66</v>
      </c>
    </row>
    <row r="74" spans="1:8" s="5" customFormat="1" ht="12.75" x14ac:dyDescent="0.2">
      <c r="A74" s="392" t="s">
        <v>278</v>
      </c>
      <c r="B74" s="392" t="s">
        <v>279</v>
      </c>
      <c r="C74" s="390" t="s">
        <v>280</v>
      </c>
      <c r="D74" s="392" t="s">
        <v>280</v>
      </c>
      <c r="E74" s="377">
        <v>13001</v>
      </c>
      <c r="F74" s="392" t="s">
        <v>287</v>
      </c>
      <c r="G74" s="377">
        <v>13108</v>
      </c>
      <c r="H74" s="115">
        <v>202.14</v>
      </c>
    </row>
    <row r="75" spans="1:8" s="5" customFormat="1" ht="12.75" x14ac:dyDescent="0.2">
      <c r="A75" s="392" t="s">
        <v>278</v>
      </c>
      <c r="B75" s="392" t="s">
        <v>279</v>
      </c>
      <c r="C75" s="390" t="s">
        <v>280</v>
      </c>
      <c r="D75" s="392" t="s">
        <v>280</v>
      </c>
      <c r="E75" s="377">
        <v>13001</v>
      </c>
      <c r="F75" s="392" t="s">
        <v>288</v>
      </c>
      <c r="G75" s="377">
        <v>13109</v>
      </c>
      <c r="H75" s="115">
        <v>188.3</v>
      </c>
    </row>
    <row r="76" spans="1:8" s="5" customFormat="1" ht="12.75" x14ac:dyDescent="0.2">
      <c r="A76" s="392" t="s">
        <v>278</v>
      </c>
      <c r="B76" s="392" t="s">
        <v>279</v>
      </c>
      <c r="C76" s="390" t="s">
        <v>280</v>
      </c>
      <c r="D76" s="392" t="s">
        <v>280</v>
      </c>
      <c r="E76" s="377">
        <v>13001</v>
      </c>
      <c r="F76" s="392" t="s">
        <v>289</v>
      </c>
      <c r="G76" s="377">
        <v>13110</v>
      </c>
      <c r="H76" s="115">
        <v>248.67</v>
      </c>
    </row>
    <row r="77" spans="1:8" s="5" customFormat="1" ht="12.75" x14ac:dyDescent="0.2">
      <c r="A77" s="392" t="s">
        <v>278</v>
      </c>
      <c r="B77" s="392" t="s">
        <v>279</v>
      </c>
      <c r="C77" s="390" t="s">
        <v>280</v>
      </c>
      <c r="D77" s="392" t="s">
        <v>280</v>
      </c>
      <c r="E77" s="377">
        <v>13001</v>
      </c>
      <c r="F77" s="392" t="s">
        <v>290</v>
      </c>
      <c r="G77" s="377">
        <v>13111</v>
      </c>
      <c r="H77" s="115">
        <v>190.2</v>
      </c>
    </row>
    <row r="78" spans="1:8" s="5" customFormat="1" ht="12.75" x14ac:dyDescent="0.2">
      <c r="A78" s="392" t="s">
        <v>278</v>
      </c>
      <c r="B78" s="392" t="s">
        <v>279</v>
      </c>
      <c r="C78" s="390" t="s">
        <v>280</v>
      </c>
      <c r="D78" s="392" t="s">
        <v>280</v>
      </c>
      <c r="E78" s="377">
        <v>13001</v>
      </c>
      <c r="F78" s="392" t="s">
        <v>291</v>
      </c>
      <c r="G78" s="377">
        <v>13112</v>
      </c>
      <c r="H78" s="115">
        <v>208.49</v>
      </c>
    </row>
    <row r="79" spans="1:8" s="5" customFormat="1" ht="12.75" x14ac:dyDescent="0.2">
      <c r="A79" s="392" t="s">
        <v>278</v>
      </c>
      <c r="B79" s="392" t="s">
        <v>279</v>
      </c>
      <c r="C79" s="390" t="s">
        <v>280</v>
      </c>
      <c r="D79" s="392" t="s">
        <v>280</v>
      </c>
      <c r="E79" s="377">
        <v>13001</v>
      </c>
      <c r="F79" s="392" t="s">
        <v>292</v>
      </c>
      <c r="G79" s="377">
        <v>13113</v>
      </c>
      <c r="H79" s="115">
        <v>291.10000000000002</v>
      </c>
    </row>
    <row r="80" spans="1:8" s="5" customFormat="1" ht="12.75" x14ac:dyDescent="0.2">
      <c r="A80" s="392" t="s">
        <v>278</v>
      </c>
      <c r="B80" s="392" t="s">
        <v>279</v>
      </c>
      <c r="C80" s="390" t="s">
        <v>280</v>
      </c>
      <c r="D80" s="392" t="s">
        <v>280</v>
      </c>
      <c r="E80" s="377">
        <v>13001</v>
      </c>
      <c r="F80" s="392" t="s">
        <v>293</v>
      </c>
      <c r="G80" s="377">
        <v>13114</v>
      </c>
      <c r="H80" s="115">
        <v>314.24</v>
      </c>
    </row>
    <row r="81" spans="1:8" s="5" customFormat="1" ht="12.75" x14ac:dyDescent="0.2">
      <c r="A81" s="392" t="s">
        <v>278</v>
      </c>
      <c r="B81" s="392" t="s">
        <v>279</v>
      </c>
      <c r="C81" s="390" t="s">
        <v>280</v>
      </c>
      <c r="D81" s="392" t="s">
        <v>280</v>
      </c>
      <c r="E81" s="377">
        <v>13001</v>
      </c>
      <c r="F81" s="392" t="s">
        <v>294</v>
      </c>
      <c r="G81" s="377">
        <v>13115</v>
      </c>
      <c r="H81" s="115">
        <v>633.15</v>
      </c>
    </row>
    <row r="82" spans="1:8" s="5" customFormat="1" ht="12.75" x14ac:dyDescent="0.2">
      <c r="A82" s="392" t="s">
        <v>278</v>
      </c>
      <c r="B82" s="392" t="s">
        <v>279</v>
      </c>
      <c r="C82" s="390" t="s">
        <v>280</v>
      </c>
      <c r="D82" s="392" t="s">
        <v>280</v>
      </c>
      <c r="E82" s="377">
        <v>13001</v>
      </c>
      <c r="F82" s="392" t="s">
        <v>295</v>
      </c>
      <c r="G82" s="377">
        <v>13116</v>
      </c>
      <c r="H82" s="115">
        <v>169.61</v>
      </c>
    </row>
    <row r="83" spans="1:8" s="5" customFormat="1" ht="12.75" x14ac:dyDescent="0.2">
      <c r="A83" s="392" t="s">
        <v>278</v>
      </c>
      <c r="B83" s="392" t="s">
        <v>279</v>
      </c>
      <c r="C83" s="390" t="s">
        <v>280</v>
      </c>
      <c r="D83" s="392" t="s">
        <v>280</v>
      </c>
      <c r="E83" s="377">
        <v>13001</v>
      </c>
      <c r="F83" s="392" t="s">
        <v>296</v>
      </c>
      <c r="G83" s="377">
        <v>13117</v>
      </c>
      <c r="H83" s="115">
        <v>172.91</v>
      </c>
    </row>
    <row r="84" spans="1:8" s="5" customFormat="1" ht="12.75" x14ac:dyDescent="0.2">
      <c r="A84" s="392" t="s">
        <v>278</v>
      </c>
      <c r="B84" s="392" t="s">
        <v>279</v>
      </c>
      <c r="C84" s="390" t="s">
        <v>280</v>
      </c>
      <c r="D84" s="392" t="s">
        <v>280</v>
      </c>
      <c r="E84" s="377">
        <v>13001</v>
      </c>
      <c r="F84" s="392" t="s">
        <v>297</v>
      </c>
      <c r="G84" s="377">
        <v>13118</v>
      </c>
      <c r="H84" s="115">
        <v>193.27</v>
      </c>
    </row>
    <row r="85" spans="1:8" s="5" customFormat="1" ht="12.75" x14ac:dyDescent="0.2">
      <c r="A85" s="392" t="s">
        <v>278</v>
      </c>
      <c r="B85" s="392" t="s">
        <v>279</v>
      </c>
      <c r="C85" s="390" t="s">
        <v>280</v>
      </c>
      <c r="D85" s="392" t="s">
        <v>280</v>
      </c>
      <c r="E85" s="377">
        <v>13001</v>
      </c>
      <c r="F85" s="392" t="s">
        <v>298</v>
      </c>
      <c r="G85" s="377">
        <v>13119</v>
      </c>
      <c r="H85" s="115">
        <v>240.49</v>
      </c>
    </row>
    <row r="86" spans="1:8" s="5" customFormat="1" ht="12.75" x14ac:dyDescent="0.2">
      <c r="A86" s="392" t="s">
        <v>278</v>
      </c>
      <c r="B86" s="392" t="s">
        <v>279</v>
      </c>
      <c r="C86" s="390" t="s">
        <v>280</v>
      </c>
      <c r="D86" s="392" t="s">
        <v>280</v>
      </c>
      <c r="E86" s="377">
        <v>13001</v>
      </c>
      <c r="F86" s="392" t="s">
        <v>299</v>
      </c>
      <c r="G86" s="377">
        <v>13120</v>
      </c>
      <c r="H86" s="115">
        <v>202.47</v>
      </c>
    </row>
    <row r="87" spans="1:8" s="5" customFormat="1" ht="12.75" x14ac:dyDescent="0.2">
      <c r="A87" s="392" t="s">
        <v>278</v>
      </c>
      <c r="B87" s="392" t="s">
        <v>279</v>
      </c>
      <c r="C87" s="390" t="s">
        <v>280</v>
      </c>
      <c r="D87" s="392" t="s">
        <v>280</v>
      </c>
      <c r="E87" s="377">
        <v>13001</v>
      </c>
      <c r="F87" s="392" t="s">
        <v>300</v>
      </c>
      <c r="G87" s="377">
        <v>13121</v>
      </c>
      <c r="H87" s="115">
        <v>205.65</v>
      </c>
    </row>
    <row r="88" spans="1:8" s="5" customFormat="1" ht="12.75" x14ac:dyDescent="0.2">
      <c r="A88" s="392" t="s">
        <v>278</v>
      </c>
      <c r="B88" s="392" t="s">
        <v>279</v>
      </c>
      <c r="C88" s="390" t="s">
        <v>280</v>
      </c>
      <c r="D88" s="392" t="s">
        <v>280</v>
      </c>
      <c r="E88" s="377">
        <v>13001</v>
      </c>
      <c r="F88" s="392" t="s">
        <v>301</v>
      </c>
      <c r="G88" s="377">
        <v>13122</v>
      </c>
      <c r="H88" s="115">
        <v>319.67</v>
      </c>
    </row>
    <row r="89" spans="1:8" s="5" customFormat="1" ht="12.75" x14ac:dyDescent="0.2">
      <c r="A89" s="392" t="s">
        <v>278</v>
      </c>
      <c r="B89" s="392" t="s">
        <v>279</v>
      </c>
      <c r="C89" s="390" t="s">
        <v>280</v>
      </c>
      <c r="D89" s="392" t="s">
        <v>280</v>
      </c>
      <c r="E89" s="377">
        <v>13001</v>
      </c>
      <c r="F89" s="392" t="s">
        <v>302</v>
      </c>
      <c r="G89" s="377">
        <v>13123</v>
      </c>
      <c r="H89" s="115">
        <v>219.79</v>
      </c>
    </row>
    <row r="90" spans="1:8" s="5" customFormat="1" ht="12.75" x14ac:dyDescent="0.2">
      <c r="A90" s="392" t="s">
        <v>278</v>
      </c>
      <c r="B90" s="392" t="s">
        <v>279</v>
      </c>
      <c r="C90" s="390" t="s">
        <v>280</v>
      </c>
      <c r="D90" s="392" t="s">
        <v>280</v>
      </c>
      <c r="E90" s="377">
        <v>13001</v>
      </c>
      <c r="F90" s="392" t="s">
        <v>303</v>
      </c>
      <c r="G90" s="377">
        <v>13124</v>
      </c>
      <c r="H90" s="115">
        <v>247.58</v>
      </c>
    </row>
    <row r="91" spans="1:8" s="5" customFormat="1" ht="12.75" x14ac:dyDescent="0.2">
      <c r="A91" s="392" t="s">
        <v>278</v>
      </c>
      <c r="B91" s="392" t="s">
        <v>279</v>
      </c>
      <c r="C91" s="390" t="s">
        <v>280</v>
      </c>
      <c r="D91" s="392" t="s">
        <v>280</v>
      </c>
      <c r="E91" s="377">
        <v>13001</v>
      </c>
      <c r="F91" s="392" t="s">
        <v>304</v>
      </c>
      <c r="G91" s="377">
        <v>13125</v>
      </c>
      <c r="H91" s="115">
        <v>303.19</v>
      </c>
    </row>
    <row r="92" spans="1:8" s="5" customFormat="1" ht="12.75" x14ac:dyDescent="0.2">
      <c r="A92" s="392" t="s">
        <v>278</v>
      </c>
      <c r="B92" s="392" t="s">
        <v>279</v>
      </c>
      <c r="C92" s="390" t="s">
        <v>280</v>
      </c>
      <c r="D92" s="392" t="s">
        <v>280</v>
      </c>
      <c r="E92" s="377">
        <v>13001</v>
      </c>
      <c r="F92" s="392" t="s">
        <v>305</v>
      </c>
      <c r="G92" s="377">
        <v>13126</v>
      </c>
      <c r="H92" s="115">
        <v>198.06</v>
      </c>
    </row>
    <row r="93" spans="1:8" s="5" customFormat="1" ht="12.75" x14ac:dyDescent="0.2">
      <c r="A93" s="392" t="s">
        <v>278</v>
      </c>
      <c r="B93" s="392" t="s">
        <v>279</v>
      </c>
      <c r="C93" s="390" t="s">
        <v>280</v>
      </c>
      <c r="D93" s="392" t="s">
        <v>280</v>
      </c>
      <c r="E93" s="377">
        <v>13001</v>
      </c>
      <c r="F93" s="392" t="s">
        <v>306</v>
      </c>
      <c r="G93" s="377">
        <v>13127</v>
      </c>
      <c r="H93" s="115">
        <v>201.38</v>
      </c>
    </row>
    <row r="94" spans="1:8" s="5" customFormat="1" ht="12.75" x14ac:dyDescent="0.2">
      <c r="A94" s="392" t="s">
        <v>278</v>
      </c>
      <c r="B94" s="392" t="s">
        <v>279</v>
      </c>
      <c r="C94" s="390" t="s">
        <v>280</v>
      </c>
      <c r="D94" s="392" t="s">
        <v>280</v>
      </c>
      <c r="E94" s="377">
        <v>13001</v>
      </c>
      <c r="F94" s="392" t="s">
        <v>307</v>
      </c>
      <c r="G94" s="377">
        <v>13128</v>
      </c>
      <c r="H94" s="115">
        <v>251.63</v>
      </c>
    </row>
    <row r="95" spans="1:8" s="5" customFormat="1" ht="12.75" x14ac:dyDescent="0.2">
      <c r="A95" s="392" t="s">
        <v>278</v>
      </c>
      <c r="B95" s="392" t="s">
        <v>279</v>
      </c>
      <c r="C95" s="390" t="s">
        <v>280</v>
      </c>
      <c r="D95" s="392" t="s">
        <v>280</v>
      </c>
      <c r="E95" s="377">
        <v>13001</v>
      </c>
      <c r="F95" s="392" t="s">
        <v>308</v>
      </c>
      <c r="G95" s="377">
        <v>13129</v>
      </c>
      <c r="H95" s="115">
        <v>190.01</v>
      </c>
    </row>
    <row r="96" spans="1:8" s="5" customFormat="1" ht="12.75" x14ac:dyDescent="0.2">
      <c r="A96" s="392" t="s">
        <v>278</v>
      </c>
      <c r="B96" s="392" t="s">
        <v>279</v>
      </c>
      <c r="C96" s="390" t="s">
        <v>280</v>
      </c>
      <c r="D96" s="392" t="s">
        <v>280</v>
      </c>
      <c r="E96" s="377">
        <v>13001</v>
      </c>
      <c r="F96" s="392" t="s">
        <v>309</v>
      </c>
      <c r="G96" s="377">
        <v>13130</v>
      </c>
      <c r="H96" s="115">
        <v>211.18</v>
      </c>
    </row>
    <row r="97" spans="1:8" s="5" customFormat="1" ht="12.75" x14ac:dyDescent="0.2">
      <c r="A97" s="392" t="s">
        <v>278</v>
      </c>
      <c r="B97" s="392" t="s">
        <v>279</v>
      </c>
      <c r="C97" s="390" t="s">
        <v>280</v>
      </c>
      <c r="D97" s="392" t="s">
        <v>280</v>
      </c>
      <c r="E97" s="377">
        <v>13001</v>
      </c>
      <c r="F97" s="392" t="s">
        <v>310</v>
      </c>
      <c r="G97" s="377">
        <v>13131</v>
      </c>
      <c r="H97" s="115">
        <v>171.08</v>
      </c>
    </row>
    <row r="98" spans="1:8" s="5" customFormat="1" ht="12.75" x14ac:dyDescent="0.2">
      <c r="A98" s="392" t="s">
        <v>278</v>
      </c>
      <c r="B98" s="392" t="s">
        <v>279</v>
      </c>
      <c r="C98" s="390" t="s">
        <v>280</v>
      </c>
      <c r="D98" s="392" t="s">
        <v>280</v>
      </c>
      <c r="E98" s="377">
        <v>13001</v>
      </c>
      <c r="F98" s="392" t="s">
        <v>311</v>
      </c>
      <c r="G98" s="377">
        <v>13132</v>
      </c>
      <c r="H98" s="115">
        <v>392.09</v>
      </c>
    </row>
    <row r="99" spans="1:8" s="5" customFormat="1" ht="12.75" x14ac:dyDescent="0.2">
      <c r="A99" s="392" t="s">
        <v>278</v>
      </c>
      <c r="B99" s="392" t="s">
        <v>312</v>
      </c>
      <c r="C99" s="390" t="s">
        <v>280</v>
      </c>
      <c r="D99" s="392" t="s">
        <v>280</v>
      </c>
      <c r="E99" s="377">
        <v>13001</v>
      </c>
      <c r="F99" s="392" t="s">
        <v>313</v>
      </c>
      <c r="G99" s="377">
        <v>13201</v>
      </c>
      <c r="H99" s="115">
        <v>270.66000000000003</v>
      </c>
    </row>
    <row r="100" spans="1:8" s="5" customFormat="1" ht="12.75" x14ac:dyDescent="0.2">
      <c r="A100" s="392" t="s">
        <v>278</v>
      </c>
      <c r="B100" s="392" t="s">
        <v>312</v>
      </c>
      <c r="C100" s="390" t="s">
        <v>280</v>
      </c>
      <c r="D100" s="392" t="s">
        <v>280</v>
      </c>
      <c r="E100" s="377">
        <v>13001</v>
      </c>
      <c r="F100" s="392" t="s">
        <v>314</v>
      </c>
      <c r="G100" s="377">
        <v>13202</v>
      </c>
      <c r="H100" s="115">
        <v>920.2</v>
      </c>
    </row>
    <row r="101" spans="1:8" s="5" customFormat="1" ht="12.75" x14ac:dyDescent="0.2">
      <c r="A101" s="392" t="s">
        <v>278</v>
      </c>
      <c r="B101" s="392" t="s">
        <v>312</v>
      </c>
      <c r="C101" s="390" t="s">
        <v>280</v>
      </c>
      <c r="D101" s="392" t="s">
        <v>280</v>
      </c>
      <c r="E101" s="377">
        <v>13001</v>
      </c>
      <c r="F101" s="392" t="s">
        <v>315</v>
      </c>
      <c r="G101" s="377">
        <v>13203</v>
      </c>
      <c r="H101" s="115">
        <v>1353.45</v>
      </c>
    </row>
    <row r="102" spans="1:8" s="5" customFormat="1" ht="12.75" x14ac:dyDescent="0.2">
      <c r="A102" s="392" t="s">
        <v>278</v>
      </c>
      <c r="B102" s="392" t="s">
        <v>316</v>
      </c>
      <c r="C102" s="390" t="s">
        <v>280</v>
      </c>
      <c r="D102" s="392" t="s">
        <v>280</v>
      </c>
      <c r="E102" s="377">
        <v>13001</v>
      </c>
      <c r="F102" s="392" t="s">
        <v>317</v>
      </c>
      <c r="G102" s="377">
        <v>13301</v>
      </c>
      <c r="H102" s="538" t="s">
        <v>510</v>
      </c>
    </row>
    <row r="103" spans="1:8" s="5" customFormat="1" ht="12.75" x14ac:dyDescent="0.2">
      <c r="A103" s="392" t="s">
        <v>278</v>
      </c>
      <c r="B103" s="392" t="s">
        <v>316</v>
      </c>
      <c r="C103" s="390" t="s">
        <v>280</v>
      </c>
      <c r="D103" s="392" t="s">
        <v>280</v>
      </c>
      <c r="E103" s="377">
        <v>13001</v>
      </c>
      <c r="F103" s="392" t="s">
        <v>318</v>
      </c>
      <c r="G103" s="377">
        <v>13302</v>
      </c>
      <c r="H103" s="115">
        <v>775.78</v>
      </c>
    </row>
    <row r="104" spans="1:8" s="5" customFormat="1" ht="12.75" x14ac:dyDescent="0.2">
      <c r="A104" s="392" t="s">
        <v>278</v>
      </c>
      <c r="B104" s="392" t="s">
        <v>316</v>
      </c>
      <c r="C104" s="390" t="s">
        <v>280</v>
      </c>
      <c r="D104" s="392" t="s">
        <v>280</v>
      </c>
      <c r="E104" s="377">
        <v>13001</v>
      </c>
      <c r="F104" s="392" t="s">
        <v>319</v>
      </c>
      <c r="G104" s="377">
        <v>13303</v>
      </c>
      <c r="H104" s="538" t="s">
        <v>510</v>
      </c>
    </row>
    <row r="105" spans="1:8" s="5" customFormat="1" ht="12.75" x14ac:dyDescent="0.2">
      <c r="A105" s="392" t="s">
        <v>278</v>
      </c>
      <c r="B105" s="392" t="s">
        <v>320</v>
      </c>
      <c r="C105" s="390" t="s">
        <v>280</v>
      </c>
      <c r="D105" s="392" t="s">
        <v>280</v>
      </c>
      <c r="E105" s="377">
        <v>13001</v>
      </c>
      <c r="F105" s="392" t="s">
        <v>321</v>
      </c>
      <c r="G105" s="377">
        <v>13401</v>
      </c>
      <c r="H105" s="115">
        <v>303.97000000000003</v>
      </c>
    </row>
    <row r="106" spans="1:8" s="5" customFormat="1" ht="12.75" x14ac:dyDescent="0.2">
      <c r="A106" s="392" t="s">
        <v>278</v>
      </c>
      <c r="B106" s="392" t="s">
        <v>320</v>
      </c>
      <c r="C106" s="390" t="s">
        <v>280</v>
      </c>
      <c r="D106" s="392" t="s">
        <v>280</v>
      </c>
      <c r="E106" s="377">
        <v>13001</v>
      </c>
      <c r="F106" s="392" t="s">
        <v>322</v>
      </c>
      <c r="G106" s="377">
        <v>13402</v>
      </c>
      <c r="H106" s="538" t="s">
        <v>510</v>
      </c>
    </row>
    <row r="107" spans="1:8" s="5" customFormat="1" ht="12.75" x14ac:dyDescent="0.2">
      <c r="A107" s="392" t="s">
        <v>278</v>
      </c>
      <c r="B107" s="392" t="s">
        <v>320</v>
      </c>
      <c r="C107" s="390" t="s">
        <v>280</v>
      </c>
      <c r="D107" s="392" t="s">
        <v>280</v>
      </c>
      <c r="E107" s="377">
        <v>13001</v>
      </c>
      <c r="F107" s="392" t="s">
        <v>323</v>
      </c>
      <c r="G107" s="377">
        <v>13403</v>
      </c>
      <c r="H107" s="538" t="s">
        <v>510</v>
      </c>
    </row>
    <row r="108" spans="1:8" s="5" customFormat="1" ht="12.75" x14ac:dyDescent="0.2">
      <c r="A108" s="392" t="s">
        <v>278</v>
      </c>
      <c r="B108" s="392" t="s">
        <v>320</v>
      </c>
      <c r="C108" s="390" t="s">
        <v>280</v>
      </c>
      <c r="D108" s="392" t="s">
        <v>280</v>
      </c>
      <c r="E108" s="377">
        <v>13001</v>
      </c>
      <c r="F108" s="392" t="s">
        <v>324</v>
      </c>
      <c r="G108" s="377">
        <v>13404</v>
      </c>
      <c r="H108" s="538" t="s">
        <v>510</v>
      </c>
    </row>
    <row r="109" spans="1:8" s="5" customFormat="1" ht="12.75" x14ac:dyDescent="0.2">
      <c r="A109" s="392" t="s">
        <v>278</v>
      </c>
      <c r="B109" s="392" t="s">
        <v>325</v>
      </c>
      <c r="C109" s="390" t="s">
        <v>181</v>
      </c>
      <c r="D109" s="392" t="s">
        <v>325</v>
      </c>
      <c r="E109" s="377">
        <v>13501</v>
      </c>
      <c r="F109" s="193" t="s">
        <v>325</v>
      </c>
      <c r="G109" s="377">
        <v>13501</v>
      </c>
      <c r="H109" s="538" t="s">
        <v>510</v>
      </c>
    </row>
    <row r="110" spans="1:8" s="5" customFormat="1" ht="12.75" x14ac:dyDescent="0.2">
      <c r="A110" s="392" t="s">
        <v>278</v>
      </c>
      <c r="B110" s="392" t="s">
        <v>326</v>
      </c>
      <c r="C110" s="390" t="s">
        <v>280</v>
      </c>
      <c r="D110" s="392" t="s">
        <v>280</v>
      </c>
      <c r="E110" s="377">
        <v>13001</v>
      </c>
      <c r="F110" s="392" t="s">
        <v>326</v>
      </c>
      <c r="G110" s="377">
        <v>13601</v>
      </c>
      <c r="H110" s="538" t="s">
        <v>510</v>
      </c>
    </row>
    <row r="111" spans="1:8" s="5" customFormat="1" ht="12.75" x14ac:dyDescent="0.2">
      <c r="A111" s="392" t="s">
        <v>278</v>
      </c>
      <c r="B111" s="392" t="s">
        <v>326</v>
      </c>
      <c r="C111" s="390" t="s">
        <v>280</v>
      </c>
      <c r="D111" s="392" t="s">
        <v>280</v>
      </c>
      <c r="E111" s="377">
        <v>13001</v>
      </c>
      <c r="F111" s="392" t="s">
        <v>327</v>
      </c>
      <c r="G111" s="377">
        <v>13602</v>
      </c>
      <c r="H111" s="538" t="s">
        <v>510</v>
      </c>
    </row>
    <row r="112" spans="1:8" s="5" customFormat="1" ht="12.75" x14ac:dyDescent="0.2">
      <c r="A112" s="392" t="s">
        <v>278</v>
      </c>
      <c r="B112" s="392" t="s">
        <v>326</v>
      </c>
      <c r="C112" s="390" t="s">
        <v>280</v>
      </c>
      <c r="D112" s="392" t="s">
        <v>280</v>
      </c>
      <c r="E112" s="377">
        <v>13001</v>
      </c>
      <c r="F112" s="392" t="s">
        <v>328</v>
      </c>
      <c r="G112" s="377">
        <v>13603</v>
      </c>
      <c r="H112" s="538" t="s">
        <v>510</v>
      </c>
    </row>
    <row r="113" spans="1:8" s="5" customFormat="1" ht="12.75" x14ac:dyDescent="0.2">
      <c r="A113" s="392" t="s">
        <v>278</v>
      </c>
      <c r="B113" s="392" t="s">
        <v>326</v>
      </c>
      <c r="C113" s="390" t="s">
        <v>280</v>
      </c>
      <c r="D113" s="392" t="s">
        <v>280</v>
      </c>
      <c r="E113" s="377">
        <v>13001</v>
      </c>
      <c r="F113" s="392" t="s">
        <v>329</v>
      </c>
      <c r="G113" s="377">
        <v>13604</v>
      </c>
      <c r="H113" s="115">
        <v>3079.73</v>
      </c>
    </row>
    <row r="114" spans="1:8" s="5" customFormat="1" ht="12.75" x14ac:dyDescent="0.2">
      <c r="A114" s="392" t="s">
        <v>278</v>
      </c>
      <c r="B114" s="392" t="s">
        <v>326</v>
      </c>
      <c r="C114" s="390" t="s">
        <v>280</v>
      </c>
      <c r="D114" s="392" t="s">
        <v>280</v>
      </c>
      <c r="E114" s="377">
        <v>13001</v>
      </c>
      <c r="F114" s="392" t="s">
        <v>330</v>
      </c>
      <c r="G114" s="377">
        <v>13605</v>
      </c>
      <c r="H114" s="538" t="s">
        <v>510</v>
      </c>
    </row>
    <row r="115" spans="1:8" s="5" customFormat="1" ht="12.75" x14ac:dyDescent="0.2">
      <c r="A115" s="392" t="s">
        <v>331</v>
      </c>
      <c r="B115" s="392" t="s">
        <v>332</v>
      </c>
      <c r="C115" s="390" t="s">
        <v>181</v>
      </c>
      <c r="D115" s="392" t="s">
        <v>332</v>
      </c>
      <c r="E115" s="377">
        <v>14101</v>
      </c>
      <c r="F115" s="392" t="s">
        <v>332</v>
      </c>
      <c r="G115" s="377">
        <v>14101</v>
      </c>
      <c r="H115" s="115">
        <v>289.2</v>
      </c>
    </row>
    <row r="116" spans="1:8" s="5" customFormat="1" ht="12.75" x14ac:dyDescent="0.2">
      <c r="A116" s="392" t="s">
        <v>333</v>
      </c>
      <c r="B116" s="392" t="s">
        <v>334</v>
      </c>
      <c r="C116" s="390" t="s">
        <v>181</v>
      </c>
      <c r="D116" s="392" t="s">
        <v>334</v>
      </c>
      <c r="E116" s="377">
        <v>15101</v>
      </c>
      <c r="F116" s="392" t="s">
        <v>334</v>
      </c>
      <c r="G116" s="377">
        <v>15101</v>
      </c>
      <c r="H116" s="115">
        <v>241.05</v>
      </c>
    </row>
    <row r="117" spans="1:8" s="5" customFormat="1" ht="12.75" x14ac:dyDescent="0.2">
      <c r="A117" s="392" t="s">
        <v>335</v>
      </c>
      <c r="B117" s="403" t="s">
        <v>336</v>
      </c>
      <c r="C117" s="390" t="s">
        <v>181</v>
      </c>
      <c r="D117" s="392" t="s">
        <v>337</v>
      </c>
      <c r="E117" s="377">
        <v>16101</v>
      </c>
      <c r="F117" s="392" t="s">
        <v>338</v>
      </c>
      <c r="G117" s="377">
        <v>16101</v>
      </c>
      <c r="H117" s="115">
        <v>279.17</v>
      </c>
    </row>
    <row r="118" spans="1:8" s="5" customFormat="1" ht="12.75" x14ac:dyDescent="0.2">
      <c r="A118" s="392" t="s">
        <v>335</v>
      </c>
      <c r="B118" s="403" t="s">
        <v>336</v>
      </c>
      <c r="C118" s="390" t="s">
        <v>181</v>
      </c>
      <c r="D118" s="392" t="s">
        <v>337</v>
      </c>
      <c r="E118" s="377">
        <v>16101</v>
      </c>
      <c r="F118" s="392" t="s">
        <v>339</v>
      </c>
      <c r="G118" s="377">
        <v>16103</v>
      </c>
      <c r="H118" s="115">
        <v>287.2</v>
      </c>
    </row>
    <row r="119" spans="1:8" s="5" customFormat="1" ht="12.75" x14ac:dyDescent="0.2">
      <c r="A119" s="392" t="s">
        <v>335</v>
      </c>
      <c r="B119" s="403" t="s">
        <v>340</v>
      </c>
      <c r="C119" s="390" t="s">
        <v>181</v>
      </c>
      <c r="D119" s="387" t="s">
        <v>341</v>
      </c>
      <c r="E119" s="377">
        <v>16301</v>
      </c>
      <c r="F119" s="387" t="s">
        <v>341</v>
      </c>
      <c r="G119" s="377">
        <v>16301</v>
      </c>
      <c r="H119" s="538" t="s">
        <v>510</v>
      </c>
    </row>
  </sheetData>
  <mergeCells count="1">
    <mergeCell ref="B1:H1"/>
  </mergeCells>
  <hyperlinks>
    <hyperlink ref="J1" location="INDICE!A1" display="INDICE" xr:uid="{00000000-0004-0000-9000-000000000000}"/>
    <hyperlink ref="J2" location="Matriz_Estadisticas!A1" display="ESTADÍSTICAS" xr:uid="{00000000-0004-0000-9000-000001000000}"/>
  </hyperlinks>
  <pageMargins left="0.7" right="0.7" top="0.75" bottom="0.75" header="0.3" footer="0.3"/>
  <pageSetup orientation="portrait" horizontalDpi="4294967293" verticalDpi="4294967293"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C37"/>
  <sheetViews>
    <sheetView workbookViewId="0"/>
  </sheetViews>
  <sheetFormatPr baseColWidth="10" defaultColWidth="11.42578125" defaultRowHeight="15" x14ac:dyDescent="0.25"/>
  <cols>
    <col min="1" max="1" width="44.42578125" style="657" bestFit="1" customWidth="1"/>
    <col min="2" max="2" width="100.7109375" style="34" customWidth="1"/>
    <col min="3" max="3" width="7" style="34" bestFit="1" customWidth="1"/>
    <col min="4" max="16384" width="11.42578125" style="34"/>
  </cols>
  <sheetData>
    <row r="1" spans="1:3" x14ac:dyDescent="0.25">
      <c r="A1" s="679" t="s">
        <v>401</v>
      </c>
      <c r="B1" s="679" t="s">
        <v>402</v>
      </c>
      <c r="C1" s="57" t="s">
        <v>144</v>
      </c>
    </row>
    <row r="2" spans="1:3" x14ac:dyDescent="0.25">
      <c r="A2" s="415" t="s">
        <v>8</v>
      </c>
      <c r="B2" s="344" t="s">
        <v>78</v>
      </c>
      <c r="C2" s="263"/>
    </row>
    <row r="3" spans="1:3" x14ac:dyDescent="0.25">
      <c r="A3" s="415" t="s">
        <v>6</v>
      </c>
      <c r="B3" s="327" t="s">
        <v>487</v>
      </c>
      <c r="C3" s="263"/>
    </row>
    <row r="4" spans="1:3" x14ac:dyDescent="0.25">
      <c r="A4" s="415" t="s">
        <v>370</v>
      </c>
      <c r="B4" s="344" t="s">
        <v>488</v>
      </c>
      <c r="C4" s="263"/>
    </row>
    <row r="5" spans="1:3" x14ac:dyDescent="0.25">
      <c r="A5" s="415" t="s">
        <v>11</v>
      </c>
      <c r="B5" s="327" t="s">
        <v>511</v>
      </c>
      <c r="C5" s="263"/>
    </row>
    <row r="6" spans="1:3" x14ac:dyDescent="0.25">
      <c r="A6" s="415" t="s">
        <v>145</v>
      </c>
      <c r="B6" s="344" t="s">
        <v>404</v>
      </c>
      <c r="C6" s="263"/>
    </row>
    <row r="7" spans="1:3" x14ac:dyDescent="0.25">
      <c r="A7" s="415" t="s">
        <v>9</v>
      </c>
      <c r="B7" s="291" t="s">
        <v>405</v>
      </c>
      <c r="C7" s="263"/>
    </row>
    <row r="8" spans="1:3" x14ac:dyDescent="0.25">
      <c r="A8" s="415" t="s">
        <v>371</v>
      </c>
      <c r="B8" s="291">
        <v>2016</v>
      </c>
      <c r="C8" s="263"/>
    </row>
    <row r="9" spans="1:3" x14ac:dyDescent="0.25">
      <c r="A9" s="415" t="s">
        <v>372</v>
      </c>
      <c r="B9" s="291" t="s">
        <v>15</v>
      </c>
      <c r="C9" s="263"/>
    </row>
    <row r="10" spans="1:3" ht="51" x14ac:dyDescent="0.25">
      <c r="A10" s="209" t="s">
        <v>373</v>
      </c>
      <c r="B10" s="287" t="s">
        <v>512</v>
      </c>
      <c r="C10" s="263"/>
    </row>
    <row r="11" spans="1:3" x14ac:dyDescent="0.25">
      <c r="A11" s="415" t="s">
        <v>374</v>
      </c>
      <c r="B11" s="344" t="s">
        <v>408</v>
      </c>
      <c r="C11" s="263"/>
    </row>
    <row r="12" spans="1:3" x14ac:dyDescent="0.25">
      <c r="A12" s="415" t="s">
        <v>375</v>
      </c>
      <c r="B12" s="344" t="s">
        <v>491</v>
      </c>
      <c r="C12" s="263"/>
    </row>
    <row r="13" spans="1:3" x14ac:dyDescent="0.25">
      <c r="A13" s="415" t="s">
        <v>376</v>
      </c>
      <c r="B13" s="344" t="s">
        <v>491</v>
      </c>
      <c r="C13" s="263"/>
    </row>
    <row r="14" spans="1:3" x14ac:dyDescent="0.25">
      <c r="A14" s="415" t="s">
        <v>146</v>
      </c>
      <c r="B14" s="344" t="s">
        <v>492</v>
      </c>
      <c r="C14" s="263"/>
    </row>
    <row r="15" spans="1:3" x14ac:dyDescent="0.25">
      <c r="A15" s="415" t="s">
        <v>377</v>
      </c>
      <c r="B15" s="328">
        <v>43076</v>
      </c>
      <c r="C15" s="263"/>
    </row>
    <row r="16" spans="1:3" x14ac:dyDescent="0.25">
      <c r="A16" s="415" t="s">
        <v>378</v>
      </c>
      <c r="B16" s="328">
        <v>43797</v>
      </c>
      <c r="C16" s="263"/>
    </row>
    <row r="17" spans="1:2" x14ac:dyDescent="0.25">
      <c r="A17" s="433" t="s">
        <v>379</v>
      </c>
      <c r="B17" s="344" t="s">
        <v>493</v>
      </c>
    </row>
    <row r="18" spans="1:2" x14ac:dyDescent="0.25">
      <c r="A18" s="432" t="s">
        <v>380</v>
      </c>
      <c r="B18" s="344" t="s">
        <v>513</v>
      </c>
    </row>
    <row r="19" spans="1:2" x14ac:dyDescent="0.25">
      <c r="A19" s="432" t="s">
        <v>381</v>
      </c>
      <c r="B19" s="344" t="s">
        <v>414</v>
      </c>
    </row>
    <row r="20" spans="1:2" x14ac:dyDescent="0.25">
      <c r="A20" s="432" t="s">
        <v>382</v>
      </c>
      <c r="B20" s="416" t="s">
        <v>462</v>
      </c>
    </row>
    <row r="21" spans="1:2" x14ac:dyDescent="0.25">
      <c r="A21" s="432" t="s">
        <v>385</v>
      </c>
      <c r="B21" s="311" t="s">
        <v>420</v>
      </c>
    </row>
    <row r="22" spans="1:2" x14ac:dyDescent="0.25">
      <c r="A22" s="432" t="s">
        <v>386</v>
      </c>
      <c r="B22" s="403" t="s">
        <v>480</v>
      </c>
    </row>
    <row r="23" spans="1:2" x14ac:dyDescent="0.25">
      <c r="A23" s="432" t="s">
        <v>418</v>
      </c>
      <c r="B23" s="614" t="s">
        <v>419</v>
      </c>
    </row>
    <row r="24" spans="1:2" x14ac:dyDescent="0.25">
      <c r="A24" s="432" t="s">
        <v>387</v>
      </c>
      <c r="B24" s="342">
        <v>2017</v>
      </c>
    </row>
    <row r="25" spans="1:2" x14ac:dyDescent="0.25">
      <c r="A25" s="432" t="s">
        <v>388</v>
      </c>
      <c r="B25" s="416" t="s">
        <v>453</v>
      </c>
    </row>
    <row r="26" spans="1:2" x14ac:dyDescent="0.25">
      <c r="A26" s="432" t="s">
        <v>389</v>
      </c>
      <c r="B26" s="344" t="s">
        <v>514</v>
      </c>
    </row>
    <row r="27" spans="1:2" x14ac:dyDescent="0.25">
      <c r="A27" s="432" t="s">
        <v>390</v>
      </c>
      <c r="B27" s="344" t="s">
        <v>417</v>
      </c>
    </row>
    <row r="28" spans="1:2" x14ac:dyDescent="0.25">
      <c r="A28" s="432" t="s">
        <v>422</v>
      </c>
      <c r="B28" s="614" t="s">
        <v>515</v>
      </c>
    </row>
    <row r="29" spans="1:2" x14ac:dyDescent="0.25">
      <c r="A29" s="432" t="s">
        <v>391</v>
      </c>
      <c r="B29" s="150">
        <v>2017</v>
      </c>
    </row>
    <row r="30" spans="1:2" x14ac:dyDescent="0.25">
      <c r="A30" s="432" t="s">
        <v>392</v>
      </c>
      <c r="B30" s="344" t="s">
        <v>453</v>
      </c>
    </row>
    <row r="31" spans="1:2" x14ac:dyDescent="0.25">
      <c r="A31" s="432" t="s">
        <v>393</v>
      </c>
      <c r="B31" s="421" t="s">
        <v>516</v>
      </c>
    </row>
    <row r="32" spans="1:2" x14ac:dyDescent="0.25">
      <c r="A32" s="432" t="s">
        <v>394</v>
      </c>
      <c r="B32" s="421" t="s">
        <v>517</v>
      </c>
    </row>
    <row r="33" spans="1:2" x14ac:dyDescent="0.25">
      <c r="A33" s="432" t="s">
        <v>423</v>
      </c>
      <c r="B33" s="612" t="s">
        <v>518</v>
      </c>
    </row>
    <row r="34" spans="1:2" x14ac:dyDescent="0.25">
      <c r="A34" s="432" t="s">
        <v>395</v>
      </c>
      <c r="B34" s="434" t="s">
        <v>519</v>
      </c>
    </row>
    <row r="35" spans="1:2" x14ac:dyDescent="0.25">
      <c r="A35" s="432" t="s">
        <v>396</v>
      </c>
      <c r="B35" s="421" t="s">
        <v>506</v>
      </c>
    </row>
    <row r="36" spans="1:2" ht="26.25" x14ac:dyDescent="0.25">
      <c r="A36" s="432" t="s">
        <v>383</v>
      </c>
      <c r="B36" s="288" t="s">
        <v>520</v>
      </c>
    </row>
    <row r="37" spans="1:2" x14ac:dyDescent="0.25">
      <c r="A37" s="432" t="s">
        <v>384</v>
      </c>
      <c r="B37" s="353" t="s">
        <v>521</v>
      </c>
    </row>
  </sheetData>
  <hyperlinks>
    <hyperlink ref="C1" location="INDICE!A1" display="INDICE" xr:uid="{00000000-0004-0000-0E00-000000000000}"/>
  </hyperlinks>
  <pageMargins left="0.7" right="0.7" top="0.75" bottom="0.75" header="0.3" footer="0.3"/>
  <pageSetup orientation="portrait" horizontalDpi="4294967293" verticalDpi="4294967293"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F37"/>
  <sheetViews>
    <sheetView workbookViewId="0"/>
  </sheetViews>
  <sheetFormatPr baseColWidth="10" defaultColWidth="11.42578125" defaultRowHeight="15" x14ac:dyDescent="0.25"/>
  <cols>
    <col min="1" max="1" width="17.28515625" bestFit="1" customWidth="1"/>
    <col min="2" max="2" width="17.28515625" style="402" customWidth="1"/>
    <col min="3" max="3" width="38.5703125" bestFit="1" customWidth="1"/>
    <col min="4" max="4" width="11.5703125" bestFit="1" customWidth="1"/>
    <col min="5" max="5" width="77.85546875" bestFit="1" customWidth="1"/>
    <col min="6" max="6" width="13.140625" bestFit="1" customWidth="1"/>
  </cols>
  <sheetData>
    <row r="1" spans="1:6" x14ac:dyDescent="0.25">
      <c r="A1" s="124" t="s">
        <v>78</v>
      </c>
      <c r="B1" s="730" t="s">
        <v>511</v>
      </c>
      <c r="C1" s="730"/>
      <c r="D1" s="730"/>
      <c r="E1" s="730"/>
      <c r="F1" s="6" t="s">
        <v>144</v>
      </c>
    </row>
    <row r="2" spans="1:6" x14ac:dyDescent="0.25">
      <c r="A2" s="131" t="s">
        <v>174</v>
      </c>
      <c r="B2" s="131" t="s">
        <v>176</v>
      </c>
      <c r="C2" s="131" t="s">
        <v>177</v>
      </c>
      <c r="D2" s="131" t="s">
        <v>178</v>
      </c>
      <c r="E2" s="131" t="s">
        <v>522</v>
      </c>
      <c r="F2" s="6" t="s">
        <v>432</v>
      </c>
    </row>
    <row r="3" spans="1:6" s="5" customFormat="1" ht="12.75" x14ac:dyDescent="0.2">
      <c r="A3" s="390" t="s">
        <v>179</v>
      </c>
      <c r="B3" s="390" t="s">
        <v>181</v>
      </c>
      <c r="C3" s="390" t="s">
        <v>182</v>
      </c>
      <c r="D3" s="390">
        <v>1001</v>
      </c>
      <c r="E3" s="290">
        <v>11986.83</v>
      </c>
    </row>
    <row r="4" spans="1:6" s="5" customFormat="1" ht="12.75" x14ac:dyDescent="0.2">
      <c r="A4" s="390" t="s">
        <v>184</v>
      </c>
      <c r="B4" s="390" t="s">
        <v>181</v>
      </c>
      <c r="C4" s="390" t="s">
        <v>184</v>
      </c>
      <c r="D4" s="390">
        <v>2101</v>
      </c>
      <c r="E4" s="290">
        <v>18511.46</v>
      </c>
    </row>
    <row r="5" spans="1:6" s="5" customFormat="1" ht="12.75" x14ac:dyDescent="0.2">
      <c r="A5" s="390" t="s">
        <v>184</v>
      </c>
      <c r="B5" s="390" t="s">
        <v>181</v>
      </c>
      <c r="C5" s="390" t="s">
        <v>186</v>
      </c>
      <c r="D5" s="390">
        <v>2201</v>
      </c>
      <c r="E5" s="290">
        <v>15129.5</v>
      </c>
    </row>
    <row r="6" spans="1:6" s="5" customFormat="1" ht="12.75" x14ac:dyDescent="0.2">
      <c r="A6" s="390" t="s">
        <v>187</v>
      </c>
      <c r="B6" s="390" t="s">
        <v>181</v>
      </c>
      <c r="C6" s="390" t="s">
        <v>189</v>
      </c>
      <c r="D6" s="390">
        <v>3001</v>
      </c>
      <c r="E6" s="290">
        <v>109468.84</v>
      </c>
    </row>
    <row r="7" spans="1:6" s="5" customFormat="1" ht="12.75" x14ac:dyDescent="0.2">
      <c r="A7" s="390" t="s">
        <v>187</v>
      </c>
      <c r="B7" s="390" t="s">
        <v>181</v>
      </c>
      <c r="C7" s="390" t="s">
        <v>192</v>
      </c>
      <c r="D7" s="390">
        <v>3301</v>
      </c>
      <c r="E7" s="290">
        <v>66160.73</v>
      </c>
    </row>
    <row r="8" spans="1:6" s="5" customFormat="1" ht="12.75" x14ac:dyDescent="0.2">
      <c r="A8" s="390" t="s">
        <v>193</v>
      </c>
      <c r="B8" s="390" t="s">
        <v>181</v>
      </c>
      <c r="C8" s="390" t="s">
        <v>195</v>
      </c>
      <c r="D8" s="390">
        <v>4001</v>
      </c>
      <c r="E8" s="290">
        <v>8277.33</v>
      </c>
    </row>
    <row r="9" spans="1:6" s="5" customFormat="1" ht="12.75" x14ac:dyDescent="0.2">
      <c r="A9" s="390" t="s">
        <v>193</v>
      </c>
      <c r="B9" s="390" t="s">
        <v>181</v>
      </c>
      <c r="C9" s="390" t="s">
        <v>198</v>
      </c>
      <c r="D9" s="390">
        <v>4301</v>
      </c>
      <c r="E9" s="290">
        <v>612.59</v>
      </c>
    </row>
    <row r="10" spans="1:6" s="569" customFormat="1" ht="12.75" x14ac:dyDescent="0.2">
      <c r="A10" s="390" t="s">
        <v>199</v>
      </c>
      <c r="B10" s="390" t="s">
        <v>200</v>
      </c>
      <c r="C10" s="390" t="s">
        <v>200</v>
      </c>
      <c r="D10" s="390">
        <v>5001</v>
      </c>
      <c r="E10" s="290">
        <v>75379.039999999994</v>
      </c>
    </row>
    <row r="11" spans="1:6" s="5" customFormat="1" ht="12.75" x14ac:dyDescent="0.2">
      <c r="A11" s="390" t="s">
        <v>199</v>
      </c>
      <c r="B11" s="390" t="s">
        <v>181</v>
      </c>
      <c r="C11" s="390" t="s">
        <v>207</v>
      </c>
      <c r="D11" s="390">
        <v>5301</v>
      </c>
      <c r="E11" s="290">
        <v>10830.079999999998</v>
      </c>
    </row>
    <row r="12" spans="1:6" s="5" customFormat="1" ht="12.75" x14ac:dyDescent="0.2">
      <c r="A12" s="390" t="s">
        <v>199</v>
      </c>
      <c r="B12" s="390" t="s">
        <v>181</v>
      </c>
      <c r="C12" s="390" t="s">
        <v>210</v>
      </c>
      <c r="D12" s="390">
        <v>5501</v>
      </c>
      <c r="E12" s="290">
        <v>33283.33</v>
      </c>
    </row>
    <row r="13" spans="1:6" s="5" customFormat="1" ht="12.75" x14ac:dyDescent="0.2">
      <c r="A13" s="390" t="s">
        <v>199</v>
      </c>
      <c r="B13" s="390" t="s">
        <v>181</v>
      </c>
      <c r="C13" s="390" t="s">
        <v>215</v>
      </c>
      <c r="D13" s="390">
        <v>5601</v>
      </c>
      <c r="E13" s="290">
        <v>16542.879999999997</v>
      </c>
    </row>
    <row r="14" spans="1:6" s="5" customFormat="1" ht="12.75" x14ac:dyDescent="0.2">
      <c r="A14" s="390" t="s">
        <v>199</v>
      </c>
      <c r="B14" s="390" t="s">
        <v>181</v>
      </c>
      <c r="C14" s="390" t="s">
        <v>219</v>
      </c>
      <c r="D14" s="390">
        <v>5701</v>
      </c>
      <c r="E14" s="290">
        <v>12065.11</v>
      </c>
    </row>
    <row r="15" spans="1:6" s="5" customFormat="1" ht="12.75" x14ac:dyDescent="0.2">
      <c r="A15" s="390" t="s">
        <v>225</v>
      </c>
      <c r="B15" s="390" t="s">
        <v>181</v>
      </c>
      <c r="C15" s="390" t="s">
        <v>227</v>
      </c>
      <c r="D15" s="390">
        <v>6001</v>
      </c>
      <c r="E15" s="290">
        <v>64855.68</v>
      </c>
    </row>
    <row r="16" spans="1:6" s="5" customFormat="1" ht="12.75" x14ac:dyDescent="0.2">
      <c r="A16" s="390" t="s">
        <v>225</v>
      </c>
      <c r="B16" s="390" t="s">
        <v>181</v>
      </c>
      <c r="C16" s="390" t="s">
        <v>230</v>
      </c>
      <c r="D16" s="390">
        <v>6115</v>
      </c>
      <c r="E16" s="290">
        <v>16735.37</v>
      </c>
    </row>
    <row r="17" spans="1:5" s="5" customFormat="1" ht="12.75" x14ac:dyDescent="0.2">
      <c r="A17" s="390" t="s">
        <v>225</v>
      </c>
      <c r="B17" s="390" t="s">
        <v>181</v>
      </c>
      <c r="C17" s="390" t="s">
        <v>232</v>
      </c>
      <c r="D17" s="390">
        <v>6301</v>
      </c>
      <c r="E17" s="290">
        <v>46125.71</v>
      </c>
    </row>
    <row r="18" spans="1:5" s="5" customFormat="1" ht="12.75" x14ac:dyDescent="0.2">
      <c r="A18" s="390" t="s">
        <v>233</v>
      </c>
      <c r="B18" s="390" t="s">
        <v>181</v>
      </c>
      <c r="C18" s="390" t="s">
        <v>235</v>
      </c>
      <c r="D18" s="390">
        <v>7001</v>
      </c>
      <c r="E18" s="290">
        <v>562.88</v>
      </c>
    </row>
    <row r="19" spans="1:5" s="5" customFormat="1" ht="12.75" x14ac:dyDescent="0.2">
      <c r="A19" s="390" t="s">
        <v>233</v>
      </c>
      <c r="B19" s="390" t="s">
        <v>181</v>
      </c>
      <c r="C19" s="390" t="s">
        <v>236</v>
      </c>
      <c r="D19" s="390">
        <v>7102</v>
      </c>
      <c r="E19" s="290">
        <v>6422.19</v>
      </c>
    </row>
    <row r="20" spans="1:5" s="5" customFormat="1" ht="12.75" x14ac:dyDescent="0.2">
      <c r="A20" s="390" t="s">
        <v>233</v>
      </c>
      <c r="B20" s="390" t="s">
        <v>181</v>
      </c>
      <c r="C20" s="390" t="s">
        <v>238</v>
      </c>
      <c r="D20" s="390">
        <v>7301</v>
      </c>
      <c r="E20" s="290">
        <v>35189.9</v>
      </c>
    </row>
    <row r="21" spans="1:5" s="5" customFormat="1" ht="12.75" x14ac:dyDescent="0.2">
      <c r="A21" s="390" t="s">
        <v>233</v>
      </c>
      <c r="B21" s="390" t="s">
        <v>181</v>
      </c>
      <c r="C21" s="390" t="s">
        <v>241</v>
      </c>
      <c r="D21" s="390">
        <v>7401</v>
      </c>
      <c r="E21" s="290">
        <v>12015.52</v>
      </c>
    </row>
    <row r="22" spans="1:5" s="5" customFormat="1" ht="12.75" x14ac:dyDescent="0.2">
      <c r="A22" s="390" t="s">
        <v>242</v>
      </c>
      <c r="B22" s="390" t="s">
        <v>244</v>
      </c>
      <c r="C22" s="390" t="s">
        <v>244</v>
      </c>
      <c r="D22" s="390">
        <v>8001</v>
      </c>
      <c r="E22" s="290">
        <v>26748.519999999997</v>
      </c>
    </row>
    <row r="23" spans="1:5" s="5" customFormat="1" ht="12.75" x14ac:dyDescent="0.2">
      <c r="A23" s="390" t="s">
        <v>242</v>
      </c>
      <c r="B23" s="390" t="s">
        <v>181</v>
      </c>
      <c r="C23" s="390" t="s">
        <v>255</v>
      </c>
      <c r="D23" s="390">
        <v>8301</v>
      </c>
      <c r="E23" s="290">
        <v>0</v>
      </c>
    </row>
    <row r="24" spans="1:5" s="5" customFormat="1" ht="12.75" x14ac:dyDescent="0.2">
      <c r="A24" s="390" t="s">
        <v>258</v>
      </c>
      <c r="B24" s="390" t="s">
        <v>181</v>
      </c>
      <c r="C24" s="390" t="s">
        <v>260</v>
      </c>
      <c r="D24" s="390">
        <v>9001</v>
      </c>
      <c r="E24" s="290">
        <v>1159.17</v>
      </c>
    </row>
    <row r="25" spans="1:5" s="5" customFormat="1" ht="12.75" x14ac:dyDescent="0.2">
      <c r="A25" s="390" t="s">
        <v>258</v>
      </c>
      <c r="B25" s="390" t="s">
        <v>181</v>
      </c>
      <c r="C25" s="390" t="s">
        <v>263</v>
      </c>
      <c r="D25" s="390">
        <v>9120</v>
      </c>
      <c r="E25" s="290">
        <v>0</v>
      </c>
    </row>
    <row r="26" spans="1:5" s="5" customFormat="1" ht="12.75" x14ac:dyDescent="0.2">
      <c r="A26" s="390" t="s">
        <v>258</v>
      </c>
      <c r="B26" s="390" t="s">
        <v>181</v>
      </c>
      <c r="C26" s="390" t="s">
        <v>265</v>
      </c>
      <c r="D26" s="390">
        <v>9201</v>
      </c>
      <c r="E26" s="290">
        <v>0</v>
      </c>
    </row>
    <row r="27" spans="1:5" s="5" customFormat="1" ht="12.75" x14ac:dyDescent="0.2">
      <c r="A27" s="390" t="s">
        <v>266</v>
      </c>
      <c r="B27" s="390" t="s">
        <v>181</v>
      </c>
      <c r="C27" s="390" t="s">
        <v>268</v>
      </c>
      <c r="D27" s="390">
        <v>10001</v>
      </c>
      <c r="E27" s="290">
        <v>13253.510000000002</v>
      </c>
    </row>
    <row r="28" spans="1:5" s="5" customFormat="1" ht="12.75" x14ac:dyDescent="0.2">
      <c r="A28" s="390" t="s">
        <v>266</v>
      </c>
      <c r="B28" s="390" t="s">
        <v>181</v>
      </c>
      <c r="C28" s="390" t="s">
        <v>272</v>
      </c>
      <c r="D28" s="390">
        <v>10201</v>
      </c>
      <c r="E28" s="290">
        <v>1437.48</v>
      </c>
    </row>
    <row r="29" spans="1:5" s="5" customFormat="1" ht="12.75" x14ac:dyDescent="0.2">
      <c r="A29" s="390" t="s">
        <v>266</v>
      </c>
      <c r="B29" s="390" t="s">
        <v>181</v>
      </c>
      <c r="C29" s="390" t="s">
        <v>273</v>
      </c>
      <c r="D29" s="390">
        <v>10301</v>
      </c>
      <c r="E29" s="290">
        <v>0</v>
      </c>
    </row>
    <row r="30" spans="1:5" s="5" customFormat="1" ht="12.75" x14ac:dyDescent="0.2">
      <c r="A30" s="390" t="s">
        <v>274</v>
      </c>
      <c r="B30" s="390" t="s">
        <v>181</v>
      </c>
      <c r="C30" s="390" t="s">
        <v>275</v>
      </c>
      <c r="D30" s="390">
        <v>11101</v>
      </c>
      <c r="E30" s="290">
        <v>0</v>
      </c>
    </row>
    <row r="31" spans="1:5" s="5" customFormat="1" ht="12.75" x14ac:dyDescent="0.2">
      <c r="A31" s="390" t="s">
        <v>276</v>
      </c>
      <c r="B31" s="390" t="s">
        <v>181</v>
      </c>
      <c r="C31" s="390" t="s">
        <v>277</v>
      </c>
      <c r="D31" s="390">
        <v>12101</v>
      </c>
      <c r="E31" s="290">
        <v>83.79</v>
      </c>
    </row>
    <row r="32" spans="1:5" s="5" customFormat="1" ht="12.75" x14ac:dyDescent="0.2">
      <c r="A32" s="390" t="s">
        <v>278</v>
      </c>
      <c r="B32" s="390" t="s">
        <v>280</v>
      </c>
      <c r="C32" s="390" t="s">
        <v>280</v>
      </c>
      <c r="D32" s="390">
        <v>13001</v>
      </c>
      <c r="E32" s="290">
        <v>745264.3899999999</v>
      </c>
    </row>
    <row r="33" spans="1:5" s="5" customFormat="1" ht="12.75" x14ac:dyDescent="0.2">
      <c r="A33" s="390" t="s">
        <v>278</v>
      </c>
      <c r="B33" s="390" t="s">
        <v>181</v>
      </c>
      <c r="C33" s="390" t="s">
        <v>325</v>
      </c>
      <c r="D33" s="390">
        <v>13501</v>
      </c>
      <c r="E33" s="290">
        <v>65128.42</v>
      </c>
    </row>
    <row r="34" spans="1:5" s="5" customFormat="1" ht="12.75" x14ac:dyDescent="0.2">
      <c r="A34" s="390" t="s">
        <v>331</v>
      </c>
      <c r="B34" s="390" t="s">
        <v>181</v>
      </c>
      <c r="C34" s="390" t="s">
        <v>332</v>
      </c>
      <c r="D34" s="390">
        <v>14101</v>
      </c>
      <c r="E34" s="290">
        <v>20828.599999999999</v>
      </c>
    </row>
    <row r="35" spans="1:5" s="5" customFormat="1" ht="12.75" x14ac:dyDescent="0.2">
      <c r="A35" s="390" t="s">
        <v>333</v>
      </c>
      <c r="B35" s="390" t="s">
        <v>181</v>
      </c>
      <c r="C35" s="390" t="s">
        <v>334</v>
      </c>
      <c r="D35" s="390">
        <v>15101</v>
      </c>
      <c r="E35" s="290">
        <v>12353.97</v>
      </c>
    </row>
    <row r="36" spans="1:5" s="5" customFormat="1" ht="12.75" x14ac:dyDescent="0.2">
      <c r="A36" s="390" t="s">
        <v>335</v>
      </c>
      <c r="B36" s="390" t="s">
        <v>181</v>
      </c>
      <c r="C36" s="390" t="s">
        <v>337</v>
      </c>
      <c r="D36" s="390">
        <v>16101</v>
      </c>
      <c r="E36" s="290">
        <v>0</v>
      </c>
    </row>
    <row r="37" spans="1:5" s="5" customFormat="1" ht="12.75" x14ac:dyDescent="0.2">
      <c r="A37" s="390" t="s">
        <v>335</v>
      </c>
      <c r="B37" s="390" t="s">
        <v>181</v>
      </c>
      <c r="C37" s="390" t="s">
        <v>341</v>
      </c>
      <c r="D37" s="390">
        <v>16301</v>
      </c>
      <c r="E37" s="290">
        <v>0</v>
      </c>
    </row>
  </sheetData>
  <mergeCells count="1">
    <mergeCell ref="B1:E1"/>
  </mergeCells>
  <hyperlinks>
    <hyperlink ref="F1" location="INDICE!A1" display="INDICE" xr:uid="{00000000-0004-0000-0F00-000000000000}"/>
    <hyperlink ref="F2" location="Matriz_Estadisticas!A1" display="ESTADÍSTICAS" xr:uid="{00000000-0004-0000-0F00-000001000000}"/>
  </hyperlinks>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Q37"/>
  <sheetViews>
    <sheetView workbookViewId="0"/>
  </sheetViews>
  <sheetFormatPr baseColWidth="10" defaultColWidth="11.42578125" defaultRowHeight="15" x14ac:dyDescent="0.25"/>
  <cols>
    <col min="1" max="1" width="44.42578125" style="30" bestFit="1" customWidth="1"/>
    <col min="2" max="2" width="100.7109375" style="29" customWidth="1"/>
    <col min="3" max="3" width="7" style="29" bestFit="1" customWidth="1"/>
    <col min="4" max="5" width="11.42578125" style="29"/>
    <col min="6" max="6" width="102.140625" style="29" customWidth="1"/>
    <col min="7" max="43" width="11.42578125" style="30"/>
    <col min="44" max="16384" width="11.42578125" style="33"/>
  </cols>
  <sheetData>
    <row r="1" spans="1:6" x14ac:dyDescent="0.25">
      <c r="A1" s="678" t="s">
        <v>401</v>
      </c>
      <c r="B1" s="678" t="s">
        <v>402</v>
      </c>
      <c r="C1" s="6" t="s">
        <v>144</v>
      </c>
    </row>
    <row r="2" spans="1:6" x14ac:dyDescent="0.25">
      <c r="A2" s="415" t="s">
        <v>8</v>
      </c>
      <c r="B2" s="416" t="s">
        <v>74</v>
      </c>
      <c r="C2" s="30"/>
      <c r="D2" s="30"/>
      <c r="E2" s="30"/>
      <c r="F2" s="30"/>
    </row>
    <row r="3" spans="1:6" x14ac:dyDescent="0.25">
      <c r="A3" s="415" t="s">
        <v>6</v>
      </c>
      <c r="B3" s="416" t="s">
        <v>487</v>
      </c>
      <c r="C3" s="31"/>
      <c r="D3" s="31"/>
      <c r="E3" s="31"/>
      <c r="F3" s="31"/>
    </row>
    <row r="4" spans="1:6" x14ac:dyDescent="0.25">
      <c r="A4" s="415" t="s">
        <v>370</v>
      </c>
      <c r="B4" s="416" t="s">
        <v>523</v>
      </c>
    </row>
    <row r="5" spans="1:6" x14ac:dyDescent="0.25">
      <c r="A5" s="415" t="s">
        <v>11</v>
      </c>
      <c r="B5" s="416" t="s">
        <v>524</v>
      </c>
      <c r="C5" s="30"/>
      <c r="D5" s="30"/>
      <c r="E5" s="30"/>
      <c r="F5" s="30"/>
    </row>
    <row r="6" spans="1:6" x14ac:dyDescent="0.25">
      <c r="A6" s="415" t="s">
        <v>145</v>
      </c>
      <c r="B6" s="416" t="s">
        <v>525</v>
      </c>
      <c r="C6" s="32"/>
      <c r="D6" s="32"/>
      <c r="E6" s="32"/>
      <c r="F6" s="32"/>
    </row>
    <row r="7" spans="1:6" x14ac:dyDescent="0.25">
      <c r="A7" s="415" t="s">
        <v>9</v>
      </c>
      <c r="B7" s="416" t="s">
        <v>405</v>
      </c>
      <c r="C7" s="30"/>
      <c r="D7" s="30"/>
      <c r="E7" s="30"/>
      <c r="F7" s="30"/>
    </row>
    <row r="8" spans="1:6" x14ac:dyDescent="0.25">
      <c r="A8" s="415" t="s">
        <v>371</v>
      </c>
      <c r="B8" s="416">
        <v>2018</v>
      </c>
      <c r="C8" s="30"/>
      <c r="D8" s="30"/>
      <c r="E8" s="30"/>
      <c r="F8" s="30"/>
    </row>
    <row r="9" spans="1:6" x14ac:dyDescent="0.25">
      <c r="A9" s="415" t="s">
        <v>372</v>
      </c>
      <c r="B9" s="416" t="s">
        <v>453</v>
      </c>
      <c r="C9" s="30"/>
      <c r="D9" s="30"/>
      <c r="E9" s="30"/>
      <c r="F9" s="30"/>
    </row>
    <row r="10" spans="1:6" ht="39" x14ac:dyDescent="0.25">
      <c r="A10" s="415" t="s">
        <v>373</v>
      </c>
      <c r="B10" s="383" t="s">
        <v>526</v>
      </c>
    </row>
    <row r="11" spans="1:6" x14ac:dyDescent="0.25">
      <c r="A11" s="415" t="s">
        <v>374</v>
      </c>
      <c r="B11" s="416" t="s">
        <v>455</v>
      </c>
    </row>
    <row r="12" spans="1:6" x14ac:dyDescent="0.25">
      <c r="A12" s="415" t="s">
        <v>375</v>
      </c>
      <c r="B12" s="416" t="s">
        <v>527</v>
      </c>
    </row>
    <row r="13" spans="1:6" x14ac:dyDescent="0.25">
      <c r="A13" s="415" t="s">
        <v>376</v>
      </c>
      <c r="B13" s="416" t="s">
        <v>527</v>
      </c>
    </row>
    <row r="14" spans="1:6" x14ac:dyDescent="0.25">
      <c r="A14" s="415" t="s">
        <v>146</v>
      </c>
      <c r="B14" s="416" t="s">
        <v>528</v>
      </c>
    </row>
    <row r="15" spans="1:6" x14ac:dyDescent="0.25">
      <c r="A15" s="415" t="s">
        <v>377</v>
      </c>
      <c r="B15" s="282">
        <v>43559</v>
      </c>
    </row>
    <row r="16" spans="1:6" x14ac:dyDescent="0.25">
      <c r="A16" s="415" t="s">
        <v>378</v>
      </c>
      <c r="B16" s="275">
        <v>43822</v>
      </c>
    </row>
    <row r="17" spans="1:2" x14ac:dyDescent="0.25">
      <c r="A17" s="433" t="s">
        <v>379</v>
      </c>
      <c r="B17" s="416" t="s">
        <v>412</v>
      </c>
    </row>
    <row r="18" spans="1:2" x14ac:dyDescent="0.25">
      <c r="A18" s="432" t="s">
        <v>380</v>
      </c>
      <c r="B18" s="416" t="s">
        <v>529</v>
      </c>
    </row>
    <row r="19" spans="1:2" x14ac:dyDescent="0.25">
      <c r="A19" s="432" t="s">
        <v>381</v>
      </c>
      <c r="B19" s="416" t="s">
        <v>530</v>
      </c>
    </row>
    <row r="20" spans="1:2" x14ac:dyDescent="0.25">
      <c r="A20" s="432" t="s">
        <v>382</v>
      </c>
      <c r="B20" s="416" t="s">
        <v>462</v>
      </c>
    </row>
    <row r="21" spans="1:2" ht="26.25" x14ac:dyDescent="0.25">
      <c r="A21" s="432" t="s">
        <v>385</v>
      </c>
      <c r="B21" s="383" t="s">
        <v>531</v>
      </c>
    </row>
    <row r="22" spans="1:2" x14ac:dyDescent="0.25">
      <c r="A22" s="432" t="s">
        <v>386</v>
      </c>
      <c r="B22" s="416" t="s">
        <v>532</v>
      </c>
    </row>
    <row r="23" spans="1:2" x14ac:dyDescent="0.25">
      <c r="A23" s="432" t="s">
        <v>418</v>
      </c>
      <c r="B23" s="416" t="s">
        <v>533</v>
      </c>
    </row>
    <row r="24" spans="1:2" x14ac:dyDescent="0.25">
      <c r="A24" s="432" t="s">
        <v>387</v>
      </c>
      <c r="B24" s="416">
        <v>2018</v>
      </c>
    </row>
    <row r="25" spans="1:2" x14ac:dyDescent="0.25">
      <c r="A25" s="432" t="s">
        <v>388</v>
      </c>
      <c r="B25" s="416" t="s">
        <v>453</v>
      </c>
    </row>
    <row r="26" spans="1:2" x14ac:dyDescent="0.25">
      <c r="A26" s="432" t="s">
        <v>389</v>
      </c>
      <c r="B26" s="423" t="s">
        <v>534</v>
      </c>
    </row>
    <row r="27" spans="1:2" x14ac:dyDescent="0.25">
      <c r="A27" s="432" t="s">
        <v>390</v>
      </c>
      <c r="B27" s="423" t="s">
        <v>532</v>
      </c>
    </row>
    <row r="28" spans="1:2" x14ac:dyDescent="0.25">
      <c r="A28" s="432" t="s">
        <v>422</v>
      </c>
      <c r="B28" s="615" t="s">
        <v>535</v>
      </c>
    </row>
    <row r="29" spans="1:2" x14ac:dyDescent="0.25">
      <c r="A29" s="432" t="s">
        <v>391</v>
      </c>
      <c r="B29" s="434">
        <v>2018</v>
      </c>
    </row>
    <row r="30" spans="1:2" x14ac:dyDescent="0.25">
      <c r="A30" s="432" t="s">
        <v>392</v>
      </c>
      <c r="B30" s="423" t="s">
        <v>453</v>
      </c>
    </row>
    <row r="31" spans="1:2" x14ac:dyDescent="0.25">
      <c r="A31" s="432" t="s">
        <v>393</v>
      </c>
      <c r="B31" s="413" t="s">
        <v>536</v>
      </c>
    </row>
    <row r="32" spans="1:2" x14ac:dyDescent="0.25">
      <c r="A32" s="432" t="s">
        <v>394</v>
      </c>
      <c r="B32" s="423" t="s">
        <v>537</v>
      </c>
    </row>
    <row r="33" spans="1:2" x14ac:dyDescent="0.25">
      <c r="A33" s="432" t="s">
        <v>423</v>
      </c>
      <c r="B33" s="423" t="s">
        <v>533</v>
      </c>
    </row>
    <row r="34" spans="1:2" x14ac:dyDescent="0.25">
      <c r="A34" s="432" t="s">
        <v>395</v>
      </c>
      <c r="B34" s="434">
        <v>2017</v>
      </c>
    </row>
    <row r="35" spans="1:2" x14ac:dyDescent="0.25">
      <c r="A35" s="432" t="s">
        <v>396</v>
      </c>
      <c r="B35" s="423" t="s">
        <v>453</v>
      </c>
    </row>
    <row r="36" spans="1:2" x14ac:dyDescent="0.25">
      <c r="A36" s="432" t="s">
        <v>383</v>
      </c>
      <c r="B36" s="276" t="s">
        <v>538</v>
      </c>
    </row>
    <row r="37" spans="1:2" x14ac:dyDescent="0.25">
      <c r="A37" s="432" t="s">
        <v>384</v>
      </c>
      <c r="B37" s="443" t="s">
        <v>539</v>
      </c>
    </row>
  </sheetData>
  <hyperlinks>
    <hyperlink ref="C1" location="INDICE!A1" display="INDICE" xr:uid="{00000000-0004-0000-1000-000000000000}"/>
  </hyperlinks>
  <pageMargins left="0.7" right="0.7" top="0.75" bottom="0.75" header="0.3" footer="0.3"/>
  <pageSetup orientation="portrait" horizontalDpi="0" verticalDpi="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M119"/>
  <sheetViews>
    <sheetView workbookViewId="0">
      <pane ySplit="2" topLeftCell="A3" activePane="bottomLeft" state="frozenSplit"/>
      <selection activeCell="G2" sqref="G2"/>
      <selection pane="bottomLeft"/>
    </sheetView>
  </sheetViews>
  <sheetFormatPr baseColWidth="10" defaultColWidth="11.42578125" defaultRowHeight="12.75" x14ac:dyDescent="0.2"/>
  <cols>
    <col min="1" max="1" width="17.28515625" style="479" bestFit="1" customWidth="1"/>
    <col min="2" max="2" width="22.140625" style="479" bestFit="1" customWidth="1"/>
    <col min="3" max="3" width="16.140625" style="479" bestFit="1" customWidth="1"/>
    <col min="4" max="4" width="38.5703125" style="479" bestFit="1" customWidth="1"/>
    <col min="5" max="5" width="10.42578125" style="479" bestFit="1" customWidth="1"/>
    <col min="6" max="6" width="19" style="479" bestFit="1" customWidth="1"/>
    <col min="7" max="7" width="6" style="479" bestFit="1" customWidth="1"/>
    <col min="8" max="8" width="19.5703125" style="487" bestFit="1" customWidth="1"/>
    <col min="9" max="9" width="17.7109375" style="479" bestFit="1" customWidth="1"/>
    <col min="10" max="10" width="19.5703125" style="488" bestFit="1" customWidth="1"/>
    <col min="11" max="11" width="28.85546875" style="489" bestFit="1" customWidth="1"/>
    <col min="12" max="12" width="39.85546875" style="488" bestFit="1" customWidth="1"/>
    <col min="13" max="13" width="11.42578125" style="479" bestFit="1" customWidth="1"/>
    <col min="14" max="16384" width="11.42578125" style="479"/>
  </cols>
  <sheetData>
    <row r="1" spans="1:13" x14ac:dyDescent="0.2">
      <c r="A1" s="571" t="s">
        <v>74</v>
      </c>
      <c r="B1" s="731" t="s">
        <v>524</v>
      </c>
      <c r="C1" s="732"/>
      <c r="D1" s="732"/>
      <c r="E1" s="732"/>
      <c r="F1" s="732"/>
      <c r="G1" s="732"/>
      <c r="H1" s="732"/>
      <c r="I1" s="732"/>
      <c r="J1" s="732"/>
      <c r="K1" s="732"/>
      <c r="L1" s="733"/>
      <c r="M1" s="478" t="s">
        <v>144</v>
      </c>
    </row>
    <row r="2" spans="1:13" x14ac:dyDescent="0.2">
      <c r="A2" s="480" t="s">
        <v>174</v>
      </c>
      <c r="B2" s="480" t="s">
        <v>175</v>
      </c>
      <c r="C2" s="480" t="s">
        <v>176</v>
      </c>
      <c r="D2" s="480" t="s">
        <v>177</v>
      </c>
      <c r="E2" s="480" t="s">
        <v>178</v>
      </c>
      <c r="F2" s="480" t="s">
        <v>14</v>
      </c>
      <c r="G2" s="476" t="s">
        <v>470</v>
      </c>
      <c r="H2" s="481" t="s">
        <v>540</v>
      </c>
      <c r="I2" s="481" t="s">
        <v>541</v>
      </c>
      <c r="J2" s="481" t="s">
        <v>542</v>
      </c>
      <c r="K2" s="481" t="s">
        <v>543</v>
      </c>
      <c r="L2" s="481" t="s">
        <v>544</v>
      </c>
      <c r="M2" s="478" t="s">
        <v>432</v>
      </c>
    </row>
    <row r="3" spans="1:13" x14ac:dyDescent="0.2">
      <c r="A3" s="392" t="s">
        <v>179</v>
      </c>
      <c r="B3" s="392" t="s">
        <v>180</v>
      </c>
      <c r="C3" s="390" t="s">
        <v>181</v>
      </c>
      <c r="D3" s="392" t="s">
        <v>182</v>
      </c>
      <c r="E3" s="377">
        <v>1001</v>
      </c>
      <c r="F3" s="392" t="s">
        <v>180</v>
      </c>
      <c r="G3" s="482">
        <v>1101</v>
      </c>
      <c r="H3" s="442">
        <v>74.66</v>
      </c>
      <c r="I3" s="442">
        <v>164142985</v>
      </c>
      <c r="J3" s="442">
        <v>0.17</v>
      </c>
      <c r="K3" s="442">
        <v>107940.93</v>
      </c>
      <c r="L3" s="442">
        <v>7.0000000000000007E-2</v>
      </c>
    </row>
    <row r="4" spans="1:13" x14ac:dyDescent="0.2">
      <c r="A4" s="392" t="s">
        <v>179</v>
      </c>
      <c r="B4" s="392" t="s">
        <v>180</v>
      </c>
      <c r="C4" s="390" t="s">
        <v>181</v>
      </c>
      <c r="D4" s="392" t="s">
        <v>182</v>
      </c>
      <c r="E4" s="377">
        <v>1001</v>
      </c>
      <c r="F4" s="392" t="s">
        <v>183</v>
      </c>
      <c r="G4" s="482">
        <v>1107</v>
      </c>
      <c r="H4" s="442" t="s">
        <v>510</v>
      </c>
      <c r="I4" s="442">
        <v>57664494</v>
      </c>
      <c r="J4" s="442">
        <v>0.2</v>
      </c>
      <c r="K4" s="442" t="s">
        <v>510</v>
      </c>
      <c r="L4" s="442" t="s">
        <v>510</v>
      </c>
      <c r="M4" s="483"/>
    </row>
    <row r="5" spans="1:13" x14ac:dyDescent="0.2">
      <c r="A5" s="392" t="s">
        <v>184</v>
      </c>
      <c r="B5" s="392" t="s">
        <v>184</v>
      </c>
      <c r="C5" s="390" t="s">
        <v>181</v>
      </c>
      <c r="D5" s="392" t="s">
        <v>184</v>
      </c>
      <c r="E5" s="377">
        <v>2101</v>
      </c>
      <c r="F5" s="392" t="s">
        <v>184</v>
      </c>
      <c r="G5" s="482">
        <v>2101</v>
      </c>
      <c r="H5" s="442">
        <v>69.70000000000006</v>
      </c>
      <c r="I5" s="442">
        <v>277249299</v>
      </c>
      <c r="J5" s="442">
        <v>0.17</v>
      </c>
      <c r="K5" s="442">
        <v>106702.21</v>
      </c>
      <c r="L5" s="442">
        <v>0.04</v>
      </c>
    </row>
    <row r="6" spans="1:13" x14ac:dyDescent="0.2">
      <c r="A6" s="392" t="s">
        <v>184</v>
      </c>
      <c r="B6" s="392" t="s">
        <v>185</v>
      </c>
      <c r="C6" s="390" t="s">
        <v>181</v>
      </c>
      <c r="D6" s="392" t="s">
        <v>186</v>
      </c>
      <c r="E6" s="377">
        <v>2201</v>
      </c>
      <c r="F6" s="392" t="s">
        <v>186</v>
      </c>
      <c r="G6" s="482">
        <v>2201</v>
      </c>
      <c r="H6" s="442">
        <v>12.65</v>
      </c>
      <c r="I6" s="442">
        <v>124515833</v>
      </c>
      <c r="J6" s="442">
        <v>0.22</v>
      </c>
      <c r="K6" s="442">
        <v>24254.06</v>
      </c>
      <c r="L6" s="442">
        <v>0.02</v>
      </c>
    </row>
    <row r="7" spans="1:13" x14ac:dyDescent="0.2">
      <c r="A7" s="392" t="s">
        <v>187</v>
      </c>
      <c r="B7" s="392" t="s">
        <v>188</v>
      </c>
      <c r="C7" s="390" t="s">
        <v>181</v>
      </c>
      <c r="D7" s="392" t="s">
        <v>189</v>
      </c>
      <c r="E7" s="377">
        <v>3001</v>
      </c>
      <c r="F7" s="392" t="s">
        <v>188</v>
      </c>
      <c r="G7" s="482">
        <v>3101</v>
      </c>
      <c r="H7" s="442">
        <v>317.29200000000037</v>
      </c>
      <c r="I7" s="442">
        <v>108562574</v>
      </c>
      <c r="J7" s="442">
        <v>0.19</v>
      </c>
      <c r="K7" s="442">
        <v>530932.91</v>
      </c>
      <c r="L7" s="442">
        <v>0.49</v>
      </c>
    </row>
    <row r="8" spans="1:13" x14ac:dyDescent="0.2">
      <c r="A8" s="392" t="s">
        <v>187</v>
      </c>
      <c r="B8" s="392" t="s">
        <v>188</v>
      </c>
      <c r="C8" s="390" t="s">
        <v>181</v>
      </c>
      <c r="D8" s="392" t="s">
        <v>189</v>
      </c>
      <c r="E8" s="377">
        <v>3001</v>
      </c>
      <c r="F8" s="392" t="s">
        <v>190</v>
      </c>
      <c r="G8" s="482">
        <v>3103</v>
      </c>
      <c r="H8" s="442">
        <v>103.33999999999993</v>
      </c>
      <c r="I8" s="442">
        <v>7651006</v>
      </c>
      <c r="J8" s="442">
        <v>0.19</v>
      </c>
      <c r="K8" s="442">
        <v>175425.27</v>
      </c>
      <c r="L8" s="442">
        <v>2.29</v>
      </c>
    </row>
    <row r="9" spans="1:13" x14ac:dyDescent="0.2">
      <c r="A9" s="392" t="s">
        <v>187</v>
      </c>
      <c r="B9" s="387" t="s">
        <v>191</v>
      </c>
      <c r="C9" s="390" t="s">
        <v>181</v>
      </c>
      <c r="D9" s="387" t="s">
        <v>192</v>
      </c>
      <c r="E9" s="377">
        <v>3301</v>
      </c>
      <c r="F9" s="387" t="s">
        <v>192</v>
      </c>
      <c r="G9" s="482">
        <v>3301</v>
      </c>
      <c r="H9" s="442">
        <v>53.44</v>
      </c>
      <c r="I9" s="442">
        <v>34638416</v>
      </c>
      <c r="J9" s="442">
        <v>0.19</v>
      </c>
      <c r="K9" s="442">
        <v>88416.12</v>
      </c>
      <c r="L9" s="442">
        <v>0.26</v>
      </c>
    </row>
    <row r="10" spans="1:13" x14ac:dyDescent="0.2">
      <c r="A10" s="392" t="s">
        <v>193</v>
      </c>
      <c r="B10" s="392" t="s">
        <v>194</v>
      </c>
      <c r="C10" s="390" t="s">
        <v>181</v>
      </c>
      <c r="D10" s="392" t="s">
        <v>195</v>
      </c>
      <c r="E10" s="377">
        <v>4001</v>
      </c>
      <c r="F10" s="392" t="s">
        <v>196</v>
      </c>
      <c r="G10" s="482">
        <v>4101</v>
      </c>
      <c r="H10" s="442">
        <v>88.889999999999986</v>
      </c>
      <c r="I10" s="442">
        <v>169088719</v>
      </c>
      <c r="J10" s="442">
        <v>0.15</v>
      </c>
      <c r="K10" s="442">
        <v>114246.77</v>
      </c>
      <c r="L10" s="442">
        <v>7.0000000000000007E-2</v>
      </c>
    </row>
    <row r="11" spans="1:13" x14ac:dyDescent="0.2">
      <c r="A11" s="392" t="s">
        <v>193</v>
      </c>
      <c r="B11" s="392" t="s">
        <v>194</v>
      </c>
      <c r="C11" s="390" t="s">
        <v>181</v>
      </c>
      <c r="D11" s="392" t="s">
        <v>195</v>
      </c>
      <c r="E11" s="377">
        <v>4001</v>
      </c>
      <c r="F11" s="392" t="s">
        <v>193</v>
      </c>
      <c r="G11" s="482">
        <v>4102</v>
      </c>
      <c r="H11" s="442">
        <v>44.75</v>
      </c>
      <c r="I11" s="442">
        <v>162647732</v>
      </c>
      <c r="J11" s="442">
        <v>0.15</v>
      </c>
      <c r="K11" s="442">
        <v>57126.38</v>
      </c>
      <c r="L11" s="442">
        <v>0.04</v>
      </c>
    </row>
    <row r="12" spans="1:13" x14ac:dyDescent="0.2">
      <c r="A12" s="392" t="s">
        <v>193</v>
      </c>
      <c r="B12" s="392" t="s">
        <v>197</v>
      </c>
      <c r="C12" s="390" t="s">
        <v>181</v>
      </c>
      <c r="D12" s="392" t="s">
        <v>198</v>
      </c>
      <c r="E12" s="377">
        <v>4301</v>
      </c>
      <c r="F12" s="193" t="s">
        <v>198</v>
      </c>
      <c r="G12" s="482">
        <v>4301</v>
      </c>
      <c r="H12" s="442">
        <v>1.5</v>
      </c>
      <c r="I12" s="442">
        <v>65275045</v>
      </c>
      <c r="J12" s="442">
        <v>0.18</v>
      </c>
      <c r="K12" s="442">
        <v>2316.5</v>
      </c>
      <c r="L12" s="442">
        <v>0</v>
      </c>
    </row>
    <row r="13" spans="1:13" x14ac:dyDescent="0.2">
      <c r="A13" s="392" t="s">
        <v>199</v>
      </c>
      <c r="B13" s="392" t="s">
        <v>199</v>
      </c>
      <c r="C13" s="390" t="s">
        <v>200</v>
      </c>
      <c r="D13" s="392" t="s">
        <v>200</v>
      </c>
      <c r="E13" s="377">
        <v>5001</v>
      </c>
      <c r="F13" s="392" t="s">
        <v>199</v>
      </c>
      <c r="G13" s="482">
        <v>5101</v>
      </c>
      <c r="H13" s="442">
        <v>202.95</v>
      </c>
      <c r="I13" s="442">
        <v>213443999</v>
      </c>
      <c r="J13" s="442">
        <v>0.16</v>
      </c>
      <c r="K13" s="442">
        <v>276429.21999999997</v>
      </c>
      <c r="L13" s="442">
        <v>0.13</v>
      </c>
    </row>
    <row r="14" spans="1:13" x14ac:dyDescent="0.2">
      <c r="A14" s="392" t="s">
        <v>199</v>
      </c>
      <c r="B14" s="392" t="s">
        <v>199</v>
      </c>
      <c r="C14" s="390" t="s">
        <v>200</v>
      </c>
      <c r="D14" s="392" t="s">
        <v>200</v>
      </c>
      <c r="E14" s="377">
        <v>5001</v>
      </c>
      <c r="F14" s="392" t="s">
        <v>201</v>
      </c>
      <c r="G14" s="482">
        <v>5102</v>
      </c>
      <c r="H14" s="442">
        <v>18.03</v>
      </c>
      <c r="I14" s="442">
        <v>20972762</v>
      </c>
      <c r="J14" s="442">
        <v>0.17</v>
      </c>
      <c r="K14" s="442">
        <v>26715.17</v>
      </c>
      <c r="L14" s="442">
        <v>0.13</v>
      </c>
    </row>
    <row r="15" spans="1:13" x14ac:dyDescent="0.2">
      <c r="A15" s="392" t="s">
        <v>199</v>
      </c>
      <c r="B15" s="392" t="s">
        <v>199</v>
      </c>
      <c r="C15" s="390" t="s">
        <v>200</v>
      </c>
      <c r="D15" s="392" t="s">
        <v>200</v>
      </c>
      <c r="E15" s="377">
        <v>5001</v>
      </c>
      <c r="F15" s="392" t="s">
        <v>202</v>
      </c>
      <c r="G15" s="482">
        <v>5103</v>
      </c>
      <c r="H15" s="442">
        <v>9.73</v>
      </c>
      <c r="I15" s="442">
        <v>45932982</v>
      </c>
      <c r="J15" s="442">
        <v>0.15</v>
      </c>
      <c r="K15" s="442">
        <v>13059.24</v>
      </c>
      <c r="L15" s="442">
        <v>0.03</v>
      </c>
    </row>
    <row r="16" spans="1:13" x14ac:dyDescent="0.2">
      <c r="A16" s="392" t="s">
        <v>199</v>
      </c>
      <c r="B16" s="392" t="s">
        <v>199</v>
      </c>
      <c r="C16" s="390" t="s">
        <v>200</v>
      </c>
      <c r="D16" s="392" t="s">
        <v>200</v>
      </c>
      <c r="E16" s="377">
        <v>5001</v>
      </c>
      <c r="F16" s="392" t="s">
        <v>203</v>
      </c>
      <c r="G16" s="482">
        <v>5105</v>
      </c>
      <c r="H16" s="442">
        <v>1.92</v>
      </c>
      <c r="I16" s="442">
        <v>26426238</v>
      </c>
      <c r="J16" s="442">
        <v>0.15</v>
      </c>
      <c r="K16" s="442">
        <v>2599.46</v>
      </c>
      <c r="L16" s="442">
        <v>0.01</v>
      </c>
    </row>
    <row r="17" spans="1:12" x14ac:dyDescent="0.2">
      <c r="A17" s="392" t="s">
        <v>199</v>
      </c>
      <c r="B17" s="392" t="s">
        <v>199</v>
      </c>
      <c r="C17" s="390" t="s">
        <v>200</v>
      </c>
      <c r="D17" s="392" t="s">
        <v>200</v>
      </c>
      <c r="E17" s="377">
        <v>5001</v>
      </c>
      <c r="F17" s="392" t="s">
        <v>204</v>
      </c>
      <c r="G17" s="482">
        <v>5107</v>
      </c>
      <c r="H17" s="442">
        <v>3</v>
      </c>
      <c r="I17" s="442">
        <v>27155527</v>
      </c>
      <c r="J17" s="442">
        <v>0.16</v>
      </c>
      <c r="K17" s="442">
        <v>4114.3599999999997</v>
      </c>
      <c r="L17" s="442">
        <v>0.02</v>
      </c>
    </row>
    <row r="18" spans="1:12" x14ac:dyDescent="0.2">
      <c r="A18" s="392" t="s">
        <v>199</v>
      </c>
      <c r="B18" s="392" t="s">
        <v>199</v>
      </c>
      <c r="C18" s="390" t="s">
        <v>200</v>
      </c>
      <c r="D18" s="392" t="s">
        <v>200</v>
      </c>
      <c r="E18" s="377">
        <v>5001</v>
      </c>
      <c r="F18" s="392" t="s">
        <v>205</v>
      </c>
      <c r="G18" s="482">
        <v>5109</v>
      </c>
      <c r="H18" s="442">
        <v>78.359999999999971</v>
      </c>
      <c r="I18" s="442">
        <v>279139555</v>
      </c>
      <c r="J18" s="442">
        <v>0.15</v>
      </c>
      <c r="K18" s="442">
        <v>104515.58</v>
      </c>
      <c r="L18" s="442">
        <v>0.04</v>
      </c>
    </row>
    <row r="19" spans="1:12" x14ac:dyDescent="0.2">
      <c r="A19" s="392" t="s">
        <v>199</v>
      </c>
      <c r="B19" s="387" t="s">
        <v>206</v>
      </c>
      <c r="C19" s="390" t="s">
        <v>181</v>
      </c>
      <c r="D19" s="387" t="s">
        <v>207</v>
      </c>
      <c r="E19" s="377">
        <v>5301</v>
      </c>
      <c r="F19" s="194" t="s">
        <v>206</v>
      </c>
      <c r="G19" s="482">
        <v>5301</v>
      </c>
      <c r="H19" s="442">
        <v>117.78</v>
      </c>
      <c r="I19" s="442">
        <v>51224612</v>
      </c>
      <c r="J19" s="442">
        <v>0.18</v>
      </c>
      <c r="K19" s="442">
        <v>186248.64</v>
      </c>
      <c r="L19" s="442">
        <v>0.36</v>
      </c>
    </row>
    <row r="20" spans="1:12" x14ac:dyDescent="0.2">
      <c r="A20" s="392" t="s">
        <v>199</v>
      </c>
      <c r="B20" s="387" t="s">
        <v>206</v>
      </c>
      <c r="C20" s="390" t="s">
        <v>181</v>
      </c>
      <c r="D20" s="387" t="s">
        <v>207</v>
      </c>
      <c r="E20" s="377">
        <v>5301</v>
      </c>
      <c r="F20" s="194" t="s">
        <v>208</v>
      </c>
      <c r="G20" s="482">
        <v>5304</v>
      </c>
      <c r="H20" s="442">
        <v>45.809999999999995</v>
      </c>
      <c r="I20" s="442">
        <v>13560748</v>
      </c>
      <c r="J20" s="442">
        <v>0.18</v>
      </c>
      <c r="K20" s="442">
        <v>72151.08</v>
      </c>
      <c r="L20" s="442">
        <v>0.53</v>
      </c>
    </row>
    <row r="21" spans="1:12" x14ac:dyDescent="0.2">
      <c r="A21" s="392" t="s">
        <v>199</v>
      </c>
      <c r="B21" s="387" t="s">
        <v>209</v>
      </c>
      <c r="C21" s="390" t="s">
        <v>181</v>
      </c>
      <c r="D21" s="387" t="s">
        <v>210</v>
      </c>
      <c r="E21" s="377">
        <v>5501</v>
      </c>
      <c r="F21" s="194" t="s">
        <v>209</v>
      </c>
      <c r="G21" s="482">
        <v>5501</v>
      </c>
      <c r="H21" s="442">
        <v>143.75</v>
      </c>
      <c r="I21" s="442">
        <v>67927061</v>
      </c>
      <c r="J21" s="442">
        <v>0.16</v>
      </c>
      <c r="K21" s="442">
        <v>207316.47</v>
      </c>
      <c r="L21" s="442">
        <v>0.31</v>
      </c>
    </row>
    <row r="22" spans="1:12" x14ac:dyDescent="0.2">
      <c r="A22" s="392" t="s">
        <v>199</v>
      </c>
      <c r="B22" s="387" t="s">
        <v>209</v>
      </c>
      <c r="C22" s="390" t="s">
        <v>181</v>
      </c>
      <c r="D22" s="387" t="s">
        <v>210</v>
      </c>
      <c r="E22" s="377">
        <v>5501</v>
      </c>
      <c r="F22" s="194" t="s">
        <v>211</v>
      </c>
      <c r="G22" s="482">
        <v>5502</v>
      </c>
      <c r="H22" s="442" t="s">
        <v>510</v>
      </c>
      <c r="I22" s="442">
        <v>34290848</v>
      </c>
      <c r="J22" s="442">
        <v>0.17</v>
      </c>
      <c r="K22" s="442" t="s">
        <v>510</v>
      </c>
      <c r="L22" s="442" t="s">
        <v>510</v>
      </c>
    </row>
    <row r="23" spans="1:12" x14ac:dyDescent="0.2">
      <c r="A23" s="392" t="s">
        <v>199</v>
      </c>
      <c r="B23" s="387" t="s">
        <v>209</v>
      </c>
      <c r="C23" s="390" t="s">
        <v>181</v>
      </c>
      <c r="D23" s="387" t="s">
        <v>210</v>
      </c>
      <c r="E23" s="377">
        <v>5501</v>
      </c>
      <c r="F23" s="194" t="s">
        <v>212</v>
      </c>
      <c r="G23" s="482">
        <v>5503</v>
      </c>
      <c r="H23" s="442">
        <v>20</v>
      </c>
      <c r="I23" s="442">
        <v>12702157</v>
      </c>
      <c r="J23" s="442">
        <v>0.17</v>
      </c>
      <c r="K23" s="442">
        <v>29468.38</v>
      </c>
      <c r="L23" s="442">
        <v>0.23</v>
      </c>
    </row>
    <row r="24" spans="1:12" x14ac:dyDescent="0.2">
      <c r="A24" s="392" t="s">
        <v>199</v>
      </c>
      <c r="B24" s="387" t="s">
        <v>209</v>
      </c>
      <c r="C24" s="390" t="s">
        <v>181</v>
      </c>
      <c r="D24" s="387" t="s">
        <v>210</v>
      </c>
      <c r="E24" s="377">
        <v>5501</v>
      </c>
      <c r="F24" s="194" t="s">
        <v>213</v>
      </c>
      <c r="G24" s="482">
        <v>5504</v>
      </c>
      <c r="H24" s="442">
        <v>12.99</v>
      </c>
      <c r="I24" s="442">
        <v>16856740</v>
      </c>
      <c r="J24" s="442">
        <v>0.17</v>
      </c>
      <c r="K24" s="442">
        <v>19037.68</v>
      </c>
      <c r="L24" s="442">
        <v>0.11</v>
      </c>
    </row>
    <row r="25" spans="1:12" x14ac:dyDescent="0.2">
      <c r="A25" s="392" t="s">
        <v>199</v>
      </c>
      <c r="B25" s="392" t="s">
        <v>214</v>
      </c>
      <c r="C25" s="390" t="s">
        <v>181</v>
      </c>
      <c r="D25" s="392" t="s">
        <v>215</v>
      </c>
      <c r="E25" s="377">
        <v>5601</v>
      </c>
      <c r="F25" s="193" t="s">
        <v>214</v>
      </c>
      <c r="G25" s="482">
        <v>5601</v>
      </c>
      <c r="H25" s="442" t="s">
        <v>510</v>
      </c>
      <c r="I25" s="442">
        <v>64694131</v>
      </c>
      <c r="J25" s="442">
        <v>0.16</v>
      </c>
      <c r="K25" s="442" t="s">
        <v>510</v>
      </c>
      <c r="L25" s="442" t="s">
        <v>510</v>
      </c>
    </row>
    <row r="26" spans="1:12" x14ac:dyDescent="0.2">
      <c r="A26" s="392" t="s">
        <v>199</v>
      </c>
      <c r="B26" s="392" t="s">
        <v>214</v>
      </c>
      <c r="C26" s="390" t="s">
        <v>181</v>
      </c>
      <c r="D26" s="392" t="s">
        <v>215</v>
      </c>
      <c r="E26" s="377">
        <v>5601</v>
      </c>
      <c r="F26" s="193" t="s">
        <v>216</v>
      </c>
      <c r="G26" s="482">
        <v>5603</v>
      </c>
      <c r="H26" s="442" t="s">
        <v>510</v>
      </c>
      <c r="I26" s="442">
        <v>17157415</v>
      </c>
      <c r="J26" s="442">
        <v>0.16</v>
      </c>
      <c r="K26" s="442" t="s">
        <v>510</v>
      </c>
      <c r="L26" s="442" t="s">
        <v>510</v>
      </c>
    </row>
    <row r="27" spans="1:12" x14ac:dyDescent="0.2">
      <c r="A27" s="392" t="s">
        <v>199</v>
      </c>
      <c r="B27" s="392" t="s">
        <v>214</v>
      </c>
      <c r="C27" s="390" t="s">
        <v>181</v>
      </c>
      <c r="D27" s="392" t="s">
        <v>215</v>
      </c>
      <c r="E27" s="377">
        <v>5601</v>
      </c>
      <c r="F27" s="193" t="s">
        <v>217</v>
      </c>
      <c r="G27" s="482">
        <v>5606</v>
      </c>
      <c r="H27" s="442">
        <v>22.200000000000003</v>
      </c>
      <c r="I27" s="442">
        <v>17693175</v>
      </c>
      <c r="J27" s="442">
        <v>0.16</v>
      </c>
      <c r="K27" s="442">
        <v>30866.36</v>
      </c>
      <c r="L27" s="442">
        <v>0.17</v>
      </c>
    </row>
    <row r="28" spans="1:12" x14ac:dyDescent="0.2">
      <c r="A28" s="392" t="s">
        <v>199</v>
      </c>
      <c r="B28" s="387" t="s">
        <v>218</v>
      </c>
      <c r="C28" s="390" t="s">
        <v>181</v>
      </c>
      <c r="D28" s="387" t="s">
        <v>219</v>
      </c>
      <c r="E28" s="377">
        <v>5701</v>
      </c>
      <c r="F28" s="194" t="s">
        <v>219</v>
      </c>
      <c r="G28" s="482">
        <v>5701</v>
      </c>
      <c r="H28" s="442">
        <v>106.2</v>
      </c>
      <c r="I28" s="442">
        <v>57731864</v>
      </c>
      <c r="J28" s="442">
        <v>0.18</v>
      </c>
      <c r="K28" s="442">
        <v>167563.23000000001</v>
      </c>
      <c r="L28" s="442">
        <v>0.28999999999999998</v>
      </c>
    </row>
    <row r="29" spans="1:12" x14ac:dyDescent="0.2">
      <c r="A29" s="392" t="s">
        <v>199</v>
      </c>
      <c r="B29" s="392" t="s">
        <v>220</v>
      </c>
      <c r="C29" s="390" t="s">
        <v>200</v>
      </c>
      <c r="D29" s="392" t="s">
        <v>200</v>
      </c>
      <c r="E29" s="377">
        <v>5001</v>
      </c>
      <c r="F29" s="392" t="s">
        <v>221</v>
      </c>
      <c r="G29" s="482">
        <v>5801</v>
      </c>
      <c r="H29" s="442">
        <v>24.18</v>
      </c>
      <c r="I29" s="442">
        <v>115663894</v>
      </c>
      <c r="J29" s="442">
        <v>0.16</v>
      </c>
      <c r="K29" s="442">
        <v>33944.26</v>
      </c>
      <c r="L29" s="442">
        <v>0.03</v>
      </c>
    </row>
    <row r="30" spans="1:12" x14ac:dyDescent="0.2">
      <c r="A30" s="392" t="s">
        <v>199</v>
      </c>
      <c r="B30" s="392" t="s">
        <v>220</v>
      </c>
      <c r="C30" s="390" t="s">
        <v>200</v>
      </c>
      <c r="D30" s="392" t="s">
        <v>200</v>
      </c>
      <c r="E30" s="377">
        <v>5001</v>
      </c>
      <c r="F30" s="392" t="s">
        <v>222</v>
      </c>
      <c r="G30" s="482">
        <v>5802</v>
      </c>
      <c r="H30" s="442">
        <v>43.120000000000005</v>
      </c>
      <c r="I30" s="442">
        <v>36541616</v>
      </c>
      <c r="J30" s="442">
        <v>0.16</v>
      </c>
      <c r="K30" s="442">
        <v>61533.760000000002</v>
      </c>
      <c r="L30" s="442">
        <v>0.17</v>
      </c>
    </row>
    <row r="31" spans="1:12" x14ac:dyDescent="0.2">
      <c r="A31" s="392" t="s">
        <v>199</v>
      </c>
      <c r="B31" s="392" t="s">
        <v>220</v>
      </c>
      <c r="C31" s="390" t="s">
        <v>200</v>
      </c>
      <c r="D31" s="392" t="s">
        <v>200</v>
      </c>
      <c r="E31" s="377">
        <v>5001</v>
      </c>
      <c r="F31" s="392" t="s">
        <v>223</v>
      </c>
      <c r="G31" s="482">
        <v>5803</v>
      </c>
      <c r="H31" s="442">
        <v>3.9</v>
      </c>
      <c r="I31" s="442">
        <v>18719676</v>
      </c>
      <c r="J31" s="442">
        <v>0.16</v>
      </c>
      <c r="K31" s="442">
        <v>5542.66</v>
      </c>
      <c r="L31" s="442">
        <v>0.03</v>
      </c>
    </row>
    <row r="32" spans="1:12" x14ac:dyDescent="0.2">
      <c r="A32" s="392" t="s">
        <v>199</v>
      </c>
      <c r="B32" s="392" t="s">
        <v>220</v>
      </c>
      <c r="C32" s="390" t="s">
        <v>200</v>
      </c>
      <c r="D32" s="392" t="s">
        <v>200</v>
      </c>
      <c r="E32" s="377">
        <v>5001</v>
      </c>
      <c r="F32" s="392" t="s">
        <v>224</v>
      </c>
      <c r="G32" s="482">
        <v>5804</v>
      </c>
      <c r="H32" s="442">
        <v>0.77</v>
      </c>
      <c r="I32" s="442">
        <v>85851153</v>
      </c>
      <c r="J32" s="442">
        <v>0.16</v>
      </c>
      <c r="K32" s="442">
        <v>1094.69</v>
      </c>
      <c r="L32" s="442">
        <v>0</v>
      </c>
    </row>
    <row r="33" spans="1:12" x14ac:dyDescent="0.2">
      <c r="A33" s="392" t="s">
        <v>225</v>
      </c>
      <c r="B33" s="392" t="s">
        <v>226</v>
      </c>
      <c r="C33" s="390" t="s">
        <v>181</v>
      </c>
      <c r="D33" s="392" t="s">
        <v>227</v>
      </c>
      <c r="E33" s="377">
        <v>6001</v>
      </c>
      <c r="F33" s="392" t="s">
        <v>228</v>
      </c>
      <c r="G33" s="482">
        <v>6101</v>
      </c>
      <c r="H33" s="442">
        <v>172.33</v>
      </c>
      <c r="I33" s="442">
        <v>187855323</v>
      </c>
      <c r="J33" s="442">
        <v>0.17</v>
      </c>
      <c r="K33" s="442">
        <v>255679.2</v>
      </c>
      <c r="L33" s="442">
        <v>0.14000000000000001</v>
      </c>
    </row>
    <row r="34" spans="1:12" x14ac:dyDescent="0.2">
      <c r="A34" s="392" t="s">
        <v>225</v>
      </c>
      <c r="B34" s="392" t="s">
        <v>226</v>
      </c>
      <c r="C34" s="390" t="s">
        <v>181</v>
      </c>
      <c r="D34" s="392" t="s">
        <v>227</v>
      </c>
      <c r="E34" s="377">
        <v>6001</v>
      </c>
      <c r="F34" s="392" t="s">
        <v>229</v>
      </c>
      <c r="G34" s="482">
        <v>6108</v>
      </c>
      <c r="H34" s="442">
        <v>94</v>
      </c>
      <c r="I34" s="442">
        <v>45697801</v>
      </c>
      <c r="J34" s="442">
        <v>0.17</v>
      </c>
      <c r="K34" s="442">
        <v>138777.44</v>
      </c>
      <c r="L34" s="442">
        <v>0.3</v>
      </c>
    </row>
    <row r="35" spans="1:12" x14ac:dyDescent="0.2">
      <c r="A35" s="392" t="s">
        <v>225</v>
      </c>
      <c r="B35" s="387" t="s">
        <v>226</v>
      </c>
      <c r="C35" s="390" t="s">
        <v>181</v>
      </c>
      <c r="D35" s="387" t="s">
        <v>230</v>
      </c>
      <c r="E35" s="377">
        <v>6115</v>
      </c>
      <c r="F35" s="387" t="s">
        <v>230</v>
      </c>
      <c r="G35" s="482">
        <v>6115</v>
      </c>
      <c r="H35" s="442">
        <v>25.5</v>
      </c>
      <c r="I35" s="442">
        <v>39969784</v>
      </c>
      <c r="J35" s="442">
        <v>0.17</v>
      </c>
      <c r="K35" s="442">
        <v>37333.050000000003</v>
      </c>
      <c r="L35" s="442">
        <v>0.09</v>
      </c>
    </row>
    <row r="36" spans="1:12" x14ac:dyDescent="0.2">
      <c r="A36" s="392" t="s">
        <v>225</v>
      </c>
      <c r="B36" s="387" t="s">
        <v>231</v>
      </c>
      <c r="C36" s="390" t="s">
        <v>181</v>
      </c>
      <c r="D36" s="387" t="s">
        <v>232</v>
      </c>
      <c r="E36" s="377">
        <v>6301</v>
      </c>
      <c r="F36" s="194" t="s">
        <v>232</v>
      </c>
      <c r="G36" s="482">
        <v>6301</v>
      </c>
      <c r="H36" s="442">
        <v>119.64</v>
      </c>
      <c r="I36" s="442">
        <v>54400981</v>
      </c>
      <c r="J36" s="442">
        <v>0.17</v>
      </c>
      <c r="K36" s="442">
        <v>173355.36</v>
      </c>
      <c r="L36" s="442">
        <v>0.32</v>
      </c>
    </row>
    <row r="37" spans="1:12" x14ac:dyDescent="0.2">
      <c r="A37" s="392" t="s">
        <v>233</v>
      </c>
      <c r="B37" s="392" t="s">
        <v>234</v>
      </c>
      <c r="C37" s="390" t="s">
        <v>181</v>
      </c>
      <c r="D37" s="392" t="s">
        <v>235</v>
      </c>
      <c r="E37" s="377">
        <v>7001</v>
      </c>
      <c r="F37" s="392" t="s">
        <v>234</v>
      </c>
      <c r="G37" s="482">
        <v>7101</v>
      </c>
      <c r="H37" s="442">
        <v>100.08499999999997</v>
      </c>
      <c r="I37" s="442">
        <v>175999310</v>
      </c>
      <c r="J37" s="442">
        <v>0.16</v>
      </c>
      <c r="K37" s="442">
        <v>143164.70000000001</v>
      </c>
      <c r="L37" s="442">
        <v>0.08</v>
      </c>
    </row>
    <row r="38" spans="1:12" x14ac:dyDescent="0.2">
      <c r="A38" s="392" t="s">
        <v>233</v>
      </c>
      <c r="B38" s="387" t="s">
        <v>234</v>
      </c>
      <c r="C38" s="390" t="s">
        <v>181</v>
      </c>
      <c r="D38" s="387" t="s">
        <v>236</v>
      </c>
      <c r="E38" s="377">
        <v>7102</v>
      </c>
      <c r="F38" s="387" t="s">
        <v>236</v>
      </c>
      <c r="G38" s="482">
        <v>7102</v>
      </c>
      <c r="H38" s="442">
        <v>50.098000000000006</v>
      </c>
      <c r="I38" s="442">
        <v>29787136</v>
      </c>
      <c r="J38" s="442">
        <v>0.17</v>
      </c>
      <c r="K38" s="442">
        <v>72932.289999999994</v>
      </c>
      <c r="L38" s="442">
        <v>0.24</v>
      </c>
    </row>
    <row r="39" spans="1:12" x14ac:dyDescent="0.2">
      <c r="A39" s="392" t="s">
        <v>233</v>
      </c>
      <c r="B39" s="392" t="s">
        <v>234</v>
      </c>
      <c r="C39" s="390" t="s">
        <v>181</v>
      </c>
      <c r="D39" s="392" t="s">
        <v>235</v>
      </c>
      <c r="E39" s="377">
        <v>7001</v>
      </c>
      <c r="F39" s="392" t="s">
        <v>233</v>
      </c>
      <c r="G39" s="482">
        <v>7105</v>
      </c>
      <c r="H39" s="442">
        <v>20.62</v>
      </c>
      <c r="I39" s="442">
        <v>32172214</v>
      </c>
      <c r="J39" s="442">
        <v>0.16</v>
      </c>
      <c r="K39" s="442">
        <v>29709.56</v>
      </c>
      <c r="L39" s="442">
        <v>0.09</v>
      </c>
    </row>
    <row r="40" spans="1:12" x14ac:dyDescent="0.2">
      <c r="A40" s="392" t="s">
        <v>233</v>
      </c>
      <c r="B40" s="392" t="s">
        <v>237</v>
      </c>
      <c r="C40" s="390" t="s">
        <v>181</v>
      </c>
      <c r="D40" s="392" t="s">
        <v>238</v>
      </c>
      <c r="E40" s="377">
        <v>7301</v>
      </c>
      <c r="F40" s="193" t="s">
        <v>237</v>
      </c>
      <c r="G40" s="482">
        <v>7301</v>
      </c>
      <c r="H40" s="442">
        <v>280.3</v>
      </c>
      <c r="I40" s="442">
        <v>121780337</v>
      </c>
      <c r="J40" s="442">
        <v>0.16</v>
      </c>
      <c r="K40" s="442">
        <v>392285.66</v>
      </c>
      <c r="L40" s="442">
        <v>0.32</v>
      </c>
    </row>
    <row r="41" spans="1:12" x14ac:dyDescent="0.2">
      <c r="A41" s="392" t="s">
        <v>233</v>
      </c>
      <c r="B41" s="392" t="s">
        <v>237</v>
      </c>
      <c r="C41" s="390" t="s">
        <v>181</v>
      </c>
      <c r="D41" s="392" t="s">
        <v>238</v>
      </c>
      <c r="E41" s="377">
        <v>7301</v>
      </c>
      <c r="F41" s="193" t="s">
        <v>239</v>
      </c>
      <c r="G41" s="482">
        <v>7305</v>
      </c>
      <c r="H41" s="442" t="s">
        <v>510</v>
      </c>
      <c r="I41" s="442">
        <v>6850510</v>
      </c>
      <c r="J41" s="442">
        <v>0.16</v>
      </c>
      <c r="K41" s="442" t="s">
        <v>510</v>
      </c>
      <c r="L41" s="442" t="s">
        <v>510</v>
      </c>
    </row>
    <row r="42" spans="1:12" x14ac:dyDescent="0.2">
      <c r="A42" s="392" t="s">
        <v>233</v>
      </c>
      <c r="B42" s="392" t="s">
        <v>237</v>
      </c>
      <c r="C42" s="390" t="s">
        <v>181</v>
      </c>
      <c r="D42" s="392" t="s">
        <v>238</v>
      </c>
      <c r="E42" s="377">
        <v>7301</v>
      </c>
      <c r="F42" s="193" t="s">
        <v>240</v>
      </c>
      <c r="G42" s="482">
        <v>7306</v>
      </c>
      <c r="H42" s="442" t="s">
        <v>510</v>
      </c>
      <c r="I42" s="442">
        <v>11555479</v>
      </c>
      <c r="J42" s="442">
        <v>0.16</v>
      </c>
      <c r="K42" s="442" t="s">
        <v>510</v>
      </c>
      <c r="L42" s="442" t="s">
        <v>510</v>
      </c>
    </row>
    <row r="43" spans="1:12" x14ac:dyDescent="0.2">
      <c r="A43" s="392" t="s">
        <v>233</v>
      </c>
      <c r="B43" s="387" t="s">
        <v>241</v>
      </c>
      <c r="C43" s="390" t="s">
        <v>181</v>
      </c>
      <c r="D43" s="387" t="s">
        <v>241</v>
      </c>
      <c r="E43" s="377">
        <v>7401</v>
      </c>
      <c r="F43" s="194" t="s">
        <v>241</v>
      </c>
      <c r="G43" s="482">
        <v>7401</v>
      </c>
      <c r="H43" s="442">
        <v>3</v>
      </c>
      <c r="I43" s="442">
        <v>70811161</v>
      </c>
      <c r="J43" s="442">
        <v>0.16</v>
      </c>
      <c r="K43" s="442">
        <v>4248.1899999999996</v>
      </c>
      <c r="L43" s="442">
        <v>0.01</v>
      </c>
    </row>
    <row r="44" spans="1:12" x14ac:dyDescent="0.2">
      <c r="A44" s="392" t="s">
        <v>242</v>
      </c>
      <c r="B44" s="392" t="s">
        <v>243</v>
      </c>
      <c r="C44" s="390" t="s">
        <v>244</v>
      </c>
      <c r="D44" s="392" t="s">
        <v>244</v>
      </c>
      <c r="E44" s="377">
        <v>8001</v>
      </c>
      <c r="F44" s="392" t="s">
        <v>243</v>
      </c>
      <c r="G44" s="482">
        <v>8101</v>
      </c>
      <c r="H44" s="442">
        <v>175</v>
      </c>
      <c r="I44" s="442">
        <v>203771753</v>
      </c>
      <c r="J44" s="442">
        <v>0.16</v>
      </c>
      <c r="K44" s="442">
        <v>239049.2</v>
      </c>
      <c r="L44" s="442">
        <v>0.12</v>
      </c>
    </row>
    <row r="45" spans="1:12" x14ac:dyDescent="0.2">
      <c r="A45" s="392" t="s">
        <v>242</v>
      </c>
      <c r="B45" s="392" t="s">
        <v>243</v>
      </c>
      <c r="C45" s="390" t="s">
        <v>244</v>
      </c>
      <c r="D45" s="392" t="s">
        <v>244</v>
      </c>
      <c r="E45" s="377">
        <v>8001</v>
      </c>
      <c r="F45" s="392" t="s">
        <v>245</v>
      </c>
      <c r="G45" s="482">
        <v>8102</v>
      </c>
      <c r="H45" s="442" t="s">
        <v>510</v>
      </c>
      <c r="I45" s="442">
        <v>74981770</v>
      </c>
      <c r="J45" s="442">
        <v>0.16</v>
      </c>
      <c r="K45" s="442" t="s">
        <v>510</v>
      </c>
      <c r="L45" s="442" t="s">
        <v>510</v>
      </c>
    </row>
    <row r="46" spans="1:12" x14ac:dyDescent="0.2">
      <c r="A46" s="392" t="s">
        <v>242</v>
      </c>
      <c r="B46" s="392" t="s">
        <v>243</v>
      </c>
      <c r="C46" s="390" t="s">
        <v>244</v>
      </c>
      <c r="D46" s="392" t="s">
        <v>244</v>
      </c>
      <c r="E46" s="377">
        <v>8001</v>
      </c>
      <c r="F46" s="392" t="s">
        <v>246</v>
      </c>
      <c r="G46" s="482">
        <v>8103</v>
      </c>
      <c r="H46" s="442">
        <v>6.5</v>
      </c>
      <c r="I46" s="442">
        <v>61065222</v>
      </c>
      <c r="J46" s="442">
        <v>0.16</v>
      </c>
      <c r="K46" s="442">
        <v>9009.75</v>
      </c>
      <c r="L46" s="442">
        <v>0.01</v>
      </c>
    </row>
    <row r="47" spans="1:12" x14ac:dyDescent="0.2">
      <c r="A47" s="392" t="s">
        <v>242</v>
      </c>
      <c r="B47" s="392" t="s">
        <v>243</v>
      </c>
      <c r="C47" s="390" t="s">
        <v>244</v>
      </c>
      <c r="D47" s="392" t="s">
        <v>244</v>
      </c>
      <c r="E47" s="377">
        <v>8001</v>
      </c>
      <c r="F47" s="392" t="s">
        <v>247</v>
      </c>
      <c r="G47" s="482">
        <v>8105</v>
      </c>
      <c r="H47" s="442" t="s">
        <v>510</v>
      </c>
      <c r="I47" s="442">
        <v>13387065</v>
      </c>
      <c r="J47" s="442">
        <v>0.16</v>
      </c>
      <c r="K47" s="442" t="s">
        <v>510</v>
      </c>
      <c r="L47" s="442" t="s">
        <v>510</v>
      </c>
    </row>
    <row r="48" spans="1:12" x14ac:dyDescent="0.2">
      <c r="A48" s="392" t="s">
        <v>242</v>
      </c>
      <c r="B48" s="392" t="s">
        <v>243</v>
      </c>
      <c r="C48" s="390" t="s">
        <v>244</v>
      </c>
      <c r="D48" s="392" t="s">
        <v>244</v>
      </c>
      <c r="E48" s="377">
        <v>8001</v>
      </c>
      <c r="F48" s="392" t="s">
        <v>248</v>
      </c>
      <c r="G48" s="482">
        <v>8106</v>
      </c>
      <c r="H48" s="442">
        <v>15</v>
      </c>
      <c r="I48" s="442">
        <v>23977924</v>
      </c>
      <c r="J48" s="442">
        <v>0.16</v>
      </c>
      <c r="K48" s="442">
        <v>20889.45</v>
      </c>
      <c r="L48" s="442">
        <v>0.09</v>
      </c>
    </row>
    <row r="49" spans="1:12" x14ac:dyDescent="0.2">
      <c r="A49" s="392" t="s">
        <v>242</v>
      </c>
      <c r="B49" s="392" t="s">
        <v>243</v>
      </c>
      <c r="C49" s="390" t="s">
        <v>244</v>
      </c>
      <c r="D49" s="392" t="s">
        <v>244</v>
      </c>
      <c r="E49" s="377">
        <v>8001</v>
      </c>
      <c r="F49" s="392" t="s">
        <v>249</v>
      </c>
      <c r="G49" s="482">
        <v>8107</v>
      </c>
      <c r="H49" s="442">
        <v>4.84</v>
      </c>
      <c r="I49" s="442">
        <v>30420359</v>
      </c>
      <c r="J49" s="442">
        <v>0.16</v>
      </c>
      <c r="K49" s="442">
        <v>6724.69</v>
      </c>
      <c r="L49" s="442">
        <v>0.02</v>
      </c>
    </row>
    <row r="50" spans="1:12" x14ac:dyDescent="0.2">
      <c r="A50" s="392" t="s">
        <v>242</v>
      </c>
      <c r="B50" s="392" t="s">
        <v>243</v>
      </c>
      <c r="C50" s="390" t="s">
        <v>244</v>
      </c>
      <c r="D50" s="392" t="s">
        <v>244</v>
      </c>
      <c r="E50" s="377">
        <v>8001</v>
      </c>
      <c r="F50" s="392" t="s">
        <v>250</v>
      </c>
      <c r="G50" s="482">
        <v>8108</v>
      </c>
      <c r="H50" s="442">
        <v>6.96</v>
      </c>
      <c r="I50" s="442">
        <v>99325119</v>
      </c>
      <c r="J50" s="442">
        <v>0.16</v>
      </c>
      <c r="K50" s="442">
        <v>9723.15</v>
      </c>
      <c r="L50" s="442">
        <v>0.01</v>
      </c>
    </row>
    <row r="51" spans="1:12" x14ac:dyDescent="0.2">
      <c r="A51" s="392" t="s">
        <v>242</v>
      </c>
      <c r="B51" s="392" t="s">
        <v>243</v>
      </c>
      <c r="C51" s="390" t="s">
        <v>244</v>
      </c>
      <c r="D51" s="392" t="s">
        <v>244</v>
      </c>
      <c r="E51" s="377">
        <v>8001</v>
      </c>
      <c r="F51" s="392" t="s">
        <v>251</v>
      </c>
      <c r="G51" s="482">
        <v>8109</v>
      </c>
      <c r="H51" s="442" t="s">
        <v>510</v>
      </c>
      <c r="I51" s="442">
        <v>7098206</v>
      </c>
      <c r="J51" s="442">
        <v>0.16</v>
      </c>
      <c r="K51" s="442" t="s">
        <v>510</v>
      </c>
      <c r="L51" s="442" t="s">
        <v>510</v>
      </c>
    </row>
    <row r="52" spans="1:12" x14ac:dyDescent="0.2">
      <c r="A52" s="392" t="s">
        <v>242</v>
      </c>
      <c r="B52" s="392" t="s">
        <v>243</v>
      </c>
      <c r="C52" s="390" t="s">
        <v>244</v>
      </c>
      <c r="D52" s="392" t="s">
        <v>244</v>
      </c>
      <c r="E52" s="377">
        <v>8001</v>
      </c>
      <c r="F52" s="392" t="s">
        <v>252</v>
      </c>
      <c r="G52" s="482">
        <v>8110</v>
      </c>
      <c r="H52" s="442">
        <v>29.57</v>
      </c>
      <c r="I52" s="442">
        <v>102102121</v>
      </c>
      <c r="J52" s="442">
        <v>0.16</v>
      </c>
      <c r="K52" s="442">
        <v>41824.379999999997</v>
      </c>
      <c r="L52" s="442">
        <v>0.04</v>
      </c>
    </row>
    <row r="53" spans="1:12" x14ac:dyDescent="0.2">
      <c r="A53" s="392" t="s">
        <v>242</v>
      </c>
      <c r="B53" s="392" t="s">
        <v>243</v>
      </c>
      <c r="C53" s="390" t="s">
        <v>244</v>
      </c>
      <c r="D53" s="392" t="s">
        <v>244</v>
      </c>
      <c r="E53" s="377">
        <v>8001</v>
      </c>
      <c r="F53" s="392" t="s">
        <v>253</v>
      </c>
      <c r="G53" s="482">
        <v>8111</v>
      </c>
      <c r="H53" s="442" t="s">
        <v>510</v>
      </c>
      <c r="I53" s="442">
        <v>38388581</v>
      </c>
      <c r="J53" s="442">
        <v>0.16</v>
      </c>
      <c r="K53" s="442" t="s">
        <v>510</v>
      </c>
      <c r="L53" s="442" t="s">
        <v>510</v>
      </c>
    </row>
    <row r="54" spans="1:12" x14ac:dyDescent="0.2">
      <c r="A54" s="392" t="s">
        <v>242</v>
      </c>
      <c r="B54" s="392" t="s">
        <v>243</v>
      </c>
      <c r="C54" s="390" t="s">
        <v>244</v>
      </c>
      <c r="D54" s="392" t="s">
        <v>244</v>
      </c>
      <c r="E54" s="377">
        <v>8001</v>
      </c>
      <c r="F54" s="392" t="s">
        <v>254</v>
      </c>
      <c r="G54" s="482">
        <v>8112</v>
      </c>
      <c r="H54" s="442" t="s">
        <v>510</v>
      </c>
      <c r="I54" s="442">
        <v>60207566</v>
      </c>
      <c r="J54" s="442">
        <v>0.16</v>
      </c>
      <c r="K54" s="442" t="s">
        <v>510</v>
      </c>
      <c r="L54" s="442" t="s">
        <v>510</v>
      </c>
    </row>
    <row r="55" spans="1:12" x14ac:dyDescent="0.2">
      <c r="A55" s="392" t="s">
        <v>242</v>
      </c>
      <c r="B55" s="392" t="s">
        <v>242</v>
      </c>
      <c r="C55" s="390" t="s">
        <v>181</v>
      </c>
      <c r="D55" s="392" t="s">
        <v>255</v>
      </c>
      <c r="E55" s="377">
        <v>8301</v>
      </c>
      <c r="F55" s="392" t="s">
        <v>256</v>
      </c>
      <c r="G55" s="482">
        <v>8301</v>
      </c>
      <c r="H55" s="442" t="s">
        <v>510</v>
      </c>
      <c r="I55" s="442">
        <v>151283889</v>
      </c>
      <c r="J55" s="442">
        <v>0.16</v>
      </c>
      <c r="K55" s="442" t="s">
        <v>510</v>
      </c>
      <c r="L55" s="442" t="s">
        <v>510</v>
      </c>
    </row>
    <row r="56" spans="1:12" x14ac:dyDescent="0.2">
      <c r="A56" s="392" t="s">
        <v>242</v>
      </c>
      <c r="B56" s="392" t="s">
        <v>242</v>
      </c>
      <c r="C56" s="390" t="s">
        <v>181</v>
      </c>
      <c r="D56" s="392" t="s">
        <v>255</v>
      </c>
      <c r="E56" s="377">
        <v>8301</v>
      </c>
      <c r="F56" s="193" t="s">
        <v>257</v>
      </c>
      <c r="G56" s="482">
        <v>8306</v>
      </c>
      <c r="H56" s="442">
        <v>41.5</v>
      </c>
      <c r="I56" s="442">
        <v>13434062</v>
      </c>
      <c r="J56" s="442">
        <v>0.16</v>
      </c>
      <c r="K56" s="442">
        <v>58597.97</v>
      </c>
      <c r="L56" s="442">
        <v>0.44</v>
      </c>
    </row>
    <row r="57" spans="1:12" x14ac:dyDescent="0.2">
      <c r="A57" s="392" t="s">
        <v>258</v>
      </c>
      <c r="B57" s="392" t="s">
        <v>259</v>
      </c>
      <c r="C57" s="390" t="s">
        <v>181</v>
      </c>
      <c r="D57" s="392" t="s">
        <v>260</v>
      </c>
      <c r="E57" s="377">
        <v>9001</v>
      </c>
      <c r="F57" s="392" t="s">
        <v>261</v>
      </c>
      <c r="G57" s="482">
        <v>9101</v>
      </c>
      <c r="H57" s="442">
        <v>16</v>
      </c>
      <c r="I57" s="442">
        <v>218691410</v>
      </c>
      <c r="J57" s="442">
        <v>0.14000000000000001</v>
      </c>
      <c r="K57" s="442">
        <v>20083.63</v>
      </c>
      <c r="L57" s="442">
        <v>0.01</v>
      </c>
    </row>
    <row r="58" spans="1:12" x14ac:dyDescent="0.2">
      <c r="A58" s="392" t="s">
        <v>258</v>
      </c>
      <c r="B58" s="392" t="s">
        <v>259</v>
      </c>
      <c r="C58" s="390" t="s">
        <v>181</v>
      </c>
      <c r="D58" s="392" t="s">
        <v>260</v>
      </c>
      <c r="E58" s="377">
        <v>9001</v>
      </c>
      <c r="F58" s="392" t="s">
        <v>262</v>
      </c>
      <c r="G58" s="482">
        <v>9112</v>
      </c>
      <c r="H58" s="442">
        <v>1.5</v>
      </c>
      <c r="I58" s="442">
        <v>35500802</v>
      </c>
      <c r="J58" s="442">
        <v>0.14000000000000001</v>
      </c>
      <c r="K58" s="442">
        <v>1870.31</v>
      </c>
      <c r="L58" s="442">
        <v>0.01</v>
      </c>
    </row>
    <row r="59" spans="1:12" x14ac:dyDescent="0.2">
      <c r="A59" s="392" t="s">
        <v>258</v>
      </c>
      <c r="B59" s="387" t="s">
        <v>259</v>
      </c>
      <c r="C59" s="390" t="s">
        <v>181</v>
      </c>
      <c r="D59" s="387" t="s">
        <v>263</v>
      </c>
      <c r="E59" s="377">
        <v>9120</v>
      </c>
      <c r="F59" s="387" t="s">
        <v>263</v>
      </c>
      <c r="G59" s="482">
        <v>9120</v>
      </c>
      <c r="H59" s="442">
        <v>66.16</v>
      </c>
      <c r="I59" s="442">
        <v>45142897</v>
      </c>
      <c r="J59" s="442">
        <v>0.15</v>
      </c>
      <c r="K59" s="442">
        <v>85109.35</v>
      </c>
      <c r="L59" s="442">
        <v>0.19</v>
      </c>
    </row>
    <row r="60" spans="1:12" x14ac:dyDescent="0.2">
      <c r="A60" s="392" t="s">
        <v>258</v>
      </c>
      <c r="B60" s="387" t="s">
        <v>264</v>
      </c>
      <c r="C60" s="390" t="s">
        <v>181</v>
      </c>
      <c r="D60" s="387" t="s">
        <v>265</v>
      </c>
      <c r="E60" s="377">
        <v>9201</v>
      </c>
      <c r="F60" s="387" t="s">
        <v>265</v>
      </c>
      <c r="G60" s="482">
        <v>9201</v>
      </c>
      <c r="H60" s="442">
        <v>3</v>
      </c>
      <c r="I60" s="442">
        <v>37911399</v>
      </c>
      <c r="J60" s="442">
        <v>0.16</v>
      </c>
      <c r="K60" s="442">
        <v>4155.5600000000004</v>
      </c>
      <c r="L60" s="442">
        <v>0.01</v>
      </c>
    </row>
    <row r="61" spans="1:12" x14ac:dyDescent="0.2">
      <c r="A61" s="392" t="s">
        <v>266</v>
      </c>
      <c r="B61" s="392" t="s">
        <v>267</v>
      </c>
      <c r="C61" s="390" t="s">
        <v>181</v>
      </c>
      <c r="D61" s="392" t="s">
        <v>268</v>
      </c>
      <c r="E61" s="377">
        <v>10001</v>
      </c>
      <c r="F61" s="392" t="s">
        <v>269</v>
      </c>
      <c r="G61" s="482">
        <v>10101</v>
      </c>
      <c r="H61" s="442" t="s">
        <v>510</v>
      </c>
      <c r="I61" s="442">
        <v>192873201</v>
      </c>
      <c r="J61" s="442">
        <v>0.13</v>
      </c>
      <c r="K61" s="442" t="s">
        <v>510</v>
      </c>
      <c r="L61" s="442" t="s">
        <v>510</v>
      </c>
    </row>
    <row r="62" spans="1:12" x14ac:dyDescent="0.2">
      <c r="A62" s="392" t="s">
        <v>266</v>
      </c>
      <c r="B62" s="392" t="s">
        <v>267</v>
      </c>
      <c r="C62" s="390" t="s">
        <v>181</v>
      </c>
      <c r="D62" s="392" t="s">
        <v>268</v>
      </c>
      <c r="E62" s="377">
        <v>10001</v>
      </c>
      <c r="F62" s="392" t="s">
        <v>270</v>
      </c>
      <c r="G62" s="482">
        <v>10109</v>
      </c>
      <c r="H62" s="442">
        <v>15.43</v>
      </c>
      <c r="I62" s="442">
        <v>48503615</v>
      </c>
      <c r="J62" s="442">
        <v>0.13</v>
      </c>
      <c r="K62" s="442">
        <v>17404.87</v>
      </c>
      <c r="L62" s="442">
        <v>0.04</v>
      </c>
    </row>
    <row r="63" spans="1:12" x14ac:dyDescent="0.2">
      <c r="A63" s="392" t="s">
        <v>266</v>
      </c>
      <c r="B63" s="387" t="s">
        <v>271</v>
      </c>
      <c r="C63" s="390" t="s">
        <v>181</v>
      </c>
      <c r="D63" s="387" t="s">
        <v>272</v>
      </c>
      <c r="E63" s="377">
        <v>10201</v>
      </c>
      <c r="F63" s="387" t="s">
        <v>272</v>
      </c>
      <c r="G63" s="482">
        <v>10201</v>
      </c>
      <c r="H63" s="442">
        <v>3</v>
      </c>
      <c r="I63" s="442">
        <v>37654308</v>
      </c>
      <c r="J63" s="442">
        <v>0.12</v>
      </c>
      <c r="K63" s="442">
        <v>3265.17</v>
      </c>
      <c r="L63" s="442">
        <v>0.01</v>
      </c>
    </row>
    <row r="64" spans="1:12" x14ac:dyDescent="0.2">
      <c r="A64" s="392" t="s">
        <v>266</v>
      </c>
      <c r="B64" s="392" t="s">
        <v>273</v>
      </c>
      <c r="C64" s="390" t="s">
        <v>181</v>
      </c>
      <c r="D64" s="392" t="s">
        <v>273</v>
      </c>
      <c r="E64" s="377">
        <v>10301</v>
      </c>
      <c r="F64" s="392" t="s">
        <v>273</v>
      </c>
      <c r="G64" s="482">
        <v>10301</v>
      </c>
      <c r="H64" s="442">
        <v>60.679999999999993</v>
      </c>
      <c r="I64" s="442">
        <v>134835350</v>
      </c>
      <c r="J64" s="442">
        <v>0.13</v>
      </c>
      <c r="K64" s="442">
        <v>69619.45</v>
      </c>
      <c r="L64" s="442">
        <v>0.05</v>
      </c>
    </row>
    <row r="65" spans="1:13" x14ac:dyDescent="0.2">
      <c r="A65" s="392" t="s">
        <v>274</v>
      </c>
      <c r="B65" s="387" t="s">
        <v>275</v>
      </c>
      <c r="C65" s="390" t="s">
        <v>181</v>
      </c>
      <c r="D65" s="387" t="s">
        <v>275</v>
      </c>
      <c r="E65" s="377">
        <v>11101</v>
      </c>
      <c r="F65" s="387" t="s">
        <v>275</v>
      </c>
      <c r="G65" s="482">
        <v>11101</v>
      </c>
      <c r="H65" s="442" t="s">
        <v>510</v>
      </c>
      <c r="I65" s="442">
        <v>46113498</v>
      </c>
      <c r="J65" s="442">
        <v>0.13</v>
      </c>
      <c r="K65" s="442" t="s">
        <v>510</v>
      </c>
      <c r="L65" s="442" t="s">
        <v>510</v>
      </c>
    </row>
    <row r="66" spans="1:13" x14ac:dyDescent="0.2">
      <c r="A66" s="392" t="s">
        <v>276</v>
      </c>
      <c r="B66" s="392" t="s">
        <v>276</v>
      </c>
      <c r="C66" s="390" t="s">
        <v>181</v>
      </c>
      <c r="D66" s="392" t="s">
        <v>277</v>
      </c>
      <c r="E66" s="377">
        <v>12101</v>
      </c>
      <c r="F66" s="193" t="s">
        <v>277</v>
      </c>
      <c r="G66" s="482">
        <v>12101</v>
      </c>
      <c r="H66" s="442" t="s">
        <v>510</v>
      </c>
      <c r="I66" s="442">
        <v>105063512</v>
      </c>
      <c r="J66" s="442">
        <v>0.12</v>
      </c>
      <c r="K66" s="442" t="s">
        <v>510</v>
      </c>
      <c r="L66" s="442" t="s">
        <v>510</v>
      </c>
    </row>
    <row r="67" spans="1:13" x14ac:dyDescent="0.2">
      <c r="A67" s="392" t="s">
        <v>278</v>
      </c>
      <c r="B67" s="392" t="s">
        <v>279</v>
      </c>
      <c r="C67" s="390" t="s">
        <v>280</v>
      </c>
      <c r="D67" s="392" t="s">
        <v>280</v>
      </c>
      <c r="E67" s="377">
        <v>13001</v>
      </c>
      <c r="F67" s="392" t="s">
        <v>279</v>
      </c>
      <c r="G67" s="482">
        <v>13101</v>
      </c>
      <c r="H67" s="442">
        <v>32.47</v>
      </c>
      <c r="I67" s="442">
        <v>510425948</v>
      </c>
      <c r="J67" s="442">
        <v>0.16</v>
      </c>
      <c r="K67" s="442">
        <v>45764.44</v>
      </c>
      <c r="L67" s="442">
        <v>0.01</v>
      </c>
    </row>
    <row r="68" spans="1:13" x14ac:dyDescent="0.2">
      <c r="A68" s="392" t="s">
        <v>278</v>
      </c>
      <c r="B68" s="392" t="s">
        <v>279</v>
      </c>
      <c r="C68" s="390" t="s">
        <v>280</v>
      </c>
      <c r="D68" s="392" t="s">
        <v>280</v>
      </c>
      <c r="E68" s="377">
        <v>13001</v>
      </c>
      <c r="F68" s="392" t="s">
        <v>281</v>
      </c>
      <c r="G68" s="482">
        <v>13102</v>
      </c>
      <c r="H68" s="442">
        <v>104.5</v>
      </c>
      <c r="I68" s="442">
        <v>61415878</v>
      </c>
      <c r="J68" s="442">
        <v>0.16</v>
      </c>
      <c r="K68" s="442">
        <v>147617.98000000001</v>
      </c>
      <c r="L68" s="442">
        <v>0.24</v>
      </c>
    </row>
    <row r="69" spans="1:13" x14ac:dyDescent="0.2">
      <c r="A69" s="392" t="s">
        <v>278</v>
      </c>
      <c r="B69" s="392" t="s">
        <v>279</v>
      </c>
      <c r="C69" s="390" t="s">
        <v>280</v>
      </c>
      <c r="D69" s="392" t="s">
        <v>280</v>
      </c>
      <c r="E69" s="377">
        <v>13001</v>
      </c>
      <c r="F69" s="392" t="s">
        <v>282</v>
      </c>
      <c r="G69" s="482">
        <v>13103</v>
      </c>
      <c r="H69" s="442" t="s">
        <v>510</v>
      </c>
      <c r="I69" s="442">
        <v>88104713</v>
      </c>
      <c r="J69" s="442">
        <v>0.16</v>
      </c>
      <c r="K69" s="442" t="s">
        <v>510</v>
      </c>
      <c r="L69" s="442" t="s">
        <v>510</v>
      </c>
    </row>
    <row r="70" spans="1:13" x14ac:dyDescent="0.2">
      <c r="A70" s="392" t="s">
        <v>278</v>
      </c>
      <c r="B70" s="392" t="s">
        <v>279</v>
      </c>
      <c r="C70" s="390" t="s">
        <v>280</v>
      </c>
      <c r="D70" s="392" t="s">
        <v>280</v>
      </c>
      <c r="E70" s="377">
        <v>13001</v>
      </c>
      <c r="F70" s="392" t="s">
        <v>283</v>
      </c>
      <c r="G70" s="482">
        <v>13104</v>
      </c>
      <c r="H70" s="442" t="s">
        <v>510</v>
      </c>
      <c r="I70" s="442">
        <v>93991659</v>
      </c>
      <c r="J70" s="442">
        <v>0.16</v>
      </c>
      <c r="K70" s="442" t="s">
        <v>510</v>
      </c>
      <c r="L70" s="442" t="s">
        <v>510</v>
      </c>
    </row>
    <row r="71" spans="1:13" x14ac:dyDescent="0.2">
      <c r="A71" s="392" t="s">
        <v>278</v>
      </c>
      <c r="B71" s="392" t="s">
        <v>279</v>
      </c>
      <c r="C71" s="390" t="s">
        <v>280</v>
      </c>
      <c r="D71" s="392" t="s">
        <v>280</v>
      </c>
      <c r="E71" s="377">
        <v>13001</v>
      </c>
      <c r="F71" s="392" t="s">
        <v>284</v>
      </c>
      <c r="G71" s="482">
        <v>13105</v>
      </c>
      <c r="H71" s="442" t="s">
        <v>510</v>
      </c>
      <c r="I71" s="442">
        <v>106786462</v>
      </c>
      <c r="J71" s="442">
        <v>0.16</v>
      </c>
      <c r="K71" s="442" t="s">
        <v>510</v>
      </c>
      <c r="L71" s="442" t="s">
        <v>510</v>
      </c>
      <c r="M71" s="484"/>
    </row>
    <row r="72" spans="1:13" x14ac:dyDescent="0.2">
      <c r="A72" s="392" t="s">
        <v>278</v>
      </c>
      <c r="B72" s="392" t="s">
        <v>279</v>
      </c>
      <c r="C72" s="390" t="s">
        <v>280</v>
      </c>
      <c r="D72" s="392" t="s">
        <v>280</v>
      </c>
      <c r="E72" s="377">
        <v>13001</v>
      </c>
      <c r="F72" s="392" t="s">
        <v>285</v>
      </c>
      <c r="G72" s="482">
        <v>13106</v>
      </c>
      <c r="H72" s="442">
        <v>4.5999999999999996</v>
      </c>
      <c r="I72" s="442">
        <v>125640390</v>
      </c>
      <c r="J72" s="442">
        <v>0.16</v>
      </c>
      <c r="K72" s="442">
        <v>6467.18</v>
      </c>
      <c r="L72" s="442">
        <v>0.01</v>
      </c>
    </row>
    <row r="73" spans="1:13" x14ac:dyDescent="0.2">
      <c r="A73" s="392" t="s">
        <v>278</v>
      </c>
      <c r="B73" s="392" t="s">
        <v>279</v>
      </c>
      <c r="C73" s="390" t="s">
        <v>280</v>
      </c>
      <c r="D73" s="392" t="s">
        <v>280</v>
      </c>
      <c r="E73" s="377">
        <v>13001</v>
      </c>
      <c r="F73" s="392" t="s">
        <v>286</v>
      </c>
      <c r="G73" s="482">
        <v>13107</v>
      </c>
      <c r="H73" s="442">
        <v>99.1</v>
      </c>
      <c r="I73" s="442">
        <v>89921068</v>
      </c>
      <c r="J73" s="442">
        <v>0.16</v>
      </c>
      <c r="K73" s="442">
        <v>135402.74</v>
      </c>
      <c r="L73" s="442">
        <v>0.15</v>
      </c>
    </row>
    <row r="74" spans="1:13" x14ac:dyDescent="0.2">
      <c r="A74" s="392" t="s">
        <v>278</v>
      </c>
      <c r="B74" s="392" t="s">
        <v>279</v>
      </c>
      <c r="C74" s="390" t="s">
        <v>280</v>
      </c>
      <c r="D74" s="392" t="s">
        <v>280</v>
      </c>
      <c r="E74" s="377">
        <v>13001</v>
      </c>
      <c r="F74" s="392" t="s">
        <v>287</v>
      </c>
      <c r="G74" s="482">
        <v>13108</v>
      </c>
      <c r="H74" s="442">
        <v>17.96</v>
      </c>
      <c r="I74" s="442">
        <v>90935485</v>
      </c>
      <c r="J74" s="442">
        <v>0.16</v>
      </c>
      <c r="K74" s="442">
        <v>25338.79</v>
      </c>
      <c r="L74" s="442">
        <v>0.03</v>
      </c>
    </row>
    <row r="75" spans="1:13" x14ac:dyDescent="0.2">
      <c r="A75" s="392" t="s">
        <v>278</v>
      </c>
      <c r="B75" s="392" t="s">
        <v>279</v>
      </c>
      <c r="C75" s="390" t="s">
        <v>280</v>
      </c>
      <c r="D75" s="392" t="s">
        <v>280</v>
      </c>
      <c r="E75" s="377">
        <v>13001</v>
      </c>
      <c r="F75" s="392" t="s">
        <v>288</v>
      </c>
      <c r="G75" s="482">
        <v>13109</v>
      </c>
      <c r="H75" s="442">
        <v>3.86</v>
      </c>
      <c r="I75" s="442">
        <v>81254766</v>
      </c>
      <c r="J75" s="442">
        <v>0.16</v>
      </c>
      <c r="K75" s="442">
        <v>5448.25</v>
      </c>
      <c r="L75" s="442">
        <v>0.01</v>
      </c>
      <c r="M75" s="484"/>
    </row>
    <row r="76" spans="1:13" x14ac:dyDescent="0.2">
      <c r="A76" s="392" t="s">
        <v>278</v>
      </c>
      <c r="B76" s="392" t="s">
        <v>279</v>
      </c>
      <c r="C76" s="390" t="s">
        <v>280</v>
      </c>
      <c r="D76" s="392" t="s">
        <v>280</v>
      </c>
      <c r="E76" s="377">
        <v>13001</v>
      </c>
      <c r="F76" s="392" t="s">
        <v>289</v>
      </c>
      <c r="G76" s="482">
        <v>13110</v>
      </c>
      <c r="H76" s="442">
        <v>16.164999999999999</v>
      </c>
      <c r="I76" s="442">
        <v>312261098</v>
      </c>
      <c r="J76" s="442">
        <v>0.16</v>
      </c>
      <c r="K76" s="442">
        <v>22621.87</v>
      </c>
      <c r="L76" s="442">
        <v>0.01</v>
      </c>
    </row>
    <row r="77" spans="1:13" x14ac:dyDescent="0.2">
      <c r="A77" s="392" t="s">
        <v>278</v>
      </c>
      <c r="B77" s="392" t="s">
        <v>279</v>
      </c>
      <c r="C77" s="390" t="s">
        <v>280</v>
      </c>
      <c r="D77" s="392" t="s">
        <v>280</v>
      </c>
      <c r="E77" s="377">
        <v>13001</v>
      </c>
      <c r="F77" s="392" t="s">
        <v>290</v>
      </c>
      <c r="G77" s="482">
        <v>13111</v>
      </c>
      <c r="H77" s="442" t="s">
        <v>510</v>
      </c>
      <c r="I77" s="442">
        <v>82168880</v>
      </c>
      <c r="J77" s="442">
        <v>0.16</v>
      </c>
      <c r="K77" s="442" t="s">
        <v>510</v>
      </c>
      <c r="L77" s="442" t="s">
        <v>510</v>
      </c>
    </row>
    <row r="78" spans="1:13" x14ac:dyDescent="0.2">
      <c r="A78" s="392" t="s">
        <v>278</v>
      </c>
      <c r="B78" s="392" t="s">
        <v>279</v>
      </c>
      <c r="C78" s="390" t="s">
        <v>280</v>
      </c>
      <c r="D78" s="392" t="s">
        <v>280</v>
      </c>
      <c r="E78" s="377">
        <v>13001</v>
      </c>
      <c r="F78" s="392" t="s">
        <v>291</v>
      </c>
      <c r="G78" s="482">
        <v>13112</v>
      </c>
      <c r="H78" s="442">
        <v>3</v>
      </c>
      <c r="I78" s="442">
        <v>106745041</v>
      </c>
      <c r="J78" s="442">
        <v>0.16</v>
      </c>
      <c r="K78" s="442">
        <v>4256.6000000000004</v>
      </c>
      <c r="L78" s="442">
        <v>0</v>
      </c>
    </row>
    <row r="79" spans="1:13" x14ac:dyDescent="0.2">
      <c r="A79" s="392" t="s">
        <v>278</v>
      </c>
      <c r="B79" s="392" t="s">
        <v>279</v>
      </c>
      <c r="C79" s="390" t="s">
        <v>280</v>
      </c>
      <c r="D79" s="392" t="s">
        <v>280</v>
      </c>
      <c r="E79" s="377">
        <v>13001</v>
      </c>
      <c r="F79" s="392" t="s">
        <v>292</v>
      </c>
      <c r="G79" s="482">
        <v>13113</v>
      </c>
      <c r="H79" s="442">
        <v>70.609999999999985</v>
      </c>
      <c r="I79" s="442">
        <v>111256223</v>
      </c>
      <c r="J79" s="442">
        <v>0.16</v>
      </c>
      <c r="K79" s="442">
        <v>100026.5</v>
      </c>
      <c r="L79" s="442">
        <v>0.09</v>
      </c>
    </row>
    <row r="80" spans="1:13" x14ac:dyDescent="0.2">
      <c r="A80" s="392" t="s">
        <v>278</v>
      </c>
      <c r="B80" s="392" t="s">
        <v>279</v>
      </c>
      <c r="C80" s="390" t="s">
        <v>280</v>
      </c>
      <c r="D80" s="392" t="s">
        <v>280</v>
      </c>
      <c r="E80" s="377">
        <v>13001</v>
      </c>
      <c r="F80" s="392" t="s">
        <v>293</v>
      </c>
      <c r="G80" s="482">
        <v>13114</v>
      </c>
      <c r="H80" s="442">
        <v>135.80100000000002</v>
      </c>
      <c r="I80" s="442">
        <v>412557199</v>
      </c>
      <c r="J80" s="442">
        <v>0.17</v>
      </c>
      <c r="K80" s="442">
        <v>196971.4</v>
      </c>
      <c r="L80" s="442">
        <v>0.05</v>
      </c>
    </row>
    <row r="81" spans="1:13" x14ac:dyDescent="0.2">
      <c r="A81" s="392" t="s">
        <v>278</v>
      </c>
      <c r="B81" s="392" t="s">
        <v>279</v>
      </c>
      <c r="C81" s="390" t="s">
        <v>280</v>
      </c>
      <c r="D81" s="392" t="s">
        <v>280</v>
      </c>
      <c r="E81" s="377">
        <v>13001</v>
      </c>
      <c r="F81" s="392" t="s">
        <v>294</v>
      </c>
      <c r="G81" s="482">
        <v>13115</v>
      </c>
      <c r="H81" s="442">
        <v>226.19999999999996</v>
      </c>
      <c r="I81" s="442">
        <v>153277886</v>
      </c>
      <c r="J81" s="442">
        <v>0.17</v>
      </c>
      <c r="K81" s="442">
        <v>336669.08</v>
      </c>
      <c r="L81" s="442">
        <v>0.22</v>
      </c>
    </row>
    <row r="82" spans="1:13" x14ac:dyDescent="0.2">
      <c r="A82" s="392" t="s">
        <v>278</v>
      </c>
      <c r="B82" s="392" t="s">
        <v>279</v>
      </c>
      <c r="C82" s="390" t="s">
        <v>280</v>
      </c>
      <c r="D82" s="392" t="s">
        <v>280</v>
      </c>
      <c r="E82" s="377">
        <v>13001</v>
      </c>
      <c r="F82" s="392" t="s">
        <v>295</v>
      </c>
      <c r="G82" s="482">
        <v>13116</v>
      </c>
      <c r="H82" s="442" t="s">
        <v>510</v>
      </c>
      <c r="I82" s="442">
        <v>64662417</v>
      </c>
      <c r="J82" s="442">
        <v>0.16</v>
      </c>
      <c r="K82" s="442" t="s">
        <v>510</v>
      </c>
      <c r="L82" s="442" t="s">
        <v>510</v>
      </c>
    </row>
    <row r="83" spans="1:13" x14ac:dyDescent="0.2">
      <c r="A83" s="392" t="s">
        <v>278</v>
      </c>
      <c r="B83" s="392" t="s">
        <v>279</v>
      </c>
      <c r="C83" s="390" t="s">
        <v>280</v>
      </c>
      <c r="D83" s="392" t="s">
        <v>280</v>
      </c>
      <c r="E83" s="377">
        <v>13001</v>
      </c>
      <c r="F83" s="392" t="s">
        <v>296</v>
      </c>
      <c r="G83" s="482">
        <v>13117</v>
      </c>
      <c r="H83" s="442">
        <v>64.77</v>
      </c>
      <c r="I83" s="442">
        <v>64008291</v>
      </c>
      <c r="J83" s="442">
        <v>0.16</v>
      </c>
      <c r="K83" s="442">
        <v>91818.72</v>
      </c>
      <c r="L83" s="442">
        <v>0.14000000000000001</v>
      </c>
    </row>
    <row r="84" spans="1:13" x14ac:dyDescent="0.2">
      <c r="A84" s="392" t="s">
        <v>278</v>
      </c>
      <c r="B84" s="392" t="s">
        <v>279</v>
      </c>
      <c r="C84" s="390" t="s">
        <v>280</v>
      </c>
      <c r="D84" s="392" t="s">
        <v>280</v>
      </c>
      <c r="E84" s="377">
        <v>13001</v>
      </c>
      <c r="F84" s="392" t="s">
        <v>297</v>
      </c>
      <c r="G84" s="482">
        <v>13118</v>
      </c>
      <c r="H84" s="442">
        <v>64.099999999999994</v>
      </c>
      <c r="I84" s="442">
        <v>103034930</v>
      </c>
      <c r="J84" s="442">
        <v>0.16</v>
      </c>
      <c r="K84" s="442">
        <v>90113.919999999998</v>
      </c>
      <c r="L84" s="442">
        <v>0.09</v>
      </c>
    </row>
    <row r="85" spans="1:13" x14ac:dyDescent="0.2">
      <c r="A85" s="392" t="s">
        <v>278</v>
      </c>
      <c r="B85" s="392" t="s">
        <v>279</v>
      </c>
      <c r="C85" s="390" t="s">
        <v>280</v>
      </c>
      <c r="D85" s="392" t="s">
        <v>280</v>
      </c>
      <c r="E85" s="377">
        <v>13001</v>
      </c>
      <c r="F85" s="392" t="s">
        <v>298</v>
      </c>
      <c r="G85" s="482">
        <v>13119</v>
      </c>
      <c r="H85" s="442">
        <v>161.37</v>
      </c>
      <c r="I85" s="442">
        <v>383015905</v>
      </c>
      <c r="J85" s="442">
        <v>0.16</v>
      </c>
      <c r="K85" s="442">
        <v>229792.75</v>
      </c>
      <c r="L85" s="442">
        <v>0.06</v>
      </c>
    </row>
    <row r="86" spans="1:13" x14ac:dyDescent="0.2">
      <c r="A86" s="392" t="s">
        <v>278</v>
      </c>
      <c r="B86" s="392" t="s">
        <v>279</v>
      </c>
      <c r="C86" s="390" t="s">
        <v>280</v>
      </c>
      <c r="D86" s="392" t="s">
        <v>280</v>
      </c>
      <c r="E86" s="377">
        <v>13001</v>
      </c>
      <c r="F86" s="392" t="s">
        <v>299</v>
      </c>
      <c r="G86" s="482">
        <v>13120</v>
      </c>
      <c r="H86" s="442">
        <v>160.09</v>
      </c>
      <c r="I86" s="442">
        <v>237899737</v>
      </c>
      <c r="J86" s="442">
        <v>0.16</v>
      </c>
      <c r="K86" s="442">
        <v>224873.94</v>
      </c>
      <c r="L86" s="442">
        <v>0.09</v>
      </c>
    </row>
    <row r="87" spans="1:13" x14ac:dyDescent="0.2">
      <c r="A87" s="392" t="s">
        <v>278</v>
      </c>
      <c r="B87" s="392" t="s">
        <v>279</v>
      </c>
      <c r="C87" s="390" t="s">
        <v>280</v>
      </c>
      <c r="D87" s="392" t="s">
        <v>280</v>
      </c>
      <c r="E87" s="377">
        <v>13001</v>
      </c>
      <c r="F87" s="392" t="s">
        <v>300</v>
      </c>
      <c r="G87" s="482">
        <v>13121</v>
      </c>
      <c r="H87" s="442">
        <v>2.5</v>
      </c>
      <c r="I87" s="442">
        <v>75322241</v>
      </c>
      <c r="J87" s="442">
        <v>0.16</v>
      </c>
      <c r="K87" s="442">
        <v>3526.15</v>
      </c>
      <c r="L87" s="442">
        <v>0</v>
      </c>
      <c r="M87" s="484"/>
    </row>
    <row r="88" spans="1:13" x14ac:dyDescent="0.2">
      <c r="A88" s="392" t="s">
        <v>278</v>
      </c>
      <c r="B88" s="392" t="s">
        <v>279</v>
      </c>
      <c r="C88" s="390" t="s">
        <v>280</v>
      </c>
      <c r="D88" s="392" t="s">
        <v>280</v>
      </c>
      <c r="E88" s="377">
        <v>13001</v>
      </c>
      <c r="F88" s="392" t="s">
        <v>301</v>
      </c>
      <c r="G88" s="482">
        <v>13122</v>
      </c>
      <c r="H88" s="442">
        <v>238.5</v>
      </c>
      <c r="I88" s="442">
        <v>195112042</v>
      </c>
      <c r="J88" s="442">
        <v>0.16</v>
      </c>
      <c r="K88" s="442">
        <v>333345.34999999998</v>
      </c>
      <c r="L88" s="442">
        <v>0.17</v>
      </c>
    </row>
    <row r="89" spans="1:13" x14ac:dyDescent="0.2">
      <c r="A89" s="392" t="s">
        <v>278</v>
      </c>
      <c r="B89" s="392" t="s">
        <v>279</v>
      </c>
      <c r="C89" s="390" t="s">
        <v>280</v>
      </c>
      <c r="D89" s="392" t="s">
        <v>280</v>
      </c>
      <c r="E89" s="377">
        <v>13001</v>
      </c>
      <c r="F89" s="392" t="s">
        <v>302</v>
      </c>
      <c r="G89" s="482">
        <v>13123</v>
      </c>
      <c r="H89" s="442">
        <v>173.60000000000002</v>
      </c>
      <c r="I89" s="442">
        <v>237635148</v>
      </c>
      <c r="J89" s="442">
        <v>0.16</v>
      </c>
      <c r="K89" s="442">
        <v>243584.24</v>
      </c>
      <c r="L89" s="442">
        <v>0.1</v>
      </c>
      <c r="M89" s="484"/>
    </row>
    <row r="90" spans="1:13" x14ac:dyDescent="0.2">
      <c r="A90" s="392" t="s">
        <v>278</v>
      </c>
      <c r="B90" s="392" t="s">
        <v>279</v>
      </c>
      <c r="C90" s="390" t="s">
        <v>280</v>
      </c>
      <c r="D90" s="392" t="s">
        <v>280</v>
      </c>
      <c r="E90" s="377">
        <v>13001</v>
      </c>
      <c r="F90" s="392" t="s">
        <v>303</v>
      </c>
      <c r="G90" s="482">
        <v>13124</v>
      </c>
      <c r="H90" s="442">
        <v>251.23</v>
      </c>
      <c r="I90" s="442">
        <v>166944358</v>
      </c>
      <c r="J90" s="442">
        <v>0.16</v>
      </c>
      <c r="K90" s="442">
        <v>358190.84</v>
      </c>
      <c r="L90" s="442">
        <v>0.21</v>
      </c>
      <c r="M90" s="485"/>
    </row>
    <row r="91" spans="1:13" x14ac:dyDescent="0.2">
      <c r="A91" s="392" t="s">
        <v>278</v>
      </c>
      <c r="B91" s="392" t="s">
        <v>279</v>
      </c>
      <c r="C91" s="390" t="s">
        <v>280</v>
      </c>
      <c r="D91" s="392" t="s">
        <v>280</v>
      </c>
      <c r="E91" s="377">
        <v>13001</v>
      </c>
      <c r="F91" s="392" t="s">
        <v>304</v>
      </c>
      <c r="G91" s="482">
        <v>13125</v>
      </c>
      <c r="H91" s="442">
        <v>64.5</v>
      </c>
      <c r="I91" s="442">
        <v>149968750</v>
      </c>
      <c r="J91" s="442">
        <v>0.17</v>
      </c>
      <c r="K91" s="442">
        <v>94482.34</v>
      </c>
      <c r="L91" s="442">
        <v>0.06</v>
      </c>
      <c r="M91" s="485"/>
    </row>
    <row r="92" spans="1:13" s="485" customFormat="1" x14ac:dyDescent="0.2">
      <c r="A92" s="392" t="s">
        <v>278</v>
      </c>
      <c r="B92" s="392" t="s">
        <v>279</v>
      </c>
      <c r="C92" s="390" t="s">
        <v>280</v>
      </c>
      <c r="D92" s="392" t="s">
        <v>280</v>
      </c>
      <c r="E92" s="377">
        <v>13001</v>
      </c>
      <c r="F92" s="392" t="s">
        <v>305</v>
      </c>
      <c r="G92" s="482">
        <v>13126</v>
      </c>
      <c r="H92" s="442">
        <v>71.5</v>
      </c>
      <c r="I92" s="442">
        <v>100151971</v>
      </c>
      <c r="J92" s="442">
        <v>0.16</v>
      </c>
      <c r="K92" s="442">
        <v>100547.06</v>
      </c>
      <c r="L92" s="442">
        <v>0.1</v>
      </c>
      <c r="M92" s="479"/>
    </row>
    <row r="93" spans="1:13" s="485" customFormat="1" x14ac:dyDescent="0.2">
      <c r="A93" s="392" t="s">
        <v>278</v>
      </c>
      <c r="B93" s="392" t="s">
        <v>279</v>
      </c>
      <c r="C93" s="390" t="s">
        <v>280</v>
      </c>
      <c r="D93" s="392" t="s">
        <v>280</v>
      </c>
      <c r="E93" s="377">
        <v>13001</v>
      </c>
      <c r="F93" s="392" t="s">
        <v>306</v>
      </c>
      <c r="G93" s="482">
        <v>13127</v>
      </c>
      <c r="H93" s="442">
        <v>15</v>
      </c>
      <c r="I93" s="442">
        <v>135642984</v>
      </c>
      <c r="J93" s="442">
        <v>0.16</v>
      </c>
      <c r="K93" s="442">
        <v>21061.32</v>
      </c>
      <c r="L93" s="442">
        <v>0.02</v>
      </c>
      <c r="M93" s="479"/>
    </row>
    <row r="94" spans="1:13" x14ac:dyDescent="0.2">
      <c r="A94" s="392" t="s">
        <v>278</v>
      </c>
      <c r="B94" s="392" t="s">
        <v>279</v>
      </c>
      <c r="C94" s="390" t="s">
        <v>280</v>
      </c>
      <c r="D94" s="392" t="s">
        <v>280</v>
      </c>
      <c r="E94" s="377">
        <v>13001</v>
      </c>
      <c r="F94" s="392" t="s">
        <v>307</v>
      </c>
      <c r="G94" s="482">
        <v>13128</v>
      </c>
      <c r="H94" s="442">
        <v>0.81</v>
      </c>
      <c r="I94" s="442">
        <v>96977139</v>
      </c>
      <c r="J94" s="442">
        <v>0.16</v>
      </c>
      <c r="K94" s="442">
        <v>1156.76</v>
      </c>
      <c r="L94" s="442">
        <v>0</v>
      </c>
    </row>
    <row r="95" spans="1:13" x14ac:dyDescent="0.2">
      <c r="A95" s="392" t="s">
        <v>278</v>
      </c>
      <c r="B95" s="392" t="s">
        <v>279</v>
      </c>
      <c r="C95" s="390" t="s">
        <v>280</v>
      </c>
      <c r="D95" s="392" t="s">
        <v>280</v>
      </c>
      <c r="E95" s="377">
        <v>13001</v>
      </c>
      <c r="F95" s="392" t="s">
        <v>308</v>
      </c>
      <c r="G95" s="482">
        <v>13129</v>
      </c>
      <c r="H95" s="442">
        <v>3</v>
      </c>
      <c r="I95" s="442">
        <v>72979846</v>
      </c>
      <c r="J95" s="442">
        <v>0.16</v>
      </c>
      <c r="K95" s="442">
        <v>4255.84</v>
      </c>
      <c r="L95" s="442">
        <v>0.01</v>
      </c>
    </row>
    <row r="96" spans="1:13" x14ac:dyDescent="0.2">
      <c r="A96" s="392" t="s">
        <v>278</v>
      </c>
      <c r="B96" s="392" t="s">
        <v>279</v>
      </c>
      <c r="C96" s="390" t="s">
        <v>280</v>
      </c>
      <c r="D96" s="392" t="s">
        <v>280</v>
      </c>
      <c r="E96" s="377">
        <v>13001</v>
      </c>
      <c r="F96" s="392" t="s">
        <v>309</v>
      </c>
      <c r="G96" s="482">
        <v>13130</v>
      </c>
      <c r="H96" s="442">
        <v>1.5</v>
      </c>
      <c r="I96" s="442">
        <v>113518262</v>
      </c>
      <c r="J96" s="442">
        <v>0.16</v>
      </c>
      <c r="K96" s="442">
        <v>2119.34</v>
      </c>
      <c r="L96" s="442">
        <v>0</v>
      </c>
    </row>
    <row r="97" spans="1:12" x14ac:dyDescent="0.2">
      <c r="A97" s="392" t="s">
        <v>278</v>
      </c>
      <c r="B97" s="392" t="s">
        <v>279</v>
      </c>
      <c r="C97" s="390" t="s">
        <v>280</v>
      </c>
      <c r="D97" s="392" t="s">
        <v>280</v>
      </c>
      <c r="E97" s="377">
        <v>13001</v>
      </c>
      <c r="F97" s="392" t="s">
        <v>310</v>
      </c>
      <c r="G97" s="482">
        <v>13131</v>
      </c>
      <c r="H97" s="442" t="s">
        <v>510</v>
      </c>
      <c r="I97" s="442">
        <v>57696639</v>
      </c>
      <c r="J97" s="442">
        <v>0.16</v>
      </c>
      <c r="K97" s="442" t="s">
        <v>510</v>
      </c>
      <c r="L97" s="442" t="s">
        <v>510</v>
      </c>
    </row>
    <row r="98" spans="1:12" x14ac:dyDescent="0.2">
      <c r="A98" s="392" t="s">
        <v>278</v>
      </c>
      <c r="B98" s="392" t="s">
        <v>279</v>
      </c>
      <c r="C98" s="390" t="s">
        <v>280</v>
      </c>
      <c r="D98" s="392" t="s">
        <v>280</v>
      </c>
      <c r="E98" s="377">
        <v>13001</v>
      </c>
      <c r="F98" s="392" t="s">
        <v>311</v>
      </c>
      <c r="G98" s="482">
        <v>13132</v>
      </c>
      <c r="H98" s="442">
        <v>138.10000000000002</v>
      </c>
      <c r="I98" s="442">
        <v>139423575</v>
      </c>
      <c r="J98" s="442">
        <v>0.16</v>
      </c>
      <c r="K98" s="442">
        <v>195529.76</v>
      </c>
      <c r="L98" s="442">
        <v>0.14000000000000001</v>
      </c>
    </row>
    <row r="99" spans="1:12" x14ac:dyDescent="0.2">
      <c r="A99" s="392" t="s">
        <v>278</v>
      </c>
      <c r="B99" s="392" t="s">
        <v>312</v>
      </c>
      <c r="C99" s="390" t="s">
        <v>280</v>
      </c>
      <c r="D99" s="392" t="s">
        <v>280</v>
      </c>
      <c r="E99" s="377">
        <v>13001</v>
      </c>
      <c r="F99" s="392" t="s">
        <v>313</v>
      </c>
      <c r="G99" s="482">
        <v>13201</v>
      </c>
      <c r="H99" s="442">
        <v>107.18</v>
      </c>
      <c r="I99" s="442">
        <v>397144022</v>
      </c>
      <c r="J99" s="442">
        <v>0.17</v>
      </c>
      <c r="K99" s="442">
        <v>157158.09</v>
      </c>
      <c r="L99" s="442">
        <v>0.04</v>
      </c>
    </row>
    <row r="100" spans="1:12" x14ac:dyDescent="0.2">
      <c r="A100" s="392" t="s">
        <v>278</v>
      </c>
      <c r="B100" s="392" t="s">
        <v>312</v>
      </c>
      <c r="C100" s="390" t="s">
        <v>280</v>
      </c>
      <c r="D100" s="392" t="s">
        <v>280</v>
      </c>
      <c r="E100" s="377">
        <v>13001</v>
      </c>
      <c r="F100" s="392" t="s">
        <v>314</v>
      </c>
      <c r="G100" s="482">
        <v>13202</v>
      </c>
      <c r="H100" s="442">
        <v>17.649999999999999</v>
      </c>
      <c r="I100" s="442">
        <v>24769757</v>
      </c>
      <c r="J100" s="442">
        <v>0.17</v>
      </c>
      <c r="K100" s="442">
        <v>26333.1</v>
      </c>
      <c r="L100" s="442">
        <v>0.11</v>
      </c>
    </row>
    <row r="101" spans="1:12" x14ac:dyDescent="0.2">
      <c r="A101" s="392" t="s">
        <v>278</v>
      </c>
      <c r="B101" s="392" t="s">
        <v>312</v>
      </c>
      <c r="C101" s="390" t="s">
        <v>280</v>
      </c>
      <c r="D101" s="392" t="s">
        <v>280</v>
      </c>
      <c r="E101" s="377">
        <v>13001</v>
      </c>
      <c r="F101" s="392" t="s">
        <v>315</v>
      </c>
      <c r="G101" s="482">
        <v>13203</v>
      </c>
      <c r="H101" s="442">
        <v>2.76</v>
      </c>
      <c r="I101" s="442">
        <v>15503747</v>
      </c>
      <c r="J101" s="442">
        <v>0.17</v>
      </c>
      <c r="K101" s="442">
        <v>4138.82</v>
      </c>
      <c r="L101" s="442">
        <v>0.03</v>
      </c>
    </row>
    <row r="102" spans="1:12" x14ac:dyDescent="0.2">
      <c r="A102" s="392" t="s">
        <v>278</v>
      </c>
      <c r="B102" s="392" t="s">
        <v>316</v>
      </c>
      <c r="C102" s="390" t="s">
        <v>280</v>
      </c>
      <c r="D102" s="392" t="s">
        <v>280</v>
      </c>
      <c r="E102" s="377">
        <v>13001</v>
      </c>
      <c r="F102" s="392" t="s">
        <v>317</v>
      </c>
      <c r="G102" s="482">
        <v>13301</v>
      </c>
      <c r="H102" s="442">
        <v>164.035</v>
      </c>
      <c r="I102" s="442">
        <v>154124085</v>
      </c>
      <c r="J102" s="442">
        <v>0.18</v>
      </c>
      <c r="K102" s="442">
        <v>252812.71</v>
      </c>
      <c r="L102" s="442">
        <v>0.16</v>
      </c>
    </row>
    <row r="103" spans="1:12" x14ac:dyDescent="0.2">
      <c r="A103" s="392" t="s">
        <v>278</v>
      </c>
      <c r="B103" s="392" t="s">
        <v>316</v>
      </c>
      <c r="C103" s="390" t="s">
        <v>280</v>
      </c>
      <c r="D103" s="392" t="s">
        <v>280</v>
      </c>
      <c r="E103" s="377">
        <v>13001</v>
      </c>
      <c r="F103" s="392" t="s">
        <v>318</v>
      </c>
      <c r="G103" s="482">
        <v>13302</v>
      </c>
      <c r="H103" s="442">
        <v>25.25</v>
      </c>
      <c r="I103" s="442">
        <v>85173026</v>
      </c>
      <c r="J103" s="442">
        <v>0.18</v>
      </c>
      <c r="K103" s="442">
        <v>39548.239999999998</v>
      </c>
      <c r="L103" s="442">
        <v>0.05</v>
      </c>
    </row>
    <row r="104" spans="1:12" x14ac:dyDescent="0.2">
      <c r="A104" s="392" t="s">
        <v>278</v>
      </c>
      <c r="B104" s="392" t="s">
        <v>316</v>
      </c>
      <c r="C104" s="390" t="s">
        <v>280</v>
      </c>
      <c r="D104" s="392" t="s">
        <v>280</v>
      </c>
      <c r="E104" s="377">
        <v>13001</v>
      </c>
      <c r="F104" s="392" t="s">
        <v>319</v>
      </c>
      <c r="G104" s="482">
        <v>13303</v>
      </c>
      <c r="H104" s="442" t="s">
        <v>510</v>
      </c>
      <c r="I104" s="442">
        <v>13649131</v>
      </c>
      <c r="J104" s="442">
        <v>0.18</v>
      </c>
      <c r="K104" s="442" t="s">
        <v>510</v>
      </c>
      <c r="L104" s="442" t="s">
        <v>510</v>
      </c>
    </row>
    <row r="105" spans="1:12" x14ac:dyDescent="0.2">
      <c r="A105" s="392" t="s">
        <v>278</v>
      </c>
      <c r="B105" s="392" t="s">
        <v>320</v>
      </c>
      <c r="C105" s="390" t="s">
        <v>280</v>
      </c>
      <c r="D105" s="392" t="s">
        <v>280</v>
      </c>
      <c r="E105" s="377">
        <v>13001</v>
      </c>
      <c r="F105" s="392" t="s">
        <v>321</v>
      </c>
      <c r="G105" s="482">
        <v>13401</v>
      </c>
      <c r="H105" s="442">
        <v>288.97000000000003</v>
      </c>
      <c r="I105" s="442">
        <v>201525490</v>
      </c>
      <c r="J105" s="442">
        <v>0.16</v>
      </c>
      <c r="K105" s="442">
        <v>413568.51</v>
      </c>
      <c r="L105" s="442">
        <v>0.21</v>
      </c>
    </row>
    <row r="106" spans="1:12" x14ac:dyDescent="0.2">
      <c r="A106" s="392" t="s">
        <v>278</v>
      </c>
      <c r="B106" s="392" t="s">
        <v>320</v>
      </c>
      <c r="C106" s="390" t="s">
        <v>280</v>
      </c>
      <c r="D106" s="392" t="s">
        <v>280</v>
      </c>
      <c r="E106" s="377">
        <v>13001</v>
      </c>
      <c r="F106" s="392" t="s">
        <v>322</v>
      </c>
      <c r="G106" s="482">
        <v>13402</v>
      </c>
      <c r="H106" s="442">
        <v>9.1</v>
      </c>
      <c r="I106" s="442">
        <v>72262411</v>
      </c>
      <c r="J106" s="442">
        <v>0.17</v>
      </c>
      <c r="K106" s="442">
        <v>13799.9</v>
      </c>
      <c r="L106" s="442">
        <v>0.02</v>
      </c>
    </row>
    <row r="107" spans="1:12" x14ac:dyDescent="0.2">
      <c r="A107" s="392" t="s">
        <v>278</v>
      </c>
      <c r="B107" s="392" t="s">
        <v>320</v>
      </c>
      <c r="C107" s="390" t="s">
        <v>280</v>
      </c>
      <c r="D107" s="392" t="s">
        <v>280</v>
      </c>
      <c r="E107" s="377">
        <v>13001</v>
      </c>
      <c r="F107" s="392" t="s">
        <v>323</v>
      </c>
      <c r="G107" s="482">
        <v>13403</v>
      </c>
      <c r="H107" s="442">
        <v>7.6</v>
      </c>
      <c r="I107" s="442">
        <v>20574292</v>
      </c>
      <c r="J107" s="442">
        <v>0.17</v>
      </c>
      <c r="K107" s="442">
        <v>11315.26</v>
      </c>
      <c r="L107" s="442">
        <v>0.05</v>
      </c>
    </row>
    <row r="108" spans="1:12" x14ac:dyDescent="0.2">
      <c r="A108" s="392" t="s">
        <v>278</v>
      </c>
      <c r="B108" s="392" t="s">
        <v>320</v>
      </c>
      <c r="C108" s="390" t="s">
        <v>280</v>
      </c>
      <c r="D108" s="392" t="s">
        <v>280</v>
      </c>
      <c r="E108" s="377">
        <v>13001</v>
      </c>
      <c r="F108" s="392" t="s">
        <v>324</v>
      </c>
      <c r="G108" s="482">
        <v>13404</v>
      </c>
      <c r="H108" s="442">
        <v>160</v>
      </c>
      <c r="I108" s="442">
        <v>55652938</v>
      </c>
      <c r="J108" s="442">
        <v>0.17</v>
      </c>
      <c r="K108" s="442">
        <v>241354.3</v>
      </c>
      <c r="L108" s="442">
        <v>0.43</v>
      </c>
    </row>
    <row r="109" spans="1:12" x14ac:dyDescent="0.2">
      <c r="A109" s="392" t="s">
        <v>278</v>
      </c>
      <c r="B109" s="392" t="s">
        <v>325</v>
      </c>
      <c r="C109" s="390" t="s">
        <v>181</v>
      </c>
      <c r="D109" s="392" t="s">
        <v>325</v>
      </c>
      <c r="E109" s="377">
        <v>13501</v>
      </c>
      <c r="F109" s="193" t="s">
        <v>325</v>
      </c>
      <c r="G109" s="482">
        <v>13501</v>
      </c>
      <c r="H109" s="442">
        <v>88.670000000000016</v>
      </c>
      <c r="I109" s="442">
        <v>82899895</v>
      </c>
      <c r="J109" s="442">
        <v>0.17</v>
      </c>
      <c r="K109" s="442">
        <v>130367.91</v>
      </c>
      <c r="L109" s="442">
        <v>0.16</v>
      </c>
    </row>
    <row r="110" spans="1:12" x14ac:dyDescent="0.2">
      <c r="A110" s="392" t="s">
        <v>278</v>
      </c>
      <c r="B110" s="392" t="s">
        <v>326</v>
      </c>
      <c r="C110" s="390" t="s">
        <v>280</v>
      </c>
      <c r="D110" s="392" t="s">
        <v>280</v>
      </c>
      <c r="E110" s="377">
        <v>13001</v>
      </c>
      <c r="F110" s="392" t="s">
        <v>326</v>
      </c>
      <c r="G110" s="482">
        <v>13601</v>
      </c>
      <c r="H110" s="442">
        <v>10.629999999999999</v>
      </c>
      <c r="I110" s="442">
        <v>54416939</v>
      </c>
      <c r="J110" s="442">
        <v>0.17</v>
      </c>
      <c r="K110" s="442">
        <v>15958.01</v>
      </c>
      <c r="L110" s="442">
        <v>0.03</v>
      </c>
    </row>
    <row r="111" spans="1:12" x14ac:dyDescent="0.2">
      <c r="A111" s="392" t="s">
        <v>278</v>
      </c>
      <c r="B111" s="392" t="s">
        <v>326</v>
      </c>
      <c r="C111" s="390" t="s">
        <v>280</v>
      </c>
      <c r="D111" s="392" t="s">
        <v>280</v>
      </c>
      <c r="E111" s="377">
        <v>13001</v>
      </c>
      <c r="F111" s="392" t="s">
        <v>327</v>
      </c>
      <c r="G111" s="482">
        <v>13602</v>
      </c>
      <c r="H111" s="442" t="s">
        <v>510</v>
      </c>
      <c r="I111" s="442">
        <v>22714267</v>
      </c>
      <c r="J111" s="442">
        <v>0.17</v>
      </c>
      <c r="K111" s="442" t="s">
        <v>510</v>
      </c>
      <c r="L111" s="442" t="s">
        <v>510</v>
      </c>
    </row>
    <row r="112" spans="1:12" x14ac:dyDescent="0.2">
      <c r="A112" s="392" t="s">
        <v>278</v>
      </c>
      <c r="B112" s="392" t="s">
        <v>326</v>
      </c>
      <c r="C112" s="390" t="s">
        <v>280</v>
      </c>
      <c r="D112" s="392" t="s">
        <v>280</v>
      </c>
      <c r="E112" s="377">
        <v>13001</v>
      </c>
      <c r="F112" s="392" t="s">
        <v>328</v>
      </c>
      <c r="G112" s="482">
        <v>13603</v>
      </c>
      <c r="H112" s="442" t="s">
        <v>510</v>
      </c>
      <c r="I112" s="442">
        <v>26608239</v>
      </c>
      <c r="J112" s="442">
        <v>0.17</v>
      </c>
      <c r="K112" s="442" t="s">
        <v>510</v>
      </c>
      <c r="L112" s="442" t="s">
        <v>510</v>
      </c>
    </row>
    <row r="113" spans="1:12" x14ac:dyDescent="0.2">
      <c r="A113" s="392" t="s">
        <v>278</v>
      </c>
      <c r="B113" s="392" t="s">
        <v>326</v>
      </c>
      <c r="C113" s="390" t="s">
        <v>280</v>
      </c>
      <c r="D113" s="392" t="s">
        <v>280</v>
      </c>
      <c r="E113" s="377">
        <v>13001</v>
      </c>
      <c r="F113" s="392" t="s">
        <v>329</v>
      </c>
      <c r="G113" s="482">
        <v>13604</v>
      </c>
      <c r="H113" s="442">
        <v>77.83</v>
      </c>
      <c r="I113" s="442">
        <v>47147955</v>
      </c>
      <c r="J113" s="442">
        <v>0.17</v>
      </c>
      <c r="K113" s="442">
        <v>114695.48</v>
      </c>
      <c r="L113" s="442">
        <v>0.24</v>
      </c>
    </row>
    <row r="114" spans="1:12" x14ac:dyDescent="0.2">
      <c r="A114" s="392" t="s">
        <v>278</v>
      </c>
      <c r="B114" s="392" t="s">
        <v>326</v>
      </c>
      <c r="C114" s="390" t="s">
        <v>280</v>
      </c>
      <c r="D114" s="392" t="s">
        <v>280</v>
      </c>
      <c r="E114" s="377">
        <v>13001</v>
      </c>
      <c r="F114" s="392" t="s">
        <v>330</v>
      </c>
      <c r="G114" s="482">
        <v>13605</v>
      </c>
      <c r="H114" s="442">
        <v>9.5</v>
      </c>
      <c r="I114" s="442">
        <v>67475178</v>
      </c>
      <c r="J114" s="442">
        <v>0.17</v>
      </c>
      <c r="K114" s="442">
        <v>14167.99</v>
      </c>
      <c r="L114" s="442">
        <v>0.02</v>
      </c>
    </row>
    <row r="115" spans="1:12" x14ac:dyDescent="0.2">
      <c r="A115" s="392" t="s">
        <v>331</v>
      </c>
      <c r="B115" s="392" t="s">
        <v>332</v>
      </c>
      <c r="C115" s="390" t="s">
        <v>181</v>
      </c>
      <c r="D115" s="392" t="s">
        <v>332</v>
      </c>
      <c r="E115" s="377">
        <v>14101</v>
      </c>
      <c r="F115" s="392" t="s">
        <v>332</v>
      </c>
      <c r="G115" s="482">
        <v>14101</v>
      </c>
      <c r="H115" s="442">
        <v>61.044999999999995</v>
      </c>
      <c r="I115" s="442">
        <v>130542902</v>
      </c>
      <c r="J115" s="442">
        <v>0.14000000000000001</v>
      </c>
      <c r="K115" s="442">
        <v>74096.47</v>
      </c>
      <c r="L115" s="442">
        <v>0.06</v>
      </c>
    </row>
    <row r="116" spans="1:12" x14ac:dyDescent="0.2">
      <c r="A116" s="392" t="s">
        <v>333</v>
      </c>
      <c r="B116" s="392" t="s">
        <v>334</v>
      </c>
      <c r="C116" s="390" t="s">
        <v>181</v>
      </c>
      <c r="D116" s="392" t="s">
        <v>334</v>
      </c>
      <c r="E116" s="377">
        <v>15101</v>
      </c>
      <c r="F116" s="392" t="s">
        <v>334</v>
      </c>
      <c r="G116" s="482">
        <v>15101</v>
      </c>
      <c r="H116" s="442">
        <v>154.85999999999999</v>
      </c>
      <c r="I116" s="442">
        <v>156725454</v>
      </c>
      <c r="J116" s="442">
        <v>0.17</v>
      </c>
      <c r="K116" s="442">
        <v>232004.72</v>
      </c>
      <c r="L116" s="442">
        <v>0.15</v>
      </c>
    </row>
    <row r="117" spans="1:12" x14ac:dyDescent="0.2">
      <c r="A117" s="392" t="s">
        <v>335</v>
      </c>
      <c r="B117" s="403" t="s">
        <v>336</v>
      </c>
      <c r="C117" s="390" t="s">
        <v>181</v>
      </c>
      <c r="D117" s="392" t="s">
        <v>337</v>
      </c>
      <c r="E117" s="377">
        <v>16101</v>
      </c>
      <c r="F117" s="392" t="s">
        <v>338</v>
      </c>
      <c r="G117" s="482">
        <v>16101</v>
      </c>
      <c r="H117" s="442">
        <v>4.9700000000000006</v>
      </c>
      <c r="I117" s="442">
        <v>148994692</v>
      </c>
      <c r="J117" s="442" t="s">
        <v>510</v>
      </c>
      <c r="K117" s="442" t="s">
        <v>510</v>
      </c>
      <c r="L117" s="442" t="s">
        <v>510</v>
      </c>
    </row>
    <row r="118" spans="1:12" x14ac:dyDescent="0.2">
      <c r="A118" s="392" t="s">
        <v>335</v>
      </c>
      <c r="B118" s="403" t="s">
        <v>336</v>
      </c>
      <c r="C118" s="390" t="s">
        <v>181</v>
      </c>
      <c r="D118" s="392" t="s">
        <v>337</v>
      </c>
      <c r="E118" s="377">
        <v>16101</v>
      </c>
      <c r="F118" s="392" t="s">
        <v>339</v>
      </c>
      <c r="G118" s="482">
        <v>16103</v>
      </c>
      <c r="H118" s="442" t="s">
        <v>510</v>
      </c>
      <c r="I118" s="442">
        <v>19692533</v>
      </c>
      <c r="J118" s="442" t="s">
        <v>510</v>
      </c>
      <c r="K118" s="442" t="s">
        <v>510</v>
      </c>
      <c r="L118" s="442" t="s">
        <v>510</v>
      </c>
    </row>
    <row r="119" spans="1:12" x14ac:dyDescent="0.2">
      <c r="A119" s="392" t="s">
        <v>335</v>
      </c>
      <c r="B119" s="403" t="s">
        <v>340</v>
      </c>
      <c r="C119" s="390" t="s">
        <v>181</v>
      </c>
      <c r="D119" s="387" t="s">
        <v>341</v>
      </c>
      <c r="E119" s="377">
        <v>16301</v>
      </c>
      <c r="F119" s="387" t="s">
        <v>341</v>
      </c>
      <c r="G119" s="482">
        <v>16301</v>
      </c>
      <c r="H119" s="442">
        <v>57.04</v>
      </c>
      <c r="I119" s="442">
        <v>34270863</v>
      </c>
      <c r="J119" s="442" t="s">
        <v>510</v>
      </c>
      <c r="K119" s="442" t="s">
        <v>510</v>
      </c>
      <c r="L119" s="442" t="s">
        <v>510</v>
      </c>
    </row>
  </sheetData>
  <mergeCells count="1">
    <mergeCell ref="B1:L1"/>
  </mergeCells>
  <hyperlinks>
    <hyperlink ref="M1" location="INDICE!A1" display="INDICE" xr:uid="{00000000-0004-0000-1100-000000000000}"/>
    <hyperlink ref="M2" location="Matriz_Estadisticas!A1" display="ESTADÍSTICAS" xr:uid="{00000000-0004-0000-1100-000001000000}"/>
  </hyperlinks>
  <pageMargins left="0.7" right="0.7" top="0.75" bottom="0.75" header="0.3" footer="0.3"/>
  <pageSetup orientation="portrait" horizontalDpi="0" verticalDpi="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C37"/>
  <sheetViews>
    <sheetView zoomScaleNormal="100" workbookViewId="0"/>
  </sheetViews>
  <sheetFormatPr baseColWidth="10" defaultColWidth="11.42578125" defaultRowHeight="15" x14ac:dyDescent="0.25"/>
  <cols>
    <col min="1" max="1" width="44.42578125" style="657" bestFit="1" customWidth="1"/>
    <col min="2" max="2" width="100.7109375" style="34" customWidth="1"/>
    <col min="3" max="3" width="7" style="34" bestFit="1" customWidth="1"/>
    <col min="4" max="16384" width="11.42578125" style="34"/>
  </cols>
  <sheetData>
    <row r="1" spans="1:3" x14ac:dyDescent="0.25">
      <c r="A1" s="678" t="s">
        <v>401</v>
      </c>
      <c r="B1" s="679" t="s">
        <v>402</v>
      </c>
      <c r="C1" s="6" t="s">
        <v>144</v>
      </c>
    </row>
    <row r="2" spans="1:3" x14ac:dyDescent="0.25">
      <c r="A2" s="432" t="s">
        <v>8</v>
      </c>
      <c r="B2" s="428" t="s">
        <v>67</v>
      </c>
      <c r="C2" s="263"/>
    </row>
    <row r="3" spans="1:3" x14ac:dyDescent="0.25">
      <c r="A3" s="415" t="s">
        <v>6</v>
      </c>
      <c r="B3" s="428" t="s">
        <v>487</v>
      </c>
      <c r="C3" s="263"/>
    </row>
    <row r="4" spans="1:3" x14ac:dyDescent="0.25">
      <c r="A4" s="415" t="s">
        <v>370</v>
      </c>
      <c r="B4" s="428" t="s">
        <v>545</v>
      </c>
      <c r="C4" s="263"/>
    </row>
    <row r="5" spans="1:3" x14ac:dyDescent="0.25">
      <c r="A5" s="415" t="s">
        <v>11</v>
      </c>
      <c r="B5" s="436" t="s">
        <v>546</v>
      </c>
      <c r="C5" s="263"/>
    </row>
    <row r="6" spans="1:3" x14ac:dyDescent="0.25">
      <c r="A6" s="415" t="s">
        <v>145</v>
      </c>
      <c r="B6" s="428" t="s">
        <v>404</v>
      </c>
      <c r="C6" s="263"/>
    </row>
    <row r="7" spans="1:3" x14ac:dyDescent="0.25">
      <c r="A7" s="415" t="s">
        <v>9</v>
      </c>
      <c r="B7" s="428" t="s">
        <v>405</v>
      </c>
      <c r="C7" s="263"/>
    </row>
    <row r="8" spans="1:3" x14ac:dyDescent="0.25">
      <c r="A8" s="415" t="s">
        <v>371</v>
      </c>
      <c r="B8" s="428">
        <v>2018</v>
      </c>
      <c r="C8" s="263"/>
    </row>
    <row r="9" spans="1:3" x14ac:dyDescent="0.25">
      <c r="A9" s="415" t="s">
        <v>372</v>
      </c>
      <c r="B9" s="428" t="s">
        <v>15</v>
      </c>
      <c r="C9" s="263"/>
    </row>
    <row r="10" spans="1:3" ht="64.5" x14ac:dyDescent="0.25">
      <c r="A10" s="209" t="s">
        <v>373</v>
      </c>
      <c r="B10" s="437" t="s">
        <v>547</v>
      </c>
      <c r="C10" s="263"/>
    </row>
    <row r="11" spans="1:3" x14ac:dyDescent="0.25">
      <c r="A11" s="415" t="s">
        <v>374</v>
      </c>
      <c r="B11" s="428" t="s">
        <v>455</v>
      </c>
      <c r="C11" s="263"/>
    </row>
    <row r="12" spans="1:3" x14ac:dyDescent="0.25">
      <c r="A12" s="415" t="s">
        <v>375</v>
      </c>
      <c r="B12" s="428" t="s">
        <v>548</v>
      </c>
      <c r="C12" s="263"/>
    </row>
    <row r="13" spans="1:3" x14ac:dyDescent="0.25">
      <c r="A13" s="415" t="s">
        <v>376</v>
      </c>
      <c r="B13" s="428" t="s">
        <v>549</v>
      </c>
      <c r="C13" s="263"/>
    </row>
    <row r="14" spans="1:3" x14ac:dyDescent="0.25">
      <c r="A14" s="415" t="s">
        <v>146</v>
      </c>
      <c r="B14" s="428" t="s">
        <v>528</v>
      </c>
      <c r="C14" s="263"/>
    </row>
    <row r="15" spans="1:3" x14ac:dyDescent="0.25">
      <c r="A15" s="415" t="s">
        <v>377</v>
      </c>
      <c r="B15" s="426">
        <v>43126</v>
      </c>
      <c r="C15" s="263"/>
    </row>
    <row r="16" spans="1:3" x14ac:dyDescent="0.25">
      <c r="A16" s="415" t="s">
        <v>378</v>
      </c>
      <c r="B16" s="425">
        <v>43685</v>
      </c>
      <c r="C16" s="263"/>
    </row>
    <row r="17" spans="1:2" x14ac:dyDescent="0.25">
      <c r="A17" s="433" t="s">
        <v>379</v>
      </c>
      <c r="B17" s="428" t="s">
        <v>412</v>
      </c>
    </row>
    <row r="18" spans="1:2" x14ac:dyDescent="0.25">
      <c r="A18" s="432" t="s">
        <v>380</v>
      </c>
      <c r="B18" s="428" t="s">
        <v>550</v>
      </c>
    </row>
    <row r="19" spans="1:2" x14ac:dyDescent="0.25">
      <c r="A19" s="432" t="s">
        <v>381</v>
      </c>
      <c r="B19" s="428" t="s">
        <v>530</v>
      </c>
    </row>
    <row r="20" spans="1:2" x14ac:dyDescent="0.25">
      <c r="A20" s="432" t="s">
        <v>382</v>
      </c>
      <c r="B20" s="428" t="s">
        <v>462</v>
      </c>
    </row>
    <row r="21" spans="1:2" x14ac:dyDescent="0.25">
      <c r="A21" s="432" t="s">
        <v>385</v>
      </c>
      <c r="B21" s="428" t="s">
        <v>551</v>
      </c>
    </row>
    <row r="22" spans="1:2" x14ac:dyDescent="0.25">
      <c r="A22" s="432" t="s">
        <v>386</v>
      </c>
      <c r="B22" s="421" t="s">
        <v>552</v>
      </c>
    </row>
    <row r="23" spans="1:2" x14ac:dyDescent="0.25">
      <c r="A23" s="432" t="s">
        <v>418</v>
      </c>
      <c r="B23" s="428" t="s">
        <v>553</v>
      </c>
    </row>
    <row r="24" spans="1:2" x14ac:dyDescent="0.25">
      <c r="A24" s="432" t="s">
        <v>387</v>
      </c>
      <c r="B24" s="428">
        <v>2018</v>
      </c>
    </row>
    <row r="25" spans="1:2" x14ac:dyDescent="0.25">
      <c r="A25" s="432" t="s">
        <v>388</v>
      </c>
      <c r="B25" s="428" t="s">
        <v>554</v>
      </c>
    </row>
    <row r="26" spans="1:2" x14ac:dyDescent="0.25">
      <c r="A26" s="432" t="s">
        <v>389</v>
      </c>
      <c r="B26" s="423" t="s">
        <v>555</v>
      </c>
    </row>
    <row r="27" spans="1:2" x14ac:dyDescent="0.25">
      <c r="A27" s="432" t="s">
        <v>390</v>
      </c>
      <c r="B27" s="421" t="s">
        <v>552</v>
      </c>
    </row>
    <row r="28" spans="1:2" x14ac:dyDescent="0.25">
      <c r="A28" s="432" t="s">
        <v>422</v>
      </c>
      <c r="B28" s="420" t="s">
        <v>556</v>
      </c>
    </row>
    <row r="29" spans="1:2" x14ac:dyDescent="0.25">
      <c r="A29" s="432" t="s">
        <v>391</v>
      </c>
      <c r="B29" s="434">
        <v>2018</v>
      </c>
    </row>
    <row r="30" spans="1:2" x14ac:dyDescent="0.25">
      <c r="A30" s="432" t="s">
        <v>392</v>
      </c>
      <c r="B30" s="423" t="s">
        <v>554</v>
      </c>
    </row>
    <row r="31" spans="1:2" x14ac:dyDescent="0.25">
      <c r="A31" s="432" t="s">
        <v>393</v>
      </c>
      <c r="B31" s="423" t="s">
        <v>557</v>
      </c>
    </row>
    <row r="32" spans="1:2" x14ac:dyDescent="0.25">
      <c r="A32" s="432" t="s">
        <v>394</v>
      </c>
      <c r="B32" s="421" t="s">
        <v>552</v>
      </c>
    </row>
    <row r="33" spans="1:2" x14ac:dyDescent="0.25">
      <c r="A33" s="432" t="s">
        <v>423</v>
      </c>
      <c r="B33" s="420" t="s">
        <v>556</v>
      </c>
    </row>
    <row r="34" spans="1:2" x14ac:dyDescent="0.25">
      <c r="A34" s="432" t="s">
        <v>395</v>
      </c>
      <c r="B34" s="434">
        <v>2018</v>
      </c>
    </row>
    <row r="35" spans="1:2" x14ac:dyDescent="0.25">
      <c r="A35" s="432" t="s">
        <v>396</v>
      </c>
      <c r="B35" s="423" t="s">
        <v>554</v>
      </c>
    </row>
    <row r="36" spans="1:2" x14ac:dyDescent="0.25">
      <c r="A36" s="432" t="s">
        <v>383</v>
      </c>
      <c r="B36" s="435" t="s">
        <v>558</v>
      </c>
    </row>
    <row r="37" spans="1:2" x14ac:dyDescent="0.25">
      <c r="A37" s="432" t="s">
        <v>384</v>
      </c>
      <c r="B37" s="443" t="s">
        <v>67</v>
      </c>
    </row>
  </sheetData>
  <hyperlinks>
    <hyperlink ref="C1" location="INDICE!A1" display="INDICE" xr:uid="{00000000-0004-0000-1200-000000000000}"/>
  </hyperlinks>
  <pageMargins left="0.7" right="0.7" top="0.75" bottom="0.75" header="0.3" footer="0.3"/>
  <pageSetup orientation="portrait" horizontalDpi="4294967293" vertic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W91"/>
  <sheetViews>
    <sheetView zoomScaleNormal="100" workbookViewId="0">
      <pane xSplit="7" ySplit="2" topLeftCell="H17" activePane="bottomRight" state="frozen"/>
      <selection pane="topRight" activeCell="A16" sqref="A16"/>
      <selection pane="bottomLeft" activeCell="A16" sqref="A16"/>
      <selection pane="bottomRight" activeCell="C21" sqref="C21"/>
    </sheetView>
  </sheetViews>
  <sheetFormatPr baseColWidth="10" defaultColWidth="9.140625" defaultRowHeight="12" x14ac:dyDescent="0.25"/>
  <cols>
    <col min="1" max="1" width="17.28515625" style="422" customWidth="1"/>
    <col min="2" max="2" width="18.85546875" style="422" customWidth="1"/>
    <col min="3" max="3" width="10.140625" style="422" bestFit="1" customWidth="1"/>
    <col min="4" max="4" width="11.140625" style="422" customWidth="1"/>
    <col min="5" max="5" width="13" style="422" bestFit="1" customWidth="1"/>
    <col min="6" max="6" width="14.7109375" style="422" customWidth="1"/>
    <col min="7" max="7" width="25.42578125" style="445" bestFit="1" customWidth="1"/>
    <col min="8" max="8" width="7.5703125" style="422" bestFit="1" customWidth="1"/>
    <col min="9" max="9" width="7" style="422" customWidth="1"/>
    <col min="10" max="10" width="7.85546875" style="422" bestFit="1" customWidth="1"/>
    <col min="11" max="11" width="7.7109375" style="422" bestFit="1" customWidth="1"/>
    <col min="12" max="12" width="7.28515625" style="422" customWidth="1"/>
    <col min="13" max="13" width="7.140625" style="422" customWidth="1"/>
    <col min="14" max="14" width="7" style="422" customWidth="1"/>
    <col min="15" max="15" width="10.140625" style="422" bestFit="1" customWidth="1"/>
    <col min="16" max="16" width="6.5703125" style="422" bestFit="1" customWidth="1"/>
    <col min="17" max="17" width="7" style="445" bestFit="1" customWidth="1"/>
    <col min="18" max="18" width="8.7109375" style="445" bestFit="1" customWidth="1"/>
    <col min="19" max="19" width="8.42578125" style="445" bestFit="1" customWidth="1"/>
    <col min="20" max="21" width="7.85546875" style="445" bestFit="1" customWidth="1"/>
    <col min="22" max="22" width="7.7109375" style="445" customWidth="1"/>
    <col min="23" max="23" width="8.85546875" style="445" bestFit="1" customWidth="1"/>
    <col min="24" max="16384" width="9.140625" style="445"/>
  </cols>
  <sheetData>
    <row r="1" spans="1:23" x14ac:dyDescent="0.25">
      <c r="A1" s="430" t="s">
        <v>144</v>
      </c>
      <c r="H1" s="724" t="s">
        <v>14</v>
      </c>
      <c r="I1" s="724"/>
      <c r="J1" s="724"/>
      <c r="K1" s="724"/>
      <c r="L1" s="724"/>
      <c r="M1" s="724"/>
      <c r="N1" s="724"/>
      <c r="O1" s="724"/>
      <c r="P1" s="724" t="s">
        <v>15</v>
      </c>
      <c r="Q1" s="724"/>
      <c r="R1" s="724"/>
      <c r="S1" s="724"/>
      <c r="T1" s="724"/>
      <c r="U1" s="724"/>
      <c r="V1" s="724"/>
      <c r="W1" s="724"/>
    </row>
    <row r="2" spans="1:23" ht="36" x14ac:dyDescent="0.25">
      <c r="A2" s="674" t="s">
        <v>6</v>
      </c>
      <c r="B2" s="674" t="s">
        <v>7</v>
      </c>
      <c r="C2" s="674" t="s">
        <v>8</v>
      </c>
      <c r="D2" s="674" t="s">
        <v>11</v>
      </c>
      <c r="E2" s="674" t="s">
        <v>145</v>
      </c>
      <c r="F2" s="674" t="s">
        <v>146</v>
      </c>
      <c r="G2" s="674" t="s">
        <v>9</v>
      </c>
      <c r="H2" s="674" t="s">
        <v>147</v>
      </c>
      <c r="I2" s="674" t="s">
        <v>148</v>
      </c>
      <c r="J2" s="674" t="s">
        <v>149</v>
      </c>
      <c r="K2" s="674" t="s">
        <v>150</v>
      </c>
      <c r="L2" s="674" t="s">
        <v>151</v>
      </c>
      <c r="M2" s="674" t="s">
        <v>152</v>
      </c>
      <c r="N2" s="674" t="s">
        <v>153</v>
      </c>
      <c r="O2" s="674" t="s">
        <v>154</v>
      </c>
      <c r="P2" s="674" t="s">
        <v>147</v>
      </c>
      <c r="Q2" s="674" t="s">
        <v>148</v>
      </c>
      <c r="R2" s="674" t="s">
        <v>149</v>
      </c>
      <c r="S2" s="674" t="s">
        <v>150</v>
      </c>
      <c r="T2" s="674" t="s">
        <v>151</v>
      </c>
      <c r="U2" s="674" t="s">
        <v>152</v>
      </c>
      <c r="V2" s="674" t="s">
        <v>153</v>
      </c>
      <c r="W2" s="674" t="s">
        <v>154</v>
      </c>
    </row>
    <row r="3" spans="1:23" ht="36" x14ac:dyDescent="0.25">
      <c r="A3" s="720" t="s">
        <v>16</v>
      </c>
      <c r="B3" s="721" t="s">
        <v>17</v>
      </c>
      <c r="C3" s="446" t="str">
        <f>IFERROR(VLOOKUP(C$2,BPU_20_M!$A$2:$B$68,2,FALSE),"")</f>
        <v>BPU_20</v>
      </c>
      <c r="D3" s="447" t="str">
        <f>IFERROR(VLOOKUP(D$2,BPU_20_M!$A$2:$B$68,2,FALSE),"")</f>
        <v>Distancia a plazas públicas</v>
      </c>
      <c r="E3" s="448" t="s">
        <v>18</v>
      </c>
      <c r="F3" s="448" t="str">
        <f>IFERROR(VLOOKUP(F$2,BPU_20_M!$A$2:$B$68,2,FALSE),"")</f>
        <v>Metros lineales</v>
      </c>
      <c r="G3" s="448" t="str">
        <f>IFERROR(VLOOKUP(G$2,BPU_20_M!$A$2:$B$68,2,FALSE),"")</f>
        <v>Hasta 400 metros de distancia</v>
      </c>
      <c r="H3" s="449" t="s">
        <v>19</v>
      </c>
      <c r="I3" s="450">
        <f>MIN(BPU_20_I!$H$3:$H$119)</f>
        <v>170.11</v>
      </c>
      <c r="J3" s="450">
        <f>MAX(BPU_20_I!$H$3:$H$119)</f>
        <v>1066.3699999999999</v>
      </c>
      <c r="K3" s="450">
        <f>AVERAGE(BPU_20_I!$H$3:$H$119)</f>
        <v>341.86435897435888</v>
      </c>
      <c r="L3" s="450">
        <f>PERCENTILE(BPU_20_I!$H$3:$H$119,0.25)</f>
        <v>242.14</v>
      </c>
      <c r="M3" s="450">
        <f>PERCENTILE(BPU_20_I!$H$3:$H$119,0.5)</f>
        <v>291.29000000000002</v>
      </c>
      <c r="N3" s="450">
        <f>PERCENTILE(BPU_20_I!$H$3:$H$119,0.75)</f>
        <v>385.68</v>
      </c>
      <c r="O3" s="450">
        <f>STDEV(BPU_20_I!$H$3:$H$119)</f>
        <v>160.42851160297499</v>
      </c>
      <c r="P3" s="672" t="s">
        <v>20</v>
      </c>
      <c r="Q3" s="672"/>
      <c r="R3" s="672"/>
      <c r="S3" s="673"/>
      <c r="T3" s="673"/>
      <c r="U3" s="673"/>
      <c r="V3" s="673"/>
      <c r="W3" s="673"/>
    </row>
    <row r="4" spans="1:23" ht="96" x14ac:dyDescent="0.25">
      <c r="A4" s="720"/>
      <c r="B4" s="722"/>
      <c r="C4" s="446" t="str">
        <f>IFERROR(VLOOKUP(C$2,BPU_21_M!$A$2:$B$72,2,FALSE),"")</f>
        <v>BPU_21</v>
      </c>
      <c r="D4" s="447" t="str">
        <f>IFERROR(VLOOKUP(D$2,BPU_21_M!$A$2:$B$72,2,FALSE),"")</f>
        <v>Superficie de plazas públicas por habitante que cumple estándar de distancia (400 metros)</v>
      </c>
      <c r="E4" s="448" t="s">
        <v>18</v>
      </c>
      <c r="F4" s="448" t="str">
        <f>IFERROR(VLOOKUP(F$2,BPU_21_M!$A$2:$B$72,2,FALSE),"")</f>
        <v>Metros cuadrados/Habitante</v>
      </c>
      <c r="G4" s="448" t="str">
        <f>IFERROR(VLOOKUP(G$2,BPU_21_M!$A$2:$B$72,2,FALSE),"")</f>
        <v>Sin estándar</v>
      </c>
      <c r="H4" s="449" t="s">
        <v>21</v>
      </c>
      <c r="I4" s="450">
        <f>MIN(BPU_21_I!$J$3:$J$119)</f>
        <v>1.1499999999999999</v>
      </c>
      <c r="J4" s="450">
        <f>MAX(BPU_21_I!$J$3:$J$119)</f>
        <v>24.69</v>
      </c>
      <c r="K4" s="450">
        <f>AVERAGE(BPU_21_I!$J$3:$J$119)</f>
        <v>4.8647863247863254</v>
      </c>
      <c r="L4" s="450">
        <f>PERCENTILE(BPU_21_I!$J$3:$J$119,0.25)</f>
        <v>3.15</v>
      </c>
      <c r="M4" s="450">
        <f>PERCENTILE(BPU_21_I!$J$3:$J$119,0.5)</f>
        <v>4.24</v>
      </c>
      <c r="N4" s="450">
        <f>PERCENTILE(BPU_21_I!$J$3:$J$119,0.75)</f>
        <v>5.89</v>
      </c>
      <c r="O4" s="450">
        <f>STDEV(BPU_21_I!$J$3:$J$119)</f>
        <v>2.9425726482376278</v>
      </c>
      <c r="P4" s="672" t="s">
        <v>20</v>
      </c>
      <c r="Q4" s="672"/>
      <c r="R4" s="672"/>
      <c r="S4" s="673"/>
      <c r="T4" s="673"/>
      <c r="U4" s="673"/>
      <c r="V4" s="673"/>
      <c r="W4" s="673"/>
    </row>
    <row r="5" spans="1:23" ht="36" x14ac:dyDescent="0.25">
      <c r="A5" s="720"/>
      <c r="B5" s="722"/>
      <c r="C5" s="446" t="str">
        <f>IFERROR(VLOOKUP(C$2,BPU_22_M!$A$2:$B$68,2,FALSE),"")</f>
        <v>BPU_22</v>
      </c>
      <c r="D5" s="447" t="str">
        <f>IFERROR(VLOOKUP(D$2,BPU_22_M!$A$2:$B$68,2,FALSE),"")</f>
        <v>Distancia a parques públicos</v>
      </c>
      <c r="E5" s="448" t="s">
        <v>18</v>
      </c>
      <c r="F5" s="448" t="str">
        <f>IFERROR(VLOOKUP(F$2,BPU_22_M!$A$2:$B$68,2,FALSE),"")</f>
        <v>Metros lineales</v>
      </c>
      <c r="G5" s="448" t="str">
        <f>IFERROR(VLOOKUP(G$2,BPU_22_M!$A$2:$B$68,2,FALSE),"")</f>
        <v>Hasta 3000 metros de distancia</v>
      </c>
      <c r="H5" s="449" t="s">
        <v>22</v>
      </c>
      <c r="I5" s="450">
        <f>MIN(BPU_22_I!$H$3:$H$119)</f>
        <v>85.32</v>
      </c>
      <c r="J5" s="450">
        <f>MAX(BPU_22_I!$H$3:$H$119)</f>
        <v>12065.09</v>
      </c>
      <c r="K5" s="450">
        <f>AVERAGE(BPU_22_I!$H$3:$H$119)</f>
        <v>1883.1293457943925</v>
      </c>
      <c r="L5" s="450">
        <f>PERCENTILE(BPU_22_I!$H$3:$H$119,0.25)</f>
        <v>1062.4449999999999</v>
      </c>
      <c r="M5" s="450">
        <f>PERCENTILE(BPU_22_I!$H$3:$H$119,0.5)</f>
        <v>1479.23</v>
      </c>
      <c r="N5" s="450">
        <f>PERCENTILE(BPU_22_I!$H$3:$H$119,0.75)</f>
        <v>1939.2649999999999</v>
      </c>
      <c r="O5" s="450">
        <f>STDEV(BPU_22_I!$H$3:$H$119)</f>
        <v>1778.8609671000722</v>
      </c>
      <c r="P5" s="672" t="s">
        <v>20</v>
      </c>
      <c r="Q5" s="672"/>
      <c r="R5" s="672"/>
      <c r="S5" s="673"/>
      <c r="T5" s="673"/>
      <c r="U5" s="673"/>
      <c r="V5" s="673"/>
      <c r="W5" s="673"/>
    </row>
    <row r="6" spans="1:23" ht="108" x14ac:dyDescent="0.25">
      <c r="A6" s="720"/>
      <c r="B6" s="722"/>
      <c r="C6" s="446" t="str">
        <f>IFERROR(VLOOKUP(C$2,BPU_23_M!$A$2:$B$68,2,FALSE),"")</f>
        <v>BPU_23</v>
      </c>
      <c r="D6" s="447" t="str">
        <f>IFERROR(VLOOKUP(D$2,BPU_23_M!$A$2:$B$68,2,FALSE),"")</f>
        <v>Superficie de parques públicos por habitante que cumple estándar de distancia (3000 metros)</v>
      </c>
      <c r="E6" s="448" t="s">
        <v>18</v>
      </c>
      <c r="F6" s="448" t="str">
        <f>IFERROR(VLOOKUP(F$2,BPU_23_M!$A$2:$B$68,2,FALSE),"")</f>
        <v>Metros cuadrados / Habitante</v>
      </c>
      <c r="G6" s="448" t="str">
        <f>IFERROR(VLOOKUP(G$2,BPU_23_M!$A$2:$B$68,2,FALSE),"")</f>
        <v>Sin estándar</v>
      </c>
      <c r="H6" s="449" t="s">
        <v>23</v>
      </c>
      <c r="I6" s="450">
        <f>MIN(BPU_23_I!$J$3:$J$119)</f>
        <v>0.28000000000000003</v>
      </c>
      <c r="J6" s="450">
        <f>MAX(BPU_23_I!$J$3:$J$119)</f>
        <v>65.02</v>
      </c>
      <c r="K6" s="450">
        <f>AVERAGE(BPU_23_I!$J$3:$J$119)</f>
        <v>4.375300000000002</v>
      </c>
      <c r="L6" s="450">
        <f>PERCENTILE(BPU_23_I!$J$3:$J$119,0.25)</f>
        <v>1.2124999999999999</v>
      </c>
      <c r="M6" s="450">
        <f>PERCENTILE(BPU_23_I!$J$3:$J$119,0.5)</f>
        <v>2.2650000000000001</v>
      </c>
      <c r="N6" s="450">
        <f>PERCENTILE(BPU_23_I!$J$3:$J$119,0.75)</f>
        <v>5.2575000000000003</v>
      </c>
      <c r="O6" s="450">
        <f>STDEV(BPU_23_I!$J$3:$J$119)</f>
        <v>7.1950275274811908</v>
      </c>
      <c r="P6" s="672" t="s">
        <v>20</v>
      </c>
      <c r="Q6" s="672"/>
      <c r="R6" s="672"/>
      <c r="S6" s="673"/>
      <c r="T6" s="673"/>
      <c r="U6" s="673"/>
      <c r="V6" s="673"/>
      <c r="W6" s="673"/>
    </row>
    <row r="7" spans="1:23" ht="84" x14ac:dyDescent="0.25">
      <c r="A7" s="720"/>
      <c r="B7" s="722"/>
      <c r="C7" s="446" t="str">
        <f>IFERROR(VLOOKUP(C$2,BPU_28a_M!$A$2:$B$63,2,FALSE),"")</f>
        <v xml:space="preserve">BPU_28a </v>
      </c>
      <c r="D7" s="447" t="str">
        <f>IFERROR(VLOOKUP(D$2,BPU_28a_M!$A$2:$B$63,2,FALSE),"")</f>
        <v xml:space="preserve">Porcentaje de población atendida por el sistema de plazas públicas </v>
      </c>
      <c r="E7" s="448" t="s">
        <v>18</v>
      </c>
      <c r="F7" s="448" t="str">
        <f>IFERROR(VLOOKUP(F$2,BPU_28a_M!$A$2:$B$63,2,FALSE),"")</f>
        <v>Porcentaje</v>
      </c>
      <c r="G7" s="448" t="str">
        <f>IFERROR(VLOOKUP(G$2,BPU_28a_M!$A$2:$B$63,2,FALSE),"")</f>
        <v>Sin estándar</v>
      </c>
      <c r="H7" s="449" t="s">
        <v>24</v>
      </c>
      <c r="I7" s="450">
        <f>MIN(BPU_28a_I!$J$3:$J$119)</f>
        <v>20.260000000000002</v>
      </c>
      <c r="J7" s="450">
        <f>MAX(BPU_28a_I!$J$3:$J$119)</f>
        <v>97.12</v>
      </c>
      <c r="K7" s="308">
        <f>AVERAGE(BPU_28a_I!$J$3:$J$119)</f>
        <v>73.530769230769238</v>
      </c>
      <c r="L7" s="308">
        <f>PERCENTILE(BPU_28a_I!$J$3:$J$119,0.25)</f>
        <v>64.2</v>
      </c>
      <c r="M7" s="308">
        <f>PERCENTILE(BPU_28a_I!$J$3:$J$119,0.5)</f>
        <v>78.41</v>
      </c>
      <c r="N7" s="308">
        <f>PERCENTILE(BPU_28a_I!$J$3:$J$119,0.75)</f>
        <v>85.38</v>
      </c>
      <c r="O7" s="308">
        <f>STDEV(BPU_28a_I!$J$3:$J$119)</f>
        <v>16.962492505212598</v>
      </c>
      <c r="P7" s="672" t="s">
        <v>20</v>
      </c>
      <c r="Q7" s="451"/>
      <c r="R7" s="451"/>
      <c r="S7" s="451"/>
      <c r="T7" s="451"/>
      <c r="U7" s="451"/>
      <c r="V7" s="451"/>
      <c r="W7" s="451"/>
    </row>
    <row r="8" spans="1:23" ht="84" x14ac:dyDescent="0.25">
      <c r="A8" s="720"/>
      <c r="B8" s="722"/>
      <c r="C8" s="446" t="str">
        <f>IFERROR(VLOOKUP(C$2,BPU_28b_M!$A$2:$B$63,2,FALSE),"")</f>
        <v>BPU_28b</v>
      </c>
      <c r="D8" s="447" t="str">
        <f>IFERROR(VLOOKUP(D$2,BPU_28b_M!$A$2:$B$63,2,FALSE),"")</f>
        <v>Porcentaje de población atendida por el sistema de parques públicos</v>
      </c>
      <c r="E8" s="448" t="s">
        <v>18</v>
      </c>
      <c r="F8" s="448" t="str">
        <f>IFERROR(VLOOKUP(F$2,BPU_28b_M!$A$2:$B$63,2,FALSE),"")</f>
        <v>Porcentaje</v>
      </c>
      <c r="G8" s="448" t="str">
        <f>IFERROR(VLOOKUP(G$2,BPU_28b_M!$A$2:$B$63,2,FALSE),"")</f>
        <v>Sin estándar</v>
      </c>
      <c r="H8" s="449" t="s">
        <v>25</v>
      </c>
      <c r="I8" s="450">
        <f>MIN(BPU_28b_I!$J$3:$J$119)</f>
        <v>0.56999999999999995</v>
      </c>
      <c r="J8" s="450">
        <f>MAX(BPU_28b_I!$J$3:$J$119)</f>
        <v>100</v>
      </c>
      <c r="K8" s="308">
        <f>AVERAGE(BPU_28b_I!$J$3:$J$119)</f>
        <v>82.545922330097099</v>
      </c>
      <c r="L8" s="308">
        <f>PERCENTILE(BPU_28b_I!$J$3:$J$119,0.25)</f>
        <v>73.34</v>
      </c>
      <c r="M8" s="308">
        <f>PERCENTILE(BPU_28b_I!$J$3:$J$119,0.5)</f>
        <v>90.35</v>
      </c>
      <c r="N8" s="308">
        <f>PERCENTILE(BPU_28b_I!$J$3:$J$119,0.75)</f>
        <v>99.83</v>
      </c>
      <c r="O8" s="308">
        <f>STDEV(BPU_28b_I!$J$3:$J$119)</f>
        <v>23.284483659467824</v>
      </c>
      <c r="P8" s="449"/>
      <c r="Q8" s="450"/>
      <c r="R8" s="450"/>
      <c r="S8" s="308"/>
      <c r="T8" s="308"/>
      <c r="U8" s="308"/>
      <c r="V8" s="308"/>
      <c r="W8" s="308"/>
    </row>
    <row r="9" spans="1:23" ht="60" x14ac:dyDescent="0.25">
      <c r="A9" s="720"/>
      <c r="B9" s="723"/>
      <c r="C9" s="446" t="str">
        <f>IFERROR(VLOOKUP(C$2,BPU_29_M!$A$2:$B$68,2,FALSE),"")</f>
        <v>BPU_29</v>
      </c>
      <c r="D9" s="447" t="str">
        <f>IFERROR(VLOOKUP(D$2,BPU_29_M!$A$2:$B$68,2,FALSE),"")</f>
        <v xml:space="preserve">Superficie de áreas verdes públicas por habitante </v>
      </c>
      <c r="E9" s="448" t="s">
        <v>18</v>
      </c>
      <c r="F9" s="448" t="str">
        <f>IFERROR(VLOOKUP(F$2,BPU_29_M!$A$2:$B$68,2,FALSE),"")</f>
        <v>Metros cuadrados/Habitante</v>
      </c>
      <c r="G9" s="448" t="str">
        <f>IFERROR(VLOOKUP(G$2,BPU_29_M!$A$2:$B$68,2,FALSE),"")</f>
        <v>Desde 10 metros cuadrados / habitante</v>
      </c>
      <c r="H9" s="449" t="s">
        <v>27</v>
      </c>
      <c r="I9" s="450">
        <f>MIN(BPU_29_I!$L$3:$L$119)</f>
        <v>1.25</v>
      </c>
      <c r="J9" s="450">
        <f>MAX(BPU_29_I!$L$3:$L$119)</f>
        <v>18.670000000000002</v>
      </c>
      <c r="K9" s="450">
        <f>AVERAGE(BPU_29_I!$L$3:$L$119)</f>
        <v>6.0270940170940195</v>
      </c>
      <c r="L9" s="450">
        <f>PERCENTILE(BPU_29_I!$L$3:$L$119,0.25)</f>
        <v>3.63</v>
      </c>
      <c r="M9" s="450">
        <f>PERCENTILE(BPU_29_I!$L$3:$L$119,0.5)</f>
        <v>4.91</v>
      </c>
      <c r="N9" s="450">
        <f>PERCENTILE(BPU_29_I!$L$3:$L$119,0.75)</f>
        <v>7.17</v>
      </c>
      <c r="O9" s="450">
        <f>STDEV(BPU_29_I!$L$3:$L$119)</f>
        <v>3.7300746640925646</v>
      </c>
      <c r="P9" s="672" t="s">
        <v>20</v>
      </c>
      <c r="Q9" s="450"/>
      <c r="R9" s="450"/>
      <c r="S9" s="308"/>
      <c r="T9" s="308"/>
      <c r="U9" s="308"/>
      <c r="V9" s="308"/>
      <c r="W9" s="308"/>
    </row>
    <row r="10" spans="1:23" ht="48" x14ac:dyDescent="0.25">
      <c r="A10" s="720"/>
      <c r="B10" s="720" t="s">
        <v>28</v>
      </c>
      <c r="C10" s="446" t="str">
        <f>IFERROR(VLOOKUP(C$2,BPU_7_M!$A$2:$B$68,2,FALSE),"")</f>
        <v>BPU_7</v>
      </c>
      <c r="D10" s="447" t="str">
        <f>IFERROR(VLOOKUP(D$2,BPU_7_M!$A$2:$B$68,2,FALSE),"")</f>
        <v>Distancia a centros de salud primaria</v>
      </c>
      <c r="E10" s="448" t="s">
        <v>18</v>
      </c>
      <c r="F10" s="448" t="str">
        <f>IFERROR(VLOOKUP(F$2,BPU_7_M!$A$2:$B$68,2,FALSE),"")</f>
        <v>Metros lineales</v>
      </c>
      <c r="G10" s="448" t="str">
        <f>IFERROR(VLOOKUP(G$2,BPU_7_M!$A$2:$B$68,2,FALSE),"")</f>
        <v>Hasta 1500 metros de distancia</v>
      </c>
      <c r="H10" s="449" t="s">
        <v>29</v>
      </c>
      <c r="I10" s="450">
        <f>MIN(BPU_7_I!$H$3:$H$119)</f>
        <v>322.08</v>
      </c>
      <c r="J10" s="450">
        <f>MAX(BPU_7_I!$H$3:$H$119)</f>
        <v>10444.33</v>
      </c>
      <c r="K10" s="450">
        <f>AVERAGE(BPU_7_I!$H$3:$H$119)</f>
        <v>1268.6870175438592</v>
      </c>
      <c r="L10" s="450">
        <f>PERCENTILE(BPU_7_I!$H$3:$H$119,0.25)</f>
        <v>927.12749999999994</v>
      </c>
      <c r="M10" s="450">
        <f>PERCENTILE(BPU_7_I!$H$3:$H$119,0.5)</f>
        <v>1112.0500000000002</v>
      </c>
      <c r="N10" s="450">
        <f>PERCENTILE(BPU_7_I!$H$3:$H$119,0.75)</f>
        <v>1356.2825</v>
      </c>
      <c r="O10" s="450">
        <f>STDEV(BPU_7_I!$H$3:$H$119)</f>
        <v>967.27590676260354</v>
      </c>
      <c r="P10" s="672" t="s">
        <v>20</v>
      </c>
      <c r="Q10" s="450"/>
      <c r="R10" s="450"/>
      <c r="S10" s="308"/>
      <c r="T10" s="308"/>
      <c r="U10" s="308"/>
      <c r="V10" s="308"/>
      <c r="W10" s="308"/>
    </row>
    <row r="11" spans="1:23" ht="120" x14ac:dyDescent="0.25">
      <c r="A11" s="720"/>
      <c r="B11" s="720"/>
      <c r="C11" s="446" t="str">
        <f>IFERROR(VLOOKUP(C$2,BPU_8_M!$A$2:$B$68,2,FALSE),"")</f>
        <v>BPU_8</v>
      </c>
      <c r="D11" s="447" t="str">
        <f>IFERROR(VLOOKUP(D$2,BPU_8_M!$A$2:$B$68,2,FALSE),"")</f>
        <v xml:space="preserve">Cantidad de jornadas diarias completas de trabajo de médicos en salud primaria por cada 10.000 habitantes </v>
      </c>
      <c r="E11" s="448" t="s">
        <v>18</v>
      </c>
      <c r="F11" s="448" t="str">
        <f>IFERROR(VLOOKUP(F$2,BPU_8_M!$A$2:$B$68,2,FALSE),"")</f>
        <v>Jornadas diarias de médicos / 10.000 habitantes</v>
      </c>
      <c r="G11" s="448" t="str">
        <f>IFERROR(VLOOKUP(G$2,BPU_8_M!$A$2:$B$68,2,FALSE),"")</f>
        <v>Sin estándar</v>
      </c>
      <c r="H11" s="449" t="s">
        <v>30</v>
      </c>
      <c r="I11" s="450">
        <f>MIN(BPU_8_I!$J$3:$J$119)</f>
        <v>0.85</v>
      </c>
      <c r="J11" s="450">
        <f>MAX(BPU_8_I!$J$3:$J$119)</f>
        <v>40.590000000000003</v>
      </c>
      <c r="K11" s="450">
        <f>AVERAGE(BPU_8_I!$J$3:$J$119)</f>
        <v>12.66532710280374</v>
      </c>
      <c r="L11" s="450">
        <f>PERCENTILE(BPU_8_I!$J$3:$J$119,0.25)</f>
        <v>6.87</v>
      </c>
      <c r="M11" s="450">
        <f>PERCENTILE(BPU_8_I!$J$3:$J$119,0.5)</f>
        <v>10.91</v>
      </c>
      <c r="N11" s="450">
        <f>PERCENTILE(BPU_8_I!$J$3:$J$119,0.75)</f>
        <v>16.55</v>
      </c>
      <c r="O11" s="450">
        <f>STDEV(BPU_8_I!$J$3:$J$119)</f>
        <v>8.2252483265554854</v>
      </c>
      <c r="P11" s="672" t="s">
        <v>20</v>
      </c>
      <c r="Q11" s="450"/>
      <c r="R11" s="450"/>
      <c r="S11" s="308"/>
      <c r="T11" s="308"/>
      <c r="U11" s="308"/>
      <c r="V11" s="308"/>
      <c r="W11" s="308"/>
    </row>
    <row r="12" spans="1:23" ht="60" x14ac:dyDescent="0.25">
      <c r="A12" s="720"/>
      <c r="B12" s="720" t="s">
        <v>155</v>
      </c>
      <c r="C12" s="446" t="str">
        <f>IFERROR(VLOOKUP(C$2,BPU_3_M!$A$2:$B$68,2,FALSE),"")</f>
        <v>BPU_3</v>
      </c>
      <c r="D12" s="447" t="str">
        <f>IFERROR(VLOOKUP(D$2,BPU_3_M!$A$2:$B$68,2,FALSE),"")</f>
        <v>Distancia a establecimientos de educación básica</v>
      </c>
      <c r="E12" s="448" t="s">
        <v>18</v>
      </c>
      <c r="F12" s="448" t="str">
        <f>IFERROR(VLOOKUP(F$2,BPU_3_M!$A$2:$B$68,2,FALSE),"")</f>
        <v>Metros lineales</v>
      </c>
      <c r="G12" s="448" t="str">
        <f>IFERROR(VLOOKUP(G$2,BPU_3_M!$A$2:$B$68,2,FALSE),"")</f>
        <v>Hasta 1000 metros de distancia</v>
      </c>
      <c r="H12" s="449" t="s">
        <v>32</v>
      </c>
      <c r="I12" s="450">
        <f>MIN(BPU_3_I!$H$3:$H$119)</f>
        <v>343.03</v>
      </c>
      <c r="J12" s="450">
        <f>MAX(BPU_3_I!$H$3:$H$119)</f>
        <v>3243.4</v>
      </c>
      <c r="K12" s="450">
        <f>AVERAGE(BPU_3_I!$H$3:$H$119)</f>
        <v>721.08034188034185</v>
      </c>
      <c r="L12" s="450">
        <f>PERCENTILE(BPU_3_I!$H$3:$H$119,0.25)</f>
        <v>543.63</v>
      </c>
      <c r="M12" s="450">
        <f>PERCENTILE(BPU_3_I!$H$3:$H$119,0.5)</f>
        <v>671.69</v>
      </c>
      <c r="N12" s="450">
        <f>PERCENTILE(BPU_3_I!$H$3:$H$119,0.75)</f>
        <v>756.95</v>
      </c>
      <c r="O12" s="450">
        <f>STDEV(BPU_3_I!$H$3:$H$119)</f>
        <v>349.68300497571715</v>
      </c>
      <c r="P12" s="672" t="s">
        <v>20</v>
      </c>
      <c r="Q12" s="450"/>
      <c r="R12" s="450"/>
      <c r="S12" s="308"/>
      <c r="T12" s="308"/>
      <c r="U12" s="308"/>
      <c r="V12" s="308"/>
      <c r="W12" s="308"/>
    </row>
    <row r="13" spans="1:23" ht="120" x14ac:dyDescent="0.25">
      <c r="A13" s="720"/>
      <c r="B13" s="720"/>
      <c r="C13" s="446" t="str">
        <f>IFERROR(VLOOKUP(C$2,BPU_4_M!$A$2:$B$67,2,FALSE),"")</f>
        <v>BPU_4</v>
      </c>
      <c r="D13" s="447" t="str">
        <f>IFERROR(VLOOKUP(D$2,BPU_4_M!$A$2:$B$67,2,FALSE),"")</f>
        <v xml:space="preserve">Razón entre disponibilidad efectiva de matrículas y demanda potencial por educación básica </v>
      </c>
      <c r="E13" s="448" t="s">
        <v>18</v>
      </c>
      <c r="F13" s="448" t="str">
        <f>IFERROR(VLOOKUP(F$2,BPU_4_M!$A$2:$B$67,2,FALSE),"")</f>
        <v>Relación (Matrículas/Población)</v>
      </c>
      <c r="G13" s="448" t="str">
        <f>IFERROR(VLOOKUP(G$2,BPU_4_M!$A$2:$B$67,2,FALSE),"")</f>
        <v>Desde 1</v>
      </c>
      <c r="H13" s="449" t="s">
        <v>33</v>
      </c>
      <c r="I13" s="450">
        <f>MIN(BPU_4_I!$H$3:$H$119)</f>
        <v>0.2</v>
      </c>
      <c r="J13" s="450">
        <f>MAX(BPU_4_I!$H$3:$H$119)</f>
        <v>1.33</v>
      </c>
      <c r="K13" s="450">
        <f>AVERAGE(BPU_4_I!$H$3:$H$119)</f>
        <v>0.84905982905982869</v>
      </c>
      <c r="L13" s="450">
        <f>PERCENTILE(BPU_4_I!$H$3:$H$119,0.25)</f>
        <v>0.76</v>
      </c>
      <c r="M13" s="450">
        <f>PERCENTILE(BPU_4_I!$H$3:$H$119,0.5)</f>
        <v>0.88</v>
      </c>
      <c r="N13" s="450">
        <f>PERCENTILE(BPU_4_I!$H$3:$H$119,0.75)</f>
        <v>0.98</v>
      </c>
      <c r="O13" s="450">
        <f>STDEV(BPU_4_I!$H$3:$H$119)</f>
        <v>0.20927618653753979</v>
      </c>
      <c r="P13" s="672" t="s">
        <v>20</v>
      </c>
      <c r="Q13" s="450"/>
      <c r="R13" s="450"/>
      <c r="S13" s="308"/>
      <c r="T13" s="308"/>
      <c r="U13" s="308"/>
      <c r="V13" s="308"/>
      <c r="W13" s="308"/>
    </row>
    <row r="14" spans="1:23" ht="60" x14ac:dyDescent="0.25">
      <c r="A14" s="720"/>
      <c r="B14" s="673" t="s">
        <v>156</v>
      </c>
      <c r="C14" s="446" t="str">
        <f>IFERROR(VLOOKUP(C$2,BPU_1_M!$A$2:$B$68,2,FALSE),"")</f>
        <v>BPU_1</v>
      </c>
      <c r="D14" s="447" t="str">
        <f>IFERROR(VLOOKUP(D$2,BPU_1_M!$A$2:$B$68,2,FALSE),"")</f>
        <v>Distancia a establecimientos de educación inicial</v>
      </c>
      <c r="E14" s="448" t="s">
        <v>18</v>
      </c>
      <c r="F14" s="448" t="str">
        <f>IFERROR(VLOOKUP(F$2,BPU_1_M!$A$2:$B$68,2,FALSE),"")</f>
        <v>Metros lineales</v>
      </c>
      <c r="G14" s="448" t="str">
        <f>IFERROR(VLOOKUP(G$2,BPU_1_M!$A$2:$B$68,2,FALSE),"")</f>
        <v>Hasta 400 metros de distancia</v>
      </c>
      <c r="H14" s="449" t="s">
        <v>35</v>
      </c>
      <c r="I14" s="450">
        <f>MIN(BPU_1_I!$H$3:$H$119)</f>
        <v>357.08</v>
      </c>
      <c r="J14" s="450">
        <f>MAX(BPU_1_I!$H$3:$H$119)</f>
        <v>2964.67</v>
      </c>
      <c r="K14" s="450">
        <f>AVERAGE(BPU_1_I!$H$3:$H$119)</f>
        <v>793.58145299145303</v>
      </c>
      <c r="L14" s="450">
        <f>PERCENTILE(BPU_1_I!$H$3:$H$119,0.25)</f>
        <v>559.21</v>
      </c>
      <c r="M14" s="450">
        <f>PERCENTILE(BPU_1_I!$H$3:$H$119,0.5)</f>
        <v>680.16</v>
      </c>
      <c r="N14" s="450">
        <f>PERCENTILE(BPU_1_I!$H$3:$H$119,0.75)</f>
        <v>871.67</v>
      </c>
      <c r="O14" s="450">
        <f>STDEV(BPU_1_I!$H$3:$H$119)</f>
        <v>438.90722757710665</v>
      </c>
      <c r="P14" s="672" t="s">
        <v>20</v>
      </c>
      <c r="Q14" s="450"/>
      <c r="R14" s="450"/>
      <c r="S14" s="308"/>
      <c r="T14" s="308"/>
      <c r="U14" s="308"/>
      <c r="V14" s="308"/>
      <c r="W14" s="308"/>
    </row>
    <row r="15" spans="1:23" ht="72" x14ac:dyDescent="0.25">
      <c r="A15" s="721" t="s">
        <v>36</v>
      </c>
      <c r="B15" s="720" t="s">
        <v>37</v>
      </c>
      <c r="C15" s="446" t="str">
        <f>IFERROR(VLOOKUP(C$2,BPU_25_M!$A$2:$B$73,2,FALSE),"")</f>
        <v>BPU_25</v>
      </c>
      <c r="D15" s="447" t="str">
        <f>IFERROR(VLOOKUP(D$2,BPU_25_M!$A$2:$B$73,2,FALSE),"")</f>
        <v>Distancia a paraderos de transporte público mayor</v>
      </c>
      <c r="E15" s="448" t="s">
        <v>18</v>
      </c>
      <c r="F15" s="448" t="str">
        <f>IFERROR(VLOOKUP(F$2,BPU_25_M!$A$2:$B$73,2,FALSE),"")</f>
        <v>Metros lineales</v>
      </c>
      <c r="G15" s="448" t="str">
        <f>IFERROR(VLOOKUP(G$2,BPU_25_M!$A$2:$B$73,2,FALSE),"")</f>
        <v>400 metros de distancia máxima</v>
      </c>
      <c r="H15" s="449" t="s">
        <v>38</v>
      </c>
      <c r="I15" s="450">
        <f>+MIN(BPU_25_I!$H$3:$H$119)</f>
        <v>158.13</v>
      </c>
      <c r="J15" s="450">
        <f>+MAX(BPU_25_I!$H$3:$H$119)</f>
        <v>9661.67</v>
      </c>
      <c r="K15" s="450">
        <f>+AVERAGE(BPU_25_I!$H$3:$H$119)</f>
        <v>574.38551724137926</v>
      </c>
      <c r="L15" s="450">
        <f>+PERCENTILE(BPU_25_I!$H$3:$H$119,0.25)</f>
        <v>216.22</v>
      </c>
      <c r="M15" s="450">
        <f>+PERCENTILE(BPU_25_I!$H$3:$H$119,0.5)</f>
        <v>276.27</v>
      </c>
      <c r="N15" s="450">
        <f>+PERCENTILE(BPU_25_I!$H$3:$H$119,0.75)</f>
        <v>420.85</v>
      </c>
      <c r="O15" s="450">
        <f>+STDEV(BPU_25_I!$H$3:$H$119)</f>
        <v>1120.6514183036359</v>
      </c>
      <c r="P15" s="672" t="s">
        <v>20</v>
      </c>
      <c r="Q15" s="450"/>
      <c r="R15" s="450"/>
      <c r="S15" s="308"/>
      <c r="T15" s="308"/>
      <c r="U15" s="308"/>
      <c r="V15" s="308"/>
      <c r="W15" s="308"/>
    </row>
    <row r="16" spans="1:23" ht="132" x14ac:dyDescent="0.25">
      <c r="A16" s="722"/>
      <c r="B16" s="720"/>
      <c r="C16" s="452" t="str">
        <f>IFERROR(VLOOKUP(C$2,BPU_26_M!$A$2:$B$68,2,FALSE),"")</f>
        <v>BPU_26</v>
      </c>
      <c r="D16" s="453" t="str">
        <f>IFERROR(VLOOKUP(D$2,BPU_26_M!$A$2:$B$68,2,FALSE),"")</f>
        <v>Densidad de oferta planificada de transporte público mayor en periodo punta mañana, por persona</v>
      </c>
      <c r="E16" s="453" t="s">
        <v>18</v>
      </c>
      <c r="F16" s="453" t="str">
        <f>IFERROR(VLOOKUP(F$2,BPU_26_M!$A$2:$B$68,2,FALSE),"")</f>
        <v>Promedio per cápita de frecuencia de transporte público mayor</v>
      </c>
      <c r="G16" s="448" t="str">
        <f>IFERROR(VLOOKUP(G$2,BPU_26_M!$A$2:$B$68,2,FALSE),"")</f>
        <v>Sin estándar</v>
      </c>
      <c r="H16" s="454" t="s">
        <v>39</v>
      </c>
      <c r="I16" s="450">
        <f>MIN(BPU_26_26x_26b_I!$H$3:$H$119)</f>
        <v>7.0000000000000007E-2</v>
      </c>
      <c r="J16" s="450">
        <f>MAX(BPU_26_26x_26b_I!$H$3:$H$119)</f>
        <v>29.7</v>
      </c>
      <c r="K16" s="450">
        <f>AVERAGE(BPU_26_26x_26b_I!$H$3:$H$119)</f>
        <v>7.4329687500000006</v>
      </c>
      <c r="L16" s="450">
        <f>PERCENTILE(BPU_26_26x_26b_I!$H$3:$H$119,0.25)</f>
        <v>4.4325000000000001</v>
      </c>
      <c r="M16" s="450">
        <f>PERCENTILE(BPU_26_26x_26b_I!$H$3:$H$119,0.5)</f>
        <v>6.23</v>
      </c>
      <c r="N16" s="450">
        <f>PERCENTILE(BPU_26_26x_26b_I!$H$3:$H$119,0.75)</f>
        <v>8.2725000000000009</v>
      </c>
      <c r="O16" s="450">
        <f>STDEV(BPU_26_26x_26b_I!$H$3:$H$119)</f>
        <v>5.5330836661079692</v>
      </c>
      <c r="P16" s="672" t="s">
        <v>20</v>
      </c>
      <c r="Q16" s="450"/>
      <c r="R16" s="450"/>
      <c r="S16" s="308"/>
      <c r="T16" s="308"/>
      <c r="U16" s="308"/>
      <c r="V16" s="308"/>
      <c r="W16" s="308"/>
    </row>
    <row r="17" spans="1:23" ht="120" x14ac:dyDescent="0.25">
      <c r="A17" s="722"/>
      <c r="B17" s="720"/>
      <c r="C17" s="452" t="str">
        <f>IFERROR(VLOOKUP(C$2,BPU_26x_M!$A$2:$B$68,2,FALSE),"")</f>
        <v>BPU_26*</v>
      </c>
      <c r="D17" s="453" t="str">
        <f>IFERROR(VLOOKUP(D$2,BPU_26x_M!$A$2:$B$68,2,FALSE),"")</f>
        <v>Densidad de la oferta real de transporte público mayor en periodo punta mañana, por persona</v>
      </c>
      <c r="E17" s="448" t="s">
        <v>18</v>
      </c>
      <c r="F17" s="453" t="str">
        <f>IFERROR(VLOOKUP(F$2,BPU_26x_M!$A$2:$B$68,2,FALSE),"")</f>
        <v>Promedio per cápita de frecuencia de transporte público mayor ajustada según el ICF.</v>
      </c>
      <c r="G17" s="448" t="str">
        <f>IFERROR(VLOOKUP(G$2,BPU_26x_M!$A$2:$B$68,2,FALSE),"")</f>
        <v>Sin estándar</v>
      </c>
      <c r="H17" s="454" t="s">
        <v>40</v>
      </c>
      <c r="I17" s="450">
        <f>MIN(BPU_26_26x_26b_I!$I$3:$I$119)</f>
        <v>2.82</v>
      </c>
      <c r="J17" s="450">
        <f>MAX(BPU_26_26x_26b_I!$I$3:$I$119)</f>
        <v>16.43</v>
      </c>
      <c r="K17" s="450">
        <f>AVERAGE(BPU_26_26x_26b_I!$I$3:$I$119)</f>
        <v>7.0908823529411764</v>
      </c>
      <c r="L17" s="450">
        <f>PERCENTILE(BPU_26_26x_26b_I!$I$3:$I$119,0.25)</f>
        <v>5.4799999999999995</v>
      </c>
      <c r="M17" s="450">
        <f>PERCENTILE(BPU_26_26x_26b_I!$I$3:$I$119,0.5)</f>
        <v>6.6050000000000004</v>
      </c>
      <c r="N17" s="450">
        <f>PERCENTILE(BPU_26_26x_26b_I!$I$3:$I$119,0.75)</f>
        <v>7.88</v>
      </c>
      <c r="O17" s="450">
        <f>STDEV(BPU_26_26x_26b_I!$I$3:$I$119)</f>
        <v>2.6557146702878618</v>
      </c>
      <c r="P17" s="672" t="s">
        <v>20</v>
      </c>
      <c r="Q17" s="450"/>
      <c r="R17" s="450"/>
      <c r="S17" s="308"/>
      <c r="T17" s="308"/>
      <c r="U17" s="308"/>
      <c r="V17" s="308"/>
      <c r="W17" s="308"/>
    </row>
    <row r="18" spans="1:23" ht="132" x14ac:dyDescent="0.25">
      <c r="A18" s="722"/>
      <c r="B18" s="720"/>
      <c r="C18" s="452" t="str">
        <f>IFERROR(VLOOKUP(C$2,BPU_26b_M!$A$2:$B$68,2,FALSE),"")</f>
        <v>BPU_26b</v>
      </c>
      <c r="D18" s="453" t="str">
        <f>IFERROR(VLOOKUP(D$2,BPU_26b_M!$A$2:$B$68,2,FALSE),"")</f>
        <v>Densidad de oferta planificada de transporte público menor en periodo punta mañana, por persona</v>
      </c>
      <c r="E18" s="453" t="s">
        <v>18</v>
      </c>
      <c r="F18" s="453" t="str">
        <f>IFERROR(VLOOKUP(F$2,BPU_26b_M!$A$2:$B$68,2,FALSE),"")</f>
        <v>Promedio per cápita de frecuencia de transporte público menor</v>
      </c>
      <c r="G18" s="448" t="str">
        <f>IFERROR(VLOOKUP(G$2,BPU_26b_M!$A$2:$B$68,2,FALSE),"")</f>
        <v>Sin estándar</v>
      </c>
      <c r="H18" s="454" t="s">
        <v>41</v>
      </c>
      <c r="I18" s="450">
        <f>MIN(BPU_26_26x_26b_I!$J$3:$J$119)</f>
        <v>0.03</v>
      </c>
      <c r="J18" s="450">
        <f>MAX(BPU_26_26x_26b_I!$J$3:$J$119)</f>
        <v>20.97</v>
      </c>
      <c r="K18" s="450">
        <f>AVERAGE(BPU_26_26x_26b_I!$J$3:$J$119)</f>
        <v>1.404807692307692</v>
      </c>
      <c r="L18" s="450">
        <f>PERCENTILE(BPU_26_26x_26b_I!$J$3:$J$119,0.25)</f>
        <v>0.155</v>
      </c>
      <c r="M18" s="450">
        <f>PERCENTILE(BPU_26_26x_26b_I!$J$3:$J$119,0.5)</f>
        <v>0.41000000000000003</v>
      </c>
      <c r="N18" s="450">
        <f>PERCENTILE(BPU_26_26x_26b_I!$J$3:$J$119,0.75)</f>
        <v>1.0225</v>
      </c>
      <c r="O18" s="450">
        <f>STDEV(BPU_26_26x_26b_I!$J$3:$J$119)</f>
        <v>3.1614965991767785</v>
      </c>
      <c r="P18" s="672" t="s">
        <v>20</v>
      </c>
      <c r="Q18" s="450"/>
      <c r="R18" s="450"/>
      <c r="S18" s="308"/>
      <c r="T18" s="308"/>
      <c r="U18" s="308"/>
      <c r="V18" s="308"/>
      <c r="W18" s="308"/>
    </row>
    <row r="19" spans="1:23" ht="120" x14ac:dyDescent="0.25">
      <c r="A19" s="722"/>
      <c r="B19" s="720"/>
      <c r="C19" s="446" t="str">
        <f>IFERROR(VLOOKUP(C$2,DE_36_M!$A$2:$B$68,2,FALSE),"")</f>
        <v>DE_36</v>
      </c>
      <c r="D19" s="447" t="str">
        <f>IFERROR(VLOOKUP(D$2,DE_36_M!$A$2:$B$68,2,FALSE),"")</f>
        <v>Porcentaje de la población dentro del área de influencia de la red de transporte público mayor</v>
      </c>
      <c r="E19" s="448" t="s">
        <v>18</v>
      </c>
      <c r="F19" s="448" t="str">
        <f>IFERROR(VLOOKUP(F$2,DE_36_M!$A$2:$B$68,2,FALSE),"")</f>
        <v>Porcentaje</v>
      </c>
      <c r="G19" s="448" t="str">
        <f>IFERROR(VLOOKUP(G$2,DE_36_M!$A$2:$B$68,2,FALSE),"")</f>
        <v>90% o más de población cubierta dentro de la red de transporte público mayor</v>
      </c>
      <c r="H19" s="672" t="s">
        <v>20</v>
      </c>
      <c r="I19" s="450"/>
      <c r="J19" s="450"/>
      <c r="K19" s="450"/>
      <c r="L19" s="450"/>
      <c r="M19" s="450"/>
      <c r="N19" s="450"/>
      <c r="O19" s="450"/>
      <c r="P19" s="449" t="s">
        <v>42</v>
      </c>
      <c r="Q19" s="450">
        <f>MIN(DE_36_IC!$E$3:$E$37)</f>
        <v>12.32</v>
      </c>
      <c r="R19" s="450">
        <f>MAX(DE_36_IC!$E$3:$E$37)</f>
        <v>94.26</v>
      </c>
      <c r="S19" s="450">
        <f>AVERAGE(DE_36_IC!$E$3:$E$37)</f>
        <v>74.035199999999989</v>
      </c>
      <c r="T19" s="450">
        <f>PERCENTILE(DE_36_IC!$E$3:$E$37,0.25)</f>
        <v>73.180000000000007</v>
      </c>
      <c r="U19" s="450">
        <f>PERCENTILE(DE_36_IC!$E$3:$E$37,0.5)</f>
        <v>81.77</v>
      </c>
      <c r="V19" s="450">
        <f>PERCENTILE(DE_36_IC!$E$3:$E$37,0.75)</f>
        <v>88.87</v>
      </c>
      <c r="W19" s="450">
        <f>STDEV(DE_36_IC!$E$3:$E$37)</f>
        <v>24.805168668377732</v>
      </c>
    </row>
    <row r="20" spans="1:23" ht="72" x14ac:dyDescent="0.25">
      <c r="A20" s="722"/>
      <c r="B20" s="673" t="s">
        <v>43</v>
      </c>
      <c r="C20" s="446" t="str">
        <f>IFERROR(VLOOKUP(C$2,EA_93_M!$A$2:$B$68,2,FALSE),"")</f>
        <v>EA_93</v>
      </c>
      <c r="D20" s="447" t="str">
        <f>IFERROR(VLOOKUP(D$2,EA_93_M!$A$2:$B$68,2,FALSE),"")</f>
        <v>Porcentaje de cobertura de la red de ciclovía sobre la red vial</v>
      </c>
      <c r="E20" s="448" t="s">
        <v>44</v>
      </c>
      <c r="F20" s="448" t="str">
        <f>IFERROR(VLOOKUP(F$2,EA_93_M!$A$2:$B$68,2,FALSE),"")</f>
        <v>Porcentaje</v>
      </c>
      <c r="G20" s="448" t="str">
        <f>IFERROR(VLOOKUP(G$2,EA_93_M!$A$2:$B$68,2,FALSE),"")</f>
        <v>Sin estándar</v>
      </c>
      <c r="H20" s="449" t="s">
        <v>45</v>
      </c>
      <c r="I20" s="450">
        <f>MIN(EA_93_I!$L$3:$L$119)</f>
        <v>0.13</v>
      </c>
      <c r="J20" s="450">
        <f>MAX(EA_93_I!$L$3:$L$119)</f>
        <v>16.32</v>
      </c>
      <c r="K20" s="450">
        <f>AVERAGE(EA_93_I!$L$3:$L$119)</f>
        <v>2.9491111111111112</v>
      </c>
      <c r="L20" s="450">
        <f>PERCENTILE(EA_93_I!$L$3:$L$119,0.25)</f>
        <v>1.1549999999999998</v>
      </c>
      <c r="M20" s="450">
        <f>PERCENTILE(EA_93_I!$L$3:$L$119,0.5)</f>
        <v>2.1500000000000004</v>
      </c>
      <c r="N20" s="450">
        <f>PERCENTILE(EA_93_I!$L$3:$L$119,0.75)</f>
        <v>4.1850000000000005</v>
      </c>
      <c r="O20" s="450">
        <f>STDEV(EA_93_I!$L$3:$L$119)</f>
        <v>2.7150858800100983</v>
      </c>
      <c r="P20" s="672" t="s">
        <v>20</v>
      </c>
      <c r="Q20" s="672"/>
      <c r="R20" s="672"/>
      <c r="S20" s="673"/>
      <c r="T20" s="673"/>
      <c r="U20" s="673"/>
      <c r="V20" s="673"/>
      <c r="W20" s="673"/>
    </row>
    <row r="21" spans="1:23" ht="72" x14ac:dyDescent="0.25">
      <c r="A21" s="722"/>
      <c r="B21" s="673" t="s">
        <v>46</v>
      </c>
      <c r="C21" s="446" t="str">
        <f>IFERROR(VLOOKUP(C$2,DE_25_M!$A$2:$B$68,2,FALSE),"")</f>
        <v>DE_25</v>
      </c>
      <c r="D21" s="447" t="str">
        <f>IFERROR(VLOOKUP(D$2,DE_25_M!$A$2:$B$68,2,FALSE),"")</f>
        <v>Promedio de intersecciones relevantes cada 1,44 km²</v>
      </c>
      <c r="E21" s="448" t="s">
        <v>44</v>
      </c>
      <c r="F21" s="448" t="str">
        <f>IFERROR(VLOOKUP(F$2,DE_25_M!$A$2:$B$68,2,FALSE),"")</f>
        <v>Número de intersecciones promedio en una superficie de 1,44 km2</v>
      </c>
      <c r="G21" s="448" t="str">
        <f>IFERROR(VLOOKUP(G$2,DE_25_M!$A$2:$B$68,2,FALSE),"")</f>
        <v>Sin estándar</v>
      </c>
      <c r="H21" s="449" t="s">
        <v>47</v>
      </c>
      <c r="I21" s="450">
        <f>MIN(DE_25_I!$H$3:$H$119)</f>
        <v>0.21</v>
      </c>
      <c r="J21" s="450">
        <f>MAX(DE_25_I!$H$3:$H$119)</f>
        <v>104.4</v>
      </c>
      <c r="K21" s="450">
        <f>AVERAGE(DE_25_I!$H$3:$H$119)</f>
        <v>29.563589743589741</v>
      </c>
      <c r="L21" s="450">
        <f>PERCENTILE(DE_25_I!$H$3:$H$119,0.25)</f>
        <v>10.07</v>
      </c>
      <c r="M21" s="450">
        <f>PERCENTILE(DE_25_I!$H$3:$H$119,0.5)</f>
        <v>18.66</v>
      </c>
      <c r="N21" s="450">
        <f>PERCENTILE(DE_25_I!$H$3:$H$119,0.75)</f>
        <v>39.700000000000003</v>
      </c>
      <c r="O21" s="450">
        <f>STDEV(DE_25_I!$H$3:$H$119)</f>
        <v>26.626316106747574</v>
      </c>
      <c r="P21" s="449"/>
      <c r="Q21" s="455"/>
      <c r="R21" s="455"/>
      <c r="S21" s="455"/>
      <c r="T21" s="455"/>
      <c r="U21" s="455"/>
      <c r="V21" s="455"/>
      <c r="W21" s="455"/>
    </row>
    <row r="22" spans="1:23" ht="120" x14ac:dyDescent="0.25">
      <c r="A22" s="722"/>
      <c r="B22" s="673" t="s">
        <v>48</v>
      </c>
      <c r="C22" s="446" t="str">
        <f>IFERROR(VLOOKUP(C$2,DE_33_M!$A$2:$B$68,2,FALSE),"")</f>
        <v>DE_33</v>
      </c>
      <c r="D22" s="447" t="str">
        <f>IFERROR(VLOOKUP(D$2,DE_33_M!$A$2:$B$68,2,FALSE),"")</f>
        <v>Relación entre el tiempo de viaje en hora punta respecto del tiempo de viaje fuera de hora punta</v>
      </c>
      <c r="E22" s="448" t="s">
        <v>18</v>
      </c>
      <c r="F22" s="446" t="str">
        <f>IFERROR(VLOOKUP(F$2,DE_33_M!$A$2:$B$68,2,FALSE),"")</f>
        <v>Ratio</v>
      </c>
      <c r="G22" s="446" t="str">
        <f>IFERROR(VLOOKUP(G$2,DE_33_M!$A$2:$B$68,2,FALSE),"")</f>
        <v>Sin estándar</v>
      </c>
      <c r="H22" s="449" t="s">
        <v>49</v>
      </c>
      <c r="I22" s="450">
        <f>MIN(DE_102_105_16_29_33_I!$L$3:$L$119)</f>
        <v>0.75</v>
      </c>
      <c r="J22" s="450">
        <f>MAX(DE_102_105_16_29_33_I!$L$3:$L$119)</f>
        <v>75</v>
      </c>
      <c r="K22" s="450">
        <f>AVERAGE(DE_102_105_16_29_33_I!$L$3:$L$119)</f>
        <v>2.4352358508230174</v>
      </c>
      <c r="L22" s="450">
        <f>PERCENTILE(DE_102_105_16_29_33_I!$L$3:$L$119,0.25)</f>
        <v>1.0416666666666665</v>
      </c>
      <c r="M22" s="450">
        <f>PERCENTILE(DE_102_105_16_29_33_I!$L$3:$L$119,0.5)</f>
        <v>1.25</v>
      </c>
      <c r="N22" s="450">
        <f>PERCENTILE(DE_102_105_16_29_33_I!$L$3:$L$119,0.75)</f>
        <v>1.5</v>
      </c>
      <c r="O22" s="450">
        <f>STDEV(DE_102_105_16_29_33_I!$L$3:$L$119)</f>
        <v>9.2938045930462234</v>
      </c>
      <c r="P22" s="449"/>
      <c r="Q22" s="455"/>
      <c r="R22" s="455"/>
      <c r="S22" s="455"/>
      <c r="T22" s="455"/>
      <c r="U22" s="455"/>
      <c r="V22" s="455"/>
      <c r="W22" s="455"/>
    </row>
    <row r="23" spans="1:23" ht="132" x14ac:dyDescent="0.25">
      <c r="A23" s="722"/>
      <c r="B23" s="720" t="s">
        <v>50</v>
      </c>
      <c r="C23" s="446" t="str">
        <f>IFERROR(VLOOKUP(C$2,DE_102_M!$A$2:$B$68,2,FALSE),"")</f>
        <v>DE_102</v>
      </c>
      <c r="D23" s="447" t="str">
        <f>IFERROR(VLOOKUP(D$2,DE_102_M!$A$2:$B$68,2,FALSE),"")</f>
        <v xml:space="preserve">Partición modal del transporte público (número de viajes en transporte público respecto al número total de viajes) </v>
      </c>
      <c r="E23" s="448" t="s">
        <v>18</v>
      </c>
      <c r="F23" s="448" t="str">
        <f>IFERROR(VLOOKUP(F$2,DE_102_M!$A$2:$B$68,2,FALSE),"")</f>
        <v>Porcentaje</v>
      </c>
      <c r="G23" s="448" t="str">
        <f>IFERROR(VLOOKUP(G$2,DE_102_M!$A$2:$B$68,2,FALSE),"")</f>
        <v>Sin estándar</v>
      </c>
      <c r="H23" s="449" t="s">
        <v>51</v>
      </c>
      <c r="I23" s="450">
        <f>+MIN(DE_102_105_16_29_33_I!$H$3:$H$119)</f>
        <v>11.6</v>
      </c>
      <c r="J23" s="450">
        <f>MAX(DE_102_105_16_29_33_I!$H$3:$H$119)</f>
        <v>45.5</v>
      </c>
      <c r="K23" s="450">
        <f>AVERAGE(DE_102_105_16_29_33_I!$H$3:$H$119)</f>
        <v>29.063492063492063</v>
      </c>
      <c r="L23" s="450">
        <f>PERCENTILE(DE_102_105_16_29_33_I!$H$3:$H$119,0.25)</f>
        <v>24.299999999999997</v>
      </c>
      <c r="M23" s="450">
        <f>PERCENTILE(DE_102_105_16_29_33_I!$H$3:$H$119,0.5)</f>
        <v>30.1</v>
      </c>
      <c r="N23" s="450">
        <f>PERCENTILE(DE_102_105_16_29_33_I!$H$3:$H$119,0.75)</f>
        <v>33.4</v>
      </c>
      <c r="O23" s="450">
        <f>STDEV(DE_102_105_16_29_33_I!$H$3:$H$119)</f>
        <v>6.4820919957267771</v>
      </c>
      <c r="P23" s="449"/>
      <c r="Q23" s="455"/>
      <c r="R23" s="455"/>
      <c r="S23" s="455"/>
      <c r="T23" s="455"/>
      <c r="U23" s="455"/>
      <c r="V23" s="455"/>
      <c r="W23" s="455"/>
    </row>
    <row r="24" spans="1:23" ht="156" x14ac:dyDescent="0.25">
      <c r="A24" s="722"/>
      <c r="B24" s="720"/>
      <c r="C24" s="446" t="str">
        <f>IFERROR(VLOOKUP(C$2,DE_105_M!$A$2:$B$68,2,FALSE),"")</f>
        <v>DE_105</v>
      </c>
      <c r="D24" s="447" t="str">
        <f>IFERROR(VLOOKUP(D$2,DE_105_M!$A$2:$B$68,2,FALSE),"")</f>
        <v>Partición modal del transporte sustentable (suma de viajes en transporte público, caminata y bicicleta respecto al número total de viajes)</v>
      </c>
      <c r="E24" s="448" t="s">
        <v>18</v>
      </c>
      <c r="F24" s="448" t="str">
        <f>IFERROR(VLOOKUP(F$2,DE_105_M!$A$2:$B$68,2,FALSE),"")</f>
        <v>Porcentaje</v>
      </c>
      <c r="G24" s="448" t="str">
        <f>IFERROR(VLOOKUP(G$2,DE_105_M!$A$2:$B$68,2,FALSE),"")</f>
        <v>Sin estándar</v>
      </c>
      <c r="H24" s="449" t="s">
        <v>52</v>
      </c>
      <c r="I24" s="450">
        <f>+MIN(DE_102_105_16_29_33_I!$I$3:$I$119)</f>
        <v>38.200000000000003</v>
      </c>
      <c r="J24" s="450">
        <f>MAX(DE_102_105_16_29_33_I!$I$3:$I$119)</f>
        <v>83.8</v>
      </c>
      <c r="K24" s="450">
        <f>AVERAGE(DE_102_105_16_29_33_I!$I$3:$I$119)</f>
        <v>67.22031746031746</v>
      </c>
      <c r="L24" s="450">
        <f>PERCENTILE(DE_102_105_16_29_33_I!$I$3:$I$119,0.25)</f>
        <v>62.45</v>
      </c>
      <c r="M24" s="450">
        <f>PERCENTILE(DE_102_105_16_29_33_I!$I$3:$I$119,0.5)</f>
        <v>69.900000000000006</v>
      </c>
      <c r="N24" s="450">
        <f>PERCENTILE(DE_102_105_16_29_33_I!$I$3:$I$119,0.75)</f>
        <v>74.05</v>
      </c>
      <c r="O24" s="450">
        <f>STDEV(DE_102_105_16_29_33_I!$I$3:$I$119)</f>
        <v>9.9244777173466012</v>
      </c>
      <c r="P24" s="449"/>
      <c r="Q24" s="455"/>
      <c r="R24" s="455"/>
      <c r="S24" s="455"/>
      <c r="T24" s="455"/>
      <c r="U24" s="455"/>
      <c r="V24" s="455"/>
      <c r="W24" s="455"/>
    </row>
    <row r="25" spans="1:23" ht="96" x14ac:dyDescent="0.25">
      <c r="A25" s="722"/>
      <c r="B25" s="720" t="s">
        <v>53</v>
      </c>
      <c r="C25" s="446" t="str">
        <f>IFERROR(VLOOKUP(C$2,DE_28_M!$A$2:$B$68,2,FALSE),"")</f>
        <v>DE_28</v>
      </c>
      <c r="D25" s="447" t="str">
        <f>IFERROR(VLOOKUP(D$2,DE_28_M!$A$2:$B$68,2,FALSE),"")</f>
        <v>Número de víctimas mortales en siniestros de tránsito por cada 100.000 habitantes</v>
      </c>
      <c r="E25" s="448" t="s">
        <v>18</v>
      </c>
      <c r="F25" s="448" t="str">
        <f>IFERROR(VLOOKUP(F$2,DE_28_M!$A$2:$B$68,2,FALSE),"")</f>
        <v>Relación (Número de víctimas mortales por cada 100.000 Habitantes)</v>
      </c>
      <c r="G25" s="448" t="str">
        <f>IFERROR(VLOOKUP(G$2,DE_28_M!$A$2:$B$68,2,FALSE),"")</f>
        <v>Sin estándar</v>
      </c>
      <c r="H25" s="449" t="s">
        <v>54</v>
      </c>
      <c r="I25" s="450">
        <f>MIN(DE_28_I!$J$3:$J$119)</f>
        <v>0</v>
      </c>
      <c r="J25" s="450">
        <f>MAX(DE_28_I!$J$3:$J$119)</f>
        <v>60.162083731464769</v>
      </c>
      <c r="K25" s="450">
        <f>AVERAGE(DE_28_I!$J$3:$J$119)</f>
        <v>8.5918855390079329</v>
      </c>
      <c r="L25" s="450">
        <f>PERCENTILE(DE_28_I!$J$3:$J$119,0.25)</f>
        <v>3.5081154403854251</v>
      </c>
      <c r="M25" s="450">
        <f>PERCENTILE(DE_28_I!$J$3:$J$119,0.5)</f>
        <v>6.1840050708841572</v>
      </c>
      <c r="N25" s="450">
        <f>PERCENTILE(DE_28_I!$J$3:$J$119,0.75)</f>
        <v>10.362801687064115</v>
      </c>
      <c r="O25" s="450">
        <f>STDEV(DE_28_I!$J$3:$J$119)</f>
        <v>9.5014272120985179</v>
      </c>
      <c r="P25" s="449"/>
      <c r="Q25" s="455"/>
      <c r="R25" s="455"/>
      <c r="S25" s="455"/>
      <c r="T25" s="455"/>
      <c r="U25" s="455"/>
      <c r="V25" s="455"/>
      <c r="W25" s="455"/>
    </row>
    <row r="26" spans="1:23" ht="108" x14ac:dyDescent="0.25">
      <c r="A26" s="722"/>
      <c r="B26" s="720"/>
      <c r="C26" s="446" t="str">
        <f>IFERROR(VLOOKUP(C$2,DE_31_M!$A$2:$B$68,2,FALSE),"")</f>
        <v>DE_31</v>
      </c>
      <c r="D26" s="447" t="str">
        <f>IFERROR(VLOOKUP(D$2,DE_31_M!$A$2:$B$68,2,FALSE),"")</f>
        <v>Número de víctimas lesionadas en siniestros de tránsito por cada 100.000 habitantes</v>
      </c>
      <c r="E26" s="448" t="s">
        <v>18</v>
      </c>
      <c r="F26" s="448" t="str">
        <f>IFERROR(VLOOKUP(F$2,DE_31_M!$A$2:$B$68,2,FALSE),"")</f>
        <v>Relación (Número de víctimas lesionadas por cada 100.000 Habitantes)</v>
      </c>
      <c r="G26" s="448" t="str">
        <f>IFERROR(VLOOKUP(G$2,DE_31_M!$A$2:$B$68,2,FALSE),"")</f>
        <v>Sin estándar</v>
      </c>
      <c r="H26" s="449" t="s">
        <v>55</v>
      </c>
      <c r="I26" s="450">
        <f>MIN(DE_31_I!$J$3:$J$119)</f>
        <v>51.23049857907862</v>
      </c>
      <c r="J26" s="450">
        <f>MAX(DE_31_I!$J$3:$J$119)</f>
        <v>729.02289698127902</v>
      </c>
      <c r="K26" s="450">
        <f>AVERAGE(DE_31_I!$J$3:$J$119)</f>
        <v>313.8220801610488</v>
      </c>
      <c r="L26" s="450">
        <f>PERCENTILE(DE_31_I!$J$3:$J$119,0.25)</f>
        <v>204.26171645205571</v>
      </c>
      <c r="M26" s="450">
        <f>PERCENTILE(DE_31_I!$J$3:$J$119,0.5)</f>
        <v>296.40310822718897</v>
      </c>
      <c r="N26" s="450">
        <f>PERCENTILE(DE_31_I!$J$3:$J$119,0.75)</f>
        <v>396.84987559887315</v>
      </c>
      <c r="O26" s="450">
        <f>STDEV(DE_31_I!$J$3:$J$119)</f>
        <v>144.69215545647722</v>
      </c>
      <c r="P26" s="449"/>
      <c r="Q26" s="450"/>
      <c r="R26" s="450"/>
      <c r="S26" s="308"/>
      <c r="T26" s="308"/>
      <c r="U26" s="308"/>
      <c r="V26" s="308"/>
      <c r="W26" s="308"/>
    </row>
    <row r="27" spans="1:23" ht="48" x14ac:dyDescent="0.25">
      <c r="A27" s="722"/>
      <c r="B27" s="721" t="s">
        <v>56</v>
      </c>
      <c r="C27" s="452" t="str">
        <f>IFERROR(VLOOKUP(C$2,DE_16_M!$A$2:$B$68,2,FALSE),"")</f>
        <v>DE_16</v>
      </c>
      <c r="D27" s="453" t="str">
        <f>IFERROR(VLOOKUP(D$2,DE_16_M!$A$2:$B$68,2,FALSE),"")</f>
        <v>Tiempo de viaje en hora punta mañana</v>
      </c>
      <c r="E27" s="453" t="s">
        <v>18</v>
      </c>
      <c r="F27" s="453" t="str">
        <f>IFERROR(VLOOKUP(F$2,DE_16_M!$A$2:$B$68,2,FALSE),"")</f>
        <v>Minutos</v>
      </c>
      <c r="G27" s="448" t="str">
        <f>IFERROR(VLOOKUP(G$2,DE_16_M!$A$2:$B$68,2,FALSE),"")</f>
        <v>Hasta 60 minutos</v>
      </c>
      <c r="H27" s="454" t="s">
        <v>57</v>
      </c>
      <c r="I27" s="450">
        <f>MIN(DE_102_105_16_29_33_I!$J$3:$J$119)</f>
        <v>30</v>
      </c>
      <c r="J27" s="450">
        <f>MAX(DE_102_105_16_29_33_I!$J$3:$J$119)</f>
        <v>120</v>
      </c>
      <c r="K27" s="450">
        <f>AVERAGE(DE_102_105_16_29_33_I!$J$3:$J$119)</f>
        <v>70.436507936507937</v>
      </c>
      <c r="L27" s="450">
        <f>PERCENTILE(DE_102_105_16_29_33_I!$J$3:$J$119,0.25)</f>
        <v>52.5</v>
      </c>
      <c r="M27" s="450">
        <f>PERCENTILE(DE_102_105_16_29_33_I!$J$3:$J$119,0.5)</f>
        <v>75</v>
      </c>
      <c r="N27" s="450">
        <f>PERCENTILE(DE_102_105_16_29_33_I!$J$3:$J$119,0.75)</f>
        <v>87.5</v>
      </c>
      <c r="O27" s="450">
        <f>STDEV(DE_102_105_16_29_33_I!$J$3:$J$119)</f>
        <v>20.485733049528616</v>
      </c>
      <c r="P27" s="454"/>
      <c r="Q27" s="455"/>
      <c r="R27" s="455"/>
      <c r="S27" s="455"/>
      <c r="T27" s="455"/>
      <c r="U27" s="455"/>
      <c r="V27" s="455"/>
      <c r="W27" s="455"/>
    </row>
    <row r="28" spans="1:23" ht="72" x14ac:dyDescent="0.25">
      <c r="A28" s="722"/>
      <c r="B28" s="722"/>
      <c r="C28" s="452" t="str">
        <f>IFERROR(VLOOKUP(C$2,DE_29_M!$A$2:$B$68,2,FALSE),"")</f>
        <v>DE_29</v>
      </c>
      <c r="D28" s="453" t="str">
        <f>IFERROR(VLOOKUP(D$2,DE_29_M!$A$2:$B$68,2,FALSE),"")</f>
        <v>Tiempo de viaje en transporte público en hora punta mañana</v>
      </c>
      <c r="E28" s="453" t="s">
        <v>18</v>
      </c>
      <c r="F28" s="448" t="str">
        <f>IFERROR(VLOOKUP(F$2,DE_29_M!$A$2:$B$68,2,FALSE),"")</f>
        <v>Minutos</v>
      </c>
      <c r="G28" s="448" t="str">
        <f>IFERROR(VLOOKUP(G$2,DE_29_M!$A$2:$B$68,2,FALSE),"")</f>
        <v>Hasta 60 minutos</v>
      </c>
      <c r="H28" s="454" t="s">
        <v>58</v>
      </c>
      <c r="I28" s="450">
        <f>MIN(DE_102_105_16_29_33_I!$K$3:$K$119)</f>
        <v>35</v>
      </c>
      <c r="J28" s="450">
        <f>MAX(DE_102_105_16_29_33_I!$K$3:$K$119)</f>
        <v>140</v>
      </c>
      <c r="K28" s="450">
        <f>AVERAGE(DE_102_105_16_29_33_I!$K$3:$K$119)</f>
        <v>88.476190476190482</v>
      </c>
      <c r="L28" s="450">
        <f>PERCENTILE(DE_102_105_16_29_33_I!$K$3:$K$119,0.25)</f>
        <v>67.5</v>
      </c>
      <c r="M28" s="450">
        <f>PERCENTILE(DE_102_105_16_29_33_I!$K$3:$K$119,0.5)</f>
        <v>90</v>
      </c>
      <c r="N28" s="450">
        <f>PERCENTILE(DE_102_105_16_29_33_I!$K$3:$K$119,0.75)</f>
        <v>107.5</v>
      </c>
      <c r="O28" s="450">
        <f>STDEV(DE_102_105_16_29_33_I!$K$3:$K$119)</f>
        <v>26.330319297071085</v>
      </c>
      <c r="P28" s="454"/>
      <c r="Q28" s="455"/>
      <c r="R28" s="455"/>
      <c r="S28" s="455"/>
      <c r="T28" s="455"/>
      <c r="U28" s="455"/>
      <c r="V28" s="455"/>
      <c r="W28" s="455"/>
    </row>
    <row r="29" spans="1:23" ht="72" x14ac:dyDescent="0.25">
      <c r="A29" s="720" t="s">
        <v>59</v>
      </c>
      <c r="B29" s="673" t="s">
        <v>60</v>
      </c>
      <c r="C29" s="446" t="str">
        <f>IFERROR(VLOOKUP(C$2,EA_16_M!$A$2:$B$68,2,FALSE),"")</f>
        <v>EA_16</v>
      </c>
      <c r="D29" s="447" t="str">
        <f>IFERROR(VLOOKUP(D$2,EA_16_M!$A$2:$B$68,2,FALSE),"")</f>
        <v>Cumplimiento norma anual de Material Particulado 2.5</v>
      </c>
      <c r="E29" s="448" t="s">
        <v>18</v>
      </c>
      <c r="F29" s="448" t="str">
        <f>IFERROR(VLOOKUP(F$2,EA_16_M!$A$2:$B$68,2,FALSE),"")</f>
        <v>µg/m3</v>
      </c>
      <c r="G29" s="448" t="str">
        <f>IFERROR(VLOOKUP(G$2,EA_16_M!$A$2:$B$68,2,FALSE),"")</f>
        <v>Hasta 20 µg/m3</v>
      </c>
      <c r="H29" s="672" t="s">
        <v>20</v>
      </c>
      <c r="I29" s="672"/>
      <c r="J29" s="672"/>
      <c r="K29" s="672"/>
      <c r="L29" s="672"/>
      <c r="M29" s="672"/>
      <c r="N29" s="672"/>
      <c r="O29" s="672"/>
      <c r="P29" s="449" t="s">
        <v>61</v>
      </c>
      <c r="Q29" s="450" t="s">
        <v>157</v>
      </c>
      <c r="R29" s="450" t="s">
        <v>158</v>
      </c>
      <c r="S29" s="450" t="s">
        <v>20</v>
      </c>
      <c r="T29" s="450" t="s">
        <v>20</v>
      </c>
      <c r="U29" s="450" t="s">
        <v>20</v>
      </c>
      <c r="V29" s="450" t="s">
        <v>20</v>
      </c>
      <c r="W29" s="450" t="s">
        <v>20</v>
      </c>
    </row>
    <row r="30" spans="1:23" ht="120" x14ac:dyDescent="0.25">
      <c r="A30" s="720"/>
      <c r="B30" s="720" t="s">
        <v>62</v>
      </c>
      <c r="C30" s="446" t="str">
        <f>IFERROR(VLOOKUP(C$2,EA_10_M!$A$2:$B$64,2,FALSE),"")</f>
        <v>EA_10</v>
      </c>
      <c r="D30" s="447" t="str">
        <f>IFERROR(VLOOKUP(D$2,EA_10_M!$A$2:$B$64,2,FALSE),"")</f>
        <v>Porcentaje de personas potencialmente expuestas a niveles de ruido diurno inaceptables (Ln &gt; 65 dBA OCDE)</v>
      </c>
      <c r="E30" s="448" t="s">
        <v>18</v>
      </c>
      <c r="F30" s="448" t="str">
        <f>IFERROR(VLOOKUP(F$2,EA_10_M!$A$2:$B$64,2,FALSE),"")</f>
        <v>Porcentaje</v>
      </c>
      <c r="G30" s="448" t="str">
        <f>IFERROR(VLOOKUP(G$2,EA_10_M!$A$2:$B$64,2,FALSE),"")</f>
        <v>Ln &gt; 65 dBA OCDE</v>
      </c>
      <c r="H30" s="449" t="s">
        <v>63</v>
      </c>
      <c r="I30" s="450">
        <f>MIN(EA_10_90_I!$H$3:$H119)</f>
        <v>11.47</v>
      </c>
      <c r="J30" s="450">
        <f>MAX(EA_10_90_I!$H$3:$H119)</f>
        <v>55.97</v>
      </c>
      <c r="K30" s="450">
        <f>AVERAGE(EA_10_90_I!$H$3:$H119)</f>
        <v>31.236341463414636</v>
      </c>
      <c r="L30" s="450">
        <f>PERCENTILE(EA_10_90_I!$H$3:$H119,0.25)</f>
        <v>22.3</v>
      </c>
      <c r="M30" s="450">
        <f>PERCENTILE(EA_10_90_I!$H$3:$H119,0.5)</f>
        <v>29.09</v>
      </c>
      <c r="N30" s="450">
        <f>PERCENTILE(EA_10_90_I!$H$3:$H119,0.75)</f>
        <v>40.01</v>
      </c>
      <c r="O30" s="450">
        <f>STDEV(EA_10_90_I!$H$3:$H119)</f>
        <v>11.861474351044558</v>
      </c>
      <c r="P30" s="672" t="s">
        <v>20</v>
      </c>
      <c r="Q30" s="672"/>
      <c r="R30" s="672"/>
      <c r="S30" s="673"/>
      <c r="T30" s="673"/>
      <c r="U30" s="673"/>
      <c r="V30" s="673"/>
      <c r="W30" s="673"/>
    </row>
    <row r="31" spans="1:23" s="456" customFormat="1" ht="132" x14ac:dyDescent="0.25">
      <c r="A31" s="720"/>
      <c r="B31" s="720"/>
      <c r="C31" s="446" t="str">
        <f>IFERROR(VLOOKUP(C$2,EA_90_M!$A$2:$B$64,2,FALSE),"")</f>
        <v>EA_90</v>
      </c>
      <c r="D31" s="289" t="str">
        <f>IFERROR(VLOOKUP(D$2,EA_90_M!$A$2:$B$64,2,FALSE),"")</f>
        <v>Porcentaje de personas potencialmente expuestas a niveles de ruido nocturno inaceptables (Ln &gt; 55 dBA OCDE)</v>
      </c>
      <c r="E31" s="446" t="s">
        <v>18</v>
      </c>
      <c r="F31" s="446" t="str">
        <f>IFERROR(VLOOKUP(F$2,EA_90_M!$A$2:$B$64,2,FALSE),"")</f>
        <v xml:space="preserve">Porcentaje  </v>
      </c>
      <c r="G31" s="446" t="str">
        <f>IFERROR(VLOOKUP(G$2,EA_90_M!$A$2:$B$64,2,FALSE),"")</f>
        <v>Ln &gt; 55 dBA OCDE</v>
      </c>
      <c r="H31" s="449" t="s">
        <v>64</v>
      </c>
      <c r="I31" s="450">
        <f>MIN(EA_10_90_I!$I$3:$I119)</f>
        <v>2.36</v>
      </c>
      <c r="J31" s="450">
        <f>MAX(EA_10_90_I!$I$3:$I119)</f>
        <v>48.81</v>
      </c>
      <c r="K31" s="450">
        <f>AVERAGE(EA_10_90_I!$I$3:$I119)</f>
        <v>21.743658536585365</v>
      </c>
      <c r="L31" s="450">
        <f>PERCENTILE(EA_10_90_I!$I$3:$I119,0.25)</f>
        <v>12.53</v>
      </c>
      <c r="M31" s="450">
        <f>PERCENTILE(EA_10_90_I!$I$3:$I119,0.5)</f>
        <v>20.85</v>
      </c>
      <c r="N31" s="450">
        <f>PERCENTILE(EA_10_90_I!$I$3:$I119,0.75)</f>
        <v>29.33</v>
      </c>
      <c r="O31" s="450">
        <f>STDEV(EA_10_90_I!$I$3:$I119)</f>
        <v>11.801609160639391</v>
      </c>
      <c r="P31" s="672" t="s">
        <v>20</v>
      </c>
      <c r="Q31" s="672"/>
      <c r="R31" s="672"/>
      <c r="S31" s="672"/>
      <c r="T31" s="672"/>
      <c r="U31" s="672"/>
      <c r="V31" s="672"/>
      <c r="W31" s="672"/>
    </row>
    <row r="32" spans="1:23" s="456" customFormat="1" ht="72" x14ac:dyDescent="0.25">
      <c r="A32" s="720"/>
      <c r="B32" s="719" t="s">
        <v>65</v>
      </c>
      <c r="C32" s="446" t="str">
        <f>IFERROR(VLOOKUP(C$2,EA_8_M!$A$2:$B$68,2,FALSE),"")</f>
        <v>EA_8</v>
      </c>
      <c r="D32" s="289" t="str">
        <f>IFERROR(VLOOKUP(D$2,EA_8_M!$A$2:$B$68,2,FALSE),"")</f>
        <v xml:space="preserve">Consumo de agua potable residencial per cápita al día </v>
      </c>
      <c r="E32" s="446" t="s">
        <v>18</v>
      </c>
      <c r="F32" s="446" t="str">
        <f>IFERROR(VLOOKUP(F$2,EA_8_M!$A$2:$B$68,2,FALSE),"")</f>
        <v xml:space="preserve">Litros al día / Habitante </v>
      </c>
      <c r="G32" s="446" t="str">
        <f>IFERROR(VLOOKUP(G$2,EA_8_M!$A$2:$B$68,2,FALSE),"")</f>
        <v>Sin estándar</v>
      </c>
      <c r="H32" s="458" t="s">
        <v>66</v>
      </c>
      <c r="I32" s="450">
        <f>MIN(EA_8_IC!$G$3:$G120)</f>
        <v>100.4</v>
      </c>
      <c r="J32" s="450">
        <f>MAX(EA_8_IC!$G$3:$G120)</f>
        <v>202.02</v>
      </c>
      <c r="K32" s="450">
        <f>AVERAGE(EA_8_IC!$G$3:$G120)</f>
        <v>167.22371428571427</v>
      </c>
      <c r="L32" s="450">
        <f>PERCENTILE(EA_8_IC!$G$3:$G120,0.25)</f>
        <v>154.18</v>
      </c>
      <c r="M32" s="450">
        <f>PERCENTILE(EA_8_IC!$G$3:$G120,0.5)</f>
        <v>165.29</v>
      </c>
      <c r="N32" s="450">
        <f>PERCENTILE(EA_8_IC!$G$3:$G120,0.75)</f>
        <v>186.53</v>
      </c>
      <c r="O32" s="450">
        <f>STDEV(EA_8_IC!$G$3:$G120)</f>
        <v>23.888137233870122</v>
      </c>
      <c r="P32" s="672" t="s">
        <v>20</v>
      </c>
      <c r="Q32" s="672"/>
      <c r="R32" s="672"/>
      <c r="S32" s="672"/>
      <c r="T32" s="672"/>
      <c r="U32" s="672"/>
      <c r="V32" s="672"/>
      <c r="W32" s="672"/>
    </row>
    <row r="33" spans="1:23" s="456" customFormat="1" ht="36" x14ac:dyDescent="0.25">
      <c r="A33" s="720"/>
      <c r="B33" s="719"/>
      <c r="C33" s="446" t="str">
        <f>IFERROR(VLOOKUP(C$2,EA_9_M!$A$2:$B$68,2,FALSE),"")</f>
        <v>EA_9</v>
      </c>
      <c r="D33" s="289" t="str">
        <f>IFERROR(VLOOKUP(D$2,EA_9_M!$A$2:$B$68,2,FALSE),"")</f>
        <v>Porcentaje de agua no facturada</v>
      </c>
      <c r="E33" s="446" t="s">
        <v>18</v>
      </c>
      <c r="F33" s="446" t="str">
        <f>IFERROR(VLOOKUP(F$2,EA_9_M!$A$2:$B$68,2,FALSE),"")</f>
        <v xml:space="preserve">Porcentaje  </v>
      </c>
      <c r="G33" s="446" t="str">
        <f>IFERROR(VLOOKUP(G$2,EA_9_M!$A$2:$B$68,2,FALSE),"")</f>
        <v>Sin estándar</v>
      </c>
      <c r="H33" s="449" t="s">
        <v>67</v>
      </c>
      <c r="I33" s="450">
        <f>MIN(EA_9_I!$F$3:$F121)</f>
        <v>22.34</v>
      </c>
      <c r="J33" s="450">
        <f>MAX(EA_9_I!$F$3:$F121)</f>
        <v>58.01</v>
      </c>
      <c r="K33" s="450">
        <f>AVERAGE(EA_9_I!$F$3:$F121)</f>
        <v>45.168571428571418</v>
      </c>
      <c r="L33" s="450">
        <f>PERCENTILE(EA_9_I!$F$3:$F121,0.25)</f>
        <v>40.370000000000005</v>
      </c>
      <c r="M33" s="450">
        <f>PERCENTILE(EA_9_I!$F$3:$F121,0.5)</f>
        <v>47.32</v>
      </c>
      <c r="N33" s="450">
        <f>PERCENTILE(EA_9_I!$F$3:$F121,0.75)</f>
        <v>51.024999999999999</v>
      </c>
      <c r="O33" s="450">
        <f>STDEV(EA_9_I!$F$3:$F121)</f>
        <v>7.9630034766882671</v>
      </c>
      <c r="P33" s="672" t="s">
        <v>20</v>
      </c>
      <c r="Q33" s="672"/>
      <c r="R33" s="672"/>
      <c r="S33" s="672"/>
      <c r="T33" s="672"/>
      <c r="U33" s="672"/>
      <c r="V33" s="672"/>
      <c r="W33" s="672"/>
    </row>
    <row r="34" spans="1:23" s="456" customFormat="1" ht="96" x14ac:dyDescent="0.25">
      <c r="A34" s="720"/>
      <c r="B34" s="719" t="s">
        <v>159</v>
      </c>
      <c r="C34" s="446" t="str">
        <f>IFERROR(VLOOKUP(C$2,EA_34_M!$A$2:$B$68,2,FALSE),"")</f>
        <v>EA_34</v>
      </c>
      <c r="D34" s="289" t="str">
        <f>IFERROR(VLOOKUP(D$2,EA_34_M!$A$2:$B$68,2,FALSE),"")</f>
        <v>Cantidad (kg) de disposición final de residuos sólidos urbanos per cápita</v>
      </c>
      <c r="E34" s="446" t="s">
        <v>18</v>
      </c>
      <c r="F34" s="446" t="str">
        <f>IFERROR(VLOOKUP(F$2,EA_34_M!$A$2:$B$68,2,FALSE),"")</f>
        <v>Kilogramo / habitante /día</v>
      </c>
      <c r="G34" s="446" t="str">
        <f>IFERROR(VLOOKUP(G$2,EA_34_M!$A$2:$B$68,2,FALSE),"")</f>
        <v>Hasta 1 kilogramo / habitante / día</v>
      </c>
      <c r="H34" s="449" t="s">
        <v>69</v>
      </c>
      <c r="I34" s="450">
        <f>MIN(EA_34_I!$J$3:$J$119)</f>
        <v>0.59708281985070377</v>
      </c>
      <c r="J34" s="450">
        <f>MAX(EA_34_I!$J$3:$J$119)</f>
        <v>2.8019401107283834</v>
      </c>
      <c r="K34" s="450">
        <f>AVERAGE(EA_34_I!$J$3:$J$119)</f>
        <v>1.2082701472182382</v>
      </c>
      <c r="L34" s="450">
        <f>PERCENTILE(EA_34_I!$J$3:$J$119,0.25)</f>
        <v>1.0063448196173206</v>
      </c>
      <c r="M34" s="450">
        <f>PERCENTILE(EA_34_I!$J$3:$J$119,0.5)</f>
        <v>1.1811132994936657</v>
      </c>
      <c r="N34" s="450">
        <f>PERCENTILE(EA_34_I!$J$3:$J$119,0.75)</f>
        <v>1.3571496082844501</v>
      </c>
      <c r="O34" s="450">
        <f>STDEV(EA_34_I!$J$3:$J$119)</f>
        <v>0.33188014105381353</v>
      </c>
      <c r="P34" s="672" t="s">
        <v>20</v>
      </c>
      <c r="Q34" s="672"/>
      <c r="R34" s="672"/>
      <c r="S34" s="672"/>
      <c r="T34" s="672"/>
      <c r="U34" s="672"/>
      <c r="V34" s="672"/>
      <c r="W34" s="672"/>
    </row>
    <row r="35" spans="1:23" s="456" customFormat="1" ht="60" x14ac:dyDescent="0.25">
      <c r="A35" s="720"/>
      <c r="B35" s="719"/>
      <c r="C35" s="446" t="str">
        <f>IFERROR(VLOOKUP(C$2,EA_35_M!$A$2:$B$68,2,FALSE),"")</f>
        <v>EA_35</v>
      </c>
      <c r="D35" s="289" t="str">
        <f>IFERROR(VLOOKUP(D$2,EA_35_M!$A$2:$B$68,2,FALSE),"")</f>
        <v>Número de microbasurales por cada 10.000 habitantes</v>
      </c>
      <c r="E35" s="446" t="s">
        <v>18</v>
      </c>
      <c r="F35" s="446" t="str">
        <f>IFERROR(VLOOKUP(F$2,EA_35_M!$A$2:$B$68,2,FALSE),"")</f>
        <v>Relación (Número de microbasurales por cada 10.000 habitantes)</v>
      </c>
      <c r="G35" s="457" t="s">
        <v>160</v>
      </c>
      <c r="H35" s="449" t="s">
        <v>70</v>
      </c>
      <c r="I35" s="450">
        <f>MIN(EA_35_I!$J$3:$J$119)</f>
        <v>0</v>
      </c>
      <c r="J35" s="450">
        <f>MAX(EA_35_I!$J$3:$J$119)</f>
        <v>17.04</v>
      </c>
      <c r="K35" s="450">
        <f>AVERAGE(EA_35_I!$J$3:$J$119)</f>
        <v>1.7085483870967741</v>
      </c>
      <c r="L35" s="450">
        <f>PERCENTILE(EA_35_I!$J$3:$J$119,0.25)</f>
        <v>0</v>
      </c>
      <c r="M35" s="450">
        <f>PERCENTILE(EA_35_I!$J$3:$J$119,0.5)</f>
        <v>0.63500000000000001</v>
      </c>
      <c r="N35" s="450">
        <f>PERCENTILE(EA_35_I!$J$3:$J$119,0.75)</f>
        <v>2.2649999999999997</v>
      </c>
      <c r="O35" s="450">
        <f>STDEV(EA_35_I!$J$3:$J$119)</f>
        <v>2.9582154826656217</v>
      </c>
      <c r="P35" s="672" t="s">
        <v>20</v>
      </c>
      <c r="Q35" s="672"/>
      <c r="R35" s="672"/>
      <c r="S35" s="672"/>
      <c r="T35" s="672"/>
      <c r="U35" s="672"/>
      <c r="V35" s="672"/>
      <c r="W35" s="672"/>
    </row>
    <row r="36" spans="1:23" s="456" customFormat="1" ht="60" x14ac:dyDescent="0.25">
      <c r="A36" s="720"/>
      <c r="B36" s="719" t="s">
        <v>71</v>
      </c>
      <c r="C36" s="446" t="str">
        <f>IFERROR(VLOOKUP(C$2,EA_22_M!$A$2:$B$68,2,FALSE),"")</f>
        <v>EA_22</v>
      </c>
      <c r="D36" s="289" t="str">
        <f>IFERROR(VLOOKUP(D$2,EA_22_M!$A$2:$B$68,2,FALSE),"")</f>
        <v>Consumo de energía eléctrica per cápita residencial</v>
      </c>
      <c r="E36" s="446" t="s">
        <v>18</v>
      </c>
      <c r="F36" s="446" t="str">
        <f>IFERROR(VLOOKUP(F$2,EA_22_M!$A$2:$B$68,2,FALSE),"")</f>
        <v>Kilovatio hora (kWh) / habitante / año</v>
      </c>
      <c r="G36" s="446" t="str">
        <f>IFERROR(VLOOKUP(G$2,EA_22_M!$A$2:$B$68,2,FALSE),"")</f>
        <v>Sin estándar</v>
      </c>
      <c r="H36" s="449" t="s">
        <v>72</v>
      </c>
      <c r="I36" s="450">
        <f>MIN(EA_22_22a_I!$J$3:$J$119)</f>
        <v>443.39</v>
      </c>
      <c r="J36" s="450">
        <f>MAX(EA_22_22a_I!$J$3:$J$119)</f>
        <v>1573.31</v>
      </c>
      <c r="K36" s="450">
        <f>AVERAGE(EA_22_22a_I!$J$3:$J$119)</f>
        <v>751.20367521367507</v>
      </c>
      <c r="L36" s="450">
        <f>PERCENTILE(EA_22_22a_I!$J$3:$J$119,0.25)</f>
        <v>645.47</v>
      </c>
      <c r="M36" s="450">
        <f>PERCENTILE(EA_22_22a_I!$J$3:$J$119,0.5)</f>
        <v>706.55</v>
      </c>
      <c r="N36" s="450">
        <f>PERCENTILE(EA_22_22a_I!$J$3:$J$119,0.75)</f>
        <v>777.99</v>
      </c>
      <c r="O36" s="450">
        <f>STDEV(EA_22_22a_I!$J$3:$J$119)</f>
        <v>202.04902250230018</v>
      </c>
      <c r="P36" s="672" t="s">
        <v>20</v>
      </c>
      <c r="Q36" s="672"/>
      <c r="R36" s="672"/>
      <c r="S36" s="672"/>
      <c r="T36" s="672"/>
      <c r="U36" s="672"/>
      <c r="V36" s="672"/>
      <c r="W36" s="672"/>
    </row>
    <row r="37" spans="1:23" s="456" customFormat="1" ht="60" x14ac:dyDescent="0.25">
      <c r="A37" s="720"/>
      <c r="B37" s="719"/>
      <c r="C37" s="446" t="str">
        <f>IFERROR(VLOOKUP(C$2,EA_22a_M!$A$2:$B$68,2,FALSE),"")</f>
        <v>EA_22a</v>
      </c>
      <c r="D37" s="289" t="str">
        <f>IFERROR(VLOOKUP(D$2,EA_22a_M!$A$2:$B$68,2,FALSE),"")</f>
        <v>Consumo de energía eléctrica per cápita no residencial</v>
      </c>
      <c r="E37" s="446" t="s">
        <v>18</v>
      </c>
      <c r="F37" s="446" t="str">
        <f>IFERROR(VLOOKUP(F$2,EA_22a_M!$A$2:$B$68,2,FALSE),"")</f>
        <v>Kilovatio hora (kWh) / habitante / año</v>
      </c>
      <c r="G37" s="446" t="str">
        <f>IFERROR(VLOOKUP(G$2,EA_22a_M!$A$2:$B$68,2,FALSE),"")</f>
        <v>Sin estándar</v>
      </c>
      <c r="H37" s="449" t="s">
        <v>73</v>
      </c>
      <c r="I37" s="450">
        <f>MIN(EA_22_22a_I!$L$3:$L$119)</f>
        <v>80.180000000000007</v>
      </c>
      <c r="J37" s="450">
        <f>MAX(EA_22_22a_I!$L$3:$L$119)</f>
        <v>5895.22</v>
      </c>
      <c r="K37" s="450">
        <f>AVERAGE(EA_22_22a_I!$L$3:$L$119)</f>
        <v>839.79470085470098</v>
      </c>
      <c r="L37" s="450">
        <f>PERCENTILE(EA_22_22a_I!$L$3:$L$119,0.25)</f>
        <v>489.84</v>
      </c>
      <c r="M37" s="450">
        <f>PERCENTILE(EA_22_22a_I!$L$3:$L$119,0.5)</f>
        <v>706.78</v>
      </c>
      <c r="N37" s="450">
        <f>PERCENTILE(EA_22_22a_I!$L$3:$L$119,0.75)</f>
        <v>946.45</v>
      </c>
      <c r="O37" s="450">
        <f>STDEV(EA_22_22a_I!$L$3:$L$119)</f>
        <v>691.72005820270442</v>
      </c>
      <c r="P37" s="672" t="s">
        <v>20</v>
      </c>
      <c r="Q37" s="672"/>
      <c r="R37" s="672"/>
      <c r="S37" s="672"/>
      <c r="T37" s="672"/>
      <c r="U37" s="672"/>
      <c r="V37" s="672"/>
      <c r="W37" s="672"/>
    </row>
    <row r="38" spans="1:23" s="456" customFormat="1" ht="72" x14ac:dyDescent="0.25">
      <c r="A38" s="720"/>
      <c r="B38" s="719"/>
      <c r="C38" s="446" t="str">
        <f>IFERROR(VLOOKUP(C$2,EA_23_M!$A$2:$B$69,2,FALSE),"")</f>
        <v>EA_23</v>
      </c>
      <c r="D38" s="289" t="str">
        <f>IFERROR(VLOOKUP(D$2,EA_23_M!$A$2:$B$69,2,FALSE),"")</f>
        <v>Porcentaje de aporte de energía eléctrica de origen domiciliario</v>
      </c>
      <c r="E38" s="446" t="s">
        <v>18</v>
      </c>
      <c r="F38" s="446" t="str">
        <f>IFERROR(VLOOKUP(F$2,EA_23_M!$A$2:$B$69,2,FALSE),"")</f>
        <v xml:space="preserve">Porcentaje  </v>
      </c>
      <c r="G38" s="457" t="s">
        <v>160</v>
      </c>
      <c r="H38" s="449" t="s">
        <v>74</v>
      </c>
      <c r="I38" s="450">
        <f>MIN(EA_23_I!$L$3:$L$119)</f>
        <v>0</v>
      </c>
      <c r="J38" s="450">
        <f>MAX(EA_23_I!$L$3:$L$119)</f>
        <v>2.29</v>
      </c>
      <c r="K38" s="450">
        <f>AVERAGE(EA_23_I!$L$3:$L$119)</f>
        <v>0.13644444444444442</v>
      </c>
      <c r="L38" s="450">
        <f>STDEV(EA_23_I!$L$3:$L$119,0.25)</f>
        <v>0.25797965864289418</v>
      </c>
      <c r="M38" s="450">
        <f>STDEV(EA_23_I!$L$3:$L$119,0.5)</f>
        <v>0.26050767567242428</v>
      </c>
      <c r="N38" s="450">
        <f>STDEV(EA_23_I!$L$3:$L$119,0.75)</f>
        <v>0.26560990242952198</v>
      </c>
      <c r="O38" s="450">
        <f>STDEV(EA_23_I!$L$3:$L$119)</f>
        <v>0.2591486108333958</v>
      </c>
      <c r="P38" s="672" t="s">
        <v>20</v>
      </c>
      <c r="Q38" s="672"/>
      <c r="R38" s="672"/>
      <c r="S38" s="672"/>
      <c r="T38" s="672"/>
      <c r="U38" s="672"/>
      <c r="V38" s="672"/>
      <c r="W38" s="672"/>
    </row>
    <row r="39" spans="1:23" ht="72" x14ac:dyDescent="0.25">
      <c r="A39" s="720"/>
      <c r="B39" s="720" t="s">
        <v>75</v>
      </c>
      <c r="C39" s="446" t="str">
        <f>IFERROR(VLOOKUP(C$2,IP_33a_M!$A$2:$B$68,2,FALSE),"")</f>
        <v>IP_33a</v>
      </c>
      <c r="D39" s="447" t="str">
        <f>IFERROR(VLOOKUP(D$2,IP_33a_M!$A$2:$B$68,2,FALSE),"")</f>
        <v>Superficie del Continuo de Construcciones Urbanas (CCU)</v>
      </c>
      <c r="E39" s="448" t="s">
        <v>44</v>
      </c>
      <c r="F39" s="448" t="str">
        <f>IFERROR(VLOOKUP(F$2,IP_33a_M!$A$2:$B$68,2,FALSE),"")</f>
        <v>Hectáreas</v>
      </c>
      <c r="G39" s="448" t="str">
        <f>IFERROR(VLOOKUP(G$2,IP_33a_M!$A$2:$B$68,2,FALSE),"")</f>
        <v>Sin estándar</v>
      </c>
      <c r="H39" s="672" t="s">
        <v>20</v>
      </c>
      <c r="I39" s="672"/>
      <c r="J39" s="672"/>
      <c r="K39" s="672"/>
      <c r="L39" s="672"/>
      <c r="M39" s="672"/>
      <c r="N39" s="672"/>
      <c r="O39" s="672"/>
      <c r="P39" s="449" t="s">
        <v>76</v>
      </c>
      <c r="Q39" s="450">
        <f>MIN(IP_33a_IC!$E$3:$E$37)</f>
        <v>707.2</v>
      </c>
      <c r="R39" s="450">
        <f>MAX(IP_33a_IC!$E$3:$E$37)</f>
        <v>92716.290000000023</v>
      </c>
      <c r="S39" s="450">
        <f>AVERAGE(IP_33a_IC!$E$3:$E$37)</f>
        <v>6209.2228571428577</v>
      </c>
      <c r="T39" s="450">
        <f>PERCENTILE(IP_33a_IC!$E$3:$E$37,0.25)</f>
        <v>1433.4</v>
      </c>
      <c r="U39" s="450">
        <f>PERCENTILE(IP_33a_IC!$E$3:$E$37,0.5)</f>
        <v>2780.17</v>
      </c>
      <c r="V39" s="450">
        <f>PERCENTILE(IP_33a_IC!$E$3:$E$37,0.75)</f>
        <v>3863.06</v>
      </c>
      <c r="W39" s="450">
        <f>STDEV(IP_33a_IC!$E$3:$E$37)</f>
        <v>15619.111477013475</v>
      </c>
    </row>
    <row r="40" spans="1:23" ht="96" x14ac:dyDescent="0.25">
      <c r="A40" s="720"/>
      <c r="B40" s="720"/>
      <c r="C40" s="446" t="str">
        <f>IFERROR(VLOOKUP(C$2,IP_33b_M!$A$2:$B$68,2,FALSE),"")</f>
        <v>IP_33b</v>
      </c>
      <c r="D40" s="447" t="str">
        <f>IFERROR(VLOOKUP(D$2,IP_33b_M!$A$2:$B$68,2,FALSE),"")</f>
        <v>Superficie de suelos de alto valor agrícola, según clases de suelo, próximas al CCU</v>
      </c>
      <c r="E40" s="448" t="s">
        <v>44</v>
      </c>
      <c r="F40" s="448" t="str">
        <f>IFERROR(VLOOKUP(F$2,IP_33b_M!$A$2:$B$68,2,FALSE),"")</f>
        <v>Hectáreas</v>
      </c>
      <c r="G40" s="448" t="str">
        <f>IFERROR(VLOOKUP(G$2,IP_33b_M!$A$2:$B$68,2,FALSE),"")</f>
        <v>Sin estándar</v>
      </c>
      <c r="H40" s="672" t="s">
        <v>20</v>
      </c>
      <c r="I40" s="672"/>
      <c r="J40" s="672"/>
      <c r="K40" s="672"/>
      <c r="L40" s="672"/>
      <c r="M40" s="672"/>
      <c r="N40" s="672"/>
      <c r="O40" s="672"/>
      <c r="P40" s="449" t="s">
        <v>77</v>
      </c>
      <c r="Q40" s="450">
        <f>MIN(IP_33b_IC!$E$3:$E$37)</f>
        <v>4784.97</v>
      </c>
      <c r="R40" s="450">
        <f>MAX(IP_33b_IC!$E$3:$E$37)</f>
        <v>648781.02</v>
      </c>
      <c r="S40" s="450">
        <f>AVERAGE(IP_33b_IC!$E$3:$E$37)</f>
        <v>62997.274666666664</v>
      </c>
      <c r="T40" s="450">
        <f>PERCENTILE(IP_33b_IC!$E$3:$E$37,0.25)</f>
        <v>18038.272499999999</v>
      </c>
      <c r="U40" s="450">
        <f>PERCENTILE(IP_33b_IC!$E$3:$E$37,0.5)</f>
        <v>36641.895000000004</v>
      </c>
      <c r="V40" s="450">
        <f>PERCENTILE(IP_33b_IC!$E$3:$E$37,0.75)</f>
        <v>67999.694999999992</v>
      </c>
      <c r="W40" s="450">
        <f>STDEV(IP_33b_IC!$E$3:$E$37)</f>
        <v>114110.07182832382</v>
      </c>
    </row>
    <row r="41" spans="1:23" ht="84" x14ac:dyDescent="0.25">
      <c r="A41" s="720"/>
      <c r="B41" s="720"/>
      <c r="C41" s="446" t="str">
        <f>IFERROR(VLOOKUP(C$2,IP_33c_M!$A$2:$B$68,2,FALSE),"")</f>
        <v>IP_33c</v>
      </c>
      <c r="D41" s="447" t="str">
        <f>IFERROR(VLOOKUP(D$2,IP_33c_M!$A$2:$B$68,2,FALSE),"")</f>
        <v>Superficie de sitios prioritarios para la conservación próximos al CCU</v>
      </c>
      <c r="E41" s="448" t="s">
        <v>44</v>
      </c>
      <c r="F41" s="448" t="str">
        <f>IFERROR(VLOOKUP(F$2,IP_33c_M!$A$2:$B$68,2,FALSE),"")</f>
        <v>Hectáreas</v>
      </c>
      <c r="G41" s="448" t="str">
        <f>IFERROR(VLOOKUP(G$2,IP_33c_M!$A$2:$B$68,2,FALSE),"")</f>
        <v>Sin estándar</v>
      </c>
      <c r="H41" s="672" t="s">
        <v>20</v>
      </c>
      <c r="I41" s="672"/>
      <c r="J41" s="672"/>
      <c r="K41" s="672"/>
      <c r="L41" s="672"/>
      <c r="M41" s="672"/>
      <c r="N41" s="672"/>
      <c r="O41" s="672"/>
      <c r="P41" s="449" t="s">
        <v>78</v>
      </c>
      <c r="Q41" s="450">
        <f>MIN(IP_33c_IC!$E$2:$E$36)</f>
        <v>0</v>
      </c>
      <c r="R41" s="450">
        <f>MAX(IP_33c_IC!$E$2:$E$36)</f>
        <v>745264.3899999999</v>
      </c>
      <c r="S41" s="450">
        <f>AVERAGE(IP_33c_IC!$E$2:$E$36)</f>
        <v>42541.553529411765</v>
      </c>
      <c r="T41" s="450">
        <f>PERCENTILE(IP_33c_IC!$E$2:$E$36,0.25)</f>
        <v>749.23500000000001</v>
      </c>
      <c r="U41" s="450">
        <f>PERCENTILE(IP_33c_IC!$E$2:$E$36,0.5)</f>
        <v>12209.54</v>
      </c>
      <c r="V41" s="450">
        <f>PERCENTILE(IP_33c_IC!$E$2:$E$36,0.75)</f>
        <v>31649.627500000002</v>
      </c>
      <c r="W41" s="450">
        <f>STDEV(IP_33c_IC!$E$2:$E$36)</f>
        <v>126983.46105037857</v>
      </c>
    </row>
    <row r="42" spans="1:23" ht="96" x14ac:dyDescent="0.25">
      <c r="A42" s="720" t="s">
        <v>79</v>
      </c>
      <c r="B42" s="673" t="s">
        <v>80</v>
      </c>
      <c r="C42" s="446" t="str">
        <f>IFERROR(VLOOKUP(C$2,BPU_24_M!$A$2:$B$68,2,FALSE),"")</f>
        <v>BPU_24</v>
      </c>
      <c r="D42" s="447" t="str">
        <f>IFERROR(VLOOKUP(D$2,BPU_24_M!$A$2:$B$68,2,FALSE),"")</f>
        <v>Tasa de conexiones residenciales fijas de internet por cada 1.000 viviendas particulares</v>
      </c>
      <c r="E42" s="448" t="s">
        <v>18</v>
      </c>
      <c r="F42" s="448" t="str">
        <f>IFERROR(VLOOKUP(F$2,BPU_24_M!$A$2:$B$68,2,FALSE),"")</f>
        <v>Relación (Unidades por cada 1.000 viviendas particulares)</v>
      </c>
      <c r="G42" s="448" t="str">
        <f>IFERROR(VLOOKUP(G$2,BPU_24_M!$A$2:$B$68,2,FALSE),"")</f>
        <v>Sin estándar</v>
      </c>
      <c r="H42" s="449" t="s">
        <v>81</v>
      </c>
      <c r="I42" s="450">
        <f>MIN(BPU_24_I!$J$3:$J$119)</f>
        <v>39.229999999999997</v>
      </c>
      <c r="J42" s="450">
        <f>MAX(BPU_24_I!$J$3:$J$119)</f>
        <v>995.57</v>
      </c>
      <c r="K42" s="450">
        <f>AVERAGE(BPU_24_I!$J$3:$J$119)</f>
        <v>495.26333333333338</v>
      </c>
      <c r="L42" s="450">
        <f>PERCENTILE(BPU_24_I!$J$3:$J$119,0.25)</f>
        <v>318.31</v>
      </c>
      <c r="M42" s="450">
        <f>PERCENTILE(BPU_24_I!$J$3:$J$119,0.5)</f>
        <v>514.54999999999995</v>
      </c>
      <c r="N42" s="450">
        <f>PERCENTILE(BPU_24_I!$J$3:$J$119,0.75)</f>
        <v>674.29</v>
      </c>
      <c r="O42" s="450">
        <f>STDEV(BPU_24_I!$J$3:$J$119)</f>
        <v>231.67596174770514</v>
      </c>
      <c r="P42" s="672" t="s">
        <v>20</v>
      </c>
      <c r="Q42" s="672"/>
      <c r="R42" s="672"/>
      <c r="S42" s="673"/>
      <c r="T42" s="673"/>
      <c r="U42" s="673"/>
      <c r="V42" s="673"/>
      <c r="W42" s="673"/>
    </row>
    <row r="43" spans="1:23" ht="72" x14ac:dyDescent="0.25">
      <c r="A43" s="720"/>
      <c r="B43" s="673" t="s">
        <v>82</v>
      </c>
      <c r="C43" s="446" t="str">
        <f>IFERROR(VLOOKUP(C$2,IS_91_M!$A$2:$B$68,2,FALSE),"")</f>
        <v>IS_91</v>
      </c>
      <c r="D43" s="447" t="str">
        <f>IFERROR(VLOOKUP(D$2,IS_91_M!$A$2:$B$68,2,FALSE),"")</f>
        <v>Indisponibilidad de suministro eléctrico - indicador SAIDI anual</v>
      </c>
      <c r="E43" s="448" t="s">
        <v>18</v>
      </c>
      <c r="F43" s="448" t="str">
        <f>IFERROR(VLOOKUP(F$2,IS_91_M!$A$2:$B$68,2,FALSE),"")</f>
        <v>Número de horas promedio por año</v>
      </c>
      <c r="G43" s="448" t="str">
        <f>IFERROR(VLOOKUP(G$2,IS_91_M!$A$2:$B$68,2,FALSE),"")</f>
        <v>Sin estándar</v>
      </c>
      <c r="H43" s="449" t="s">
        <v>83</v>
      </c>
      <c r="I43" s="450">
        <f>MIN(IS_91_I!$H$3:$H$119)</f>
        <v>2.95</v>
      </c>
      <c r="J43" s="450">
        <f>MAX(IS_91_I!$H$3:$H$119)</f>
        <v>75.489999999999995</v>
      </c>
      <c r="K43" s="450">
        <f>AVERAGE(IS_91_I!$H$3:$H$119)</f>
        <v>11.581794871794871</v>
      </c>
      <c r="L43" s="450">
        <f>PERCENTILE(IS_91_I!$H$3:$H$119,0.25)</f>
        <v>6.53</v>
      </c>
      <c r="M43" s="450">
        <f>PERCENTILE(IS_91_I!$H$3:$H$119,0.5)</f>
        <v>9.74</v>
      </c>
      <c r="N43" s="450">
        <f>PERCENTILE(IS_91_I!$H$3:$H$119,0.75)</f>
        <v>12.56</v>
      </c>
      <c r="O43" s="450">
        <f>STDEV(IS_91_I!$H$3:$H$119)</f>
        <v>8.6590601958180855</v>
      </c>
      <c r="P43" s="672" t="s">
        <v>20</v>
      </c>
      <c r="Q43" s="672"/>
      <c r="R43" s="672"/>
      <c r="S43" s="673"/>
      <c r="T43" s="673"/>
      <c r="U43" s="673"/>
      <c r="V43" s="673"/>
      <c r="W43" s="673"/>
    </row>
    <row r="44" spans="1:23" ht="84" x14ac:dyDescent="0.25">
      <c r="A44" s="720"/>
      <c r="B44" s="673" t="s">
        <v>84</v>
      </c>
      <c r="C44" s="446" t="str">
        <f>IFERROR(VLOOKUP(C$2,IS_40_M!$A$2:$B$68,2,FALSE),"")</f>
        <v>IS_40</v>
      </c>
      <c r="D44" s="447" t="str">
        <f>IFERROR(VLOOKUP(D$2,IS_40_M!$A$2:$B$68,2,FALSE),"")</f>
        <v>Porcentaje de manzanas con veredas con buena calidad de pavimento</v>
      </c>
      <c r="E44" s="448" t="s">
        <v>18</v>
      </c>
      <c r="F44" s="448" t="str">
        <f>IFERROR(VLOOKUP(F$2,IS_40_M!$A$2:$B$68,2,FALSE),"")</f>
        <v>Porcentaje</v>
      </c>
      <c r="G44" s="448" t="str">
        <f>IFERROR(VLOOKUP(G$2,IS_40_M!$A$2:$B$68,2,FALSE),"")</f>
        <v>100% de veredas en buen estado</v>
      </c>
      <c r="H44" s="449" t="s">
        <v>85</v>
      </c>
      <c r="I44" s="450">
        <f>MIN(IS_40_I!$H$3:$H$119)</f>
        <v>6.66</v>
      </c>
      <c r="J44" s="450">
        <f>MAX(IS_40_I!$H$3:$H$119)</f>
        <v>79.680000000000007</v>
      </c>
      <c r="K44" s="450">
        <f>AVERAGE(IS_40_I!$H$3:$H$119)</f>
        <v>39.284700854700858</v>
      </c>
      <c r="L44" s="450">
        <f>PERCENTILE(IS_40_I!$H$3:$H$119,0.25)</f>
        <v>28.12</v>
      </c>
      <c r="M44" s="450">
        <f>PERCENTILE(IS_40_I!$H$3:$H$119,0.5)</f>
        <v>40.11</v>
      </c>
      <c r="N44" s="450">
        <f>PERCENTILE(IS_40_I!$H$3:$H$119,0.75)</f>
        <v>49.9</v>
      </c>
      <c r="O44" s="450">
        <f>STDEV(IS_40_I!$H$3:$H$119)</f>
        <v>16.135867071829164</v>
      </c>
      <c r="P44" s="672" t="s">
        <v>20</v>
      </c>
      <c r="Q44" s="672"/>
      <c r="R44" s="672"/>
      <c r="S44" s="673"/>
      <c r="T44" s="673"/>
      <c r="U44" s="673"/>
      <c r="V44" s="673"/>
      <c r="W44" s="673"/>
    </row>
    <row r="45" spans="1:23" ht="120" x14ac:dyDescent="0.25">
      <c r="A45" s="720"/>
      <c r="B45" s="673" t="s">
        <v>86</v>
      </c>
      <c r="C45" s="446" t="str">
        <f>IFERROR(VLOOKUP(C$2,IS_31_M!$A$2:$B$68,2,FALSE),"")</f>
        <v>IS_31</v>
      </c>
      <c r="D45" s="447" t="str">
        <f>IFERROR(VLOOKUP(D$2,IS_31_M!$A$2:$B$68,2,FALSE),"")</f>
        <v>Porcentaje de viviendas particulares que requieren mejoras de materialidad y/o servicios básicos</v>
      </c>
      <c r="E45" s="448" t="s">
        <v>18</v>
      </c>
      <c r="F45" s="448" t="str">
        <f>IFERROR(VLOOKUP(F$2,IS_31_M!$A$2:$B$68,2,FALSE),"")</f>
        <v>Porcentaje</v>
      </c>
      <c r="G45" s="448" t="str">
        <f>IFERROR(VLOOKUP(G$2,IS_31_M!$A$2:$B$68,2,FALSE),"")</f>
        <v>Hasta 10%</v>
      </c>
      <c r="H45" s="449" t="s">
        <v>87</v>
      </c>
      <c r="I45" s="450">
        <f>MIN(IS_31_I!$H$3:$H$119)</f>
        <v>0.79</v>
      </c>
      <c r="J45" s="450">
        <f>MAX(IS_31_I!$H$3:$H$119)</f>
        <v>36.57</v>
      </c>
      <c r="K45" s="450">
        <f>AVERAGE(IS_31_I!$H$3:$H$119)</f>
        <v>14.798547008547013</v>
      </c>
      <c r="L45" s="450">
        <f>PERCENTILE(IS_31_I!$H$3:$H$119,0.25)</f>
        <v>11.31</v>
      </c>
      <c r="M45" s="450">
        <f>PERCENTILE(IS_31_I!$H$3:$H$119,0.5)</f>
        <v>14.05</v>
      </c>
      <c r="N45" s="450">
        <f>PERCENTILE(IS_31_I!$H$3:$H$119,0.75)</f>
        <v>18.21</v>
      </c>
      <c r="O45" s="450">
        <f>STDEV(IS_31_I!$H$3:$H$119)</f>
        <v>5.8674257506662393</v>
      </c>
      <c r="P45" s="672" t="s">
        <v>20</v>
      </c>
      <c r="Q45" s="672"/>
      <c r="R45" s="672"/>
      <c r="S45" s="673"/>
      <c r="T45" s="673"/>
      <c r="U45" s="673"/>
      <c r="V45" s="673"/>
      <c r="W45" s="673"/>
    </row>
    <row r="46" spans="1:23" ht="60" x14ac:dyDescent="0.25">
      <c r="A46" s="720"/>
      <c r="B46" s="720" t="s">
        <v>88</v>
      </c>
      <c r="C46" s="446" t="str">
        <f>IFERROR(VLOOKUP(C$2,IS_32_M!$A$2:$B$68,2,FALSE),"")</f>
        <v>IS_32</v>
      </c>
      <c r="D46" s="447" t="str">
        <f>IFERROR(VLOOKUP(D$2,IS_32_M!$A$2:$B$68,2,FALSE),"")</f>
        <v>Requerimiento de viviendas nuevas urbanas</v>
      </c>
      <c r="E46" s="448" t="s">
        <v>18</v>
      </c>
      <c r="F46" s="448" t="str">
        <f>IFERROR(VLOOKUP(F$2,IS_32_M!$A$2:$B$68,2,FALSE),"")</f>
        <v>Cantidad de viviendas</v>
      </c>
      <c r="G46" s="448" t="str">
        <f>IFERROR(VLOOKUP(G$2,IS_32_M!$A$2:$B$68,2,FALSE),"")</f>
        <v>Sin estándar</v>
      </c>
      <c r="H46" s="449" t="s">
        <v>89</v>
      </c>
      <c r="I46" s="450">
        <f>MIN(IS_32_I!$H$3:$H$119)</f>
        <v>53</v>
      </c>
      <c r="J46" s="450">
        <f>MAX(IS_32_I!$H$3:$H$119)</f>
        <v>14405</v>
      </c>
      <c r="K46" s="450">
        <f>AVERAGE(IS_32_I!$H$3:$H$119)</f>
        <v>2459.3760683760684</v>
      </c>
      <c r="L46" s="450">
        <f>PERCENTILE(IS_32_I!$H$3:$H$119,0.25)</f>
        <v>619</v>
      </c>
      <c r="M46" s="450">
        <f>PERCENTILE(IS_32_I!$H$3:$H$119,0.5)</f>
        <v>1519</v>
      </c>
      <c r="N46" s="450">
        <f>PERCENTILE(IS_32_I!$H$3:$H$119,0.75)</f>
        <v>3497</v>
      </c>
      <c r="O46" s="450">
        <f>STDEV(IS_32_I!$H$3:$H$119)</f>
        <v>2549.730938227282</v>
      </c>
      <c r="P46" s="672" t="s">
        <v>20</v>
      </c>
      <c r="Q46" s="672"/>
      <c r="R46" s="672"/>
      <c r="S46" s="673"/>
      <c r="T46" s="673"/>
      <c r="U46" s="673"/>
      <c r="V46" s="673"/>
      <c r="W46" s="673"/>
    </row>
    <row r="47" spans="1:23" ht="72" x14ac:dyDescent="0.25">
      <c r="A47" s="720"/>
      <c r="B47" s="720"/>
      <c r="C47" s="446" t="str">
        <f>IFERROR(VLOOKUP(C$2,IS_33_M!$A$2:$B$68,2,FALSE),"")</f>
        <v>IS_33</v>
      </c>
      <c r="D47" s="447" t="str">
        <f>IFERROR(VLOOKUP(D$2,IS_33_M!$A$2:$B$68,2,FALSE),"")</f>
        <v>Porcentaje de viviendas en situación de hacinamiento</v>
      </c>
      <c r="E47" s="448" t="s">
        <v>18</v>
      </c>
      <c r="F47" s="448" t="str">
        <f>IFERROR(VLOOKUP(F$2,IS_33_M!$A$2:$B$68,2,FALSE),"")</f>
        <v>Porcentaje</v>
      </c>
      <c r="G47" s="448" t="str">
        <f>IFERROR(VLOOKUP(G$2,IS_33_M!$A$2:$B$68,2,FALSE),"")</f>
        <v>Sin estándar</v>
      </c>
      <c r="H47" s="449" t="s">
        <v>90</v>
      </c>
      <c r="I47" s="450">
        <f>MIN(IS_33_I!$H$3:$H$119)</f>
        <v>0.79</v>
      </c>
      <c r="J47" s="450">
        <f>MAX(IS_33_I!$H$3:$H$119)</f>
        <v>15.32</v>
      </c>
      <c r="K47" s="450">
        <f>AVERAGE(IS_33_I!$H$3:$H$119)</f>
        <v>7.3358974358974365</v>
      </c>
      <c r="L47" s="450">
        <f>PERCENTILE(IS_33_I!$H$3:$H$119,0.25)</f>
        <v>5.87</v>
      </c>
      <c r="M47" s="450">
        <f>PERCENTILE(IS_33_I!$H$3:$H$119,0.5)</f>
        <v>7.05</v>
      </c>
      <c r="N47" s="450">
        <f>PERCENTILE(IS_33_I!$H$3:$H$119,0.75)</f>
        <v>8.6</v>
      </c>
      <c r="O47" s="450">
        <f>STDEV(IS_33_I!$H$3:$H$119)</f>
        <v>2.5508112819819648</v>
      </c>
      <c r="P47" s="672" t="s">
        <v>20</v>
      </c>
      <c r="Q47" s="672"/>
      <c r="R47" s="672"/>
      <c r="S47" s="673"/>
      <c r="T47" s="673"/>
      <c r="U47" s="673"/>
      <c r="V47" s="673"/>
      <c r="W47" s="673"/>
    </row>
    <row r="48" spans="1:23" ht="72" x14ac:dyDescent="0.25">
      <c r="A48" s="720"/>
      <c r="B48" s="720"/>
      <c r="C48" s="446" t="str">
        <f>IFERROR(VLOOKUP(C$2,IS_34_M!$A$2:$B$68,2,FALSE),"")</f>
        <v>IS_34</v>
      </c>
      <c r="D48" s="447" t="str">
        <f>IFERROR(VLOOKUP(D$2,IS_34_M!$A$2:$B$68,2,FALSE),"")</f>
        <v>Porcentaje de viviendas con situación de allegamiento externo</v>
      </c>
      <c r="E48" s="448" t="s">
        <v>18</v>
      </c>
      <c r="F48" s="448" t="str">
        <f>IFERROR(VLOOKUP(F$2,IS_34_M!$A$2:$B$68,2,FALSE),"")</f>
        <v>Porcentaje</v>
      </c>
      <c r="G48" s="448" t="str">
        <f>IFERROR(VLOOKUP(G$2,IS_34_M!$A$2:$B$68,2,FALSE),"")</f>
        <v>Sin estándar</v>
      </c>
      <c r="H48" s="449" t="s">
        <v>91</v>
      </c>
      <c r="I48" s="450">
        <f>MIN(IS_34_I!$H$3:$H$119)</f>
        <v>0.46</v>
      </c>
      <c r="J48" s="450">
        <f>MAX(IS_34_I!$H$3:$H$119)</f>
        <v>4.83</v>
      </c>
      <c r="K48" s="450">
        <f>AVERAGE(IS_34_I!$H$3:$H$119)</f>
        <v>1.8625641025641027</v>
      </c>
      <c r="L48" s="450">
        <f>PERCENTILE(IS_34_I!$H$3:$H$119,0.25)</f>
        <v>1.06</v>
      </c>
      <c r="M48" s="450">
        <f>PERCENTILE(IS_34_I!$H$3:$H$119,0.5)</f>
        <v>1.49</v>
      </c>
      <c r="N48" s="450">
        <f>PERCENTILE(IS_34_I!$H$3:$H$119,0.75)</f>
        <v>2.35</v>
      </c>
      <c r="O48" s="450">
        <f>STDEV(IS_34_I!$H$3:$H$119)</f>
        <v>1.1120787880223371</v>
      </c>
      <c r="P48" s="672" t="s">
        <v>20</v>
      </c>
      <c r="Q48" s="672"/>
      <c r="R48" s="672"/>
      <c r="S48" s="673"/>
      <c r="T48" s="673"/>
      <c r="U48" s="673"/>
      <c r="V48" s="673"/>
      <c r="W48" s="673"/>
    </row>
    <row r="49" spans="1:23" ht="96" x14ac:dyDescent="0.25">
      <c r="A49" s="720"/>
      <c r="B49" s="720" t="s">
        <v>92</v>
      </c>
      <c r="C49" s="446" t="str">
        <f>IFERROR(VLOOKUP(C$2,IS_36_M!$A$2:$B$68,2,FALSE),"")</f>
        <v>IS_36</v>
      </c>
      <c r="D49" s="447" t="str">
        <f>IFERROR(VLOOKUP(D$2,IS_36_M!$A$2:$B$68,2,FALSE),"")</f>
        <v>Porcentaje de la población en situación de pobreza (pobreza por ingresos MDS)</v>
      </c>
      <c r="E49" s="448" t="s">
        <v>18</v>
      </c>
      <c r="F49" s="448" t="str">
        <f>IFERROR(VLOOKUP(F$2,IS_36_M!$A$2:$B$68,2,FALSE),"")</f>
        <v>Porcentaje</v>
      </c>
      <c r="G49" s="448" t="str">
        <f>IFERROR(VLOOKUP(G$2,IS_36_M!$A$2:$B$68,2,FALSE),"")</f>
        <v>Sin estándar</v>
      </c>
      <c r="H49" s="449" t="s">
        <v>93</v>
      </c>
      <c r="I49" s="450">
        <f>MIN(IS_36_I!$I$3:$I$119)</f>
        <v>0.03</v>
      </c>
      <c r="J49" s="450">
        <f>MAX(IS_36_I!$I$3:$I$119)</f>
        <v>27.18</v>
      </c>
      <c r="K49" s="450">
        <f>AVERAGE(IS_36_I!$I$3:$I$119)</f>
        <v>10.754102564102567</v>
      </c>
      <c r="L49" s="450">
        <f>PERCENTILE(IS_36_I!$I$3:$I$119,0.25)</f>
        <v>6.11</v>
      </c>
      <c r="M49" s="450">
        <f>PERCENTILE(IS_36_I!$I$3:$I$119,0.5)</f>
        <v>10.17</v>
      </c>
      <c r="N49" s="450">
        <f>PERCENTILE(IS_36_I!$I$3:$I$119,0.75)</f>
        <v>14.44</v>
      </c>
      <c r="O49" s="450">
        <f>STDEV(IS_36_I!$I$3:$I$119)</f>
        <v>5.5560344879031449</v>
      </c>
      <c r="P49" s="672" t="s">
        <v>20</v>
      </c>
      <c r="Q49" s="672"/>
      <c r="R49" s="672"/>
      <c r="S49" s="673"/>
      <c r="T49" s="673"/>
      <c r="U49" s="673"/>
      <c r="V49" s="673"/>
      <c r="W49" s="673"/>
    </row>
    <row r="50" spans="1:23" ht="96" x14ac:dyDescent="0.25">
      <c r="A50" s="720"/>
      <c r="B50" s="720"/>
      <c r="C50" s="446" t="str">
        <f>IFERROR(VLOOKUP(C$2,IS_37_M!$A$2:$B$68,2,FALSE),"")</f>
        <v>IS_37</v>
      </c>
      <c r="D50" s="447" t="str">
        <f>IFERROR(VLOOKUP(D$2,IS_37_M!$A$2:$B$68,2,FALSE),"")</f>
        <v>Porcentaje de la población en situación de pobreza (pobreza multidimensional MDS)</v>
      </c>
      <c r="E50" s="448" t="s">
        <v>18</v>
      </c>
      <c r="F50" s="448" t="str">
        <f>IFERROR(VLOOKUP(F$2,IS_37_M!$A$2:$B$68,2,FALSE),"")</f>
        <v>Porcentaje</v>
      </c>
      <c r="G50" s="448" t="str">
        <f>IFERROR(VLOOKUP(G$2,IS_37_M!$A$2:$B$68,2,FALSE),"")</f>
        <v>Sin estándar</v>
      </c>
      <c r="H50" s="449" t="s">
        <v>94</v>
      </c>
      <c r="I50" s="450">
        <f>MIN(IS_37_I!$I$3:$I$119)</f>
        <v>2.84</v>
      </c>
      <c r="J50" s="450">
        <f>MAX(IS_37_I!$I$3:$I$119)</f>
        <v>44.71</v>
      </c>
      <c r="K50" s="450">
        <f>AVERAGE(IS_37_I!$I$3:$I$119)</f>
        <v>20.614700854700857</v>
      </c>
      <c r="L50" s="450">
        <f>PERCENTILE(IS_37_I!$I$3:$I$119,0.25)</f>
        <v>16.690000000000001</v>
      </c>
      <c r="M50" s="450">
        <f>PERCENTILE(IS_37_I!$I$3:$I$119,0.5)</f>
        <v>20.27</v>
      </c>
      <c r="N50" s="450">
        <f>PERCENTILE(IS_37_I!$I$3:$I$119,0.75)</f>
        <v>24.3</v>
      </c>
      <c r="O50" s="450">
        <f>STDEV(IS_37_I!$I$3:$I$119)</f>
        <v>7.0010089879528179</v>
      </c>
      <c r="P50" s="672" t="s">
        <v>20</v>
      </c>
      <c r="Q50" s="672"/>
      <c r="R50" s="672"/>
      <c r="S50" s="673"/>
      <c r="T50" s="673"/>
      <c r="U50" s="673"/>
      <c r="V50" s="673"/>
      <c r="W50" s="673"/>
    </row>
    <row r="51" spans="1:23" ht="108" x14ac:dyDescent="0.25">
      <c r="A51" s="720"/>
      <c r="B51" s="720" t="s">
        <v>95</v>
      </c>
      <c r="C51" s="446" t="str">
        <f>IFERROR(VLOOKUP(C$2,IS_39_M!$A$2:$B$68,2,FALSE),"")</f>
        <v>IS_39</v>
      </c>
      <c r="D51" s="447" t="str">
        <f>IFERROR(VLOOKUP(D$2,IS_39_M!$A$2:$B$68,2,FALSE),"")</f>
        <v>Porcentaje de unidades vecinales de la comuna que tienen entre 20% y 60% de hogares vulnerables.</v>
      </c>
      <c r="E51" s="448" t="s">
        <v>18</v>
      </c>
      <c r="F51" s="448" t="str">
        <f>IFERROR(VLOOKUP(F$2,IS_39_M!$A$2:$B$68,2,FALSE),"")</f>
        <v>Porcentaje</v>
      </c>
      <c r="G51" s="448" t="str">
        <f>IFERROR(VLOOKUP(G$2,IS_39_M!$A$2:$B$68,2,FALSE),"")</f>
        <v>100 % de las unidades vecinales (UV) de una comuna con un mínimo de 20% y un máximo de 60% de población vulnerable.</v>
      </c>
      <c r="H51" s="449" t="s">
        <v>96</v>
      </c>
      <c r="I51" s="450">
        <f>MIN(IS_39_I!$L$3:$L$119)</f>
        <v>0</v>
      </c>
      <c r="J51" s="450">
        <f>MAX(IS_39_I!$L$3:$L$119)</f>
        <v>93.75</v>
      </c>
      <c r="K51" s="450">
        <f>AVERAGE(IS_39_I!$L$3:$L$119)</f>
        <v>47.886056338028162</v>
      </c>
      <c r="L51" s="450">
        <f>PERCENTILE(IS_39_I!$L$3:$L$119,0.25)</f>
        <v>32.045000000000002</v>
      </c>
      <c r="M51" s="450">
        <f>PERCENTILE(IS_39_I!$L$3:$L$119,0.5)</f>
        <v>50</v>
      </c>
      <c r="N51" s="450">
        <f>PERCENTILE(IS_39_I!$L$3:$L$119,0.75)</f>
        <v>62.394999999999996</v>
      </c>
      <c r="O51" s="450">
        <f>STDEV(IS_39_I!$L$3:$L$119)</f>
        <v>20.646171037532994</v>
      </c>
      <c r="P51" s="672" t="s">
        <v>20</v>
      </c>
      <c r="Q51" s="450"/>
      <c r="R51" s="450"/>
      <c r="S51" s="308"/>
      <c r="T51" s="308"/>
      <c r="U51" s="308"/>
      <c r="V51" s="308"/>
      <c r="W51" s="308"/>
    </row>
    <row r="52" spans="1:23" ht="60" x14ac:dyDescent="0.25">
      <c r="A52" s="720"/>
      <c r="B52" s="720"/>
      <c r="C52" s="446" t="str">
        <f>IFERROR(VLOOKUP(C$2,IS_39a_M!$A$2:$B$68,2,FALSE),"")</f>
        <v>IS_39a</v>
      </c>
      <c r="D52" s="447" t="str">
        <f>IFERROR(VLOOKUP(D$2,IS_39a_M!$A$2:$B$68,2,FALSE),"")</f>
        <v>Índice de segregación de la población vulnerable</v>
      </c>
      <c r="E52" s="448" t="s">
        <v>18</v>
      </c>
      <c r="F52" s="448" t="str">
        <f>IFERROR(VLOOKUP(F$2,IS_39a_M!$A$2:$B$68,2,FALSE),"")</f>
        <v>Índice</v>
      </c>
      <c r="G52" s="448" t="str">
        <f>IFERROR(VLOOKUP(G$2,IS_39a_M!$A$2:$B$68,2,FALSE),"")</f>
        <v>Sin estándar</v>
      </c>
      <c r="H52" s="458" t="s">
        <v>97</v>
      </c>
      <c r="I52" s="450">
        <f>MIN(IS_39a_I!$J$3:$J$119)</f>
        <v>11.1</v>
      </c>
      <c r="J52" s="450">
        <f>MAX(IS_39a_I!$J$3:$J$119)</f>
        <v>65.959999999999994</v>
      </c>
      <c r="K52" s="450">
        <f>AVERAGE(IS_39a_I!$J$3:$J$119)</f>
        <v>34.983239436619726</v>
      </c>
      <c r="L52" s="450">
        <f>PERCENTILE(IS_39a_I!$J$3:$J$119,0.25)</f>
        <v>24.490000000000002</v>
      </c>
      <c r="M52" s="450">
        <f>PERCENTILE(IS_39a_I!$J$3:$J$119,0.5)</f>
        <v>33.94</v>
      </c>
      <c r="N52" s="450">
        <f>PERCENTILE(IS_39a_I!$J$3:$J$119,0.75)</f>
        <v>42.954999999999998</v>
      </c>
      <c r="O52" s="450">
        <f>STDEV(IS_39a_I!$J$3:$J$119)</f>
        <v>11.747310424658028</v>
      </c>
      <c r="Q52" s="450"/>
      <c r="R52" s="450"/>
      <c r="S52" s="308"/>
      <c r="T52" s="308"/>
      <c r="U52" s="308"/>
      <c r="V52" s="308"/>
      <c r="W52" s="308"/>
    </row>
    <row r="53" spans="1:23" ht="84" x14ac:dyDescent="0.25">
      <c r="A53" s="720"/>
      <c r="B53" s="673" t="s">
        <v>98</v>
      </c>
      <c r="C53" s="446" t="str">
        <f>IFERROR(VLOOKUP(C$2,IS_58_M!$A$2:$B$68,2,FALSE),"")</f>
        <v>IS_58</v>
      </c>
      <c r="D53" s="447" t="str">
        <f>IFERROR(VLOOKUP(D$2,IS_58_M!$A$2:$B$68,2,FALSE),"")</f>
        <v>Número de denuncias por delito en el espacio público cada 100 habitantes</v>
      </c>
      <c r="E53" s="448" t="s">
        <v>18</v>
      </c>
      <c r="F53" s="448" t="str">
        <f>IFERROR(VLOOKUP(F$2,IS_58_M!$A$2:$B$68,2,FALSE),"")</f>
        <v xml:space="preserve">Porcentaje </v>
      </c>
      <c r="G53" s="448" t="str">
        <f>IFERROR(VLOOKUP(G$2,IS_58_M!$A$2:$B$68,2,FALSE),"")</f>
        <v>Sin estándar</v>
      </c>
      <c r="H53" s="449" t="s">
        <v>99</v>
      </c>
      <c r="I53" s="450">
        <f>MIN(IS_58_I!$L$3:$L$119)</f>
        <v>4.8463630576934209E-2</v>
      </c>
      <c r="J53" s="450">
        <f>MAX(IS_58_I!$L$3:$L$119)</f>
        <v>4.9637635092180545</v>
      </c>
      <c r="K53" s="450">
        <f>AVERAGE(IS_58_I!$L$3:$L$119)</f>
        <v>0.74862657892261686</v>
      </c>
      <c r="L53" s="450">
        <f>PERCENTILE(IS_58_I!$L$3:$L$119,0.25)</f>
        <v>0.23526446246271479</v>
      </c>
      <c r="M53" s="450">
        <f>PERCENTILE(IS_58_I!$L$3:$L$119,0.5)</f>
        <v>0.44255229685693265</v>
      </c>
      <c r="N53" s="450">
        <f>PERCENTILE(IS_58_I!$L$3:$L$119,0.75)</f>
        <v>0.86595977710111094</v>
      </c>
      <c r="O53" s="450">
        <f>STDEV(IS_58_I!$L$3:$L$119)</f>
        <v>0.90479597979004844</v>
      </c>
      <c r="P53" s="672" t="s">
        <v>20</v>
      </c>
      <c r="Q53" s="672"/>
      <c r="R53" s="672"/>
      <c r="S53" s="673"/>
      <c r="T53" s="673"/>
      <c r="U53" s="673"/>
      <c r="V53" s="673"/>
      <c r="W53" s="673"/>
    </row>
    <row r="54" spans="1:23" ht="108" x14ac:dyDescent="0.25">
      <c r="A54" s="721" t="s">
        <v>100</v>
      </c>
      <c r="B54" s="673" t="s">
        <v>101</v>
      </c>
      <c r="C54" s="446" t="str">
        <f>IFERROR(VLOOKUP(C$2,IS_20_M!$A$2:$B$68,2,FALSE),"")</f>
        <v>IS_20</v>
      </c>
      <c r="D54" s="447" t="str">
        <f>IFERROR(VLOOKUP(D$2,IS_20_M!$A$2:$B$68,2,FALSE),"")</f>
        <v>Porcentaje de continuidad de la infraestructura vial en las áreas de crecimiento urbano</v>
      </c>
      <c r="E54" s="448" t="s">
        <v>18</v>
      </c>
      <c r="F54" s="448" t="str">
        <f>IFERROR(VLOOKUP(F$2,IS_20_M!$A$2:$B$68,2,FALSE),"")</f>
        <v xml:space="preserve">Porcentaje </v>
      </c>
      <c r="G54" s="448" t="str">
        <f>IFERROR(VLOOKUP(G$2,IS_20_M!$A$2:$B$68,2,FALSE),"")</f>
        <v>Sin estándar</v>
      </c>
      <c r="H54" s="448"/>
      <c r="I54" s="448"/>
      <c r="J54" s="448"/>
      <c r="K54" s="448"/>
      <c r="L54" s="448"/>
      <c r="M54" s="448"/>
      <c r="N54" s="448"/>
      <c r="O54" s="448"/>
      <c r="P54" s="458" t="s">
        <v>102</v>
      </c>
      <c r="Q54" s="450">
        <f>MIN(IS_20_IC!$G$3:$G$119)</f>
        <v>0.43</v>
      </c>
      <c r="R54" s="450">
        <f>MAX(IS_20_IC!$G$3:$G$119)</f>
        <v>5.43</v>
      </c>
      <c r="S54" s="450">
        <f>AVERAGE(IS_20_IC!$G$3:$G$119)</f>
        <v>3.076857142857143</v>
      </c>
      <c r="T54" s="450">
        <f>PERCENTILE(IS_20_IC!$G$3:$G$119,0.25)</f>
        <v>2.2649999999999997</v>
      </c>
      <c r="U54" s="450">
        <f>PERCENTILE(IS_20_IC!$G$3:$G$119,0.5)</f>
        <v>2.97</v>
      </c>
      <c r="V54" s="450">
        <f>PERCENTILE(IS_20_IC!$G$3:$G$119,0.75)</f>
        <v>3.9850000000000003</v>
      </c>
      <c r="W54" s="450">
        <f>STDEV(IS_20_IC!$G$3:$G$119)</f>
        <v>1.1823475437813158</v>
      </c>
    </row>
    <row r="55" spans="1:23" ht="108" x14ac:dyDescent="0.25">
      <c r="A55" s="722"/>
      <c r="B55" s="720" t="s">
        <v>103</v>
      </c>
      <c r="C55" s="446" t="str">
        <f>IFERROR(VLOOKUP(C$2,DE_48_M!$A$2:$B$68,2,FALSE),"")</f>
        <v>DE_48</v>
      </c>
      <c r="D55" s="447" t="str">
        <f>IFERROR(VLOOKUP(D$2,DE_48_M!$A$2:$B$68,2,FALSE),"")</f>
        <v>Porcentaje de superficie no construida (sitios eriazos) en áreas urbanas</v>
      </c>
      <c r="E55" s="448" t="s">
        <v>18</v>
      </c>
      <c r="F55" s="448" t="str">
        <f>IFERROR(VLOOKUP(F$2,DE_48_M!$A$2:$B$68,2,FALSE),"")</f>
        <v>Porcentaje</v>
      </c>
      <c r="G55" s="448" t="str">
        <f>IFERROR(VLOOKUP(G$2,DE_48_M!$A$2:$B$68,2,FALSE),"")</f>
        <v>Sin estándar</v>
      </c>
      <c r="H55" s="458" t="s">
        <v>104</v>
      </c>
      <c r="I55" s="450">
        <f>MIN(DE_48_I!$J$3:$J$119)</f>
        <v>0.63</v>
      </c>
      <c r="J55" s="450">
        <f>MAX(DE_48_I!$J$3:$J$119)</f>
        <v>40.369999999999997</v>
      </c>
      <c r="K55" s="308">
        <f>AVERAGE(DE_48_I!$J$3:$J$119)</f>
        <v>8.9935087719298252</v>
      </c>
      <c r="L55" s="308">
        <f>PERCENTILE(DE_48_I!$J$3:$J$119,0.25)</f>
        <v>3.3174999999999999</v>
      </c>
      <c r="M55" s="308">
        <f>PERCENTILE(DE_48_I!$J$3:$J$119,0.5)</f>
        <v>7.6550000000000002</v>
      </c>
      <c r="N55" s="308">
        <f>PERCENTILE(DE_48_I!$J$3:$J$119,0.75)</f>
        <v>12.395</v>
      </c>
      <c r="O55" s="308">
        <f>STDEV(DE_48_I!$J$3:$J$119)</f>
        <v>7.5503629382912667</v>
      </c>
      <c r="P55" s="448" t="s">
        <v>20</v>
      </c>
      <c r="Q55" s="451"/>
      <c r="R55" s="451"/>
      <c r="S55" s="451"/>
      <c r="T55" s="451"/>
      <c r="U55" s="451"/>
      <c r="V55" s="451"/>
      <c r="W55" s="451"/>
    </row>
    <row r="56" spans="1:23" ht="60" x14ac:dyDescent="0.25">
      <c r="A56" s="722"/>
      <c r="B56" s="720"/>
      <c r="C56" s="446" t="str">
        <f>IFERROR(VLOOKUP(C$2,EA_31_M!$A$2:$B$68,2,FALSE),"")</f>
        <v>EA_31</v>
      </c>
      <c r="D56" s="447" t="str">
        <f>IFERROR(VLOOKUP(D$2,EA_31_M!$A$2:$B$68,2,FALSE),"")</f>
        <v>Tasa de crecimiento anual de la extensión física urbana</v>
      </c>
      <c r="E56" s="448" t="s">
        <v>18</v>
      </c>
      <c r="F56" s="448" t="str">
        <f>IFERROR(VLOOKUP(F$2,EA_31_M!$A$2:$B$68,2,FALSE),"")</f>
        <v>Porcentaje y tasa</v>
      </c>
      <c r="G56" s="448" t="str">
        <f>IFERROR(VLOOKUP(G$2,EA_31_M!$A$2:$B$68,2,FALSE),"")</f>
        <v>Sin estándar</v>
      </c>
      <c r="H56" s="672" t="s">
        <v>20</v>
      </c>
      <c r="I56" s="672"/>
      <c r="J56" s="672"/>
      <c r="K56" s="672"/>
      <c r="L56" s="672"/>
      <c r="M56" s="672"/>
      <c r="N56" s="672"/>
      <c r="O56" s="672"/>
      <c r="P56" s="449" t="s">
        <v>105</v>
      </c>
      <c r="Q56" s="450">
        <f>MIN(EA_31_IC!$J$3:$J$63)</f>
        <v>0.22</v>
      </c>
      <c r="R56" s="450">
        <f>MAX(EA_31_IC!$J$3:$J$63)</f>
        <v>13.03</v>
      </c>
      <c r="S56" s="450">
        <f>AVERAGE(EA_31_IC!$J$3:$J$63)</f>
        <v>2.7352459016393436</v>
      </c>
      <c r="T56" s="450">
        <f>PERCENTILE(EA_31_IC!$J$3:$J$63,0.25)</f>
        <v>1.31</v>
      </c>
      <c r="U56" s="450">
        <f>PERCENTILE(EA_31_IC!$J$3:$J$63,0.5)</f>
        <v>2.27</v>
      </c>
      <c r="V56" s="450">
        <f>PERCENTILE(EA_31_IC!$J$3:$J$63,0.75)</f>
        <v>3.35</v>
      </c>
      <c r="W56" s="450">
        <f>STDEV(EA_31_IC!$J$3:$J$63)</f>
        <v>2.1157863837963249</v>
      </c>
    </row>
    <row r="57" spans="1:23" ht="168" x14ac:dyDescent="0.25">
      <c r="A57" s="722"/>
      <c r="B57" s="720"/>
      <c r="C57" s="446" t="str">
        <f>IFERROR(VLOOKUP(C$2,IS_5_M!$A$2:$B$68,2,FALSE),"")</f>
        <v>IS_5</v>
      </c>
      <c r="D57" s="447" t="str">
        <f>IFERROR(VLOOKUP(D$2,IS_5_M!$A$2:$B$68,2,FALSE),"")</f>
        <v>Diferencia entre el valor de suelo más alto y el más bajo entre las áreas homogéneas (urbanas) definidas por el Servicio de Impuestos Internos</v>
      </c>
      <c r="E57" s="448" t="s">
        <v>18</v>
      </c>
      <c r="F57" s="448" t="str">
        <f>IFERROR(VLOOKUP(F$2,IS_5_M!$A$2:$B$68,2,FALSE),"")</f>
        <v>Índice</v>
      </c>
      <c r="G57" s="448" t="str">
        <f>IFERROR(VLOOKUP(G$2,IS_5_M!$A$2:$B$68,2,FALSE),"")</f>
        <v>Sin estándar</v>
      </c>
      <c r="H57" s="449" t="s">
        <v>106</v>
      </c>
      <c r="I57" s="450">
        <f>MIN(IS_5_I!$J$3:$J$119)</f>
        <v>0</v>
      </c>
      <c r="J57" s="450">
        <f>MAX(IS_5_I!$J$3:$J$119)</f>
        <v>0.87</v>
      </c>
      <c r="K57" s="450">
        <f>AVERAGE(IS_5_I!$J$3:$J$119)</f>
        <v>5.2051282051282025E-2</v>
      </c>
      <c r="L57" s="450">
        <f>PERCENTILE(IS_5_I!$J$3:$J$119,0.25)</f>
        <v>0</v>
      </c>
      <c r="M57" s="450">
        <f>PERCENTILE(IS_5_I!$J$3:$J$119,0.5)</f>
        <v>0.02</v>
      </c>
      <c r="N57" s="450">
        <f>PERCENTILE(IS_5_I!$J$3:$J$119,0.75)</f>
        <v>0.04</v>
      </c>
      <c r="O57" s="450">
        <f>STDEV(IS_5_I!$J$3:$J$119)</f>
        <v>0.10583443854418492</v>
      </c>
      <c r="P57" s="672" t="s">
        <v>20</v>
      </c>
      <c r="Q57" s="672"/>
      <c r="R57" s="672"/>
      <c r="S57" s="673"/>
      <c r="T57" s="673"/>
      <c r="U57" s="673"/>
      <c r="V57" s="673"/>
      <c r="W57" s="673"/>
    </row>
    <row r="58" spans="1:23" ht="72" x14ac:dyDescent="0.25">
      <c r="A58" s="722"/>
      <c r="B58" s="673" t="s">
        <v>107</v>
      </c>
      <c r="C58" s="446" t="str">
        <f>IFERROR(VLOOKUP(C$2,EA_48_M!$A$2:$B$68,2,FALSE),"")</f>
        <v>EA_48</v>
      </c>
      <c r="D58" s="447" t="str">
        <f>IFERROR(VLOOKUP(D$2,EA_48_M!$A$2:$B$68,2,FALSE),"")</f>
        <v>Porcentaje de población expuesta a inundación por tsunami</v>
      </c>
      <c r="E58" s="448" t="s">
        <v>18</v>
      </c>
      <c r="F58" s="448" t="str">
        <f>IFERROR(VLOOKUP(F$2,EA_48_M!$A$2:$B$68,2,FALSE),"")</f>
        <v>Porcentaje</v>
      </c>
      <c r="G58" s="448" t="str">
        <f>IFERROR(VLOOKUP(G$2,EA_48_M!$A$2:$B$68,2,FALSE),"")</f>
        <v>Sin estándar</v>
      </c>
      <c r="H58" s="458" t="s">
        <v>108</v>
      </c>
      <c r="I58" s="450">
        <f>MIN(EA_48_I!$J$3:$J$119)</f>
        <v>0.27</v>
      </c>
      <c r="J58" s="450">
        <f>MAX(EA_48_I!$J$3:$J$119)</f>
        <v>43.01</v>
      </c>
      <c r="K58" s="450">
        <f>AVERAGE(EA_48_I!$J$3:$J$119)</f>
        <v>11.5665</v>
      </c>
      <c r="L58" s="450">
        <f>PERCENTILE(EA_48_I!$J$3:$J$119,0.25)</f>
        <v>3.2650000000000001</v>
      </c>
      <c r="M58" s="450">
        <f>PERCENTILE(EA_48_I!$J$3:$J$119,0.5)</f>
        <v>9.1449999999999996</v>
      </c>
      <c r="N58" s="450">
        <f>PERCENTILE(EA_48_I!$J$3:$J$119,0.75)</f>
        <v>14.797499999999999</v>
      </c>
      <c r="O58" s="450">
        <f>STDEV(EA_48_I!$J$3:$J$119)</f>
        <v>10.692485445395754</v>
      </c>
      <c r="P58" s="672" t="s">
        <v>20</v>
      </c>
      <c r="Q58" s="450"/>
      <c r="R58" s="450"/>
      <c r="S58" s="308"/>
      <c r="T58" s="308"/>
      <c r="U58" s="308"/>
      <c r="V58" s="308"/>
      <c r="W58" s="308"/>
    </row>
    <row r="59" spans="1:23" ht="144" x14ac:dyDescent="0.25">
      <c r="A59" s="722"/>
      <c r="B59" s="673" t="s">
        <v>109</v>
      </c>
      <c r="C59" s="446" t="str">
        <f>IFERROR(VLOOKUP(C$2,IG_1_M!$A$2:$B$68,2,FALSE),"")</f>
        <v>IG_1</v>
      </c>
      <c r="D59" s="447" t="str">
        <f>IFERROR(VLOOKUP(D$2,IG_1_M!$A$2:$B$68,2,FALSE),"")</f>
        <v>Porcentaje de la inversión nacional a escala comunal en la que participa el municipio como institución contratante</v>
      </c>
      <c r="E59" s="448" t="s">
        <v>18</v>
      </c>
      <c r="F59" s="448" t="str">
        <f>IFERROR(VLOOKUP(F$2,IG_1_M!$A$2:$B$68,2,FALSE),"")</f>
        <v>Porcentaje</v>
      </c>
      <c r="G59" s="448" t="str">
        <f>IFERROR(VLOOKUP(G$2,IG_1_M!$A$2:$B$68,2,FALSE),"")</f>
        <v>Sin estándar</v>
      </c>
      <c r="H59" s="449" t="s">
        <v>110</v>
      </c>
      <c r="I59" s="450">
        <f>MIN(IG_1_I!$J$3:$J$119)</f>
        <v>0.06</v>
      </c>
      <c r="J59" s="450">
        <f>MAX(IG_1_I!$J$3:$J$119)</f>
        <v>99.61</v>
      </c>
      <c r="K59" s="450">
        <f>AVERAGE(IG_1_I!$J$3:$J$119)</f>
        <v>32.402991452991451</v>
      </c>
      <c r="L59" s="450">
        <f>PERCENTILE(IG_1_I!$J$3:$J$119,0.25)</f>
        <v>11.97</v>
      </c>
      <c r="M59" s="450">
        <f>PERCENTILE(IG_1_I!$J$3:$J$119,0.5)</f>
        <v>26.66</v>
      </c>
      <c r="N59" s="450">
        <f>PERCENTILE(IG_1_I!$J$3:$J$119,0.75)</f>
        <v>46.1</v>
      </c>
      <c r="O59" s="450">
        <f>STDEV(IG_1_I!$J$3:$J$119)</f>
        <v>25.336689876641323</v>
      </c>
      <c r="P59" s="672" t="s">
        <v>20</v>
      </c>
      <c r="Q59" s="672"/>
      <c r="R59" s="672"/>
      <c r="S59" s="673"/>
      <c r="T59" s="673"/>
      <c r="U59" s="673"/>
      <c r="V59" s="673"/>
      <c r="W59" s="673"/>
    </row>
    <row r="60" spans="1:23" ht="48" x14ac:dyDescent="0.25">
      <c r="A60" s="723"/>
      <c r="B60" s="673" t="s">
        <v>111</v>
      </c>
      <c r="C60" s="446" t="str">
        <f>IFERROR(VLOOKUP(C$2,IG_66_M!$A$2:$B$68,2,FALSE),"")</f>
        <v>IG_66</v>
      </c>
      <c r="D60" s="447" t="str">
        <f>IFERROR(VLOOKUP(D$2,IG_66_M!$A$2:$B$68,2,FALSE),"")</f>
        <v>Plan regulador comunal actualizado</v>
      </c>
      <c r="E60" s="448" t="s">
        <v>18</v>
      </c>
      <c r="F60" s="448" t="str">
        <f>IFERROR(VLOOKUP(F$2,IG_66_M!$A$2:$B$68,2,FALSE),"")</f>
        <v>Sí o No</v>
      </c>
      <c r="G60" s="448" t="str">
        <f>IFERROR(VLOOKUP(G$2,IG_66_M!$A$2:$B$68,2,FALSE),"")</f>
        <v>PRC vigente o actualizado en menos de 10 años</v>
      </c>
      <c r="H60" s="459" t="s">
        <v>112</v>
      </c>
      <c r="I60" s="460" t="s">
        <v>161</v>
      </c>
      <c r="J60" s="460" t="s">
        <v>162</v>
      </c>
      <c r="K60" s="450" t="s">
        <v>20</v>
      </c>
      <c r="L60" s="450" t="s">
        <v>20</v>
      </c>
      <c r="M60" s="450" t="s">
        <v>20</v>
      </c>
      <c r="N60" s="450" t="s">
        <v>20</v>
      </c>
      <c r="O60" s="450" t="s">
        <v>20</v>
      </c>
      <c r="P60" s="672" t="s">
        <v>20</v>
      </c>
      <c r="Q60" s="672"/>
      <c r="R60" s="672"/>
      <c r="S60" s="673"/>
      <c r="T60" s="673"/>
      <c r="U60" s="673"/>
      <c r="V60" s="673"/>
      <c r="W60" s="673"/>
    </row>
    <row r="61" spans="1:23" ht="144" x14ac:dyDescent="0.25">
      <c r="A61" s="721" t="s">
        <v>113</v>
      </c>
      <c r="B61" s="673" t="s">
        <v>114</v>
      </c>
      <c r="C61" s="446" t="str">
        <f>IFERROR(VLOOKUP(C$2,DE_3_M!$A$2:$B$68,2,FALSE),"")</f>
        <v>DE_3</v>
      </c>
      <c r="D61" s="447" t="str">
        <f>IFERROR(VLOOKUP(D$2,DE_3_M!$A$2:$B$68,2,FALSE),"")</f>
        <v>Participación del Fondo Común Municipal (FCM) en el ingreso municipal total (descontadas las transferencias)</v>
      </c>
      <c r="E61" s="448" t="s">
        <v>18</v>
      </c>
      <c r="F61" s="448" t="str">
        <f>IFERROR(VLOOKUP(F$2,DE_3_M!$A$2:$B$68,2,FALSE),"")</f>
        <v>Porcentaje</v>
      </c>
      <c r="G61" s="448" t="str">
        <f>IFERROR(VLOOKUP(G$2,DE_3_M!$A$2:$B$68,2,FALSE),"")</f>
        <v>Hasta 30%</v>
      </c>
      <c r="H61" s="449" t="s">
        <v>115</v>
      </c>
      <c r="I61" s="450">
        <f>MIN(DE_3_I!$J$3:$J$119)</f>
        <v>1.32</v>
      </c>
      <c r="J61" s="450">
        <f>MAX(DE_3_I!$J$3:$J$119)</f>
        <v>82.65</v>
      </c>
      <c r="K61" s="450">
        <f>AVERAGE(DE_3_I!$J$3:$J$119)</f>
        <v>39.171538461538468</v>
      </c>
      <c r="L61" s="450">
        <f>PERCENTILE(DE_3_I!$J$3:$J$119,0.25)</f>
        <v>20.3</v>
      </c>
      <c r="M61" s="450">
        <f>PERCENTILE(DE_3_I!$J$3:$J$119,0.5)</f>
        <v>41.45</v>
      </c>
      <c r="N61" s="450">
        <f>PERCENTILE(DE_3_I!$J$3:$J$119,0.75)</f>
        <v>55.38</v>
      </c>
      <c r="O61" s="450">
        <f>STDEV(DE_3_I!$J$3:$J$119)</f>
        <v>21.441172068748891</v>
      </c>
      <c r="P61" s="672" t="s">
        <v>20</v>
      </c>
      <c r="Q61" s="672"/>
      <c r="R61" s="672"/>
      <c r="S61" s="673"/>
      <c r="T61" s="673"/>
      <c r="U61" s="673"/>
      <c r="V61" s="673"/>
      <c r="W61" s="673"/>
    </row>
    <row r="62" spans="1:23" ht="60" x14ac:dyDescent="0.25">
      <c r="A62" s="722"/>
      <c r="B62" s="721" t="s">
        <v>116</v>
      </c>
      <c r="C62" s="446" t="str">
        <f>IFERROR(VLOOKUP(C$2,DE_99_M!$A$2:$B$68,2,FALSE),"")</f>
        <v>DE_99</v>
      </c>
      <c r="D62" s="447" t="str">
        <f>IFERROR(VLOOKUP(D$2,DE_99_M!$A$2:$B$68,2,FALSE),"")</f>
        <v>Porcentaje de ocupados que trabajan en el sector primario</v>
      </c>
      <c r="E62" s="448" t="s">
        <v>44</v>
      </c>
      <c r="F62" s="448" t="str">
        <f>IFERROR(VLOOKUP(F$2,DE_99_M!$A$2:$B$68,2,FALSE),"")</f>
        <v>Porcentaje</v>
      </c>
      <c r="G62" s="457" t="s">
        <v>160</v>
      </c>
      <c r="H62" s="672" t="s">
        <v>20</v>
      </c>
      <c r="I62" s="672"/>
      <c r="J62" s="672"/>
      <c r="K62" s="672"/>
      <c r="L62" s="672"/>
      <c r="M62" s="672"/>
      <c r="N62" s="672"/>
      <c r="O62" s="672"/>
      <c r="P62" s="449" t="s">
        <v>117</v>
      </c>
      <c r="Q62" s="450">
        <f>MIN(DE_99_IC!$P$3:$P$35)</f>
        <v>0.90943489360822016</v>
      </c>
      <c r="R62" s="450">
        <f>MAX(DE_99_IC!$P$3:$P$35)</f>
        <v>34.039151181963582</v>
      </c>
      <c r="S62" s="450">
        <f>AVERAGE(DE_99_IC!$P$3:$P$35)</f>
        <v>7.9438492202403106</v>
      </c>
      <c r="T62" s="450">
        <f>PERCENTILE(DE_99_IC!$P$3:$P$35,0.25)</f>
        <v>3.1494211925053417</v>
      </c>
      <c r="U62" s="450">
        <f>PERCENTILE(DE_99_IC!$P$3:$P$35,0.5)</f>
        <v>7.1532967625692994</v>
      </c>
      <c r="V62" s="450">
        <f>PERCENTILE(DE_99_IC!$P$3:$P$35,0.75)</f>
        <v>10.287361488179304</v>
      </c>
      <c r="W62" s="450">
        <f>STDEV(DE_99_IC!$P$3:$P$35)</f>
        <v>6.709807740709909</v>
      </c>
    </row>
    <row r="63" spans="1:23" ht="60" x14ac:dyDescent="0.25">
      <c r="A63" s="722"/>
      <c r="B63" s="722"/>
      <c r="C63" s="446" t="str">
        <f>IFERROR(VLOOKUP(C$2,DE_100_M!$A$2:$B$68,2,FALSE),"")</f>
        <v>DE_100</v>
      </c>
      <c r="D63" s="447" t="str">
        <f>IFERROR(VLOOKUP(D$2,DE_100_M!$A$2:$B$68,2,FALSE),"")</f>
        <v>Porcentaje de ocupados que trabajan en el sector secundario</v>
      </c>
      <c r="E63" s="448" t="s">
        <v>44</v>
      </c>
      <c r="F63" s="448" t="str">
        <f>IFERROR(VLOOKUP(F$2,DE_100_M!$A$2:$B$68,2,FALSE),"")</f>
        <v>Porcentaje</v>
      </c>
      <c r="G63" s="457" t="s">
        <v>160</v>
      </c>
      <c r="H63" s="672" t="s">
        <v>20</v>
      </c>
      <c r="I63" s="672"/>
      <c r="J63" s="672"/>
      <c r="K63" s="672"/>
      <c r="L63" s="672"/>
      <c r="M63" s="672"/>
      <c r="N63" s="672"/>
      <c r="O63" s="672"/>
      <c r="P63" s="449" t="s">
        <v>118</v>
      </c>
      <c r="Q63" s="450">
        <f>MIN(DE_100_IC!$P$3:$P$35)</f>
        <v>7.8406189498325203</v>
      </c>
      <c r="R63" s="450">
        <f>MAX(DE_100_IC!$P$3:$P$35)</f>
        <v>29.726308354929039</v>
      </c>
      <c r="S63" s="450">
        <f>AVERAGE(DE_100_IC!$P$3:$P$35)</f>
        <v>17.787903930773645</v>
      </c>
      <c r="T63" s="450">
        <f>PERCENTILE(DE_100_IC!$P$3:$P$35,0.25)</f>
        <v>15.681409282404104</v>
      </c>
      <c r="U63" s="450">
        <f>PERCENTILE(DE_100_IC!$P$3:$P$35,0.5)</f>
        <v>17.24674803243575</v>
      </c>
      <c r="V63" s="450">
        <f>PERCENTILE(DE_100_IC!$P$3:$P$35,0.75)</f>
        <v>19.976933754554661</v>
      </c>
      <c r="W63" s="450">
        <f>STDEV(DE_100_IC!$P$3:$P$35)</f>
        <v>4.396776311450771</v>
      </c>
    </row>
    <row r="64" spans="1:23" ht="60" x14ac:dyDescent="0.25">
      <c r="A64" s="722"/>
      <c r="B64" s="722"/>
      <c r="C64" s="446" t="str">
        <f>IFERROR(VLOOKUP(C$2,DE_101_M!$A$2:$B$37,2,FALSE),"")</f>
        <v>DE_101</v>
      </c>
      <c r="D64" s="447" t="str">
        <f>IFERROR(VLOOKUP(D$2,DE_101_M!$A$2:$B$37,2,FALSE),"")</f>
        <v>Porcentaje de ocupados que trabajan en el sector terciario</v>
      </c>
      <c r="E64" s="448" t="s">
        <v>44</v>
      </c>
      <c r="F64" s="448" t="str">
        <f>IFERROR(VLOOKUP(F$2,DE_101_M!$A$2:$B$37,2,FALSE),"")</f>
        <v>Porcentaje</v>
      </c>
      <c r="G64" s="457" t="s">
        <v>160</v>
      </c>
      <c r="H64" s="672" t="s">
        <v>20</v>
      </c>
      <c r="I64" s="672"/>
      <c r="J64" s="672"/>
      <c r="K64" s="672"/>
      <c r="L64" s="672"/>
      <c r="M64" s="672"/>
      <c r="N64" s="672"/>
      <c r="O64" s="672"/>
      <c r="P64" s="449" t="s">
        <v>119</v>
      </c>
      <c r="Q64" s="450">
        <f>MIN(DE_101_IC!$P$3:$P$35)</f>
        <v>58.120229868203893</v>
      </c>
      <c r="R64" s="450">
        <f>MAX(DE_101_IC!$P$3:$P$35)</f>
        <v>83.731526818956297</v>
      </c>
      <c r="S64" s="450">
        <f>AVERAGE(DE_101_IC!$P$3:$P$35)</f>
        <v>74.26824684898601</v>
      </c>
      <c r="T64" s="450">
        <f>PERCENTILE(DE_101_IC!$P$3:$P$35,0.25)</f>
        <v>70.145212182418391</v>
      </c>
      <c r="U64" s="450">
        <f>PERCENTILE(DE_101_IC!$P$3:$P$35,0.5)</f>
        <v>75.775938048436927</v>
      </c>
      <c r="V64" s="450">
        <f>PERCENTILE(DE_101_IC!$P$3:$P$35,0.75)</f>
        <v>78.15676077898479</v>
      </c>
      <c r="W64" s="450">
        <f>STDEV(DE_101_IC!$P$3:$P$35)</f>
        <v>5.6830945959233246</v>
      </c>
    </row>
    <row r="65" spans="1:23" ht="36" x14ac:dyDescent="0.25">
      <c r="A65" s="722"/>
      <c r="B65" s="722"/>
      <c r="C65" s="446" t="str">
        <f>IFERROR(VLOOKUP(C$2,DE_18_M!$A$2:$B$68,2,FALSE),"")</f>
        <v>DE_18</v>
      </c>
      <c r="D65" s="447" t="str">
        <f>IFERROR(VLOOKUP(D$2,DE_18_M!$A$2:$B$68,2,FALSE),"")</f>
        <v>Tasa de desocupación</v>
      </c>
      <c r="E65" s="448" t="s">
        <v>18</v>
      </c>
      <c r="F65" s="448" t="str">
        <f>IFERROR(VLOOKUP(F$2,DE_18_M!$A$2:$B$68,2,FALSE),"")</f>
        <v>Porcentaje</v>
      </c>
      <c r="G65" s="448" t="str">
        <f>IFERROR(VLOOKUP(G$2,DE_18_M!$A$2:$B$68,2,FALSE),"")</f>
        <v>Hasta 5%</v>
      </c>
      <c r="H65" s="672" t="s">
        <v>20</v>
      </c>
      <c r="I65" s="672"/>
      <c r="J65" s="672"/>
      <c r="K65" s="672"/>
      <c r="L65" s="672"/>
      <c r="M65" s="672"/>
      <c r="N65" s="672"/>
      <c r="O65" s="672"/>
      <c r="P65" s="449" t="s">
        <v>120</v>
      </c>
      <c r="Q65" s="450">
        <f>MIN(DE_18_IC!$D$3:$D$35)</f>
        <v>2.73</v>
      </c>
      <c r="R65" s="450">
        <f>MAX(DE_18_IC!$D$3:$D$35)</f>
        <v>10.59</v>
      </c>
      <c r="S65" s="450">
        <f>AVERAGE(DE_18_IC!$D$3:$D$35)</f>
        <v>7.1800000000000006</v>
      </c>
      <c r="T65" s="450">
        <f>PERCENTILE(DE_18_IC!$D$3:$D$35,0.25)</f>
        <v>6.41</v>
      </c>
      <c r="U65" s="450">
        <f>PERCENTILE(DE_18_IC!$D$3:$D$35,0.5)</f>
        <v>7.44</v>
      </c>
      <c r="V65" s="450">
        <f>PERCENTILE(DE_18_IC!$D$3:$D$35,0.75)</f>
        <v>8.5</v>
      </c>
      <c r="W65" s="450">
        <f>STDEV(DE_18_IC!$D$3:$D$35)</f>
        <v>1.9761626324773918</v>
      </c>
    </row>
    <row r="66" spans="1:23" ht="96" x14ac:dyDescent="0.25">
      <c r="A66" s="723"/>
      <c r="B66" s="723"/>
      <c r="C66" s="446" t="str">
        <f>IFERROR(VLOOKUP(C$2,DE_98_M!$A$2:$B$68,2,FALSE),"")</f>
        <v>DE_98</v>
      </c>
      <c r="D66" s="447" t="str">
        <f>IFERROR(VLOOKUP(D$2,DE_98_M!$A$2:$B$68,2,FALSE),"")</f>
        <v>Porcentaje de ocupados por cuenta propia, respecto del total de personas ocupadas</v>
      </c>
      <c r="E66" s="448" t="s">
        <v>44</v>
      </c>
      <c r="F66" s="448" t="str">
        <f>IFERROR(VLOOKUP(F$2,DE_98_M!$A$2:$B$68,2,FALSE),"")</f>
        <v xml:space="preserve">Porcentaje  </v>
      </c>
      <c r="G66" s="448" t="str">
        <f>IFERROR(VLOOKUP(G$2,DE_98_M!$A$2:$B$68,2,FALSE),"")</f>
        <v>Sin estándar</v>
      </c>
      <c r="H66" s="448" t="s">
        <v>20</v>
      </c>
      <c r="I66" s="448"/>
      <c r="J66" s="448"/>
      <c r="K66" s="448"/>
      <c r="L66" s="448"/>
      <c r="M66" s="448"/>
      <c r="N66" s="448"/>
      <c r="O66" s="448"/>
      <c r="P66" s="458" t="s">
        <v>121</v>
      </c>
      <c r="Q66" s="450">
        <f>MIN(DE_98_IC!$P$3:$P$35)</f>
        <v>15.29</v>
      </c>
      <c r="R66" s="450">
        <f>MAX(DE_98_IC!$P$3:$P$35)</f>
        <v>31.85</v>
      </c>
      <c r="S66" s="450">
        <f>AVERAGE(DE_98_IC!$P$3:$P$35)</f>
        <v>19.908181818181816</v>
      </c>
      <c r="T66" s="450">
        <f>PERCENTILE(DE_98_IC!$P$3:$P$35,0.25)</f>
        <v>17.420000000000002</v>
      </c>
      <c r="U66" s="450">
        <f>PERCENTILE(DE_98_IC!$P$3:$P$35,0.5)</f>
        <v>20.07</v>
      </c>
      <c r="V66" s="450">
        <f>PERCENTILE(DE_98_IC!$P$3:$P$35,0.75)</f>
        <v>21.74</v>
      </c>
      <c r="W66" s="450">
        <f>STDEV(DE_98_IC!$P$3:$P$35)</f>
        <v>3.429032712137511</v>
      </c>
    </row>
    <row r="67" spans="1:23" ht="264" x14ac:dyDescent="0.25">
      <c r="A67" s="720" t="s">
        <v>122</v>
      </c>
      <c r="B67" s="673" t="s">
        <v>123</v>
      </c>
      <c r="C67" s="446" t="str">
        <f>IFERROR(VLOOKUP(C$2,IP_6_M!$A$2:$B$68,2,FALSE),"")</f>
        <v>IP_6</v>
      </c>
      <c r="D67" s="447" t="str">
        <f>IFERROR(VLOOKUP(D$2,IP_6_M!$A$2:$B$68,2,FALSE),"")</f>
        <v>Porcentaje de inversión pública destinada a proyectos que tienen procesos de intervención de restauración de inmuebles patrimoniales sobre el total de inversión destinada a proyectos con recomendación favorable.</v>
      </c>
      <c r="E67" s="448" t="s">
        <v>18</v>
      </c>
      <c r="F67" s="448" t="str">
        <f>IFERROR(VLOOKUP(F$2,IP_6_M!$A$2:$B$68,2,FALSE),"")</f>
        <v>Porcentaje</v>
      </c>
      <c r="G67" s="448" t="str">
        <f>IFERROR(VLOOKUP(G$2,IP_6_M!$A$2:$B$68,2,FALSE),"")</f>
        <v>Sin estándar</v>
      </c>
      <c r="H67" s="449" t="s">
        <v>124</v>
      </c>
      <c r="I67" s="450">
        <f>MIN(IP_6_I!$J$3:$J$119)</f>
        <v>0</v>
      </c>
      <c r="J67" s="450">
        <f>MAX(IP_6_I!$J$3:$J$119)</f>
        <v>31.622216313948552</v>
      </c>
      <c r="K67" s="450">
        <f>AVERAGE(IP_6_I!$J$3:$J$119)</f>
        <v>1.4397704256883705</v>
      </c>
      <c r="L67" s="450">
        <f>PERCENTILE(IP_6_I!$J$3:$J$119,0.25)</f>
        <v>0</v>
      </c>
      <c r="M67" s="450">
        <f>PERCENTILE(IP_6_I!$J$3:$J$119,0.5)</f>
        <v>0</v>
      </c>
      <c r="N67" s="450">
        <f>PERCENTILE(IP_6_I!$J$3:$J$119,0.75)</f>
        <v>0.23868788760089563</v>
      </c>
      <c r="O67" s="450">
        <f>STDEV(IP_6_I!$J$3:$J$119)</f>
        <v>4.1799811474160062</v>
      </c>
      <c r="P67" s="672" t="s">
        <v>20</v>
      </c>
      <c r="Q67" s="672"/>
      <c r="R67" s="672"/>
      <c r="S67" s="673"/>
      <c r="T67" s="673"/>
      <c r="U67" s="673"/>
      <c r="V67" s="673"/>
      <c r="W67" s="673"/>
    </row>
    <row r="68" spans="1:23" ht="192" x14ac:dyDescent="0.25">
      <c r="A68" s="720"/>
      <c r="B68" s="720" t="s">
        <v>125</v>
      </c>
      <c r="C68" s="446" t="str">
        <f>IFERROR(VLOOKUP(C$2,IP_34_M!$A$2:$B$68,2,FALSE),"")</f>
        <v>IP_34</v>
      </c>
      <c r="D68" s="447" t="str">
        <f>IFERROR(VLOOKUP(D$2,IP_34_M!$A$2:$B$68,2,FALSE),"")</f>
        <v>Zonas de Conservación Histórica (ZCH) con norma urbana específica (Plano Seccional/ Plano de Detalle) en Instrumentos de Planificación Territorial (IPT's)</v>
      </c>
      <c r="E68" s="448" t="s">
        <v>18</v>
      </c>
      <c r="F68" s="448" t="str">
        <f>IFERROR(VLOOKUP(F$2,IP_34_M!$A$2:$B$68,2,FALSE),"")</f>
        <v>Sí o No</v>
      </c>
      <c r="G68" s="448" t="str">
        <f>IFERROR(VLOOKUP(G$2,IP_34_M!$A$2:$B$68,2,FALSE),"")</f>
        <v>Sin estándar</v>
      </c>
      <c r="H68" s="449" t="s">
        <v>126</v>
      </c>
      <c r="I68" s="672" t="s">
        <v>163</v>
      </c>
      <c r="J68" s="672" t="s">
        <v>164</v>
      </c>
      <c r="K68" s="672" t="s">
        <v>20</v>
      </c>
      <c r="L68" s="672" t="s">
        <v>20</v>
      </c>
      <c r="M68" s="672" t="s">
        <v>20</v>
      </c>
      <c r="N68" s="672" t="s">
        <v>20</v>
      </c>
      <c r="O68" s="672" t="s">
        <v>20</v>
      </c>
      <c r="P68" s="672" t="s">
        <v>20</v>
      </c>
      <c r="Q68" s="672"/>
      <c r="R68" s="672"/>
      <c r="S68" s="673"/>
      <c r="T68" s="673"/>
      <c r="U68" s="673"/>
      <c r="V68" s="673"/>
      <c r="W68" s="673"/>
    </row>
    <row r="69" spans="1:23" ht="192" x14ac:dyDescent="0.25">
      <c r="A69" s="720"/>
      <c r="B69" s="720"/>
      <c r="C69" s="446" t="str">
        <f>IFERROR(VLOOKUP(C$2,IP_34a_M!$A$2:$B$68,2,FALSE),"")</f>
        <v>IP_34a</v>
      </c>
      <c r="D69" s="447" t="str">
        <f>IFERROR(VLOOKUP(D$2,IP_34a_M!$A$2:$B$68,2,FALSE),"")</f>
        <v>Zonas de Conservación Histórica (ZCH) con norma arquitectónica específica (Plano Seccional / Plano de Detalle) en Instrumentos de Planificación Territorial (IPT's)</v>
      </c>
      <c r="E69" s="448" t="s">
        <v>18</v>
      </c>
      <c r="F69" s="448" t="str">
        <f>IFERROR(VLOOKUP(F$2,IP_34a_M!$A$2:$B$68,2,FALSE),"")</f>
        <v>Sí o No</v>
      </c>
      <c r="G69" s="448" t="str">
        <f>IFERROR(VLOOKUP(G$2,IP_34a_M!$A$2:$B$68,2,FALSE),"")</f>
        <v>Sin estándar</v>
      </c>
      <c r="H69" s="449" t="s">
        <v>127</v>
      </c>
      <c r="I69" s="672" t="s">
        <v>165</v>
      </c>
      <c r="J69" s="672" t="s">
        <v>166</v>
      </c>
      <c r="K69" s="672" t="s">
        <v>20</v>
      </c>
      <c r="L69" s="672" t="s">
        <v>20</v>
      </c>
      <c r="M69" s="672" t="s">
        <v>20</v>
      </c>
      <c r="N69" s="672" t="s">
        <v>20</v>
      </c>
      <c r="O69" s="672" t="s">
        <v>20</v>
      </c>
      <c r="P69" s="672" t="s">
        <v>20</v>
      </c>
      <c r="Q69" s="672"/>
      <c r="R69" s="672"/>
      <c r="S69" s="673"/>
      <c r="T69" s="673"/>
      <c r="U69" s="673"/>
      <c r="V69" s="673"/>
      <c r="W69" s="673"/>
    </row>
    <row r="70" spans="1:23" ht="108" x14ac:dyDescent="0.25">
      <c r="A70" s="720"/>
      <c r="B70" s="720"/>
      <c r="C70" s="446" t="str">
        <f>IFERROR(VLOOKUP(C$2,IP_48_M!$A$2:$B$68,2,FALSE),"")</f>
        <v>IP_48</v>
      </c>
      <c r="D70" s="447" t="str">
        <f>IFERROR(VLOOKUP(D$2,IP_48_M!$A$2:$B$68,2,FALSE),"")</f>
        <v>Plan Regulador Comunal (PRC) reconoce inmuebles y/o zonas de conservación histórica</v>
      </c>
      <c r="E70" s="448" t="s">
        <v>18</v>
      </c>
      <c r="F70" s="448" t="str">
        <f>IFERROR(VLOOKUP(F$2,IP_48_M!$A$2:$B$68,2,FALSE),"")</f>
        <v>Sí y No</v>
      </c>
      <c r="G70" s="448" t="str">
        <f>IFERROR(VLOOKUP(G$2,IP_48_M!$A$2:$B$68,2,FALSE),"")</f>
        <v>Plan Regulador Comunal (en adelante PRC) reconoce inmuebles y/o zonas de conservación histórica (en adelante, ICH y/o ZCH respectivamente)</v>
      </c>
      <c r="H70" s="449" t="s">
        <v>128</v>
      </c>
      <c r="I70" s="450" t="s">
        <v>161</v>
      </c>
      <c r="J70" s="450" t="s">
        <v>162</v>
      </c>
      <c r="K70" s="450" t="s">
        <v>20</v>
      </c>
      <c r="L70" s="450" t="s">
        <v>20</v>
      </c>
      <c r="M70" s="450" t="s">
        <v>20</v>
      </c>
      <c r="N70" s="450" t="s">
        <v>20</v>
      </c>
      <c r="O70" s="450" t="s">
        <v>20</v>
      </c>
      <c r="P70" s="672" t="s">
        <v>20</v>
      </c>
      <c r="Q70" s="672"/>
      <c r="R70" s="672"/>
      <c r="S70" s="673"/>
      <c r="T70" s="673"/>
      <c r="U70" s="673"/>
      <c r="V70" s="673"/>
      <c r="W70" s="673"/>
    </row>
    <row r="71" spans="1:23" ht="84" x14ac:dyDescent="0.25">
      <c r="A71" s="720"/>
      <c r="B71" s="720" t="s">
        <v>129</v>
      </c>
      <c r="C71" s="446" t="str">
        <f>IFERROR(VLOOKUP(C$2,IP_43_M!$A$2:$B$68,2,FALSE),"")</f>
        <v>IP_43</v>
      </c>
      <c r="D71" s="447" t="str">
        <f>IFERROR(VLOOKUP(D$2,IP_43_M!$A$2:$B$68,2,FALSE),"")</f>
        <v>Porcentaje de zonas típicas con lineamientos de intervención aprobados</v>
      </c>
      <c r="E71" s="448" t="s">
        <v>18</v>
      </c>
      <c r="F71" s="448" t="str">
        <f>IFERROR(VLOOKUP(F$2,IP_43_M!$A$2:$B$68,2,FALSE),"")</f>
        <v>Porcentaje</v>
      </c>
      <c r="G71" s="448" t="str">
        <f>IFERROR(VLOOKUP(G$2,IP_43_M!$A$2:$B$68,2,FALSE),"")</f>
        <v>Sin estándar</v>
      </c>
      <c r="H71" s="449" t="s">
        <v>130</v>
      </c>
      <c r="I71" s="450">
        <f>MIN(IP_43_43a_I!$K$3:$K$119)</f>
        <v>0</v>
      </c>
      <c r="J71" s="450">
        <f>MAX(IP_43_43a_I!$K$3:$K$119)</f>
        <v>0</v>
      </c>
      <c r="K71" s="450">
        <f>AVERAGE(IP_43_43a_I!$K$3:$K$119)</f>
        <v>0</v>
      </c>
      <c r="L71" s="450">
        <f>PERCENTILE(IP_43_43a_I!$K$3:$K$119,0.25)</f>
        <v>0</v>
      </c>
      <c r="M71" s="450">
        <f>PERCENTILE(IP_43_43a_I!$K$3:$K$119,0.5)</f>
        <v>0</v>
      </c>
      <c r="N71" s="450">
        <f>PERCENTILE(IP_43_43a_I!$K$3:$K$119,0.75)</f>
        <v>0</v>
      </c>
      <c r="O71" s="450">
        <f>STDEV(IP_43_43a_I!$K$3:$K$119)</f>
        <v>0</v>
      </c>
      <c r="P71" s="672" t="s">
        <v>20</v>
      </c>
      <c r="Q71" s="672"/>
      <c r="R71" s="672"/>
      <c r="S71" s="673"/>
      <c r="T71" s="673"/>
      <c r="U71" s="673"/>
      <c r="V71" s="673"/>
      <c r="W71" s="673"/>
    </row>
    <row r="72" spans="1:23" ht="96" x14ac:dyDescent="0.25">
      <c r="A72" s="720"/>
      <c r="B72" s="720"/>
      <c r="C72" s="446" t="str">
        <f>IFERROR(VLOOKUP(C$2,IP_43a_M!$A$2:$B$68,2,FALSE),"")</f>
        <v>IP_43a</v>
      </c>
      <c r="D72" s="447" t="str">
        <f>IFERROR(VLOOKUP(D$2,IP_43a_M!$A$2:$B$68,2,FALSE),"")</f>
        <v>Porcentaje de zonas típicas con lineamientos de intervención en desarrollo</v>
      </c>
      <c r="E72" s="448" t="s">
        <v>18</v>
      </c>
      <c r="F72" s="448" t="str">
        <f>IFERROR(VLOOKUP(F$2,IP_43a_M!$A$2:$B$68,2,FALSE),"")</f>
        <v>Porcentaje</v>
      </c>
      <c r="G72" s="448" t="str">
        <f>IFERROR(VLOOKUP(G$2,IP_43a_M!$A$2:$B$68,2,FALSE),"")</f>
        <v>Sin estándar</v>
      </c>
      <c r="H72" s="449" t="s">
        <v>131</v>
      </c>
      <c r="I72" s="450">
        <f>MIN(IP_43_43a_I!$L$3:$L$119)</f>
        <v>0</v>
      </c>
      <c r="J72" s="450">
        <f>MAX(IP_43_43a_I!$L$3:$L$119)</f>
        <v>100</v>
      </c>
      <c r="K72" s="450">
        <f>AVERAGE(IP_43_43a_I!$L$3:$L$119)</f>
        <v>4.9747474747474749</v>
      </c>
      <c r="L72" s="450">
        <f>PERCENTILE(IP_43_43a_I!$L$3:$L$119,0.25)</f>
        <v>0</v>
      </c>
      <c r="M72" s="450">
        <f>PERCENTILE(IP_43_43a_I!$L$3:$L$119,0.5)</f>
        <v>0</v>
      </c>
      <c r="N72" s="450">
        <f>PERCENTILE(IP_43_43a_I!$L$3:$L$119,0.75)</f>
        <v>0</v>
      </c>
      <c r="O72" s="450">
        <f>STDEV(IP_43_43a_I!$L$3:$L$119)</f>
        <v>18.587025106124006</v>
      </c>
      <c r="P72" s="672" t="s">
        <v>20</v>
      </c>
      <c r="Q72" s="672"/>
      <c r="R72" s="672"/>
      <c r="S72" s="673"/>
      <c r="T72" s="673"/>
      <c r="U72" s="673"/>
      <c r="V72" s="673"/>
      <c r="W72" s="673"/>
    </row>
    <row r="73" spans="1:23" ht="84" x14ac:dyDescent="0.25">
      <c r="A73" s="720" t="s">
        <v>132</v>
      </c>
      <c r="B73" s="721" t="s">
        <v>133</v>
      </c>
      <c r="C73" s="446" t="str">
        <f>IFERROR(VLOOKUP(C$2,IP_47_M!$A$1:$B$62,2,FALSE),"")</f>
        <v>IP_47</v>
      </c>
      <c r="D73" s="447" t="str">
        <f>IFERROR(VLOOKUP(D$2,IP_47_M!$A$1:$B$62,2,FALSE),"")</f>
        <v>Número de organizaciones de la sociedad civil por cada 1.000 habitantes</v>
      </c>
      <c r="E73" s="448" t="s">
        <v>44</v>
      </c>
      <c r="F73" s="448" t="str">
        <f>IFERROR(VLOOKUP(F$2,IP_47_M!$A$1:$B$62,2,FALSE),"")</f>
        <v>Relación (Número de organizaciones por cada 1.000 habitantes)</v>
      </c>
      <c r="G73" s="448" t="str">
        <f>IFERROR(VLOOKUP(G$2,IP_47_M!$A$1:$B$62,2,FALSE),"")</f>
        <v>Sin estándar</v>
      </c>
      <c r="H73" s="672" t="s">
        <v>20</v>
      </c>
      <c r="I73" s="672"/>
      <c r="J73" s="672"/>
      <c r="K73" s="672"/>
      <c r="L73" s="672"/>
      <c r="M73" s="672"/>
      <c r="N73" s="672"/>
      <c r="O73" s="672"/>
      <c r="P73" s="449" t="s">
        <v>134</v>
      </c>
      <c r="Q73" s="450">
        <f>MIN(IP_47_IC!$G$3:$G$37)</f>
        <v>2.46</v>
      </c>
      <c r="R73" s="450">
        <f>MAX(IP_47_IC!$G$3:$G$37)</f>
        <v>27.83</v>
      </c>
      <c r="S73" s="308">
        <f>AVERAGE(IP_47_IC!$G$3:$G$37)</f>
        <v>14.078571428571429</v>
      </c>
      <c r="T73" s="308">
        <f>PERCENTILE(IP_47_IC!$G$3:$G$37,0.25)</f>
        <v>7.9850000000000003</v>
      </c>
      <c r="U73" s="308">
        <f>PERCENTILE(IP_47_IC!$G$3:$G$37,0.5)</f>
        <v>13.72</v>
      </c>
      <c r="V73" s="308">
        <f>PERCENTILE(IP_47_IC!$G$3:$G$37,0.75)</f>
        <v>19.195</v>
      </c>
      <c r="W73" s="308">
        <f>STDEV(IP_47_IC!$G$3:$G$37)</f>
        <v>7.4925367348241343</v>
      </c>
    </row>
    <row r="74" spans="1:23" ht="84" x14ac:dyDescent="0.25">
      <c r="A74" s="720"/>
      <c r="B74" s="722"/>
      <c r="C74" s="446" t="str">
        <f>IFERROR(VLOOKUP(C$2,IP_47a_M!$A$2:$B$68,2,FALSE),"")</f>
        <v>IP_47a</v>
      </c>
      <c r="D74" s="447" t="str">
        <f>IFERROR(VLOOKUP(D$2,IP_47a_M!$A$2:$B$68,2,FALSE),"")</f>
        <v>Número de organizaciones comunitarias por cada 1.000 habitantes</v>
      </c>
      <c r="E74" s="448" t="s">
        <v>44</v>
      </c>
      <c r="F74" s="448" t="str">
        <f>IFERROR(VLOOKUP(F$2,IP_47a_M!$A$2:$B$68,2,FALSE),"")</f>
        <v>Relación (Número de organizaciones por cada 1.000 habitantes)</v>
      </c>
      <c r="G74" s="448" t="str">
        <f>IFERROR(VLOOKUP(G$2,IP_47a_M!$A$2:$B$68,2,FALSE),"")</f>
        <v>Sin estándar</v>
      </c>
      <c r="H74" s="672" t="s">
        <v>20</v>
      </c>
      <c r="I74" s="672"/>
      <c r="J74" s="672"/>
      <c r="K74" s="672"/>
      <c r="L74" s="672"/>
      <c r="M74" s="672"/>
      <c r="N74" s="672"/>
      <c r="O74" s="672"/>
      <c r="P74" s="449" t="s">
        <v>135</v>
      </c>
      <c r="Q74" s="450">
        <f>+MIN(IP_47a_IC!$G$3:$G$37)</f>
        <v>1.3936914346047249</v>
      </c>
      <c r="R74" s="450">
        <f>+MAX(IP_47a_IC!$G$3:$G$37)</f>
        <v>24.770321509860899</v>
      </c>
      <c r="S74" s="308">
        <f>+AVERAGE(IP_47a_IC!$G$3:$G$37)</f>
        <v>11.734508882957298</v>
      </c>
      <c r="T74" s="308">
        <f>+_xlfn.PERCENTILE.EXC(IP_47a_IC!$G$3:$G$37,0.25)</f>
        <v>6.1092431643722644</v>
      </c>
      <c r="U74" s="308">
        <f>+_xlfn.PERCENTILE.EXC(IP_47a_IC!$G$3:$G$37,0.5)</f>
        <v>10.915395830870473</v>
      </c>
      <c r="V74" s="308">
        <f>+_xlfn.PERCENTILE.EXC(IP_47a_IC!$G$3:$G$37,0.75)</f>
        <v>16.73808707576277</v>
      </c>
      <c r="W74" s="308">
        <f>+_xlfn.STDEV.P(IP_47a_IC!$G$3:$G$37)</f>
        <v>6.8384228762798065</v>
      </c>
    </row>
    <row r="75" spans="1:23" ht="108" x14ac:dyDescent="0.25">
      <c r="A75" s="720"/>
      <c r="B75" s="673" t="s">
        <v>136</v>
      </c>
      <c r="C75" s="446" t="str">
        <f>IFERROR(VLOOKUP(C$2,IG_22_M!$A$2:$B$68,2,FALSE),"")</f>
        <v>IG_22</v>
      </c>
      <c r="D75" s="447" t="str">
        <f>IFERROR(VLOOKUP(D$2,IG_22_M!$A$2:$B$68,2,FALSE),"")</f>
        <v>Porcentaje de proyectos urbanos de alto impacto con Participación Ciudadana Anticipada (PACA)</v>
      </c>
      <c r="E75" s="448" t="s">
        <v>18</v>
      </c>
      <c r="F75" s="448" t="str">
        <f>IFERROR(VLOOKUP(F$2,IG_22_M!$A$2:$B$68,2,FALSE),"")</f>
        <v>Porcentaje</v>
      </c>
      <c r="G75" s="446" t="str">
        <f>IFERROR(VLOOKUP(G$2,IG_22_M!$A$2:$B$68,2,FALSE),"")</f>
        <v>100% de los proyectos</v>
      </c>
      <c r="H75" s="672" t="s">
        <v>20</v>
      </c>
      <c r="I75" s="672"/>
      <c r="J75" s="672"/>
      <c r="K75" s="672"/>
      <c r="L75" s="672"/>
      <c r="M75" s="672"/>
      <c r="N75" s="672"/>
      <c r="O75" s="672"/>
      <c r="P75" s="449" t="s">
        <v>137</v>
      </c>
      <c r="Q75" s="450">
        <f>MIN(IG_22_IC!$H$3:$H$22)</f>
        <v>0</v>
      </c>
      <c r="R75" s="450">
        <f>MAX(IG_22_IC!$H$3:$H$22)</f>
        <v>100</v>
      </c>
      <c r="S75" s="450">
        <f>AVERAGE(IG_22_IC!$H$3:$H$22)</f>
        <v>64.400000000000006</v>
      </c>
      <c r="T75" s="450">
        <f>PERCENTILE(IG_22_IC!$H$3:$H$22,0.25)</f>
        <v>48.5</v>
      </c>
      <c r="U75" s="450">
        <f>PERCENTILE(IG_22_IC!$H$3:$H$22,0.5)</f>
        <v>73.5</v>
      </c>
      <c r="V75" s="450">
        <f>PERCENTILE(IG_22_IC!$H$3:$H$22,0.75)</f>
        <v>100</v>
      </c>
      <c r="W75" s="450">
        <f>STDEV(IG_22_IC!$H$3:$H$22)</f>
        <v>36.924389315407637</v>
      </c>
    </row>
    <row r="76" spans="1:23" ht="96" x14ac:dyDescent="0.25">
      <c r="A76" s="720"/>
      <c r="B76" s="673" t="s">
        <v>138</v>
      </c>
      <c r="C76" s="446" t="str">
        <f>IFERROR(VLOOKUP(C$2,IG_92_M!$A$2:$B$68,2,FALSE),"")</f>
        <v>IG_92</v>
      </c>
      <c r="D76" s="447" t="str">
        <f>IFERROR(VLOOKUP(D$2,IG_92_M!$A$2:$B$68,2,FALSE),"")</f>
        <v>El Municipio cuenta con mecanismos de presupuestos participativos</v>
      </c>
      <c r="E76" s="448" t="s">
        <v>18</v>
      </c>
      <c r="F76" s="448" t="str">
        <f>IFERROR(VLOOKUP(F$2,IG_92_M!$A$2:$B$68,2,FALSE),"")</f>
        <v>Sí o No</v>
      </c>
      <c r="G76" s="448" t="str">
        <f>IFERROR(VLOOKUP(G$2,IG_92_M!$A$2:$B$68,2,FALSE),"")</f>
        <v>Sin estándar</v>
      </c>
      <c r="H76" s="449" t="s">
        <v>139</v>
      </c>
      <c r="I76" s="450" t="s">
        <v>167</v>
      </c>
      <c r="J76" s="450" t="s">
        <v>168</v>
      </c>
      <c r="K76" s="450" t="s">
        <v>20</v>
      </c>
      <c r="L76" s="450" t="s">
        <v>20</v>
      </c>
      <c r="M76" s="450" t="s">
        <v>20</v>
      </c>
      <c r="N76" s="450" t="s">
        <v>20</v>
      </c>
      <c r="O76" s="450" t="s">
        <v>20</v>
      </c>
      <c r="P76" s="672" t="s">
        <v>20</v>
      </c>
      <c r="Q76" s="672"/>
      <c r="R76" s="672"/>
      <c r="S76" s="673"/>
      <c r="T76" s="673"/>
      <c r="U76" s="673"/>
      <c r="V76" s="673"/>
      <c r="W76" s="673"/>
    </row>
    <row r="77" spans="1:23" ht="168" x14ac:dyDescent="0.25">
      <c r="A77" s="720"/>
      <c r="B77" s="673" t="s">
        <v>140</v>
      </c>
      <c r="C77" s="446" t="str">
        <f>IFERROR(VLOOKUP(C$2,IG_91_M!$A$2:$B$68,2,FALSE),"")</f>
        <v>IG_91</v>
      </c>
      <c r="D77" s="447" t="str">
        <f>IFERROR(VLOOKUP(D$2,IG_91_M!$A$2:$B$68,2,FALSE),"")</f>
        <v>Monto total per cápita, en pesos, de fondos entregados por el municipio a la comunidad vía proyectos concursables para el mejoramiento urbano</v>
      </c>
      <c r="E77" s="448" t="s">
        <v>18</v>
      </c>
      <c r="F77" s="448" t="str">
        <f>IFERROR(VLOOKUP(F$2,IG_91_M!$A$2:$B$68,2,FALSE),"")</f>
        <v>Monto per cápita en pesos por habitante</v>
      </c>
      <c r="G77" s="448" t="str">
        <f>IFERROR(VLOOKUP(G$2,IG_91_M!$A$2:$B$68,2,FALSE),"")</f>
        <v>Sin estándar</v>
      </c>
      <c r="H77" s="449" t="s">
        <v>141</v>
      </c>
      <c r="I77" s="450">
        <f>MIN(IG_91_I!$K$3:$K$119)</f>
        <v>0</v>
      </c>
      <c r="J77" s="450">
        <f>MAX(IG_91_I!$K$3:$K$119)</f>
        <v>8777</v>
      </c>
      <c r="K77" s="450">
        <f>AVERAGE(IG_91_I!$K$3:$K$119)</f>
        <v>1149.1142857142854</v>
      </c>
      <c r="L77" s="450">
        <f>PERCENTILE(IG_91_I!$K$3:$K$119,0.25)</f>
        <v>150.19999999999999</v>
      </c>
      <c r="M77" s="450">
        <f>PERCENTILE(IG_91_I!$K$3:$K$119,0.5)</f>
        <v>790</v>
      </c>
      <c r="N77" s="450">
        <f>PERCENTILE(IG_91_I!$K$3:$K$119,0.75)</f>
        <v>1185.9000000000001</v>
      </c>
      <c r="O77" s="450">
        <f>STDEV(IG_91_I!$K$3:$K$119)</f>
        <v>1544.6323883047387</v>
      </c>
      <c r="P77" s="672" t="s">
        <v>20</v>
      </c>
      <c r="Q77" s="672"/>
      <c r="R77" s="672"/>
      <c r="S77" s="673"/>
      <c r="T77" s="673"/>
      <c r="U77" s="673"/>
      <c r="V77" s="673"/>
      <c r="W77" s="673"/>
    </row>
    <row r="78" spans="1:23" ht="84" x14ac:dyDescent="0.25">
      <c r="A78" s="720"/>
      <c r="B78" s="673" t="s">
        <v>142</v>
      </c>
      <c r="C78" s="446" t="str">
        <f>IFERROR(VLOOKUP(C$2,IG_90_M!$A$2:$B$68,2,FALSE),"")</f>
        <v>IG_90</v>
      </c>
      <c r="D78" s="447" t="str">
        <f>IFERROR(VLOOKUP(D$2,IG_90_M!$A$2:$B$68,2,FALSE),"")</f>
        <v>Porcentaje de participación en las elecciones municipales, por comuna</v>
      </c>
      <c r="E78" s="448" t="s">
        <v>18</v>
      </c>
      <c r="F78" s="448" t="str">
        <f>IFERROR(VLOOKUP(F$2,IG_90_M!$A$2:$B$68,2,FALSE),"")</f>
        <v>Porcentaje</v>
      </c>
      <c r="G78" s="448" t="str">
        <f>IFERROR(VLOOKUP(G$2,IG_90_M!$A$2:$B$68,2,FALSE),"")</f>
        <v>Sin estándar</v>
      </c>
      <c r="H78" s="449" t="s">
        <v>143</v>
      </c>
      <c r="I78" s="450">
        <f>MIN(IG_90_I!$H$3:$H$119)</f>
        <v>21.16</v>
      </c>
      <c r="J78" s="450">
        <f>MAX(IG_90_I!$H$3:$H$119)</f>
        <v>56.45</v>
      </c>
      <c r="K78" s="450">
        <f>AVERAGE(IG_90_I!$H$3:$H$119)</f>
        <v>36.029487179487163</v>
      </c>
      <c r="L78" s="450">
        <f>PERCENTILE(IG_90_I!$H$3:$H$119,0.25)</f>
        <v>28.38</v>
      </c>
      <c r="M78" s="450">
        <f>PERCENTILE(IG_90_I!$H$3:$H$119,0.5)</f>
        <v>34.380000000000003</v>
      </c>
      <c r="N78" s="450">
        <f>PERCENTILE(IG_90_I!$H$3:$H$119,0.75)</f>
        <v>42.6</v>
      </c>
      <c r="O78" s="450">
        <f>STDEV(IG_90_I!$H$3:$H$119)</f>
        <v>9.3104424916284749</v>
      </c>
      <c r="P78" s="672" t="s">
        <v>20</v>
      </c>
      <c r="Q78" s="672"/>
      <c r="R78" s="672"/>
      <c r="S78" s="673"/>
      <c r="T78" s="673"/>
      <c r="U78" s="673"/>
      <c r="V78" s="673"/>
      <c r="W78" s="673"/>
    </row>
    <row r="79" spans="1:23" x14ac:dyDescent="0.25">
      <c r="A79" s="445"/>
      <c r="B79" s="445"/>
      <c r="C79" s="461"/>
      <c r="D79" s="445"/>
      <c r="E79" s="445"/>
      <c r="F79" s="461"/>
      <c r="H79" s="445"/>
      <c r="I79" s="445"/>
      <c r="J79" s="445"/>
      <c r="K79" s="445"/>
      <c r="L79" s="445"/>
      <c r="M79" s="445"/>
      <c r="N79" s="445"/>
      <c r="O79" s="445"/>
      <c r="P79" s="445"/>
    </row>
    <row r="80" spans="1:23" x14ac:dyDescent="0.25">
      <c r="A80" s="445"/>
      <c r="B80" s="445"/>
      <c r="C80" s="461"/>
      <c r="D80" s="445"/>
      <c r="E80" s="445"/>
      <c r="F80" s="461"/>
      <c r="H80" s="445"/>
      <c r="I80" s="445"/>
      <c r="J80" s="445"/>
      <c r="K80" s="445"/>
      <c r="L80" s="445"/>
      <c r="M80" s="445"/>
      <c r="N80" s="445"/>
      <c r="O80" s="445"/>
      <c r="P80" s="445"/>
    </row>
    <row r="81" spans="1:16" x14ac:dyDescent="0.25">
      <c r="A81" s="445"/>
      <c r="B81" s="445"/>
      <c r="C81" s="461"/>
      <c r="D81" s="445"/>
      <c r="E81" s="445"/>
      <c r="F81" s="461"/>
      <c r="H81" s="445"/>
      <c r="I81" s="445"/>
      <c r="J81" s="445"/>
      <c r="K81" s="445"/>
      <c r="L81" s="445"/>
      <c r="M81" s="445"/>
      <c r="N81" s="445"/>
      <c r="O81" s="445"/>
      <c r="P81" s="445"/>
    </row>
    <row r="82" spans="1:16" x14ac:dyDescent="0.25">
      <c r="A82" s="445"/>
      <c r="B82" s="445"/>
      <c r="C82" s="461"/>
      <c r="D82" s="445"/>
      <c r="E82" s="445"/>
      <c r="F82" s="461"/>
      <c r="H82" s="445"/>
      <c r="I82" s="445"/>
      <c r="J82" s="445"/>
      <c r="K82" s="445"/>
      <c r="L82" s="445"/>
      <c r="M82" s="445"/>
      <c r="N82" s="445"/>
      <c r="O82" s="445"/>
      <c r="P82" s="445"/>
    </row>
    <row r="83" spans="1:16" x14ac:dyDescent="0.25">
      <c r="A83" s="445"/>
      <c r="B83" s="445"/>
      <c r="C83" s="461"/>
      <c r="D83" s="445"/>
      <c r="E83" s="445"/>
      <c r="F83" s="461"/>
      <c r="H83" s="445"/>
      <c r="I83" s="445"/>
      <c r="J83" s="445"/>
      <c r="K83" s="445"/>
      <c r="L83" s="445"/>
      <c r="M83" s="445"/>
      <c r="N83" s="445"/>
      <c r="O83" s="445"/>
      <c r="P83" s="445"/>
    </row>
    <row r="84" spans="1:16" x14ac:dyDescent="0.25">
      <c r="A84" s="445"/>
      <c r="B84" s="445"/>
      <c r="C84" s="461"/>
      <c r="D84" s="445"/>
      <c r="E84" s="445"/>
      <c r="F84" s="461"/>
      <c r="H84" s="445"/>
      <c r="I84" s="445"/>
      <c r="J84" s="445"/>
      <c r="K84" s="445"/>
      <c r="L84" s="445"/>
      <c r="M84" s="445"/>
      <c r="N84" s="445"/>
      <c r="O84" s="445"/>
      <c r="P84" s="445"/>
    </row>
    <row r="85" spans="1:16" x14ac:dyDescent="0.25">
      <c r="A85" s="445"/>
      <c r="B85" s="445"/>
      <c r="C85" s="461"/>
      <c r="D85" s="445"/>
      <c r="E85" s="445"/>
      <c r="F85" s="461"/>
      <c r="H85" s="445"/>
      <c r="I85" s="445"/>
      <c r="J85" s="445"/>
      <c r="K85" s="445"/>
      <c r="L85" s="445"/>
      <c r="M85" s="445"/>
      <c r="N85" s="445"/>
      <c r="O85" s="445"/>
      <c r="P85" s="445"/>
    </row>
    <row r="86" spans="1:16" x14ac:dyDescent="0.25">
      <c r="A86" s="445"/>
      <c r="B86" s="445"/>
      <c r="C86" s="461"/>
      <c r="D86" s="445"/>
      <c r="E86" s="445"/>
      <c r="F86" s="461"/>
      <c r="H86" s="445"/>
      <c r="I86" s="445"/>
      <c r="J86" s="445"/>
      <c r="K86" s="445"/>
      <c r="L86" s="445"/>
      <c r="M86" s="445"/>
      <c r="N86" s="445"/>
      <c r="O86" s="445"/>
      <c r="P86" s="445"/>
    </row>
    <row r="87" spans="1:16" x14ac:dyDescent="0.25">
      <c r="A87" s="445"/>
      <c r="B87" s="445"/>
      <c r="C87" s="461"/>
      <c r="D87" s="445"/>
      <c r="E87" s="445"/>
      <c r="F87" s="461"/>
      <c r="H87" s="445"/>
      <c r="I87" s="445"/>
      <c r="J87" s="445"/>
      <c r="K87" s="445"/>
      <c r="L87" s="445"/>
      <c r="M87" s="445"/>
      <c r="N87" s="445"/>
      <c r="O87" s="445"/>
      <c r="P87" s="445"/>
    </row>
    <row r="88" spans="1:16" x14ac:dyDescent="0.25">
      <c r="A88" s="445"/>
      <c r="B88" s="445"/>
      <c r="C88" s="461"/>
      <c r="D88" s="445"/>
      <c r="E88" s="445"/>
      <c r="F88" s="461"/>
      <c r="H88" s="445"/>
      <c r="I88" s="445"/>
      <c r="J88" s="445"/>
      <c r="K88" s="445"/>
      <c r="L88" s="445"/>
      <c r="M88" s="445"/>
      <c r="N88" s="445"/>
      <c r="O88" s="445"/>
      <c r="P88" s="445"/>
    </row>
    <row r="89" spans="1:16" x14ac:dyDescent="0.25">
      <c r="A89" s="445"/>
      <c r="B89" s="445"/>
      <c r="C89" s="461"/>
      <c r="D89" s="445"/>
      <c r="E89" s="445"/>
      <c r="F89" s="461"/>
      <c r="H89" s="445"/>
      <c r="I89" s="445"/>
      <c r="J89" s="445"/>
      <c r="K89" s="445"/>
      <c r="L89" s="445"/>
      <c r="M89" s="445"/>
      <c r="N89" s="445"/>
      <c r="O89" s="445"/>
      <c r="P89" s="445"/>
    </row>
    <row r="90" spans="1:16" x14ac:dyDescent="0.25">
      <c r="A90" s="445"/>
      <c r="B90" s="445"/>
      <c r="C90" s="461"/>
      <c r="D90" s="445"/>
      <c r="E90" s="445"/>
      <c r="F90" s="461"/>
      <c r="H90" s="445"/>
      <c r="I90" s="445"/>
      <c r="J90" s="445"/>
      <c r="K90" s="445"/>
      <c r="L90" s="445"/>
      <c r="M90" s="445"/>
      <c r="N90" s="445"/>
      <c r="O90" s="445"/>
      <c r="P90" s="445"/>
    </row>
    <row r="91" spans="1:16" x14ac:dyDescent="0.25">
      <c r="A91" s="445"/>
      <c r="B91" s="445"/>
      <c r="C91" s="461"/>
      <c r="D91" s="445"/>
      <c r="E91" s="445"/>
      <c r="F91" s="461"/>
      <c r="H91" s="445"/>
      <c r="I91" s="445"/>
      <c r="J91" s="445"/>
      <c r="K91" s="445"/>
      <c r="L91" s="445"/>
      <c r="M91" s="445"/>
      <c r="N91" s="445"/>
      <c r="O91" s="445"/>
      <c r="P91" s="445"/>
    </row>
  </sheetData>
  <mergeCells count="30">
    <mergeCell ref="A15:A28"/>
    <mergeCell ref="A29:A41"/>
    <mergeCell ref="B30:B31"/>
    <mergeCell ref="A73:A78"/>
    <mergeCell ref="A61:A66"/>
    <mergeCell ref="B62:B66"/>
    <mergeCell ref="A67:A72"/>
    <mergeCell ref="B68:B70"/>
    <mergeCell ref="B71:B72"/>
    <mergeCell ref="B73:B74"/>
    <mergeCell ref="A54:A60"/>
    <mergeCell ref="A42:A53"/>
    <mergeCell ref="B15:B19"/>
    <mergeCell ref="B25:B26"/>
    <mergeCell ref="B34:B35"/>
    <mergeCell ref="B36:B38"/>
    <mergeCell ref="A3:A14"/>
    <mergeCell ref="B10:B11"/>
    <mergeCell ref="B12:B13"/>
    <mergeCell ref="B3:B9"/>
    <mergeCell ref="P1:W1"/>
    <mergeCell ref="H1:O1"/>
    <mergeCell ref="B32:B33"/>
    <mergeCell ref="B23:B24"/>
    <mergeCell ref="B27:B28"/>
    <mergeCell ref="B55:B57"/>
    <mergeCell ref="B46:B48"/>
    <mergeCell ref="B49:B50"/>
    <mergeCell ref="B51:B52"/>
    <mergeCell ref="B39:B41"/>
  </mergeCells>
  <hyperlinks>
    <hyperlink ref="A1" location="INDICE!A1" display="INDICE" xr:uid="{00000000-0004-0000-0100-000000000000}"/>
    <hyperlink ref="H12" location="BPU_3_I!I1" display="BPU_3" xr:uid="{00000000-0004-0000-0100-000001000000}"/>
    <hyperlink ref="H10" location="BPU_7_I!I1" display="BPU_7" xr:uid="{00000000-0004-0000-0100-000002000000}"/>
    <hyperlink ref="H15" location="BPU_25_I!I1" display="BPU_25" xr:uid="{00000000-0004-0000-0100-000003000000}"/>
    <hyperlink ref="H16" location="BPU_26_26aste_26b_I!A1" display="BPU_26" xr:uid="{00000000-0004-0000-0100-000004000000}"/>
    <hyperlink ref="H17" location="BPU_26_26aste_26b_I!A1" display="BPU_26*" xr:uid="{00000000-0004-0000-0100-000005000000}"/>
    <hyperlink ref="H18" location="BPU_26_26aste_26b_I!A1" display="BPU_26b" xr:uid="{00000000-0004-0000-0100-000006000000}"/>
    <hyperlink ref="H23" location="DE_102_105_16_29_33_I!G1" display="DE_102" xr:uid="{00000000-0004-0000-0100-000007000000}"/>
    <hyperlink ref="H24" location="DE_102_105_16_29_33_I!H1" display="DE_105" xr:uid="{00000000-0004-0000-0100-000008000000}"/>
    <hyperlink ref="H27" location="DE_102_105_16_29_33_I!I1" display="DE_16" xr:uid="{00000000-0004-0000-0100-000009000000}"/>
    <hyperlink ref="H28" location="DE_102_105_16_29_33_I!J1" display="DE_29" xr:uid="{00000000-0004-0000-0100-00000A000000}"/>
    <hyperlink ref="H22" location="DE_102_105_16_29_33_I!K1" display="DE_33" xr:uid="{00000000-0004-0000-0100-00000B000000}"/>
    <hyperlink ref="H3" location="BPU_20_I!F1" display="BPU_20" xr:uid="{00000000-0004-0000-0100-00000C000000}"/>
    <hyperlink ref="H4" location="BPU_21_I!G1" display="BPU_21" xr:uid="{00000000-0004-0000-0100-00000D000000}"/>
    <hyperlink ref="H5" location="BPU_22_I!G1" display="BPU_22" xr:uid="{00000000-0004-0000-0100-00000E000000}"/>
    <hyperlink ref="H6" location="BPU_23_I!G1" display="BPU_23" xr:uid="{00000000-0004-0000-0100-00000F000000}"/>
    <hyperlink ref="H11" location="BPU_8_I!J1" display="BPU_8" xr:uid="{00000000-0004-0000-0100-000010000000}"/>
    <hyperlink ref="H13" location="BPU_4_I!G1" display="BPU_4" xr:uid="{00000000-0004-0000-0100-000011000000}"/>
    <hyperlink ref="H14" location="BPU_1_I!G1" display="BPU_1" xr:uid="{00000000-0004-0000-0100-000012000000}"/>
    <hyperlink ref="H20" location="EA_93_I!K1" display="EA_93" xr:uid="{00000000-0004-0000-0100-000013000000}"/>
    <hyperlink ref="H25" location="DE_28_I!G1" display="DE_28" xr:uid="{00000000-0004-0000-0100-000014000000}"/>
    <hyperlink ref="H26" location="DE_31_I!G1" display="DE_31" xr:uid="{00000000-0004-0000-0100-000015000000}"/>
    <hyperlink ref="H30" location="EA_10_90_I!G1" display="EA_10" xr:uid="{00000000-0004-0000-0100-000016000000}"/>
    <hyperlink ref="H31" location="EA_10_90_I!G1" display="EA_90" xr:uid="{00000000-0004-0000-0100-000017000000}"/>
    <hyperlink ref="H32" location="EA_8_IC!A1" display="EA_8" xr:uid="{00000000-0004-0000-0100-000018000000}"/>
    <hyperlink ref="H33" location="EA_9_I!B1" display="EA_9" xr:uid="{00000000-0004-0000-0100-000019000000}"/>
    <hyperlink ref="H35" location="EA_35_I!M1" display="EA_35" xr:uid="{00000000-0004-0000-0100-00001A000000}"/>
    <hyperlink ref="H36" location="EA_22_22a_I!L1" display="EA_22" xr:uid="{00000000-0004-0000-0100-00001B000000}"/>
    <hyperlink ref="H37" location="EA_22_22a_I!L1" display="EA_22a" xr:uid="{00000000-0004-0000-0100-00001C000000}"/>
    <hyperlink ref="H38" location="EA_23_I!L1" display="EA_23" xr:uid="{00000000-0004-0000-0100-00001D000000}"/>
    <hyperlink ref="H42" location="BPU_24_I!G1" display="BPU_24" xr:uid="{00000000-0004-0000-0100-00001E000000}"/>
    <hyperlink ref="H43" location="IS_91_I!G1" display="IS_91" xr:uid="{00000000-0004-0000-0100-00001F000000}"/>
    <hyperlink ref="H44" location="IS_40_I!G1" display="IS_40" xr:uid="{00000000-0004-0000-0100-000020000000}"/>
    <hyperlink ref="H45" location="IS_31_I!G1" display="IS_31" xr:uid="{00000000-0004-0000-0100-000021000000}"/>
    <hyperlink ref="H46" location="IS_32_I!G1" display="IS_32" xr:uid="{00000000-0004-0000-0100-000022000000}"/>
    <hyperlink ref="H47" location="IS_33_I!G1" display="IS_33" xr:uid="{00000000-0004-0000-0100-000023000000}"/>
    <hyperlink ref="H48" location="IS_34_I!G1" display="IS_34" xr:uid="{00000000-0004-0000-0100-000024000000}"/>
    <hyperlink ref="H49" location="IS_36_I!G1" display="IS_36" xr:uid="{00000000-0004-0000-0100-000025000000}"/>
    <hyperlink ref="H50" location="IS_37_I!G1" display="IS_37" xr:uid="{00000000-0004-0000-0100-000026000000}"/>
    <hyperlink ref="H51" location="IS_39_I!B1" display="IS_39" xr:uid="{00000000-0004-0000-0100-000027000000}"/>
    <hyperlink ref="H53" location="IS_58_I!G1" display="IS_58" xr:uid="{00000000-0004-0000-0100-000028000000}"/>
    <hyperlink ref="H57" location="IS_5_I!G1" display="IS_5" xr:uid="{00000000-0004-0000-0100-000029000000}"/>
    <hyperlink ref="H59" location="IG_1_I!G1" display="IG_1" xr:uid="{00000000-0004-0000-0100-00002A000000}"/>
    <hyperlink ref="H61" location="DE_3_I!G1" display="DE_3" xr:uid="{00000000-0004-0000-0100-00002B000000}"/>
    <hyperlink ref="H67" location="IP_6_I!G1" display="IP_6" xr:uid="{00000000-0004-0000-0100-00002C000000}"/>
    <hyperlink ref="H68" location="IP_48_34_34a_I!G1" display="IP_34" xr:uid="{00000000-0004-0000-0100-00002D000000}"/>
    <hyperlink ref="H69" location="IP_48_34_34a_I!G1" display="IP_34a" xr:uid="{00000000-0004-0000-0100-00002E000000}"/>
    <hyperlink ref="H70" location="IP_48_34_34a_I!G1" display="IP_48" xr:uid="{00000000-0004-0000-0100-00002F000000}"/>
    <hyperlink ref="H71" location="IP_43_43a_I!B1" display="IP_43" xr:uid="{00000000-0004-0000-0100-000030000000}"/>
    <hyperlink ref="H72" location="IP_43_43a_I!B1" display="IP_43a" xr:uid="{00000000-0004-0000-0100-000031000000}"/>
    <hyperlink ref="H76" location="IG_92_I!B1" display="IG_92" xr:uid="{00000000-0004-0000-0100-000032000000}"/>
    <hyperlink ref="H77" location="IG_91_I!B1" display="IG_91" xr:uid="{00000000-0004-0000-0100-000033000000}"/>
    <hyperlink ref="H78" location="IG_90_I!G1" display="IG_90" xr:uid="{00000000-0004-0000-0100-000034000000}"/>
    <hyperlink ref="H34" location="EA_34_I!G1" display="EA_34" xr:uid="{00000000-0004-0000-0100-000035000000}"/>
    <hyperlink ref="H7" location="BPU_28a_I!A1" display="BPU_28" xr:uid="{00000000-0004-0000-0100-000036000000}"/>
    <hyperlink ref="P19" location="DE_36_IC!G1" display="DE_36" xr:uid="{00000000-0004-0000-0100-000037000000}"/>
    <hyperlink ref="P29" location="EA_16_IC!I1" display="EA_16" xr:uid="{00000000-0004-0000-0100-000038000000}"/>
    <hyperlink ref="P39" location="IP_33a_IC!E1" display="IP_33a" xr:uid="{00000000-0004-0000-0100-000039000000}"/>
    <hyperlink ref="P40" location="IP_33b_IC!F1" display="IP_33b" xr:uid="{00000000-0004-0000-0100-00003A000000}"/>
    <hyperlink ref="P41" location="IP_33c_IC!F1" display="IP_33c" xr:uid="{00000000-0004-0000-0100-00003B000000}"/>
    <hyperlink ref="H52" location="IS_39a_I!A1" display="IS_39a" xr:uid="{00000000-0004-0000-0100-00003C000000}"/>
    <hyperlink ref="P54" location="IS_20_IC!A1" display="IS_20" xr:uid="{00000000-0004-0000-0100-00003D000000}"/>
    <hyperlink ref="H55" location="DE_48_I!A1" display="DE_48" xr:uid="{00000000-0004-0000-0100-00003E000000}"/>
    <hyperlink ref="P56" location="EA_31_IC!G1" display="EA_31" xr:uid="{00000000-0004-0000-0100-00003F000000}"/>
    <hyperlink ref="P58" location="EA_48_IC!B1" display="EA_48" xr:uid="{00000000-0004-0000-0100-000040000000}"/>
    <hyperlink ref="P62" location="DE_99_IC!B1" display="DE_99" xr:uid="{00000000-0004-0000-0100-000041000000}"/>
    <hyperlink ref="P63" location="DE_100_IC!B1" display="DE_100" xr:uid="{00000000-0004-0000-0100-000042000000}"/>
    <hyperlink ref="P64" location="DE_101_IC!B1" display="DE_101" xr:uid="{00000000-0004-0000-0100-000043000000}"/>
    <hyperlink ref="P65" location="DE_18_IC!B1" display="DE_18" xr:uid="{00000000-0004-0000-0100-000044000000}"/>
    <hyperlink ref="P66" location="DE_98_IC!A1" display="DE_98" xr:uid="{00000000-0004-0000-0100-000045000000}"/>
    <hyperlink ref="P73" location="IP_47_IC!D1" display="IP_47" xr:uid="{00000000-0004-0000-0100-000046000000}"/>
    <hyperlink ref="P74" location="IP_47a_IC!B1" display="IP_47a" xr:uid="{00000000-0004-0000-0100-000047000000}"/>
    <hyperlink ref="P75" location="IG_22_IC!B1" display="IG_22" xr:uid="{00000000-0004-0000-0100-000048000000}"/>
    <hyperlink ref="H9" location="BPU_29_I!B1" display="BPU_29" xr:uid="{00000000-0004-0000-0100-000049000000}"/>
    <hyperlink ref="H60" location="IG_66_I!B1" display="IG_66" xr:uid="{00000000-0004-0000-0100-00004A000000}"/>
    <hyperlink ref="H58" location="EA_48_I!A1" display="EA_48" xr:uid="{00000000-0004-0000-0100-00004B000000}"/>
    <hyperlink ref="H21" location="DE_25_I!A1" display="DE_25" xr:uid="{00000000-0004-0000-0100-00004C000000}"/>
    <hyperlink ref="H8" location="BPU_28b_I!A1" display="BPU_28b" xr:uid="{00000000-0004-0000-0100-00004D000000}"/>
  </hyperlinks>
  <pageMargins left="0.7" right="0.7" top="0.75" bottom="0.75" header="0.3" footer="0.3"/>
  <pageSetup orientation="portrait" horizontalDpi="4294967293" verticalDpi="4294967293"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N153"/>
  <sheetViews>
    <sheetView zoomScaleNormal="100" workbookViewId="0"/>
  </sheetViews>
  <sheetFormatPr baseColWidth="10" defaultColWidth="11.42578125" defaultRowHeight="15" x14ac:dyDescent="0.25"/>
  <cols>
    <col min="1" max="1" width="17.28515625" bestFit="1" customWidth="1"/>
    <col min="2" max="2" width="38.5703125" style="402" bestFit="1" customWidth="1"/>
    <col min="3" max="3" width="11.5703125" style="402" bestFit="1" customWidth="1"/>
    <col min="4" max="4" width="22.5703125" bestFit="1" customWidth="1"/>
    <col min="5" max="5" width="13.7109375" bestFit="1" customWidth="1"/>
    <col min="6" max="6" width="34.5703125" bestFit="1" customWidth="1"/>
    <col min="7" max="7" width="13.140625" bestFit="1" customWidth="1"/>
    <col min="10" max="10" width="16.7109375" bestFit="1" customWidth="1"/>
    <col min="11" max="11" width="30.140625" bestFit="1" customWidth="1"/>
    <col min="12" max="12" width="22.5703125" bestFit="1" customWidth="1"/>
    <col min="13" max="13" width="13.7109375" bestFit="1" customWidth="1"/>
    <col min="14" max="14" width="34.5703125" bestFit="1" customWidth="1"/>
  </cols>
  <sheetData>
    <row r="1" spans="1:14" x14ac:dyDescent="0.25">
      <c r="A1" s="119" t="s">
        <v>66</v>
      </c>
      <c r="B1" s="734" t="s">
        <v>546</v>
      </c>
      <c r="C1" s="735"/>
      <c r="D1" s="735"/>
      <c r="E1" s="735"/>
      <c r="F1" s="735"/>
      <c r="G1" s="6" t="s">
        <v>144</v>
      </c>
      <c r="H1" s="409"/>
      <c r="I1" s="409"/>
      <c r="J1" s="409"/>
      <c r="K1" s="409"/>
      <c r="L1" s="409"/>
      <c r="M1" s="409"/>
      <c r="N1" s="409"/>
    </row>
    <row r="2" spans="1:14" x14ac:dyDescent="0.25">
      <c r="A2" s="255" t="s">
        <v>174</v>
      </c>
      <c r="B2" s="255" t="s">
        <v>559</v>
      </c>
      <c r="C2" s="255" t="s">
        <v>178</v>
      </c>
      <c r="D2" s="128" t="s">
        <v>560</v>
      </c>
      <c r="E2" s="128" t="s">
        <v>561</v>
      </c>
      <c r="F2" s="128" t="s">
        <v>562</v>
      </c>
      <c r="G2" s="6" t="s">
        <v>432</v>
      </c>
      <c r="H2" s="409"/>
      <c r="I2" s="409"/>
      <c r="J2" s="128" t="s">
        <v>174</v>
      </c>
      <c r="K2" s="128" t="s">
        <v>563</v>
      </c>
      <c r="L2" s="128" t="s">
        <v>560</v>
      </c>
      <c r="M2" s="128" t="s">
        <v>561</v>
      </c>
      <c r="N2" s="128" t="s">
        <v>562</v>
      </c>
    </row>
    <row r="3" spans="1:14" s="5" customFormat="1" ht="12.75" x14ac:dyDescent="0.2">
      <c r="A3" s="438" t="s">
        <v>179</v>
      </c>
      <c r="B3" s="442" t="s">
        <v>182</v>
      </c>
      <c r="C3" s="439">
        <v>1001</v>
      </c>
      <c r="D3" s="440">
        <v>16340228</v>
      </c>
      <c r="E3" s="440">
        <v>21040478</v>
      </c>
      <c r="F3" s="442">
        <v>22.34</v>
      </c>
      <c r="J3" s="442" t="s">
        <v>179</v>
      </c>
      <c r="K3" s="442" t="s">
        <v>183</v>
      </c>
      <c r="L3" s="442">
        <v>4889557</v>
      </c>
      <c r="M3" s="442" t="s">
        <v>510</v>
      </c>
      <c r="N3" s="442" t="s">
        <v>510</v>
      </c>
    </row>
    <row r="4" spans="1:14" s="5" customFormat="1" ht="12.75" x14ac:dyDescent="0.2">
      <c r="A4" s="438" t="s">
        <v>184</v>
      </c>
      <c r="B4" s="442" t="s">
        <v>184</v>
      </c>
      <c r="C4" s="439">
        <v>2101</v>
      </c>
      <c r="D4" s="440">
        <v>18048791</v>
      </c>
      <c r="E4" s="440">
        <v>35481473</v>
      </c>
      <c r="F4" s="442">
        <v>49.13</v>
      </c>
      <c r="J4" s="442" t="s">
        <v>179</v>
      </c>
      <c r="K4" s="442" t="s">
        <v>180</v>
      </c>
      <c r="L4" s="442">
        <v>11450671</v>
      </c>
      <c r="M4" s="442">
        <v>21040478</v>
      </c>
      <c r="N4" s="442">
        <v>45.58</v>
      </c>
    </row>
    <row r="5" spans="1:14" s="5" customFormat="1" ht="12.75" x14ac:dyDescent="0.2">
      <c r="A5" s="438" t="s">
        <v>184</v>
      </c>
      <c r="B5" s="442" t="s">
        <v>186</v>
      </c>
      <c r="C5" s="439">
        <v>2201</v>
      </c>
      <c r="D5" s="440">
        <v>8279530</v>
      </c>
      <c r="E5" s="440">
        <v>13543288</v>
      </c>
      <c r="F5" s="442">
        <v>38.869999999999997</v>
      </c>
      <c r="J5" s="442" t="s">
        <v>184</v>
      </c>
      <c r="K5" s="442" t="s">
        <v>184</v>
      </c>
      <c r="L5" s="442">
        <v>18048791</v>
      </c>
      <c r="M5" s="442">
        <v>35481473</v>
      </c>
      <c r="N5" s="442">
        <v>49.13</v>
      </c>
    </row>
    <row r="6" spans="1:14" s="5" customFormat="1" ht="12.75" x14ac:dyDescent="0.2">
      <c r="A6" s="438" t="s">
        <v>187</v>
      </c>
      <c r="B6" s="442" t="s">
        <v>189</v>
      </c>
      <c r="C6" s="439">
        <v>3001</v>
      </c>
      <c r="D6" s="440">
        <v>8765215</v>
      </c>
      <c r="E6" s="440">
        <v>17479215</v>
      </c>
      <c r="F6" s="442">
        <v>49.85</v>
      </c>
      <c r="J6" s="442" t="s">
        <v>184</v>
      </c>
      <c r="K6" s="442" t="s">
        <v>186</v>
      </c>
      <c r="L6" s="442">
        <v>8279530</v>
      </c>
      <c r="M6" s="442">
        <v>13543288</v>
      </c>
      <c r="N6" s="442">
        <v>38.869999999999997</v>
      </c>
    </row>
    <row r="7" spans="1:14" s="5" customFormat="1" ht="12.75" x14ac:dyDescent="0.2">
      <c r="A7" s="438" t="s">
        <v>187</v>
      </c>
      <c r="B7" s="442" t="s">
        <v>192</v>
      </c>
      <c r="C7" s="439">
        <v>3301</v>
      </c>
      <c r="D7" s="440">
        <v>2494518</v>
      </c>
      <c r="E7" s="440">
        <v>5338188</v>
      </c>
      <c r="F7" s="442">
        <v>53.27</v>
      </c>
      <c r="J7" s="442" t="s">
        <v>187</v>
      </c>
      <c r="K7" s="442" t="s">
        <v>564</v>
      </c>
      <c r="L7" s="442">
        <v>8268714</v>
      </c>
      <c r="M7" s="442">
        <v>16166286</v>
      </c>
      <c r="N7" s="442">
        <v>48.85</v>
      </c>
    </row>
    <row r="8" spans="1:14" s="5" customFormat="1" ht="12.75" x14ac:dyDescent="0.2">
      <c r="A8" s="438" t="s">
        <v>193</v>
      </c>
      <c r="B8" s="442" t="s">
        <v>195</v>
      </c>
      <c r="C8" s="439">
        <v>4001</v>
      </c>
      <c r="D8" s="440">
        <v>25275814</v>
      </c>
      <c r="E8" s="440">
        <v>42722681</v>
      </c>
      <c r="F8" s="442">
        <v>40.840000000000003</v>
      </c>
      <c r="J8" s="442" t="s">
        <v>187</v>
      </c>
      <c r="K8" s="442" t="s">
        <v>190</v>
      </c>
      <c r="L8" s="442">
        <v>496501</v>
      </c>
      <c r="M8" s="442">
        <v>1312929</v>
      </c>
      <c r="N8" s="442">
        <v>62.18</v>
      </c>
    </row>
    <row r="9" spans="1:14" s="5" customFormat="1" ht="12.75" x14ac:dyDescent="0.2">
      <c r="A9" s="438" t="s">
        <v>193</v>
      </c>
      <c r="B9" s="442" t="s">
        <v>198</v>
      </c>
      <c r="C9" s="439">
        <v>4301</v>
      </c>
      <c r="D9" s="440">
        <v>4483357</v>
      </c>
      <c r="E9" s="440">
        <v>8377269</v>
      </c>
      <c r="F9" s="442">
        <v>46.48</v>
      </c>
      <c r="J9" s="442" t="s">
        <v>187</v>
      </c>
      <c r="K9" s="442" t="s">
        <v>192</v>
      </c>
      <c r="L9" s="442">
        <v>2494518</v>
      </c>
      <c r="M9" s="442">
        <v>5338188</v>
      </c>
      <c r="N9" s="442">
        <v>53.27</v>
      </c>
    </row>
    <row r="10" spans="1:14" s="5" customFormat="1" ht="12.75" x14ac:dyDescent="0.2">
      <c r="A10" s="438" t="s">
        <v>199</v>
      </c>
      <c r="B10" s="442" t="s">
        <v>200</v>
      </c>
      <c r="C10" s="439">
        <v>5001</v>
      </c>
      <c r="D10" s="440">
        <v>55430115</v>
      </c>
      <c r="E10" s="440">
        <v>105228307.28999999</v>
      </c>
      <c r="F10" s="442">
        <v>47.32</v>
      </c>
      <c r="J10" s="442" t="s">
        <v>193</v>
      </c>
      <c r="K10" s="442" t="s">
        <v>565</v>
      </c>
      <c r="L10" s="442">
        <v>99219</v>
      </c>
      <c r="M10" s="442">
        <v>164397</v>
      </c>
      <c r="N10" s="442">
        <v>39.65</v>
      </c>
    </row>
    <row r="11" spans="1:14" s="5" customFormat="1" ht="12.75" x14ac:dyDescent="0.2">
      <c r="A11" s="438" t="s">
        <v>199</v>
      </c>
      <c r="B11" s="442" t="s">
        <v>207</v>
      </c>
      <c r="C11" s="439">
        <v>5301</v>
      </c>
      <c r="D11" s="440">
        <v>5939156</v>
      </c>
      <c r="E11" s="440">
        <v>11314983.619999999</v>
      </c>
      <c r="F11" s="442">
        <v>47.51</v>
      </c>
      <c r="J11" s="442" t="s">
        <v>193</v>
      </c>
      <c r="K11" s="442" t="s">
        <v>566</v>
      </c>
      <c r="L11" s="442">
        <v>532306</v>
      </c>
      <c r="M11" s="442">
        <v>1158376</v>
      </c>
      <c r="N11" s="442">
        <v>54.05</v>
      </c>
    </row>
    <row r="12" spans="1:14" s="5" customFormat="1" ht="12.75" x14ac:dyDescent="0.2">
      <c r="A12" s="438" t="s">
        <v>199</v>
      </c>
      <c r="B12" s="442" t="s">
        <v>210</v>
      </c>
      <c r="C12" s="439">
        <v>5501</v>
      </c>
      <c r="D12" s="440">
        <v>8405815</v>
      </c>
      <c r="E12" s="440">
        <v>16331122.679999998</v>
      </c>
      <c r="F12" s="442">
        <v>48.53</v>
      </c>
      <c r="J12" s="442" t="s">
        <v>193</v>
      </c>
      <c r="K12" s="442" t="s">
        <v>193</v>
      </c>
      <c r="L12" s="442">
        <v>11708317</v>
      </c>
      <c r="M12" s="442">
        <v>20074958</v>
      </c>
      <c r="N12" s="442">
        <v>41.68</v>
      </c>
    </row>
    <row r="13" spans="1:14" s="5" customFormat="1" ht="12.75" x14ac:dyDescent="0.2">
      <c r="A13" s="438" t="s">
        <v>199</v>
      </c>
      <c r="B13" s="442" t="s">
        <v>215</v>
      </c>
      <c r="C13" s="439">
        <v>5601</v>
      </c>
      <c r="D13" s="440">
        <v>7474462</v>
      </c>
      <c r="E13" s="440">
        <v>12918746.199999999</v>
      </c>
      <c r="F13" s="442">
        <v>42.14</v>
      </c>
      <c r="J13" s="442" t="s">
        <v>193</v>
      </c>
      <c r="K13" s="442" t="s">
        <v>567</v>
      </c>
      <c r="L13" s="442">
        <v>296805</v>
      </c>
      <c r="M13" s="442">
        <v>552522</v>
      </c>
      <c r="N13" s="442">
        <v>46.28</v>
      </c>
    </row>
    <row r="14" spans="1:14" s="5" customFormat="1" ht="12.75" x14ac:dyDescent="0.2">
      <c r="A14" s="438" t="s">
        <v>199</v>
      </c>
      <c r="B14" s="442" t="s">
        <v>219</v>
      </c>
      <c r="C14" s="439">
        <v>5701</v>
      </c>
      <c r="D14" s="440">
        <v>4918680</v>
      </c>
      <c r="E14" s="440">
        <v>10366251.07</v>
      </c>
      <c r="F14" s="442">
        <v>52.55</v>
      </c>
      <c r="J14" s="442" t="s">
        <v>193</v>
      </c>
      <c r="K14" s="442" t="s">
        <v>568</v>
      </c>
      <c r="L14" s="442">
        <v>76455</v>
      </c>
      <c r="M14" s="442">
        <v>97464</v>
      </c>
      <c r="N14" s="442">
        <v>21.56</v>
      </c>
    </row>
    <row r="15" spans="1:14" s="5" customFormat="1" ht="12.75" x14ac:dyDescent="0.2">
      <c r="A15" s="438" t="s">
        <v>225</v>
      </c>
      <c r="B15" s="442" t="s">
        <v>227</v>
      </c>
      <c r="C15" s="439">
        <v>6001</v>
      </c>
      <c r="D15" s="440">
        <v>19440819</v>
      </c>
      <c r="E15" s="440">
        <v>33811900.410000004</v>
      </c>
      <c r="F15" s="442">
        <v>42.5</v>
      </c>
      <c r="J15" s="442" t="s">
        <v>193</v>
      </c>
      <c r="K15" s="442" t="s">
        <v>196</v>
      </c>
      <c r="L15" s="442">
        <v>12290741</v>
      </c>
      <c r="M15" s="442">
        <v>19939832</v>
      </c>
      <c r="N15" s="442">
        <v>38.36</v>
      </c>
    </row>
    <row r="16" spans="1:14" s="5" customFormat="1" ht="12.75" x14ac:dyDescent="0.2">
      <c r="A16" s="438" t="s">
        <v>225</v>
      </c>
      <c r="B16" s="442" t="s">
        <v>230</v>
      </c>
      <c r="C16" s="439">
        <v>6115</v>
      </c>
      <c r="D16" s="440">
        <v>3467905</v>
      </c>
      <c r="E16" s="440">
        <v>7088651</v>
      </c>
      <c r="F16" s="442">
        <v>51.08</v>
      </c>
      <c r="J16" s="442" t="s">
        <v>193</v>
      </c>
      <c r="K16" s="442" t="s">
        <v>198</v>
      </c>
      <c r="L16" s="442">
        <v>4293812</v>
      </c>
      <c r="M16" s="442">
        <v>8094887</v>
      </c>
      <c r="N16" s="442">
        <v>46.96</v>
      </c>
    </row>
    <row r="17" spans="1:14" s="5" customFormat="1" ht="12.75" x14ac:dyDescent="0.2">
      <c r="A17" s="438" t="s">
        <v>225</v>
      </c>
      <c r="B17" s="442" t="s">
        <v>232</v>
      </c>
      <c r="C17" s="439">
        <v>6301</v>
      </c>
      <c r="D17" s="440">
        <v>3632285</v>
      </c>
      <c r="E17" s="440">
        <v>7144362</v>
      </c>
      <c r="F17" s="442">
        <v>49.16</v>
      </c>
      <c r="J17" s="442" t="s">
        <v>193</v>
      </c>
      <c r="K17" s="442" t="s">
        <v>569</v>
      </c>
      <c r="L17" s="442">
        <v>113090</v>
      </c>
      <c r="M17" s="442">
        <v>184918</v>
      </c>
      <c r="N17" s="442">
        <v>38.840000000000003</v>
      </c>
    </row>
    <row r="18" spans="1:14" s="5" customFormat="1" ht="12.75" x14ac:dyDescent="0.2">
      <c r="A18" s="438" t="s">
        <v>233</v>
      </c>
      <c r="B18" s="442" t="s">
        <v>235</v>
      </c>
      <c r="C18" s="439">
        <v>7001</v>
      </c>
      <c r="D18" s="440">
        <v>13584409</v>
      </c>
      <c r="E18" s="440">
        <v>28322588</v>
      </c>
      <c r="F18" s="442">
        <v>52.04</v>
      </c>
      <c r="J18" s="442" t="s">
        <v>193</v>
      </c>
      <c r="K18" s="442" t="s">
        <v>570</v>
      </c>
      <c r="L18" s="442">
        <v>348426</v>
      </c>
      <c r="M18" s="442">
        <v>832596</v>
      </c>
      <c r="N18" s="442">
        <v>58.15</v>
      </c>
    </row>
    <row r="19" spans="1:14" s="5" customFormat="1" ht="12.75" x14ac:dyDescent="0.2">
      <c r="A19" s="438" t="s">
        <v>233</v>
      </c>
      <c r="B19" s="442" t="s">
        <v>236</v>
      </c>
      <c r="C19" s="439">
        <v>7102</v>
      </c>
      <c r="D19" s="440">
        <v>96223</v>
      </c>
      <c r="E19" s="440">
        <v>128425</v>
      </c>
      <c r="F19" s="442">
        <v>25.07</v>
      </c>
      <c r="J19" s="442" t="s">
        <v>199</v>
      </c>
      <c r="K19" s="442" t="s">
        <v>571</v>
      </c>
      <c r="L19" s="442">
        <v>259614</v>
      </c>
      <c r="M19" s="442">
        <v>618806.15</v>
      </c>
      <c r="N19" s="442">
        <v>58.05</v>
      </c>
    </row>
    <row r="20" spans="1:14" s="5" customFormat="1" ht="12.75" x14ac:dyDescent="0.2">
      <c r="A20" s="438" t="s">
        <v>233</v>
      </c>
      <c r="B20" s="442" t="s">
        <v>238</v>
      </c>
      <c r="C20" s="439">
        <v>7301</v>
      </c>
      <c r="D20" s="440">
        <v>8024793</v>
      </c>
      <c r="E20" s="440">
        <v>19112691</v>
      </c>
      <c r="F20" s="442">
        <v>58.01</v>
      </c>
      <c r="J20" s="442" t="s">
        <v>199</v>
      </c>
      <c r="K20" s="442" t="s">
        <v>572</v>
      </c>
      <c r="L20" s="442">
        <v>525013</v>
      </c>
      <c r="M20" s="442">
        <v>814567.8</v>
      </c>
      <c r="N20" s="442">
        <v>35.549999999999997</v>
      </c>
    </row>
    <row r="21" spans="1:14" s="5" customFormat="1" ht="12.75" x14ac:dyDescent="0.2">
      <c r="A21" s="438" t="s">
        <v>233</v>
      </c>
      <c r="B21" s="442" t="s">
        <v>241</v>
      </c>
      <c r="C21" s="439">
        <v>7401</v>
      </c>
      <c r="D21" s="440">
        <v>4186395</v>
      </c>
      <c r="E21" s="440">
        <v>9002167.370000001</v>
      </c>
      <c r="F21" s="442">
        <v>53.5</v>
      </c>
      <c r="J21" s="442" t="s">
        <v>199</v>
      </c>
      <c r="K21" s="442" t="s">
        <v>573</v>
      </c>
      <c r="L21" s="442">
        <v>810038</v>
      </c>
      <c r="M21" s="442">
        <v>1402837.7100000002</v>
      </c>
      <c r="N21" s="442">
        <v>42.26</v>
      </c>
    </row>
    <row r="22" spans="1:14" s="5" customFormat="1" ht="12.75" x14ac:dyDescent="0.2">
      <c r="A22" s="438" t="s">
        <v>242</v>
      </c>
      <c r="B22" s="442" t="s">
        <v>244</v>
      </c>
      <c r="C22" s="439">
        <v>8001</v>
      </c>
      <c r="D22" s="440">
        <v>49028903</v>
      </c>
      <c r="E22" s="440">
        <v>99642984.900000006</v>
      </c>
      <c r="F22" s="442">
        <v>50.8</v>
      </c>
      <c r="J22" s="442" t="s">
        <v>199</v>
      </c>
      <c r="K22" s="442" t="s">
        <v>216</v>
      </c>
      <c r="L22" s="442">
        <v>891048</v>
      </c>
      <c r="M22" s="442">
        <v>1494557.33</v>
      </c>
      <c r="N22" s="442">
        <v>40.380000000000003</v>
      </c>
    </row>
    <row r="23" spans="1:14" s="5" customFormat="1" ht="12.75" x14ac:dyDescent="0.2">
      <c r="A23" s="438" t="s">
        <v>242</v>
      </c>
      <c r="B23" s="442" t="s">
        <v>255</v>
      </c>
      <c r="C23" s="439">
        <v>8301</v>
      </c>
      <c r="D23" s="440">
        <v>9135274</v>
      </c>
      <c r="E23" s="440">
        <v>14562126</v>
      </c>
      <c r="F23" s="442">
        <v>37.270000000000003</v>
      </c>
      <c r="J23" s="442" t="s">
        <v>199</v>
      </c>
      <c r="K23" s="442" t="s">
        <v>201</v>
      </c>
      <c r="L23" s="442">
        <v>983314</v>
      </c>
      <c r="M23" s="442">
        <v>1450875.2700000003</v>
      </c>
      <c r="N23" s="442">
        <v>32.229999999999997</v>
      </c>
    </row>
    <row r="24" spans="1:14" s="5" customFormat="1" ht="12.75" x14ac:dyDescent="0.2">
      <c r="A24" s="438" t="s">
        <v>258</v>
      </c>
      <c r="B24" s="442" t="s">
        <v>260</v>
      </c>
      <c r="C24" s="439">
        <v>9001</v>
      </c>
      <c r="D24" s="440">
        <v>16698585</v>
      </c>
      <c r="E24" s="440">
        <v>35192507</v>
      </c>
      <c r="F24" s="442">
        <v>52.55</v>
      </c>
      <c r="J24" s="442" t="s">
        <v>199</v>
      </c>
      <c r="K24" s="442" t="s">
        <v>574</v>
      </c>
      <c r="L24" s="442">
        <v>3762499</v>
      </c>
      <c r="M24" s="442">
        <v>7130331.6500000004</v>
      </c>
      <c r="N24" s="442">
        <v>47.23</v>
      </c>
    </row>
    <row r="25" spans="1:14" s="5" customFormat="1" ht="12.75" x14ac:dyDescent="0.2">
      <c r="A25" s="438" t="s">
        <v>258</v>
      </c>
      <c r="B25" s="442" t="s">
        <v>263</v>
      </c>
      <c r="C25" s="439">
        <v>9120</v>
      </c>
      <c r="D25" s="440">
        <v>1977632</v>
      </c>
      <c r="E25" s="440">
        <v>4058092</v>
      </c>
      <c r="F25" s="442">
        <v>51.27</v>
      </c>
      <c r="J25" s="442" t="s">
        <v>199</v>
      </c>
      <c r="K25" s="442" t="s">
        <v>575</v>
      </c>
      <c r="L25" s="442">
        <v>1625088</v>
      </c>
      <c r="M25" s="442">
        <v>2845891.6</v>
      </c>
      <c r="N25" s="442">
        <v>42.9</v>
      </c>
    </row>
    <row r="26" spans="1:14" s="5" customFormat="1" ht="12.75" x14ac:dyDescent="0.2">
      <c r="A26" s="438" t="s">
        <v>258</v>
      </c>
      <c r="B26" s="442" t="s">
        <v>265</v>
      </c>
      <c r="C26" s="439">
        <v>9201</v>
      </c>
      <c r="D26" s="440">
        <v>2524218</v>
      </c>
      <c r="E26" s="440">
        <v>4161174</v>
      </c>
      <c r="F26" s="442">
        <v>39.340000000000003</v>
      </c>
      <c r="J26" s="442" t="s">
        <v>199</v>
      </c>
      <c r="K26" s="442" t="s">
        <v>212</v>
      </c>
      <c r="L26" s="442">
        <v>423111</v>
      </c>
      <c r="M26" s="442">
        <v>894939.75999999989</v>
      </c>
      <c r="N26" s="442">
        <v>52.72</v>
      </c>
    </row>
    <row r="27" spans="1:14" s="5" customFormat="1" ht="12.75" x14ac:dyDescent="0.2">
      <c r="A27" s="438" t="s">
        <v>266</v>
      </c>
      <c r="B27" s="442" t="s">
        <v>268</v>
      </c>
      <c r="C27" s="439">
        <v>10001</v>
      </c>
      <c r="D27" s="440">
        <v>11339295</v>
      </c>
      <c r="E27" s="440">
        <v>24763790</v>
      </c>
      <c r="F27" s="442">
        <v>54.21</v>
      </c>
      <c r="J27" s="442" t="s">
        <v>199</v>
      </c>
      <c r="K27" s="442" t="s">
        <v>576</v>
      </c>
      <c r="L27" s="442">
        <v>2035330</v>
      </c>
      <c r="M27" s="442">
        <v>4364384.51</v>
      </c>
      <c r="N27" s="442">
        <v>53.37</v>
      </c>
    </row>
    <row r="28" spans="1:14" s="5" customFormat="1" ht="12.75" x14ac:dyDescent="0.2">
      <c r="A28" s="438" t="s">
        <v>266</v>
      </c>
      <c r="B28" s="442" t="s">
        <v>272</v>
      </c>
      <c r="C28" s="439">
        <v>10201</v>
      </c>
      <c r="D28" s="440">
        <v>1595732</v>
      </c>
      <c r="E28" s="440">
        <v>2655069</v>
      </c>
      <c r="F28" s="442">
        <v>39.9</v>
      </c>
      <c r="J28" s="442" t="s">
        <v>199</v>
      </c>
      <c r="K28" s="442" t="s">
        <v>213</v>
      </c>
      <c r="L28" s="442">
        <v>1052762</v>
      </c>
      <c r="M28" s="442">
        <v>1859968.44</v>
      </c>
      <c r="N28" s="442">
        <v>43.4</v>
      </c>
    </row>
    <row r="29" spans="1:14" s="5" customFormat="1" ht="12.75" x14ac:dyDescent="0.2">
      <c r="A29" s="438" t="s">
        <v>266</v>
      </c>
      <c r="B29" s="442" t="s">
        <v>273</v>
      </c>
      <c r="C29" s="439">
        <v>10301</v>
      </c>
      <c r="D29" s="440">
        <v>6902748</v>
      </c>
      <c r="E29" s="440">
        <v>11102324</v>
      </c>
      <c r="F29" s="442">
        <v>37.83</v>
      </c>
      <c r="J29" s="442" t="s">
        <v>199</v>
      </c>
      <c r="K29" s="442" t="s">
        <v>577</v>
      </c>
      <c r="L29" s="442">
        <v>301644</v>
      </c>
      <c r="M29" s="442">
        <v>371080.33999999997</v>
      </c>
      <c r="N29" s="442">
        <v>18.71</v>
      </c>
    </row>
    <row r="30" spans="1:14" s="5" customFormat="1" ht="12.75" x14ac:dyDescent="0.2">
      <c r="A30" s="438" t="s">
        <v>274</v>
      </c>
      <c r="B30" s="442" t="s">
        <v>275</v>
      </c>
      <c r="C30" s="439">
        <v>11101</v>
      </c>
      <c r="D30" s="440">
        <v>2288883</v>
      </c>
      <c r="E30" s="440">
        <v>4390755</v>
      </c>
      <c r="F30" s="442">
        <v>47.87</v>
      </c>
      <c r="J30" s="442" t="s">
        <v>199</v>
      </c>
      <c r="K30" s="442" t="s">
        <v>222</v>
      </c>
      <c r="L30" s="442">
        <v>2149695</v>
      </c>
      <c r="M30" s="442">
        <v>3600164.04</v>
      </c>
      <c r="N30" s="442">
        <v>40.29</v>
      </c>
    </row>
    <row r="31" spans="1:14" s="5" customFormat="1" ht="12.75" x14ac:dyDescent="0.2">
      <c r="A31" s="438" t="s">
        <v>276</v>
      </c>
      <c r="B31" s="442" t="s">
        <v>277</v>
      </c>
      <c r="C31" s="439">
        <v>12101</v>
      </c>
      <c r="D31" s="440">
        <v>6755642</v>
      </c>
      <c r="E31" s="440">
        <v>10421790</v>
      </c>
      <c r="F31" s="442">
        <v>35.18</v>
      </c>
      <c r="J31" s="442" t="s">
        <v>199</v>
      </c>
      <c r="K31" s="442" t="s">
        <v>206</v>
      </c>
      <c r="L31" s="442">
        <v>3910537</v>
      </c>
      <c r="M31" s="442">
        <v>7638852.1399999997</v>
      </c>
      <c r="N31" s="442">
        <v>48.81</v>
      </c>
    </row>
    <row r="32" spans="1:14" s="5" customFormat="1" ht="12.75" x14ac:dyDescent="0.2">
      <c r="A32" s="438" t="s">
        <v>278</v>
      </c>
      <c r="B32" s="442" t="s">
        <v>280</v>
      </c>
      <c r="C32" s="439">
        <v>13001</v>
      </c>
      <c r="D32" s="440">
        <v>465558055</v>
      </c>
      <c r="E32" s="440">
        <v>949627544.53999996</v>
      </c>
      <c r="F32" s="442">
        <v>50.97</v>
      </c>
      <c r="J32" s="442" t="s">
        <v>199</v>
      </c>
      <c r="K32" s="442" t="s">
        <v>578</v>
      </c>
      <c r="L32" s="442">
        <v>1019451</v>
      </c>
      <c r="M32" s="442">
        <v>2090410.6399999997</v>
      </c>
      <c r="N32" s="442">
        <v>51.23</v>
      </c>
    </row>
    <row r="33" spans="1:14" s="5" customFormat="1" ht="12.75" x14ac:dyDescent="0.2">
      <c r="A33" s="438" t="s">
        <v>278</v>
      </c>
      <c r="B33" s="442" t="s">
        <v>325</v>
      </c>
      <c r="C33" s="439">
        <v>13501</v>
      </c>
      <c r="D33" s="440">
        <v>4865109</v>
      </c>
      <c r="E33" s="440">
        <v>9196979.9299999997</v>
      </c>
      <c r="F33" s="442">
        <v>47.1</v>
      </c>
      <c r="J33" s="442" t="s">
        <v>199</v>
      </c>
      <c r="K33" s="442" t="s">
        <v>579</v>
      </c>
      <c r="L33" s="442">
        <v>658690</v>
      </c>
      <c r="M33" s="442">
        <v>1858364.67</v>
      </c>
      <c r="N33" s="442">
        <v>64.56</v>
      </c>
    </row>
    <row r="34" spans="1:14" s="5" customFormat="1" ht="12.75" x14ac:dyDescent="0.2">
      <c r="A34" s="438" t="s">
        <v>331</v>
      </c>
      <c r="B34" s="442" t="s">
        <v>332</v>
      </c>
      <c r="C34" s="439">
        <v>14101</v>
      </c>
      <c r="D34" s="440">
        <v>7714214</v>
      </c>
      <c r="E34" s="440">
        <v>11920470</v>
      </c>
      <c r="F34" s="442">
        <v>35.29</v>
      </c>
      <c r="J34" s="442" t="s">
        <v>199</v>
      </c>
      <c r="K34" s="442" t="s">
        <v>209</v>
      </c>
      <c r="L34" s="442">
        <v>4150401</v>
      </c>
      <c r="M34" s="442">
        <v>8047140.379999999</v>
      </c>
      <c r="N34" s="442">
        <v>48.42</v>
      </c>
    </row>
    <row r="35" spans="1:14" s="5" customFormat="1" ht="12.75" x14ac:dyDescent="0.2">
      <c r="A35" s="438" t="s">
        <v>333</v>
      </c>
      <c r="B35" s="442" t="s">
        <v>334</v>
      </c>
      <c r="C35" s="439">
        <v>15101</v>
      </c>
      <c r="D35" s="440">
        <v>10383426</v>
      </c>
      <c r="E35" s="440">
        <v>19058534</v>
      </c>
      <c r="F35" s="442">
        <v>45.52</v>
      </c>
      <c r="J35" s="442" t="s">
        <v>199</v>
      </c>
      <c r="K35" s="442" t="s">
        <v>580</v>
      </c>
      <c r="L35" s="442">
        <v>8562571</v>
      </c>
      <c r="M35" s="442">
        <v>16108044.229999999</v>
      </c>
      <c r="N35" s="442">
        <v>46.84</v>
      </c>
    </row>
    <row r="36" spans="1:14" s="5" customFormat="1" ht="12.75" x14ac:dyDescent="0.2">
      <c r="A36" s="438" t="s">
        <v>335</v>
      </c>
      <c r="B36" s="442" t="s">
        <v>337</v>
      </c>
      <c r="C36" s="439">
        <v>16101</v>
      </c>
      <c r="D36" s="440">
        <v>9393904</v>
      </c>
      <c r="E36" s="440">
        <v>15928525.000000002</v>
      </c>
      <c r="F36" s="442">
        <v>41.02</v>
      </c>
      <c r="J36" s="442" t="s">
        <v>199</v>
      </c>
      <c r="K36" s="442" t="s">
        <v>204</v>
      </c>
      <c r="L36" s="442">
        <v>1281038</v>
      </c>
      <c r="M36" s="442">
        <v>2270122.86</v>
      </c>
      <c r="N36" s="442">
        <v>43.57</v>
      </c>
    </row>
    <row r="37" spans="1:14" s="5" customFormat="1" ht="12.75" x14ac:dyDescent="0.2">
      <c r="A37" s="438" t="s">
        <v>335</v>
      </c>
      <c r="B37" s="442" t="s">
        <v>341</v>
      </c>
      <c r="C37" s="439">
        <v>16301</v>
      </c>
      <c r="D37" s="440">
        <v>1734746</v>
      </c>
      <c r="E37" s="440">
        <v>3130864</v>
      </c>
      <c r="F37" s="442">
        <v>44.59</v>
      </c>
      <c r="J37" s="442" t="s">
        <v>199</v>
      </c>
      <c r="K37" s="442" t="s">
        <v>581</v>
      </c>
      <c r="L37" s="442">
        <v>432765</v>
      </c>
      <c r="M37" s="442">
        <v>928943.07999999984</v>
      </c>
      <c r="N37" s="442">
        <v>53.41</v>
      </c>
    </row>
    <row r="38" spans="1:14" s="5" customFormat="1" ht="12.75" x14ac:dyDescent="0.2">
      <c r="J38" s="442" t="s">
        <v>199</v>
      </c>
      <c r="K38" s="442" t="s">
        <v>582</v>
      </c>
      <c r="L38" s="442">
        <v>663648</v>
      </c>
      <c r="M38" s="442">
        <v>1136621.4100000001</v>
      </c>
      <c r="N38" s="442">
        <v>41.61</v>
      </c>
    </row>
    <row r="39" spans="1:14" s="5" customFormat="1" ht="12.75" x14ac:dyDescent="0.2">
      <c r="J39" s="442" t="s">
        <v>199</v>
      </c>
      <c r="K39" s="442" t="s">
        <v>583</v>
      </c>
      <c r="L39" s="442">
        <v>1506832</v>
      </c>
      <c r="M39" s="442">
        <v>2027897</v>
      </c>
      <c r="N39" s="442">
        <v>25.69</v>
      </c>
    </row>
    <row r="40" spans="1:14" s="5" customFormat="1" ht="12.75" x14ac:dyDescent="0.2">
      <c r="J40" s="442" t="s">
        <v>199</v>
      </c>
      <c r="K40" s="442" t="s">
        <v>214</v>
      </c>
      <c r="L40" s="442">
        <v>4696281</v>
      </c>
      <c r="M40" s="442">
        <v>8782485.209999999</v>
      </c>
      <c r="N40" s="442">
        <v>46.53</v>
      </c>
    </row>
    <row r="41" spans="1:14" s="5" customFormat="1" ht="12.75" x14ac:dyDescent="0.2">
      <c r="J41" s="442" t="s">
        <v>199</v>
      </c>
      <c r="K41" s="442" t="s">
        <v>208</v>
      </c>
      <c r="L41" s="442">
        <v>1218581</v>
      </c>
      <c r="M41" s="442">
        <v>2273293.7699999996</v>
      </c>
      <c r="N41" s="442">
        <v>46.4</v>
      </c>
    </row>
    <row r="42" spans="1:14" s="5" customFormat="1" ht="12.75" x14ac:dyDescent="0.2">
      <c r="J42" s="442" t="s">
        <v>199</v>
      </c>
      <c r="K42" s="442" t="s">
        <v>219</v>
      </c>
      <c r="L42" s="442">
        <v>3562653</v>
      </c>
      <c r="M42" s="442">
        <v>7681880.4299999997</v>
      </c>
      <c r="N42" s="442">
        <v>53.62</v>
      </c>
    </row>
    <row r="43" spans="1:14" s="5" customFormat="1" ht="12.75" x14ac:dyDescent="0.2">
      <c r="J43" s="442" t="s">
        <v>199</v>
      </c>
      <c r="K43" s="442" t="s">
        <v>584</v>
      </c>
      <c r="L43" s="442">
        <v>219198</v>
      </c>
      <c r="M43" s="442">
        <v>350121.79</v>
      </c>
      <c r="N43" s="442">
        <v>37.39</v>
      </c>
    </row>
    <row r="44" spans="1:14" s="5" customFormat="1" ht="12.75" x14ac:dyDescent="0.2">
      <c r="J44" s="442" t="s">
        <v>199</v>
      </c>
      <c r="K44" s="442" t="s">
        <v>585</v>
      </c>
      <c r="L44" s="442">
        <v>380301</v>
      </c>
      <c r="M44" s="442">
        <v>613806.66</v>
      </c>
      <c r="N44" s="442">
        <v>38.04</v>
      </c>
    </row>
    <row r="45" spans="1:14" s="5" customFormat="1" ht="12.75" x14ac:dyDescent="0.2">
      <c r="J45" s="442" t="s">
        <v>199</v>
      </c>
      <c r="K45" s="442" t="s">
        <v>586</v>
      </c>
      <c r="L45" s="442">
        <v>11447876</v>
      </c>
      <c r="M45" s="442">
        <v>25063493.490000002</v>
      </c>
      <c r="N45" s="442">
        <v>54.32</v>
      </c>
    </row>
    <row r="46" spans="1:14" s="5" customFormat="1" ht="12.75" x14ac:dyDescent="0.2">
      <c r="J46" s="442" t="s">
        <v>199</v>
      </c>
      <c r="K46" s="442" t="s">
        <v>224</v>
      </c>
      <c r="L46" s="442">
        <v>6836497</v>
      </c>
      <c r="M46" s="442">
        <v>11972603.34</v>
      </c>
      <c r="N46" s="442">
        <v>42.9</v>
      </c>
    </row>
    <row r="47" spans="1:14" s="5" customFormat="1" ht="12.75" x14ac:dyDescent="0.2">
      <c r="J47" s="442" t="s">
        <v>199</v>
      </c>
      <c r="K47" s="442" t="s">
        <v>205</v>
      </c>
      <c r="L47" s="442">
        <v>16801752</v>
      </c>
      <c r="M47" s="442">
        <v>30466925.16</v>
      </c>
      <c r="N47" s="442">
        <v>44.85</v>
      </c>
    </row>
    <row r="48" spans="1:14" s="5" customFormat="1" ht="12.75" x14ac:dyDescent="0.2">
      <c r="J48" s="442" t="s">
        <v>225</v>
      </c>
      <c r="K48" s="442" t="s">
        <v>587</v>
      </c>
      <c r="L48" s="442">
        <v>126736</v>
      </c>
      <c r="M48" s="442">
        <v>269842.27</v>
      </c>
      <c r="N48" s="442">
        <v>53.03</v>
      </c>
    </row>
    <row r="49" spans="10:14" s="5" customFormat="1" ht="12.75" x14ac:dyDescent="0.2">
      <c r="J49" s="442" t="s">
        <v>225</v>
      </c>
      <c r="K49" s="442" t="s">
        <v>229</v>
      </c>
      <c r="L49" s="442">
        <v>4351696</v>
      </c>
      <c r="M49" s="442" t="s">
        <v>510</v>
      </c>
      <c r="N49" s="442" t="s">
        <v>510</v>
      </c>
    </row>
    <row r="50" spans="10:14" s="5" customFormat="1" ht="12.75" x14ac:dyDescent="0.2">
      <c r="J50" s="442" t="s">
        <v>225</v>
      </c>
      <c r="K50" s="442" t="s">
        <v>588</v>
      </c>
      <c r="L50" s="442">
        <v>131965</v>
      </c>
      <c r="M50" s="442">
        <v>242177.00000000003</v>
      </c>
      <c r="N50" s="442">
        <v>45.51</v>
      </c>
    </row>
    <row r="51" spans="10:14" s="5" customFormat="1" ht="12.75" x14ac:dyDescent="0.2">
      <c r="J51" s="442" t="s">
        <v>225</v>
      </c>
      <c r="K51" s="442" t="s">
        <v>589</v>
      </c>
      <c r="L51" s="442">
        <v>571146</v>
      </c>
      <c r="M51" s="442">
        <v>1503763</v>
      </c>
      <c r="N51" s="442">
        <v>62.02</v>
      </c>
    </row>
    <row r="52" spans="10:14" s="5" customFormat="1" ht="12.75" x14ac:dyDescent="0.2">
      <c r="J52" s="442" t="s">
        <v>225</v>
      </c>
      <c r="K52" s="442" t="s">
        <v>228</v>
      </c>
      <c r="L52" s="442">
        <v>14962387</v>
      </c>
      <c r="M52" s="442">
        <v>33542058.140000001</v>
      </c>
      <c r="N52" s="442">
        <v>55.39</v>
      </c>
    </row>
    <row r="53" spans="10:14" s="5" customFormat="1" ht="12.75" x14ac:dyDescent="0.2">
      <c r="J53" s="442" t="s">
        <v>225</v>
      </c>
      <c r="K53" s="442" t="s">
        <v>230</v>
      </c>
      <c r="L53" s="442">
        <v>2387717</v>
      </c>
      <c r="M53" s="442">
        <v>4064848</v>
      </c>
      <c r="N53" s="442">
        <v>41.26</v>
      </c>
    </row>
    <row r="54" spans="10:14" s="5" customFormat="1" ht="12.75" x14ac:dyDescent="0.2">
      <c r="J54" s="442" t="s">
        <v>225</v>
      </c>
      <c r="K54" s="442" t="s">
        <v>590</v>
      </c>
      <c r="L54" s="442">
        <v>509042</v>
      </c>
      <c r="M54" s="442">
        <v>1520040</v>
      </c>
      <c r="N54" s="442">
        <v>66.510000000000005</v>
      </c>
    </row>
    <row r="55" spans="10:14" s="5" customFormat="1" ht="12.75" x14ac:dyDescent="0.2">
      <c r="J55" s="442" t="s">
        <v>225</v>
      </c>
      <c r="K55" s="442" t="s">
        <v>232</v>
      </c>
      <c r="L55" s="442">
        <v>3500320</v>
      </c>
      <c r="M55" s="442">
        <v>6902185</v>
      </c>
      <c r="N55" s="442">
        <v>49.29</v>
      </c>
    </row>
    <row r="56" spans="10:14" s="5" customFormat="1" ht="12.75" x14ac:dyDescent="0.2">
      <c r="J56" s="442" t="s">
        <v>591</v>
      </c>
      <c r="K56" s="442" t="s">
        <v>592</v>
      </c>
      <c r="L56" s="442">
        <v>31040</v>
      </c>
      <c r="M56" s="442">
        <v>56938</v>
      </c>
      <c r="N56" s="442">
        <v>45.48</v>
      </c>
    </row>
    <row r="57" spans="10:14" s="5" customFormat="1" ht="12.75" x14ac:dyDescent="0.2">
      <c r="J57" s="442" t="s">
        <v>591</v>
      </c>
      <c r="K57" s="442" t="s">
        <v>593</v>
      </c>
      <c r="L57" s="442">
        <v>6827742</v>
      </c>
      <c r="M57" s="442">
        <v>16352848</v>
      </c>
      <c r="N57" s="442">
        <v>58.25</v>
      </c>
    </row>
    <row r="58" spans="10:14" s="5" customFormat="1" ht="12.75" x14ac:dyDescent="0.2">
      <c r="J58" s="442" t="s">
        <v>591</v>
      </c>
      <c r="K58" s="442" t="s">
        <v>241</v>
      </c>
      <c r="L58" s="442">
        <v>4186395</v>
      </c>
      <c r="M58" s="442">
        <v>9002167.370000001</v>
      </c>
      <c r="N58" s="442">
        <v>53.5</v>
      </c>
    </row>
    <row r="59" spans="10:14" s="5" customFormat="1" ht="12.75" x14ac:dyDescent="0.2">
      <c r="J59" s="442" t="s">
        <v>591</v>
      </c>
      <c r="K59" s="442" t="s">
        <v>594</v>
      </c>
      <c r="L59" s="442">
        <v>17499</v>
      </c>
      <c r="M59" s="442">
        <v>63440</v>
      </c>
      <c r="N59" s="442">
        <v>72.42</v>
      </c>
    </row>
    <row r="60" spans="10:14" s="5" customFormat="1" ht="12.75" x14ac:dyDescent="0.2">
      <c r="J60" s="442" t="s">
        <v>591</v>
      </c>
      <c r="K60" s="442" t="s">
        <v>595</v>
      </c>
      <c r="L60" s="442">
        <v>129159</v>
      </c>
      <c r="M60" s="442">
        <v>665960</v>
      </c>
      <c r="N60" s="442">
        <v>80.61</v>
      </c>
    </row>
    <row r="61" spans="10:14" s="5" customFormat="1" ht="12.75" x14ac:dyDescent="0.2">
      <c r="J61" s="442" t="s">
        <v>591</v>
      </c>
      <c r="K61" s="442" t="s">
        <v>596</v>
      </c>
      <c r="L61" s="442">
        <v>96223</v>
      </c>
      <c r="M61" s="442">
        <v>128425</v>
      </c>
      <c r="N61" s="442">
        <v>25.07</v>
      </c>
    </row>
    <row r="62" spans="10:14" s="5" customFormat="1" ht="12.75" x14ac:dyDescent="0.2">
      <c r="J62" s="442" t="s">
        <v>591</v>
      </c>
      <c r="K62" s="442" t="s">
        <v>239</v>
      </c>
      <c r="L62" s="442">
        <v>270575</v>
      </c>
      <c r="M62" s="442">
        <v>520700</v>
      </c>
      <c r="N62" s="442">
        <v>48.04</v>
      </c>
    </row>
    <row r="63" spans="10:14" s="5" customFormat="1" ht="12.75" x14ac:dyDescent="0.2">
      <c r="J63" s="442" t="s">
        <v>591</v>
      </c>
      <c r="K63" s="442" t="s">
        <v>240</v>
      </c>
      <c r="L63" s="442">
        <v>385383</v>
      </c>
      <c r="M63" s="442">
        <v>786845</v>
      </c>
      <c r="N63" s="442">
        <v>51.02</v>
      </c>
    </row>
    <row r="64" spans="10:14" s="5" customFormat="1" ht="12.75" x14ac:dyDescent="0.2">
      <c r="J64" s="442" t="s">
        <v>591</v>
      </c>
      <c r="K64" s="442" t="s">
        <v>597</v>
      </c>
      <c r="L64" s="442">
        <v>363395</v>
      </c>
      <c r="M64" s="442">
        <v>665960</v>
      </c>
      <c r="N64" s="442">
        <v>45.43</v>
      </c>
    </row>
    <row r="65" spans="10:14" s="5" customFormat="1" ht="12.75" x14ac:dyDescent="0.2">
      <c r="J65" s="442" t="s">
        <v>591</v>
      </c>
      <c r="K65" s="442" t="s">
        <v>234</v>
      </c>
      <c r="L65" s="442">
        <v>13584409</v>
      </c>
      <c r="M65" s="442">
        <v>28322588</v>
      </c>
      <c r="N65" s="442">
        <v>52.04</v>
      </c>
    </row>
    <row r="66" spans="10:14" s="5" customFormat="1" ht="12.75" x14ac:dyDescent="0.2">
      <c r="J66" s="442" t="s">
        <v>242</v>
      </c>
      <c r="K66" s="442" t="s">
        <v>246</v>
      </c>
      <c r="L66" s="442">
        <v>4246823</v>
      </c>
      <c r="M66" s="442">
        <v>5885910</v>
      </c>
      <c r="N66" s="442">
        <v>27.85</v>
      </c>
    </row>
    <row r="67" spans="10:14" s="5" customFormat="1" ht="12.75" x14ac:dyDescent="0.2">
      <c r="J67" s="442" t="s">
        <v>242</v>
      </c>
      <c r="K67" s="442" t="s">
        <v>598</v>
      </c>
      <c r="L67" s="442">
        <v>9122454</v>
      </c>
      <c r="M67" s="442">
        <v>15472981.000000002</v>
      </c>
      <c r="N67" s="442">
        <v>41.04</v>
      </c>
    </row>
    <row r="68" spans="10:14" s="5" customFormat="1" ht="12.75" x14ac:dyDescent="0.2">
      <c r="J68" s="442" t="s">
        <v>242</v>
      </c>
      <c r="K68" s="442" t="s">
        <v>599</v>
      </c>
      <c r="L68" s="442">
        <v>12971613</v>
      </c>
      <c r="M68" s="442">
        <v>52669106</v>
      </c>
      <c r="N68" s="442">
        <v>75.37</v>
      </c>
    </row>
    <row r="69" spans="10:14" s="5" customFormat="1" ht="12.75" x14ac:dyDescent="0.2">
      <c r="J69" s="442" t="s">
        <v>242</v>
      </c>
      <c r="K69" s="442" t="s">
        <v>245</v>
      </c>
      <c r="L69" s="442">
        <v>4156456</v>
      </c>
      <c r="M69" s="442">
        <v>7334665.1999999993</v>
      </c>
      <c r="N69" s="442">
        <v>43.33</v>
      </c>
    </row>
    <row r="70" spans="10:14" s="5" customFormat="1" ht="12.75" x14ac:dyDescent="0.2">
      <c r="J70" s="442" t="s">
        <v>242</v>
      </c>
      <c r="K70" s="442" t="s">
        <v>600</v>
      </c>
      <c r="L70" s="442">
        <v>332008</v>
      </c>
      <c r="M70" s="442">
        <v>604413</v>
      </c>
      <c r="N70" s="442">
        <v>45.07</v>
      </c>
    </row>
    <row r="71" spans="10:14" s="5" customFormat="1" ht="12.75" x14ac:dyDescent="0.2">
      <c r="J71" s="442" t="s">
        <v>242</v>
      </c>
      <c r="K71" s="442" t="s">
        <v>247</v>
      </c>
      <c r="L71" s="442">
        <v>817155</v>
      </c>
      <c r="M71" s="442">
        <v>1271124.5</v>
      </c>
      <c r="N71" s="442">
        <v>35.71</v>
      </c>
    </row>
    <row r="72" spans="10:14" s="5" customFormat="1" ht="12.75" x14ac:dyDescent="0.2">
      <c r="J72" s="442" t="s">
        <v>242</v>
      </c>
      <c r="K72" s="442" t="s">
        <v>601</v>
      </c>
      <c r="L72" s="442">
        <v>267019</v>
      </c>
      <c r="M72" s="442">
        <v>429067</v>
      </c>
      <c r="N72" s="442">
        <v>37.770000000000003</v>
      </c>
    </row>
    <row r="73" spans="10:14" s="5" customFormat="1" ht="12.75" x14ac:dyDescent="0.2">
      <c r="J73" s="442" t="s">
        <v>242</v>
      </c>
      <c r="K73" s="442" t="s">
        <v>602</v>
      </c>
      <c r="L73" s="442">
        <v>7969257</v>
      </c>
      <c r="M73" s="442">
        <v>12583054</v>
      </c>
      <c r="N73" s="442">
        <v>36.67</v>
      </c>
    </row>
    <row r="74" spans="10:14" s="5" customFormat="1" ht="12.75" x14ac:dyDescent="0.2">
      <c r="J74" s="442" t="s">
        <v>242</v>
      </c>
      <c r="K74" s="442" t="s">
        <v>248</v>
      </c>
      <c r="L74" s="442">
        <v>1615982</v>
      </c>
      <c r="M74" s="442">
        <v>6010228.2000000002</v>
      </c>
      <c r="N74" s="442">
        <v>73.11</v>
      </c>
    </row>
    <row r="75" spans="10:14" s="5" customFormat="1" ht="12.75" x14ac:dyDescent="0.2">
      <c r="J75" s="442" t="s">
        <v>242</v>
      </c>
      <c r="K75" s="442" t="s">
        <v>257</v>
      </c>
      <c r="L75" s="442">
        <v>1166017</v>
      </c>
      <c r="M75" s="442">
        <v>1979072</v>
      </c>
      <c r="N75" s="442">
        <v>41.08</v>
      </c>
    </row>
    <row r="76" spans="10:14" s="5" customFormat="1" ht="12.75" x14ac:dyDescent="0.2">
      <c r="J76" s="442" t="s">
        <v>242</v>
      </c>
      <c r="K76" s="442" t="s">
        <v>603</v>
      </c>
      <c r="L76" s="442">
        <v>2468358</v>
      </c>
      <c r="M76" s="442">
        <v>4545349</v>
      </c>
      <c r="N76" s="442">
        <v>45.69</v>
      </c>
    </row>
    <row r="77" spans="10:14" s="5" customFormat="1" ht="12.75" x14ac:dyDescent="0.2">
      <c r="J77" s="442" t="s">
        <v>242</v>
      </c>
      <c r="K77" s="442" t="s">
        <v>604</v>
      </c>
      <c r="L77" s="442">
        <v>2267434</v>
      </c>
      <c r="M77" s="442">
        <v>4301193</v>
      </c>
      <c r="N77" s="442">
        <v>47.28</v>
      </c>
    </row>
    <row r="78" spans="10:14" s="5" customFormat="1" ht="12.75" x14ac:dyDescent="0.2">
      <c r="J78" s="442" t="s">
        <v>242</v>
      </c>
      <c r="K78" s="442" t="s">
        <v>605</v>
      </c>
      <c r="L78" s="442">
        <v>63844</v>
      </c>
      <c r="M78" s="442">
        <v>123729</v>
      </c>
      <c r="N78" s="442">
        <v>48.4</v>
      </c>
    </row>
    <row r="79" spans="10:14" s="5" customFormat="1" ht="12.75" x14ac:dyDescent="0.2">
      <c r="J79" s="442" t="s">
        <v>242</v>
      </c>
      <c r="K79" s="442" t="s">
        <v>341</v>
      </c>
      <c r="L79" s="442">
        <v>1734746</v>
      </c>
      <c r="M79" s="442">
        <v>3130864</v>
      </c>
      <c r="N79" s="442">
        <v>44.59</v>
      </c>
    </row>
    <row r="80" spans="10:14" s="5" customFormat="1" ht="12.75" x14ac:dyDescent="0.2">
      <c r="J80" s="442" t="s">
        <v>242</v>
      </c>
      <c r="K80" s="442" t="s">
        <v>250</v>
      </c>
      <c r="L80" s="442">
        <v>5497764</v>
      </c>
      <c r="M80" s="442">
        <v>11661001</v>
      </c>
      <c r="N80" s="442">
        <v>52.85</v>
      </c>
    </row>
    <row r="81" spans="10:14" s="5" customFormat="1" ht="12.75" x14ac:dyDescent="0.2">
      <c r="J81" s="442" t="s">
        <v>242</v>
      </c>
      <c r="K81" s="442" t="s">
        <v>251</v>
      </c>
      <c r="L81" s="442">
        <v>448183</v>
      </c>
      <c r="M81" s="442">
        <v>654166</v>
      </c>
      <c r="N81" s="442">
        <v>31.49</v>
      </c>
    </row>
    <row r="82" spans="10:14" s="5" customFormat="1" ht="12.75" x14ac:dyDescent="0.2">
      <c r="J82" s="442" t="s">
        <v>242</v>
      </c>
      <c r="K82" s="442" t="s">
        <v>606</v>
      </c>
      <c r="L82" s="442">
        <v>271450</v>
      </c>
      <c r="M82" s="442">
        <v>455544</v>
      </c>
      <c r="N82" s="442">
        <v>40.409999999999997</v>
      </c>
    </row>
    <row r="83" spans="10:14" s="5" customFormat="1" ht="12.75" x14ac:dyDescent="0.2">
      <c r="J83" s="442" t="s">
        <v>242</v>
      </c>
      <c r="K83" s="442" t="s">
        <v>252</v>
      </c>
      <c r="L83" s="442">
        <v>11826446</v>
      </c>
      <c r="M83" s="442" t="s">
        <v>510</v>
      </c>
      <c r="N83" s="442" t="s">
        <v>510</v>
      </c>
    </row>
    <row r="84" spans="10:14" s="5" customFormat="1" ht="12.75" x14ac:dyDescent="0.2">
      <c r="J84" s="442" t="s">
        <v>242</v>
      </c>
      <c r="K84" s="442" t="s">
        <v>607</v>
      </c>
      <c r="L84" s="442">
        <v>2049818</v>
      </c>
      <c r="M84" s="442">
        <v>4153033</v>
      </c>
      <c r="N84" s="442">
        <v>50.64</v>
      </c>
    </row>
    <row r="85" spans="10:14" s="5" customFormat="1" ht="12.75" x14ac:dyDescent="0.2">
      <c r="J85" s="442" t="s">
        <v>258</v>
      </c>
      <c r="K85" s="442" t="s">
        <v>608</v>
      </c>
      <c r="L85" s="442">
        <v>1630952</v>
      </c>
      <c r="M85" s="442">
        <v>2738021</v>
      </c>
      <c r="N85" s="442">
        <v>40.43</v>
      </c>
    </row>
    <row r="86" spans="10:14" s="5" customFormat="1" ht="12.75" x14ac:dyDescent="0.2">
      <c r="J86" s="442" t="s">
        <v>258</v>
      </c>
      <c r="K86" s="442" t="s">
        <v>265</v>
      </c>
      <c r="L86" s="442">
        <v>2524218</v>
      </c>
      <c r="M86" s="442">
        <v>4161174</v>
      </c>
      <c r="N86" s="442">
        <v>39.340000000000003</v>
      </c>
    </row>
    <row r="87" spans="10:14" s="5" customFormat="1" ht="12.75" x14ac:dyDescent="0.2">
      <c r="J87" s="442" t="s">
        <v>258</v>
      </c>
      <c r="K87" s="442" t="s">
        <v>609</v>
      </c>
      <c r="L87" s="442">
        <v>277991</v>
      </c>
      <c r="M87" s="442">
        <v>905186</v>
      </c>
      <c r="N87" s="442">
        <v>69.290000000000006</v>
      </c>
    </row>
    <row r="88" spans="10:14" s="5" customFormat="1" ht="12.75" x14ac:dyDescent="0.2">
      <c r="J88" s="442" t="s">
        <v>258</v>
      </c>
      <c r="K88" s="442" t="s">
        <v>262</v>
      </c>
      <c r="L88" s="442">
        <v>1965705</v>
      </c>
      <c r="M88" s="442">
        <v>4461333</v>
      </c>
      <c r="N88" s="442">
        <v>55.94</v>
      </c>
    </row>
    <row r="89" spans="10:14" s="5" customFormat="1" ht="12.75" x14ac:dyDescent="0.2">
      <c r="J89" s="442" t="s">
        <v>258</v>
      </c>
      <c r="K89" s="442" t="s">
        <v>261</v>
      </c>
      <c r="L89" s="442">
        <v>13101928</v>
      </c>
      <c r="M89" s="442">
        <v>27993153</v>
      </c>
      <c r="N89" s="442">
        <v>53.2</v>
      </c>
    </row>
    <row r="90" spans="10:14" s="5" customFormat="1" ht="12.75" x14ac:dyDescent="0.2">
      <c r="J90" s="442" t="s">
        <v>258</v>
      </c>
      <c r="K90" s="442" t="s">
        <v>263</v>
      </c>
      <c r="L90" s="442">
        <v>1699641</v>
      </c>
      <c r="M90" s="442">
        <v>3152906</v>
      </c>
      <c r="N90" s="442">
        <v>46.09</v>
      </c>
    </row>
    <row r="91" spans="10:14" s="5" customFormat="1" ht="12.75" x14ac:dyDescent="0.2">
      <c r="J91" s="442" t="s">
        <v>266</v>
      </c>
      <c r="K91" s="442" t="s">
        <v>610</v>
      </c>
      <c r="L91" s="442">
        <v>1604305</v>
      </c>
      <c r="M91" s="442">
        <v>3251140</v>
      </c>
      <c r="N91" s="442">
        <v>50.65</v>
      </c>
    </row>
    <row r="92" spans="10:14" s="5" customFormat="1" ht="12.75" x14ac:dyDescent="0.2">
      <c r="J92" s="442" t="s">
        <v>266</v>
      </c>
      <c r="K92" s="442" t="s">
        <v>611</v>
      </c>
      <c r="L92" s="442">
        <v>112614</v>
      </c>
      <c r="M92" s="442">
        <v>151084</v>
      </c>
      <c r="N92" s="442">
        <v>25.46</v>
      </c>
    </row>
    <row r="93" spans="10:14" s="5" customFormat="1" ht="12.75" x14ac:dyDescent="0.2">
      <c r="J93" s="442" t="s">
        <v>266</v>
      </c>
      <c r="K93" s="442" t="s">
        <v>272</v>
      </c>
      <c r="L93" s="442">
        <v>1595732</v>
      </c>
      <c r="M93" s="442">
        <v>2655069</v>
      </c>
      <c r="N93" s="442">
        <v>39.9</v>
      </c>
    </row>
    <row r="94" spans="10:14" s="5" customFormat="1" ht="12.75" x14ac:dyDescent="0.2">
      <c r="J94" s="442" t="s">
        <v>266</v>
      </c>
      <c r="K94" s="442" t="s">
        <v>612</v>
      </c>
      <c r="L94" s="442">
        <v>371387</v>
      </c>
      <c r="M94" s="442">
        <v>1601989</v>
      </c>
      <c r="N94" s="442">
        <v>76.819999999999993</v>
      </c>
    </row>
    <row r="95" spans="10:14" s="5" customFormat="1" ht="12.75" x14ac:dyDescent="0.2">
      <c r="J95" s="442" t="s">
        <v>266</v>
      </c>
      <c r="K95" s="442" t="s">
        <v>273</v>
      </c>
      <c r="L95" s="442">
        <v>6902748</v>
      </c>
      <c r="M95" s="442">
        <v>11102324</v>
      </c>
      <c r="N95" s="442">
        <v>37.83</v>
      </c>
    </row>
    <row r="96" spans="10:14" s="5" customFormat="1" ht="12.75" x14ac:dyDescent="0.2">
      <c r="J96" s="442" t="s">
        <v>266</v>
      </c>
      <c r="K96" s="442" t="s">
        <v>269</v>
      </c>
      <c r="L96" s="442">
        <v>7618471</v>
      </c>
      <c r="M96" s="442">
        <v>15995865</v>
      </c>
      <c r="N96" s="442">
        <v>52.37</v>
      </c>
    </row>
    <row r="97" spans="10:14" s="5" customFormat="1" ht="12.75" x14ac:dyDescent="0.2">
      <c r="J97" s="442" t="s">
        <v>266</v>
      </c>
      <c r="K97" s="442" t="s">
        <v>270</v>
      </c>
      <c r="L97" s="442">
        <v>1632518</v>
      </c>
      <c r="M97" s="442">
        <v>3763712</v>
      </c>
      <c r="N97" s="442">
        <v>56.62</v>
      </c>
    </row>
    <row r="98" spans="10:14" s="5" customFormat="1" ht="12.75" x14ac:dyDescent="0.2">
      <c r="J98" s="442" t="s">
        <v>274</v>
      </c>
      <c r="K98" s="442" t="s">
        <v>613</v>
      </c>
      <c r="L98" s="442">
        <v>27985</v>
      </c>
      <c r="M98" s="442">
        <v>95746</v>
      </c>
      <c r="N98" s="442">
        <v>70.77</v>
      </c>
    </row>
    <row r="99" spans="10:14" s="5" customFormat="1" ht="12.75" x14ac:dyDescent="0.2">
      <c r="J99" s="442" t="s">
        <v>274</v>
      </c>
      <c r="K99" s="442" t="s">
        <v>275</v>
      </c>
      <c r="L99" s="442">
        <v>2260898</v>
      </c>
      <c r="M99" s="442">
        <v>4295009</v>
      </c>
      <c r="N99" s="442">
        <v>47.36</v>
      </c>
    </row>
    <row r="100" spans="10:14" s="5" customFormat="1" ht="12.75" x14ac:dyDescent="0.2">
      <c r="J100" s="442" t="s">
        <v>276</v>
      </c>
      <c r="K100" s="442" t="s">
        <v>277</v>
      </c>
      <c r="L100" s="442">
        <v>6755642</v>
      </c>
      <c r="M100" s="442">
        <v>10421790</v>
      </c>
      <c r="N100" s="442">
        <v>35.18</v>
      </c>
    </row>
    <row r="101" spans="10:14" s="5" customFormat="1" ht="12.75" x14ac:dyDescent="0.2">
      <c r="J101" s="442" t="s">
        <v>278</v>
      </c>
      <c r="K101" s="442" t="s">
        <v>614</v>
      </c>
      <c r="L101" s="442">
        <v>626136</v>
      </c>
      <c r="M101" s="442">
        <v>905105</v>
      </c>
      <c r="N101" s="442">
        <v>30.82</v>
      </c>
    </row>
    <row r="102" spans="10:14" s="5" customFormat="1" ht="12.75" x14ac:dyDescent="0.2">
      <c r="J102" s="442" t="s">
        <v>278</v>
      </c>
      <c r="K102" s="442" t="s">
        <v>615</v>
      </c>
      <c r="L102" s="442">
        <v>47191056</v>
      </c>
      <c r="M102" s="442">
        <v>72932338.850000009</v>
      </c>
      <c r="N102" s="442">
        <v>35.29</v>
      </c>
    </row>
    <row r="103" spans="10:14" s="5" customFormat="1" ht="12.75" x14ac:dyDescent="0.2">
      <c r="J103" s="442" t="s">
        <v>278</v>
      </c>
      <c r="K103" s="442" t="s">
        <v>616</v>
      </c>
      <c r="L103" s="442">
        <v>262162</v>
      </c>
      <c r="M103" s="442">
        <v>503698.19999999995</v>
      </c>
      <c r="N103" s="442">
        <v>47.95</v>
      </c>
    </row>
    <row r="104" spans="10:14" s="5" customFormat="1" ht="12.75" x14ac:dyDescent="0.2">
      <c r="J104" s="442" t="s">
        <v>278</v>
      </c>
      <c r="K104" s="442" t="s">
        <v>617</v>
      </c>
      <c r="L104" s="442">
        <v>608364</v>
      </c>
      <c r="M104" s="442">
        <v>2457109</v>
      </c>
      <c r="N104" s="442">
        <v>75.239999999999995</v>
      </c>
    </row>
    <row r="105" spans="10:14" s="5" customFormat="1" ht="12.75" x14ac:dyDescent="0.2">
      <c r="J105" s="442" t="s">
        <v>278</v>
      </c>
      <c r="K105" s="442" t="s">
        <v>618</v>
      </c>
      <c r="L105" s="442">
        <v>315892</v>
      </c>
      <c r="M105" s="442">
        <v>402038</v>
      </c>
      <c r="N105" s="442">
        <v>21.43</v>
      </c>
    </row>
    <row r="106" spans="10:14" s="5" customFormat="1" ht="12.75" x14ac:dyDescent="0.2">
      <c r="J106" s="442" t="s">
        <v>278</v>
      </c>
      <c r="K106" s="442" t="s">
        <v>619</v>
      </c>
      <c r="L106" s="442">
        <v>7628384</v>
      </c>
      <c r="M106" s="442">
        <v>15659935.970000003</v>
      </c>
      <c r="N106" s="442">
        <v>51.29</v>
      </c>
    </row>
    <row r="107" spans="10:14" s="5" customFormat="1" ht="12.75" x14ac:dyDescent="0.2">
      <c r="J107" s="442" t="s">
        <v>278</v>
      </c>
      <c r="K107" s="442" t="s">
        <v>323</v>
      </c>
      <c r="L107" s="442">
        <v>1629490</v>
      </c>
      <c r="M107" s="442">
        <v>3573134.9999999995</v>
      </c>
      <c r="N107" s="442">
        <v>54.4</v>
      </c>
    </row>
    <row r="108" spans="10:14" s="5" customFormat="1" ht="12.75" x14ac:dyDescent="0.2">
      <c r="J108" s="442" t="s">
        <v>278</v>
      </c>
      <c r="K108" s="442" t="s">
        <v>620</v>
      </c>
      <c r="L108" s="442">
        <v>4256499</v>
      </c>
      <c r="M108" s="442">
        <v>6871378.3600000013</v>
      </c>
      <c r="N108" s="442">
        <v>38.049999999999997</v>
      </c>
    </row>
    <row r="109" spans="10:14" s="5" customFormat="1" ht="12.75" x14ac:dyDescent="0.2">
      <c r="J109" s="442" t="s">
        <v>278</v>
      </c>
      <c r="K109" s="442" t="s">
        <v>621</v>
      </c>
      <c r="L109" s="442">
        <v>4337608</v>
      </c>
      <c r="M109" s="442">
        <v>10063825</v>
      </c>
      <c r="N109" s="442">
        <v>56.9</v>
      </c>
    </row>
    <row r="110" spans="10:14" s="5" customFormat="1" ht="12.75" x14ac:dyDescent="0.2">
      <c r="J110" s="442" t="s">
        <v>278</v>
      </c>
      <c r="K110" s="442" t="s">
        <v>622</v>
      </c>
      <c r="L110" s="442">
        <v>417253</v>
      </c>
      <c r="M110" s="442">
        <v>745291</v>
      </c>
      <c r="N110" s="442">
        <v>44.01</v>
      </c>
    </row>
    <row r="111" spans="10:14" s="5" customFormat="1" ht="12.75" x14ac:dyDescent="0.2">
      <c r="J111" s="442" t="s">
        <v>278</v>
      </c>
      <c r="K111" s="442" t="s">
        <v>623</v>
      </c>
      <c r="L111" s="442">
        <v>1409488</v>
      </c>
      <c r="M111" s="442">
        <v>2067366.7299999997</v>
      </c>
      <c r="N111" s="442">
        <v>31.82</v>
      </c>
    </row>
    <row r="112" spans="10:14" s="5" customFormat="1" ht="12.75" x14ac:dyDescent="0.2">
      <c r="J112" s="442" t="s">
        <v>278</v>
      </c>
      <c r="K112" s="442" t="s">
        <v>624</v>
      </c>
      <c r="L112" s="442">
        <v>1647658</v>
      </c>
      <c r="M112" s="442">
        <v>2910026.2</v>
      </c>
      <c r="N112" s="442">
        <v>43.38</v>
      </c>
    </row>
    <row r="113" spans="10:14" s="5" customFormat="1" ht="12.75" x14ac:dyDescent="0.2">
      <c r="J113" s="442" t="s">
        <v>278</v>
      </c>
      <c r="K113" s="442" t="s">
        <v>625</v>
      </c>
      <c r="L113" s="442">
        <v>452307</v>
      </c>
      <c r="M113" s="442">
        <v>592555</v>
      </c>
      <c r="N113" s="442">
        <v>23.67</v>
      </c>
    </row>
    <row r="114" spans="10:14" s="5" customFormat="1" ht="12.75" x14ac:dyDescent="0.2">
      <c r="J114" s="442" t="s">
        <v>278</v>
      </c>
      <c r="K114" s="442" t="s">
        <v>280</v>
      </c>
      <c r="L114" s="442">
        <v>318580996</v>
      </c>
      <c r="M114" s="442">
        <v>619889346.15999997</v>
      </c>
      <c r="N114" s="442">
        <v>48.61</v>
      </c>
    </row>
    <row r="115" spans="10:14" s="5" customFormat="1" ht="12.75" x14ac:dyDescent="0.2">
      <c r="J115" s="442" t="s">
        <v>278</v>
      </c>
      <c r="K115" s="442" t="s">
        <v>626</v>
      </c>
      <c r="L115" s="442">
        <v>32282</v>
      </c>
      <c r="M115" s="442">
        <v>33968</v>
      </c>
      <c r="N115" s="442">
        <v>4.96</v>
      </c>
    </row>
    <row r="116" spans="10:14" s="5" customFormat="1" ht="12.75" x14ac:dyDescent="0.2">
      <c r="J116" s="442" t="s">
        <v>278</v>
      </c>
      <c r="K116" s="442" t="s">
        <v>627</v>
      </c>
      <c r="L116" s="442">
        <v>190318</v>
      </c>
      <c r="M116" s="442">
        <v>285179</v>
      </c>
      <c r="N116" s="442">
        <v>33.26</v>
      </c>
    </row>
    <row r="117" spans="10:14" s="5" customFormat="1" ht="12.75" x14ac:dyDescent="0.2">
      <c r="J117" s="442" t="s">
        <v>278</v>
      </c>
      <c r="K117" s="442" t="s">
        <v>328</v>
      </c>
      <c r="L117" s="442">
        <v>730868</v>
      </c>
      <c r="M117" s="442">
        <v>1631800</v>
      </c>
      <c r="N117" s="442">
        <v>55.21</v>
      </c>
    </row>
    <row r="118" spans="10:14" s="5" customFormat="1" ht="12.75" x14ac:dyDescent="0.2">
      <c r="J118" s="442" t="s">
        <v>278</v>
      </c>
      <c r="K118" s="442" t="s">
        <v>628</v>
      </c>
      <c r="L118" s="442">
        <v>25677</v>
      </c>
      <c r="M118" s="442">
        <v>42903</v>
      </c>
      <c r="N118" s="442">
        <v>40.15</v>
      </c>
    </row>
    <row r="119" spans="10:14" s="5" customFormat="1" ht="12.75" x14ac:dyDescent="0.2">
      <c r="J119" s="442" t="s">
        <v>278</v>
      </c>
      <c r="K119" s="442" t="s">
        <v>629</v>
      </c>
      <c r="L119" s="442">
        <v>19553</v>
      </c>
      <c r="M119" s="442">
        <v>46465</v>
      </c>
      <c r="N119" s="442">
        <v>57.92</v>
      </c>
    </row>
    <row r="120" spans="10:14" s="5" customFormat="1" ht="12.75" x14ac:dyDescent="0.2">
      <c r="J120" s="442" t="s">
        <v>278</v>
      </c>
      <c r="K120" s="442" t="s">
        <v>630</v>
      </c>
      <c r="L120" s="442">
        <v>1006733</v>
      </c>
      <c r="M120" s="442">
        <v>1178903</v>
      </c>
      <c r="N120" s="442">
        <v>14.6</v>
      </c>
    </row>
    <row r="121" spans="10:14" s="5" customFormat="1" ht="12.75" x14ac:dyDescent="0.2">
      <c r="J121" s="442" t="s">
        <v>278</v>
      </c>
      <c r="K121" s="442" t="s">
        <v>318</v>
      </c>
      <c r="L121" s="442">
        <v>1661862</v>
      </c>
      <c r="M121" s="442">
        <v>3135113</v>
      </c>
      <c r="N121" s="442">
        <v>46.99</v>
      </c>
    </row>
    <row r="122" spans="10:14" s="5" customFormat="1" ht="12.75" x14ac:dyDescent="0.2">
      <c r="J122" s="442" t="s">
        <v>278</v>
      </c>
      <c r="K122" s="442" t="s">
        <v>631</v>
      </c>
      <c r="L122" s="442">
        <v>861929</v>
      </c>
      <c r="M122" s="442">
        <v>1155262</v>
      </c>
      <c r="N122" s="442">
        <v>25.39</v>
      </c>
    </row>
    <row r="123" spans="10:14" s="5" customFormat="1" ht="12.75" x14ac:dyDescent="0.2">
      <c r="J123" s="442" t="s">
        <v>278</v>
      </c>
      <c r="K123" s="442" t="s">
        <v>632</v>
      </c>
      <c r="L123" s="442">
        <v>179447</v>
      </c>
      <c r="M123" s="442">
        <v>2299654.7199999997</v>
      </c>
      <c r="N123" s="442">
        <v>92.2</v>
      </c>
    </row>
    <row r="124" spans="10:14" s="5" customFormat="1" ht="12.75" x14ac:dyDescent="0.2">
      <c r="J124" s="442" t="s">
        <v>278</v>
      </c>
      <c r="K124" s="442" t="s">
        <v>633</v>
      </c>
      <c r="L124" s="442">
        <v>367478</v>
      </c>
      <c r="M124" s="442">
        <v>589131.05999999994</v>
      </c>
      <c r="N124" s="442">
        <v>37.619999999999997</v>
      </c>
    </row>
    <row r="125" spans="10:14" s="5" customFormat="1" ht="12.75" x14ac:dyDescent="0.2">
      <c r="J125" s="442" t="s">
        <v>278</v>
      </c>
      <c r="K125" s="442" t="s">
        <v>634</v>
      </c>
      <c r="L125" s="442">
        <v>425966</v>
      </c>
      <c r="M125" s="442">
        <v>522834</v>
      </c>
      <c r="N125" s="442">
        <v>18.53</v>
      </c>
    </row>
    <row r="126" spans="10:14" s="5" customFormat="1" ht="12.75" x14ac:dyDescent="0.2">
      <c r="J126" s="442" t="s">
        <v>278</v>
      </c>
      <c r="K126" s="442" t="s">
        <v>294</v>
      </c>
      <c r="L126" s="442">
        <v>1556285</v>
      </c>
      <c r="M126" s="442">
        <v>2107447</v>
      </c>
      <c r="N126" s="442">
        <v>26.15</v>
      </c>
    </row>
    <row r="127" spans="10:14" s="5" customFormat="1" ht="12.75" x14ac:dyDescent="0.2">
      <c r="J127" s="442" t="s">
        <v>278</v>
      </c>
      <c r="K127" s="442" t="s">
        <v>296</v>
      </c>
      <c r="L127" s="442">
        <v>1271313</v>
      </c>
      <c r="M127" s="442">
        <v>2568741</v>
      </c>
      <c r="N127" s="442">
        <v>50.51</v>
      </c>
    </row>
    <row r="128" spans="10:14" s="5" customFormat="1" ht="12.75" x14ac:dyDescent="0.2">
      <c r="J128" s="442" t="s">
        <v>278</v>
      </c>
      <c r="K128" s="442" t="s">
        <v>635</v>
      </c>
      <c r="L128" s="442">
        <v>293197</v>
      </c>
      <c r="M128" s="442">
        <v>439839</v>
      </c>
      <c r="N128" s="442">
        <v>33.340000000000003</v>
      </c>
    </row>
    <row r="129" spans="10:14" s="5" customFormat="1" ht="12.75" x14ac:dyDescent="0.2">
      <c r="J129" s="442" t="s">
        <v>278</v>
      </c>
      <c r="K129" s="442" t="s">
        <v>636</v>
      </c>
      <c r="L129" s="442">
        <v>530378</v>
      </c>
      <c r="M129" s="442">
        <v>1482412.73</v>
      </c>
      <c r="N129" s="442">
        <v>64.22</v>
      </c>
    </row>
    <row r="130" spans="10:14" s="5" customFormat="1" ht="12.75" x14ac:dyDescent="0.2">
      <c r="J130" s="442" t="s">
        <v>278</v>
      </c>
      <c r="K130" s="442" t="s">
        <v>637</v>
      </c>
      <c r="L130" s="442">
        <v>4258584</v>
      </c>
      <c r="M130" s="442">
        <v>6644522</v>
      </c>
      <c r="N130" s="442">
        <v>35.909999999999997</v>
      </c>
    </row>
    <row r="131" spans="10:14" s="5" customFormat="1" ht="12.75" x14ac:dyDescent="0.2">
      <c r="J131" s="442" t="s">
        <v>278</v>
      </c>
      <c r="K131" s="442" t="s">
        <v>638</v>
      </c>
      <c r="L131" s="442">
        <v>23724</v>
      </c>
      <c r="M131" s="442">
        <v>31688</v>
      </c>
      <c r="N131" s="442">
        <v>25.13</v>
      </c>
    </row>
    <row r="132" spans="10:14" s="5" customFormat="1" ht="12.75" x14ac:dyDescent="0.2">
      <c r="J132" s="442" t="s">
        <v>278</v>
      </c>
      <c r="K132" s="442" t="s">
        <v>639</v>
      </c>
      <c r="L132" s="442">
        <v>337772</v>
      </c>
      <c r="M132" s="442" t="s">
        <v>510</v>
      </c>
      <c r="N132" s="442" t="s">
        <v>510</v>
      </c>
    </row>
    <row r="133" spans="10:14" s="5" customFormat="1" ht="12.75" x14ac:dyDescent="0.2">
      <c r="J133" s="442" t="s">
        <v>278</v>
      </c>
      <c r="K133" s="442" t="s">
        <v>640</v>
      </c>
      <c r="L133" s="442">
        <v>40710185</v>
      </c>
      <c r="M133" s="442">
        <v>144815199.48999998</v>
      </c>
      <c r="N133" s="442">
        <v>71.89</v>
      </c>
    </row>
    <row r="134" spans="10:14" s="5" customFormat="1" ht="12.75" x14ac:dyDescent="0.2">
      <c r="J134" s="442" t="s">
        <v>278</v>
      </c>
      <c r="K134" s="442" t="s">
        <v>641</v>
      </c>
      <c r="L134" s="442">
        <v>5167163</v>
      </c>
      <c r="M134" s="442">
        <v>8868589.5399999991</v>
      </c>
      <c r="N134" s="442">
        <v>41.74</v>
      </c>
    </row>
    <row r="135" spans="10:14" s="5" customFormat="1" ht="12.75" x14ac:dyDescent="0.2">
      <c r="J135" s="442" t="s">
        <v>278</v>
      </c>
      <c r="K135" s="442" t="s">
        <v>325</v>
      </c>
      <c r="L135" s="442">
        <v>3750367</v>
      </c>
      <c r="M135" s="442">
        <v>7469029.7300000014</v>
      </c>
      <c r="N135" s="442">
        <v>49.79</v>
      </c>
    </row>
    <row r="136" spans="10:14" s="5" customFormat="1" ht="12.75" x14ac:dyDescent="0.2">
      <c r="J136" s="442" t="s">
        <v>278</v>
      </c>
      <c r="K136" s="442" t="s">
        <v>642</v>
      </c>
      <c r="L136" s="442">
        <v>835252</v>
      </c>
      <c r="M136" s="442">
        <v>1348403</v>
      </c>
      <c r="N136" s="442">
        <v>38.06</v>
      </c>
    </row>
    <row r="137" spans="10:14" s="5" customFormat="1" ht="12.75" x14ac:dyDescent="0.2">
      <c r="J137" s="442" t="s">
        <v>278</v>
      </c>
      <c r="K137" s="442" t="s">
        <v>329</v>
      </c>
      <c r="L137" s="442">
        <v>2466716</v>
      </c>
      <c r="M137" s="442">
        <v>4901040.7</v>
      </c>
      <c r="N137" s="442">
        <v>49.67</v>
      </c>
    </row>
    <row r="138" spans="10:14" s="5" customFormat="1" ht="12.75" x14ac:dyDescent="0.2">
      <c r="J138" s="442" t="s">
        <v>278</v>
      </c>
      <c r="K138" s="442" t="s">
        <v>643</v>
      </c>
      <c r="L138" s="442">
        <v>539203</v>
      </c>
      <c r="M138" s="442">
        <v>630791</v>
      </c>
      <c r="N138" s="442">
        <v>14.52</v>
      </c>
    </row>
    <row r="139" spans="10:14" s="5" customFormat="1" ht="12.75" x14ac:dyDescent="0.2">
      <c r="J139" s="442" t="s">
        <v>278</v>
      </c>
      <c r="K139" s="442" t="s">
        <v>314</v>
      </c>
      <c r="L139" s="442">
        <v>344907</v>
      </c>
      <c r="M139" s="442">
        <v>672394.69000000006</v>
      </c>
      <c r="N139" s="442">
        <v>48.7</v>
      </c>
    </row>
    <row r="140" spans="10:14" s="5" customFormat="1" ht="12.75" x14ac:dyDescent="0.2">
      <c r="J140" s="442" t="s">
        <v>278</v>
      </c>
      <c r="K140" s="442" t="s">
        <v>644</v>
      </c>
      <c r="L140" s="442">
        <v>279490</v>
      </c>
      <c r="M140" s="442">
        <v>379547.19999999995</v>
      </c>
      <c r="N140" s="442">
        <v>26.36</v>
      </c>
    </row>
    <row r="141" spans="10:14" s="5" customFormat="1" ht="12.75" x14ac:dyDescent="0.2">
      <c r="J141" s="442" t="s">
        <v>278</v>
      </c>
      <c r="K141" s="442" t="s">
        <v>645</v>
      </c>
      <c r="L141" s="442">
        <v>1222213</v>
      </c>
      <c r="M141" s="442">
        <v>1514510</v>
      </c>
      <c r="N141" s="442">
        <v>19.3</v>
      </c>
    </row>
    <row r="142" spans="10:14" s="5" customFormat="1" ht="12.75" x14ac:dyDescent="0.2">
      <c r="J142" s="442" t="s">
        <v>278</v>
      </c>
      <c r="K142" s="442" t="s">
        <v>646</v>
      </c>
      <c r="L142" s="442">
        <v>45577</v>
      </c>
      <c r="M142" s="442">
        <v>105329.63</v>
      </c>
      <c r="N142" s="442">
        <v>56.73</v>
      </c>
    </row>
    <row r="143" spans="10:14" s="5" customFormat="1" ht="12.75" x14ac:dyDescent="0.2">
      <c r="J143" s="442" t="s">
        <v>278</v>
      </c>
      <c r="K143" s="442" t="s">
        <v>647</v>
      </c>
      <c r="L143" s="442">
        <v>611665</v>
      </c>
      <c r="M143" s="442">
        <v>1192816.6599999999</v>
      </c>
      <c r="N143" s="442">
        <v>48.72</v>
      </c>
    </row>
    <row r="144" spans="10:14" s="5" customFormat="1" ht="12.75" x14ac:dyDescent="0.2">
      <c r="J144" s="442" t="s">
        <v>278</v>
      </c>
      <c r="K144" s="442" t="s">
        <v>648</v>
      </c>
      <c r="L144" s="442">
        <v>436312</v>
      </c>
      <c r="M144" s="442">
        <v>644532</v>
      </c>
      <c r="N144" s="442">
        <v>32.31</v>
      </c>
    </row>
    <row r="145" spans="10:14" s="5" customFormat="1" ht="12.75" x14ac:dyDescent="0.2">
      <c r="J145" s="442" t="s">
        <v>278</v>
      </c>
      <c r="K145" s="442" t="s">
        <v>649</v>
      </c>
      <c r="L145" s="442">
        <v>2137195</v>
      </c>
      <c r="M145" s="442">
        <v>4130706.0299999993</v>
      </c>
      <c r="N145" s="442">
        <v>48.26</v>
      </c>
    </row>
    <row r="146" spans="10:14" s="5" customFormat="1" ht="12.75" x14ac:dyDescent="0.2">
      <c r="J146" s="442" t="s">
        <v>278</v>
      </c>
      <c r="K146" s="442" t="s">
        <v>650</v>
      </c>
      <c r="L146" s="442">
        <v>161926</v>
      </c>
      <c r="M146" s="442">
        <v>356926</v>
      </c>
      <c r="N146" s="442">
        <v>54.63</v>
      </c>
    </row>
    <row r="147" spans="10:14" s="5" customFormat="1" ht="12.75" x14ac:dyDescent="0.2">
      <c r="J147" s="442" t="s">
        <v>278</v>
      </c>
      <c r="K147" s="442" t="s">
        <v>326</v>
      </c>
      <c r="L147" s="442">
        <v>3484128</v>
      </c>
      <c r="M147" s="442">
        <v>7635244.29</v>
      </c>
      <c r="N147" s="442">
        <v>54.37</v>
      </c>
    </row>
    <row r="148" spans="10:14" s="5" customFormat="1" ht="12.75" x14ac:dyDescent="0.2">
      <c r="J148" s="442" t="s">
        <v>278</v>
      </c>
      <c r="K148" s="442" t="s">
        <v>651</v>
      </c>
      <c r="L148" s="442">
        <v>355260</v>
      </c>
      <c r="M148" s="442">
        <v>844940.54</v>
      </c>
      <c r="N148" s="442">
        <v>57.95</v>
      </c>
    </row>
    <row r="149" spans="10:14" s="5" customFormat="1" ht="12.75" x14ac:dyDescent="0.2">
      <c r="J149" s="442" t="s">
        <v>278</v>
      </c>
      <c r="K149" s="442" t="s">
        <v>652</v>
      </c>
      <c r="L149" s="442">
        <v>133357</v>
      </c>
      <c r="M149" s="442">
        <v>241697</v>
      </c>
      <c r="N149" s="442">
        <v>44.82</v>
      </c>
    </row>
    <row r="150" spans="10:14" s="5" customFormat="1" ht="12.75" x14ac:dyDescent="0.2">
      <c r="J150" s="442" t="s">
        <v>278</v>
      </c>
      <c r="K150" s="442" t="s">
        <v>653</v>
      </c>
      <c r="L150" s="442">
        <v>182971</v>
      </c>
      <c r="M150" s="442">
        <v>490354</v>
      </c>
      <c r="N150" s="442">
        <v>62.69</v>
      </c>
    </row>
    <row r="151" spans="10:14" s="5" customFormat="1" ht="12.75" x14ac:dyDescent="0.2">
      <c r="J151" s="442" t="s">
        <v>278</v>
      </c>
      <c r="K151" s="442" t="s">
        <v>654</v>
      </c>
      <c r="L151" s="442">
        <v>4422618</v>
      </c>
      <c r="M151" s="442">
        <v>8813461.9899999984</v>
      </c>
      <c r="N151" s="442">
        <v>49.82</v>
      </c>
    </row>
    <row r="152" spans="10:14" s="5" customFormat="1" ht="12.75" x14ac:dyDescent="0.2">
      <c r="J152" s="442" t="s">
        <v>655</v>
      </c>
      <c r="K152" s="442" t="s">
        <v>332</v>
      </c>
      <c r="L152" s="442">
        <v>7714214</v>
      </c>
      <c r="M152" s="442">
        <v>11920470</v>
      </c>
      <c r="N152" s="442">
        <v>35.29</v>
      </c>
    </row>
    <row r="153" spans="10:14" s="5" customFormat="1" ht="12.75" x14ac:dyDescent="0.2">
      <c r="J153" s="442" t="s">
        <v>333</v>
      </c>
      <c r="K153" s="442" t="s">
        <v>334</v>
      </c>
      <c r="L153" s="442">
        <v>10383426</v>
      </c>
      <c r="M153" s="442">
        <v>19058534</v>
      </c>
      <c r="N153" s="442">
        <v>45.52</v>
      </c>
    </row>
  </sheetData>
  <sortState xmlns:xlrd2="http://schemas.microsoft.com/office/spreadsheetml/2017/richdata2" ref="A4:G38">
    <sortCondition ref="C4"/>
  </sortState>
  <mergeCells count="1">
    <mergeCell ref="B1:F1"/>
  </mergeCells>
  <hyperlinks>
    <hyperlink ref="G1" location="INDICE!A1" display="INDICE" xr:uid="{00000000-0004-0000-1300-000000000000}"/>
    <hyperlink ref="G2" location="Matriz_Estadisticas!A1" display="ESTADÍSTICAS" xr:uid="{00000000-0004-0000-1300-000001000000}"/>
  </hyperlinks>
  <pageMargins left="0.7" right="0.7" top="0.75" bottom="0.75" header="0.3" footer="0.3"/>
  <pageSetup orientation="portrait" horizontalDpi="4294967293" verticalDpi="4294967293"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C37"/>
  <sheetViews>
    <sheetView zoomScaleNormal="100" workbookViewId="0"/>
  </sheetViews>
  <sheetFormatPr baseColWidth="10" defaultColWidth="11.42578125" defaultRowHeight="15" x14ac:dyDescent="0.25"/>
  <cols>
    <col min="1" max="1" width="44.42578125" style="39" bestFit="1" customWidth="1"/>
    <col min="2" max="2" width="100.7109375" style="37" customWidth="1"/>
    <col min="3" max="3" width="7" style="34" bestFit="1" customWidth="1"/>
    <col min="4" max="16384" width="11.42578125" style="34"/>
  </cols>
  <sheetData>
    <row r="1" spans="1:3" x14ac:dyDescent="0.25">
      <c r="A1" s="678" t="s">
        <v>401</v>
      </c>
      <c r="B1" s="679" t="s">
        <v>402</v>
      </c>
      <c r="C1" s="6" t="s">
        <v>144</v>
      </c>
    </row>
    <row r="2" spans="1:3" x14ac:dyDescent="0.25">
      <c r="A2" s="415" t="s">
        <v>8</v>
      </c>
      <c r="B2" s="428" t="s">
        <v>66</v>
      </c>
      <c r="C2" s="263"/>
    </row>
    <row r="3" spans="1:3" x14ac:dyDescent="0.25">
      <c r="A3" s="415" t="s">
        <v>6</v>
      </c>
      <c r="B3" s="428" t="s">
        <v>487</v>
      </c>
      <c r="C3" s="263"/>
    </row>
    <row r="4" spans="1:3" x14ac:dyDescent="0.25">
      <c r="A4" s="415" t="s">
        <v>370</v>
      </c>
      <c r="B4" s="428" t="s">
        <v>545</v>
      </c>
      <c r="C4" s="263"/>
    </row>
    <row r="5" spans="1:3" x14ac:dyDescent="0.25">
      <c r="A5" s="415" t="s">
        <v>11</v>
      </c>
      <c r="B5" s="428" t="s">
        <v>656</v>
      </c>
      <c r="C5" s="263"/>
    </row>
    <row r="6" spans="1:3" x14ac:dyDescent="0.25">
      <c r="A6" s="415" t="s">
        <v>145</v>
      </c>
      <c r="B6" s="428" t="s">
        <v>451</v>
      </c>
      <c r="C6" s="263"/>
    </row>
    <row r="7" spans="1:3" x14ac:dyDescent="0.25">
      <c r="A7" s="415" t="s">
        <v>9</v>
      </c>
      <c r="B7" s="428" t="s">
        <v>405</v>
      </c>
      <c r="C7" s="263"/>
    </row>
    <row r="8" spans="1:3" x14ac:dyDescent="0.25">
      <c r="A8" s="415" t="s">
        <v>371</v>
      </c>
      <c r="B8" s="428">
        <v>2018</v>
      </c>
      <c r="C8" s="263"/>
    </row>
    <row r="9" spans="1:3" x14ac:dyDescent="0.25">
      <c r="A9" s="415" t="s">
        <v>372</v>
      </c>
      <c r="B9" s="428" t="s">
        <v>15</v>
      </c>
      <c r="C9" s="263"/>
    </row>
    <row r="10" spans="1:3" ht="63.75" x14ac:dyDescent="0.25">
      <c r="A10" s="209" t="s">
        <v>373</v>
      </c>
      <c r="B10" s="417" t="s">
        <v>657</v>
      </c>
      <c r="C10" s="263"/>
    </row>
    <row r="11" spans="1:3" x14ac:dyDescent="0.25">
      <c r="A11" s="415" t="s">
        <v>374</v>
      </c>
      <c r="B11" s="428" t="s">
        <v>658</v>
      </c>
      <c r="C11" s="263"/>
    </row>
    <row r="12" spans="1:3" x14ac:dyDescent="0.25">
      <c r="A12" s="415" t="s">
        <v>375</v>
      </c>
      <c r="B12" s="428" t="s">
        <v>659</v>
      </c>
      <c r="C12" s="263"/>
    </row>
    <row r="13" spans="1:3" x14ac:dyDescent="0.25">
      <c r="A13" s="415" t="s">
        <v>376</v>
      </c>
      <c r="B13" s="428" t="s">
        <v>660</v>
      </c>
      <c r="C13" s="263"/>
    </row>
    <row r="14" spans="1:3" x14ac:dyDescent="0.25">
      <c r="A14" s="415" t="s">
        <v>146</v>
      </c>
      <c r="B14" s="428" t="s">
        <v>661</v>
      </c>
      <c r="C14" s="263"/>
    </row>
    <row r="15" spans="1:3" x14ac:dyDescent="0.25">
      <c r="A15" s="415" t="s">
        <v>377</v>
      </c>
      <c r="B15" s="426">
        <v>43126</v>
      </c>
      <c r="C15" s="263"/>
    </row>
    <row r="16" spans="1:3" x14ac:dyDescent="0.25">
      <c r="A16" s="415" t="s">
        <v>378</v>
      </c>
      <c r="B16" s="425">
        <v>43685</v>
      </c>
      <c r="C16" s="263"/>
    </row>
    <row r="17" spans="1:2" x14ac:dyDescent="0.25">
      <c r="A17" s="415" t="s">
        <v>379</v>
      </c>
      <c r="B17" s="428" t="s">
        <v>412</v>
      </c>
    </row>
    <row r="18" spans="1:2" x14ac:dyDescent="0.25">
      <c r="A18" s="415" t="s">
        <v>380</v>
      </c>
      <c r="B18" s="428" t="s">
        <v>662</v>
      </c>
    </row>
    <row r="19" spans="1:2" x14ac:dyDescent="0.25">
      <c r="A19" s="415" t="s">
        <v>381</v>
      </c>
      <c r="B19" s="428" t="s">
        <v>530</v>
      </c>
    </row>
    <row r="20" spans="1:2" x14ac:dyDescent="0.25">
      <c r="A20" s="415" t="s">
        <v>382</v>
      </c>
      <c r="B20" s="428" t="s">
        <v>462</v>
      </c>
    </row>
    <row r="21" spans="1:2" x14ac:dyDescent="0.25">
      <c r="A21" s="415" t="s">
        <v>385</v>
      </c>
      <c r="B21" s="428" t="s">
        <v>551</v>
      </c>
    </row>
    <row r="22" spans="1:2" x14ac:dyDescent="0.25">
      <c r="A22" s="415" t="s">
        <v>386</v>
      </c>
      <c r="B22" s="428" t="s">
        <v>552</v>
      </c>
    </row>
    <row r="23" spans="1:2" x14ac:dyDescent="0.25">
      <c r="A23" s="415" t="s">
        <v>418</v>
      </c>
      <c r="B23" s="428" t="s">
        <v>553</v>
      </c>
    </row>
    <row r="24" spans="1:2" x14ac:dyDescent="0.25">
      <c r="A24" s="415" t="s">
        <v>387</v>
      </c>
      <c r="B24" s="428">
        <v>2018</v>
      </c>
    </row>
    <row r="25" spans="1:2" x14ac:dyDescent="0.25">
      <c r="A25" s="432" t="s">
        <v>388</v>
      </c>
      <c r="B25" s="428" t="s">
        <v>554</v>
      </c>
    </row>
    <row r="26" spans="1:2" x14ac:dyDescent="0.25">
      <c r="A26" s="432" t="s">
        <v>389</v>
      </c>
      <c r="B26" s="423" t="s">
        <v>555</v>
      </c>
    </row>
    <row r="27" spans="1:2" x14ac:dyDescent="0.25">
      <c r="A27" s="432" t="s">
        <v>390</v>
      </c>
      <c r="B27" s="421" t="s">
        <v>552</v>
      </c>
    </row>
    <row r="28" spans="1:2" x14ac:dyDescent="0.25">
      <c r="A28" s="432" t="s">
        <v>422</v>
      </c>
      <c r="B28" s="420" t="s">
        <v>556</v>
      </c>
    </row>
    <row r="29" spans="1:2" x14ac:dyDescent="0.25">
      <c r="A29" s="432" t="s">
        <v>391</v>
      </c>
      <c r="B29" s="434">
        <v>2018</v>
      </c>
    </row>
    <row r="30" spans="1:2" x14ac:dyDescent="0.25">
      <c r="A30" s="432" t="s">
        <v>392</v>
      </c>
      <c r="B30" s="423" t="s">
        <v>453</v>
      </c>
    </row>
    <row r="31" spans="1:2" x14ac:dyDescent="0.25">
      <c r="A31" s="432" t="s">
        <v>393</v>
      </c>
      <c r="B31" s="423" t="s">
        <v>663</v>
      </c>
    </row>
    <row r="32" spans="1:2" x14ac:dyDescent="0.25">
      <c r="A32" s="432" t="s">
        <v>394</v>
      </c>
      <c r="B32" s="423" t="s">
        <v>417</v>
      </c>
    </row>
    <row r="33" spans="1:2" x14ac:dyDescent="0.25">
      <c r="A33" s="432" t="s">
        <v>423</v>
      </c>
      <c r="B33" s="613" t="s">
        <v>664</v>
      </c>
    </row>
    <row r="34" spans="1:2" x14ac:dyDescent="0.25">
      <c r="A34" s="432" t="s">
        <v>395</v>
      </c>
      <c r="B34" s="434">
        <v>2017</v>
      </c>
    </row>
    <row r="35" spans="1:2" x14ac:dyDescent="0.25">
      <c r="A35" s="432" t="s">
        <v>396</v>
      </c>
      <c r="B35" s="423" t="s">
        <v>665</v>
      </c>
    </row>
    <row r="36" spans="1:2" x14ac:dyDescent="0.25">
      <c r="A36" s="432" t="s">
        <v>383</v>
      </c>
      <c r="B36" s="435" t="s">
        <v>558</v>
      </c>
    </row>
    <row r="37" spans="1:2" x14ac:dyDescent="0.25">
      <c r="A37" s="432" t="s">
        <v>384</v>
      </c>
      <c r="B37" s="443" t="s">
        <v>67</v>
      </c>
    </row>
  </sheetData>
  <hyperlinks>
    <hyperlink ref="C1" location="INDICE!A1" display="INDICE" xr:uid="{00000000-0004-0000-1400-000000000000}"/>
  </hyperlinks>
  <pageMargins left="0.7" right="0.7" top="0.75" bottom="0.75" header="0.3" footer="0.3"/>
  <pageSetup paperSize="9" orientation="portrait" horizontalDpi="0" verticalDpi="0"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O156"/>
  <sheetViews>
    <sheetView zoomScaleNormal="100" workbookViewId="0"/>
  </sheetViews>
  <sheetFormatPr baseColWidth="10" defaultColWidth="11.42578125" defaultRowHeight="15" x14ac:dyDescent="0.25"/>
  <cols>
    <col min="1" max="1" width="17.28515625" style="17" bestFit="1" customWidth="1"/>
    <col min="2" max="2" width="38.5703125" style="17" bestFit="1" customWidth="1"/>
    <col min="3" max="3" width="11.5703125" style="17" bestFit="1" customWidth="1"/>
    <col min="4" max="4" width="21.7109375" style="17" bestFit="1" customWidth="1"/>
    <col min="5" max="5" width="21" style="17" bestFit="1" customWidth="1"/>
    <col min="6" max="6" width="30" style="17" bestFit="1" customWidth="1"/>
    <col min="7" max="7" width="37.42578125" style="17" bestFit="1" customWidth="1"/>
    <col min="8" max="8" width="13.140625" style="17" bestFit="1" customWidth="1"/>
    <col min="9" max="9" width="11.42578125" style="17"/>
    <col min="10" max="10" width="17.28515625" style="17" bestFit="1" customWidth="1"/>
    <col min="11" max="11" width="30.5703125" style="17" bestFit="1" customWidth="1"/>
    <col min="12" max="12" width="12.7109375" style="17" bestFit="1" customWidth="1"/>
    <col min="13" max="13" width="21" style="17" bestFit="1" customWidth="1"/>
    <col min="14" max="14" width="30" style="17" bestFit="1" customWidth="1"/>
    <col min="15" max="15" width="37.42578125" style="17" bestFit="1" customWidth="1"/>
    <col min="16" max="16384" width="11.42578125" style="17"/>
  </cols>
  <sheetData>
    <row r="1" spans="1:15" ht="15" customHeight="1" x14ac:dyDescent="0.25">
      <c r="A1" s="678" t="s">
        <v>66</v>
      </c>
      <c r="B1" s="734" t="s">
        <v>666</v>
      </c>
      <c r="C1" s="735"/>
      <c r="D1" s="735"/>
      <c r="E1" s="735"/>
      <c r="F1" s="735"/>
      <c r="G1" s="736"/>
      <c r="H1" s="6" t="s">
        <v>144</v>
      </c>
    </row>
    <row r="2" spans="1:15" x14ac:dyDescent="0.25">
      <c r="A2" s="255" t="s">
        <v>174</v>
      </c>
      <c r="B2" s="255" t="s">
        <v>559</v>
      </c>
      <c r="C2" s="255" t="s">
        <v>178</v>
      </c>
      <c r="D2" s="255" t="s">
        <v>667</v>
      </c>
      <c r="E2" s="255" t="s">
        <v>668</v>
      </c>
      <c r="F2" s="255" t="s">
        <v>669</v>
      </c>
      <c r="G2" s="255" t="s">
        <v>670</v>
      </c>
      <c r="H2" s="6" t="s">
        <v>432</v>
      </c>
      <c r="J2" s="255" t="s">
        <v>174</v>
      </c>
      <c r="K2" s="255" t="s">
        <v>563</v>
      </c>
      <c r="L2" s="255" t="s">
        <v>671</v>
      </c>
      <c r="M2" s="255" t="s">
        <v>668</v>
      </c>
      <c r="N2" s="255" t="s">
        <v>669</v>
      </c>
      <c r="O2" s="255" t="s">
        <v>670</v>
      </c>
    </row>
    <row r="3" spans="1:15" s="569" customFormat="1" ht="12.75" x14ac:dyDescent="0.2">
      <c r="A3" s="438" t="s">
        <v>179</v>
      </c>
      <c r="B3" s="442" t="s">
        <v>182</v>
      </c>
      <c r="C3" s="439">
        <v>1001</v>
      </c>
      <c r="D3" s="442">
        <v>16340228</v>
      </c>
      <c r="E3" s="442">
        <v>284045</v>
      </c>
      <c r="F3" s="442">
        <v>0.16</v>
      </c>
      <c r="G3" s="442">
        <v>157.61000000000001</v>
      </c>
      <c r="J3" s="442" t="s">
        <v>179</v>
      </c>
      <c r="K3" s="442" t="s">
        <v>183</v>
      </c>
      <c r="L3" s="442">
        <v>4889557</v>
      </c>
      <c r="M3" s="442">
        <v>99002</v>
      </c>
      <c r="N3" s="442">
        <v>0.14000000000000001</v>
      </c>
      <c r="O3" s="442">
        <v>135.31</v>
      </c>
    </row>
    <row r="4" spans="1:15" s="569" customFormat="1" ht="12.75" x14ac:dyDescent="0.2">
      <c r="A4" s="438" t="s">
        <v>184</v>
      </c>
      <c r="B4" s="442" t="s">
        <v>184</v>
      </c>
      <c r="C4" s="439">
        <v>2101</v>
      </c>
      <c r="D4" s="442">
        <v>18048791</v>
      </c>
      <c r="E4" s="442">
        <v>337437</v>
      </c>
      <c r="F4" s="442">
        <v>0.15</v>
      </c>
      <c r="G4" s="442">
        <v>146.54</v>
      </c>
      <c r="H4" s="572"/>
      <c r="I4" s="572"/>
      <c r="J4" s="442" t="s">
        <v>179</v>
      </c>
      <c r="K4" s="442" t="s">
        <v>180</v>
      </c>
      <c r="L4" s="442">
        <v>11450671</v>
      </c>
      <c r="M4" s="442">
        <v>185043</v>
      </c>
      <c r="N4" s="442">
        <v>0.17</v>
      </c>
      <c r="O4" s="442">
        <v>169.54</v>
      </c>
    </row>
    <row r="5" spans="1:15" s="569" customFormat="1" ht="12.75" x14ac:dyDescent="0.2">
      <c r="A5" s="438" t="s">
        <v>184</v>
      </c>
      <c r="B5" s="442" t="s">
        <v>186</v>
      </c>
      <c r="C5" s="439">
        <v>2201</v>
      </c>
      <c r="D5" s="442">
        <v>8279530</v>
      </c>
      <c r="E5" s="442">
        <v>149379</v>
      </c>
      <c r="F5" s="442">
        <v>0.15</v>
      </c>
      <c r="G5" s="442">
        <v>151.85</v>
      </c>
      <c r="J5" s="442" t="s">
        <v>184</v>
      </c>
      <c r="K5" s="442" t="s">
        <v>184</v>
      </c>
      <c r="L5" s="442">
        <v>18048791</v>
      </c>
      <c r="M5" s="442">
        <v>337437</v>
      </c>
      <c r="N5" s="442">
        <v>0.15</v>
      </c>
      <c r="O5" s="442">
        <v>146.54</v>
      </c>
    </row>
    <row r="6" spans="1:15" s="569" customFormat="1" ht="12.75" x14ac:dyDescent="0.2">
      <c r="A6" s="438" t="s">
        <v>187</v>
      </c>
      <c r="B6" s="442" t="s">
        <v>189</v>
      </c>
      <c r="C6" s="439">
        <v>3001</v>
      </c>
      <c r="D6" s="442">
        <v>8765215</v>
      </c>
      <c r="E6" s="442">
        <v>145285</v>
      </c>
      <c r="F6" s="442">
        <v>0.17</v>
      </c>
      <c r="G6" s="442">
        <v>165.29</v>
      </c>
      <c r="J6" s="442" t="s">
        <v>184</v>
      </c>
      <c r="K6" s="442" t="s">
        <v>186</v>
      </c>
      <c r="L6" s="442">
        <v>8279530</v>
      </c>
      <c r="M6" s="442">
        <v>149379</v>
      </c>
      <c r="N6" s="442">
        <v>0.15</v>
      </c>
      <c r="O6" s="442">
        <v>151.85</v>
      </c>
    </row>
    <row r="7" spans="1:15" s="569" customFormat="1" ht="12.75" x14ac:dyDescent="0.2">
      <c r="A7" s="438" t="s">
        <v>187</v>
      </c>
      <c r="B7" s="442" t="s">
        <v>192</v>
      </c>
      <c r="C7" s="439">
        <v>3301</v>
      </c>
      <c r="D7" s="442">
        <v>2494518</v>
      </c>
      <c r="E7" s="442">
        <v>43214</v>
      </c>
      <c r="F7" s="442">
        <v>0.16</v>
      </c>
      <c r="G7" s="442">
        <v>158.15</v>
      </c>
      <c r="J7" s="442" t="s">
        <v>187</v>
      </c>
      <c r="K7" s="442" t="s">
        <v>564</v>
      </c>
      <c r="L7" s="442">
        <v>8268714</v>
      </c>
      <c r="M7" s="442">
        <v>137237</v>
      </c>
      <c r="N7" s="442">
        <v>0.17</v>
      </c>
      <c r="O7" s="442">
        <v>165.07</v>
      </c>
    </row>
    <row r="8" spans="1:15" s="569" customFormat="1" ht="12.75" x14ac:dyDescent="0.2">
      <c r="A8" s="438" t="s">
        <v>193</v>
      </c>
      <c r="B8" s="442" t="s">
        <v>195</v>
      </c>
      <c r="C8" s="439">
        <v>4001</v>
      </c>
      <c r="D8" s="442">
        <v>25275814</v>
      </c>
      <c r="E8" s="442">
        <v>387613</v>
      </c>
      <c r="F8" s="442">
        <v>0.18</v>
      </c>
      <c r="G8" s="442">
        <v>178.65</v>
      </c>
      <c r="J8" s="442" t="s">
        <v>187</v>
      </c>
      <c r="K8" s="442" t="s">
        <v>190</v>
      </c>
      <c r="L8" s="442">
        <v>496501</v>
      </c>
      <c r="M8" s="442">
        <v>8048</v>
      </c>
      <c r="N8" s="442">
        <v>0.17</v>
      </c>
      <c r="O8" s="442">
        <v>169.02</v>
      </c>
    </row>
    <row r="9" spans="1:15" s="569" customFormat="1" ht="12.75" x14ac:dyDescent="0.2">
      <c r="A9" s="438" t="s">
        <v>193</v>
      </c>
      <c r="B9" s="442" t="s">
        <v>198</v>
      </c>
      <c r="C9" s="439">
        <v>4301</v>
      </c>
      <c r="D9" s="442">
        <v>4483357</v>
      </c>
      <c r="E9" s="442">
        <v>76946</v>
      </c>
      <c r="F9" s="442">
        <v>0.16</v>
      </c>
      <c r="G9" s="442">
        <v>159.63</v>
      </c>
      <c r="J9" s="442" t="s">
        <v>187</v>
      </c>
      <c r="K9" s="442" t="s">
        <v>192</v>
      </c>
      <c r="L9" s="442">
        <v>2494518</v>
      </c>
      <c r="M9" s="442">
        <v>43214</v>
      </c>
      <c r="N9" s="442">
        <v>0.16</v>
      </c>
      <c r="O9" s="442">
        <v>158.15</v>
      </c>
    </row>
    <row r="10" spans="1:15" s="569" customFormat="1" ht="12.75" x14ac:dyDescent="0.2">
      <c r="A10" s="438" t="s">
        <v>199</v>
      </c>
      <c r="B10" s="442" t="s">
        <v>200</v>
      </c>
      <c r="C10" s="439">
        <v>5001</v>
      </c>
      <c r="D10" s="442">
        <v>55430115</v>
      </c>
      <c r="E10" s="442">
        <v>959856</v>
      </c>
      <c r="F10" s="442">
        <v>0.16</v>
      </c>
      <c r="G10" s="442">
        <v>158.21</v>
      </c>
      <c r="J10" s="442" t="s">
        <v>193</v>
      </c>
      <c r="K10" s="442" t="s">
        <v>565</v>
      </c>
      <c r="L10" s="442">
        <v>99219</v>
      </c>
      <c r="M10" s="442">
        <v>1292</v>
      </c>
      <c r="N10" s="442">
        <v>0.21</v>
      </c>
      <c r="O10" s="442">
        <v>210.4</v>
      </c>
    </row>
    <row r="11" spans="1:15" s="569" customFormat="1" ht="12.75" x14ac:dyDescent="0.2">
      <c r="A11" s="438" t="s">
        <v>199</v>
      </c>
      <c r="B11" s="442" t="s">
        <v>207</v>
      </c>
      <c r="C11" s="439">
        <v>5301</v>
      </c>
      <c r="D11" s="442">
        <v>5939156</v>
      </c>
      <c r="E11" s="442">
        <v>81261</v>
      </c>
      <c r="F11" s="442">
        <v>0.2</v>
      </c>
      <c r="G11" s="442">
        <v>200.24</v>
      </c>
      <c r="J11" s="442" t="s">
        <v>193</v>
      </c>
      <c r="K11" s="442" t="s">
        <v>566</v>
      </c>
      <c r="L11" s="442">
        <v>532306</v>
      </c>
      <c r="M11" s="442">
        <v>9698</v>
      </c>
      <c r="N11" s="442">
        <v>0.15</v>
      </c>
      <c r="O11" s="442">
        <v>150.38</v>
      </c>
    </row>
    <row r="12" spans="1:15" s="569" customFormat="1" ht="12.75" x14ac:dyDescent="0.2">
      <c r="A12" s="438" t="s">
        <v>199</v>
      </c>
      <c r="B12" s="442" t="s">
        <v>210</v>
      </c>
      <c r="C12" s="439">
        <v>5501</v>
      </c>
      <c r="D12" s="442">
        <v>8405815</v>
      </c>
      <c r="E12" s="442">
        <v>129514</v>
      </c>
      <c r="F12" s="442">
        <v>0.18</v>
      </c>
      <c r="G12" s="442">
        <v>177.82</v>
      </c>
      <c r="J12" s="442" t="s">
        <v>193</v>
      </c>
      <c r="K12" s="442" t="s">
        <v>193</v>
      </c>
      <c r="L12" s="442">
        <v>11708317</v>
      </c>
      <c r="M12" s="442">
        <v>183242</v>
      </c>
      <c r="N12" s="442">
        <v>0.18</v>
      </c>
      <c r="O12" s="442">
        <v>175.06</v>
      </c>
    </row>
    <row r="13" spans="1:15" s="569" customFormat="1" ht="12.75" x14ac:dyDescent="0.2">
      <c r="A13" s="438" t="s">
        <v>199</v>
      </c>
      <c r="B13" s="442" t="s">
        <v>215</v>
      </c>
      <c r="C13" s="439">
        <v>5601</v>
      </c>
      <c r="D13" s="442">
        <v>7474462</v>
      </c>
      <c r="E13" s="442">
        <v>107386</v>
      </c>
      <c r="F13" s="442">
        <v>0.19</v>
      </c>
      <c r="G13" s="442">
        <v>190.7</v>
      </c>
      <c r="J13" s="442" t="s">
        <v>193</v>
      </c>
      <c r="K13" s="442" t="s">
        <v>567</v>
      </c>
      <c r="L13" s="442">
        <v>296805</v>
      </c>
      <c r="M13" s="442">
        <v>1132</v>
      </c>
      <c r="N13" s="442">
        <v>0.72</v>
      </c>
      <c r="O13" s="442">
        <v>718.34</v>
      </c>
    </row>
    <row r="14" spans="1:15" s="569" customFormat="1" ht="12.75" x14ac:dyDescent="0.2">
      <c r="A14" s="438" t="s">
        <v>199</v>
      </c>
      <c r="B14" s="442" t="s">
        <v>219</v>
      </c>
      <c r="C14" s="439">
        <v>5701</v>
      </c>
      <c r="D14" s="442">
        <v>4918680</v>
      </c>
      <c r="E14" s="442">
        <v>68333</v>
      </c>
      <c r="F14" s="442">
        <v>0.2</v>
      </c>
      <c r="G14" s="442">
        <v>197.21</v>
      </c>
      <c r="J14" s="442" t="s">
        <v>193</v>
      </c>
      <c r="K14" s="442" t="s">
        <v>568</v>
      </c>
      <c r="L14" s="442">
        <v>76455</v>
      </c>
      <c r="M14" s="442">
        <v>741</v>
      </c>
      <c r="N14" s="442">
        <v>0.28000000000000003</v>
      </c>
      <c r="O14" s="442">
        <v>282.68</v>
      </c>
    </row>
    <row r="15" spans="1:15" s="569" customFormat="1" ht="12.75" x14ac:dyDescent="0.2">
      <c r="A15" s="438" t="s">
        <v>225</v>
      </c>
      <c r="B15" s="442" t="s">
        <v>227</v>
      </c>
      <c r="C15" s="439">
        <v>6001</v>
      </c>
      <c r="D15" s="442">
        <v>19440819</v>
      </c>
      <c r="E15" s="442">
        <v>264736</v>
      </c>
      <c r="F15" s="442">
        <v>0.2</v>
      </c>
      <c r="G15" s="442">
        <v>201.19</v>
      </c>
      <c r="J15" s="442" t="s">
        <v>193</v>
      </c>
      <c r="K15" s="442" t="s">
        <v>196</v>
      </c>
      <c r="L15" s="442">
        <v>12290741</v>
      </c>
      <c r="M15" s="442">
        <v>186890</v>
      </c>
      <c r="N15" s="442">
        <v>0.18</v>
      </c>
      <c r="O15" s="442">
        <v>180.18</v>
      </c>
    </row>
    <row r="16" spans="1:15" s="569" customFormat="1" ht="12.75" x14ac:dyDescent="0.2">
      <c r="A16" s="438" t="s">
        <v>225</v>
      </c>
      <c r="B16" s="442" t="s">
        <v>230</v>
      </c>
      <c r="C16" s="439">
        <v>6115</v>
      </c>
      <c r="D16" s="442">
        <v>3467905</v>
      </c>
      <c r="E16" s="442">
        <v>47030</v>
      </c>
      <c r="F16" s="442">
        <v>0.2</v>
      </c>
      <c r="G16" s="442">
        <v>202.02</v>
      </c>
      <c r="J16" s="442" t="s">
        <v>193</v>
      </c>
      <c r="K16" s="442" t="s">
        <v>198</v>
      </c>
      <c r="L16" s="442">
        <v>4293812</v>
      </c>
      <c r="M16" s="442">
        <v>74326</v>
      </c>
      <c r="N16" s="442">
        <v>0.16</v>
      </c>
      <c r="O16" s="442">
        <v>158.27000000000001</v>
      </c>
    </row>
    <row r="17" spans="1:15" s="569" customFormat="1" ht="12.75" x14ac:dyDescent="0.2">
      <c r="A17" s="438" t="s">
        <v>225</v>
      </c>
      <c r="B17" s="442" t="s">
        <v>232</v>
      </c>
      <c r="C17" s="439">
        <v>6301</v>
      </c>
      <c r="D17" s="442">
        <v>3632285</v>
      </c>
      <c r="E17" s="442">
        <v>55557</v>
      </c>
      <c r="F17" s="442">
        <v>0.18</v>
      </c>
      <c r="G17" s="442">
        <v>179.12</v>
      </c>
      <c r="J17" s="442" t="s">
        <v>193</v>
      </c>
      <c r="K17" s="442" t="s">
        <v>569</v>
      </c>
      <c r="L17" s="442">
        <v>113090</v>
      </c>
      <c r="M17" s="442">
        <v>1879</v>
      </c>
      <c r="N17" s="442">
        <v>0.16</v>
      </c>
      <c r="O17" s="442">
        <v>164.89</v>
      </c>
    </row>
    <row r="18" spans="1:15" s="569" customFormat="1" ht="12.75" x14ac:dyDescent="0.2">
      <c r="A18" s="438" t="s">
        <v>233</v>
      </c>
      <c r="B18" s="442" t="s">
        <v>235</v>
      </c>
      <c r="C18" s="439">
        <v>7001</v>
      </c>
      <c r="D18" s="442">
        <v>13584409</v>
      </c>
      <c r="E18" s="442">
        <v>187295</v>
      </c>
      <c r="F18" s="442">
        <v>0.2</v>
      </c>
      <c r="G18" s="442">
        <v>198.71</v>
      </c>
      <c r="J18" s="442" t="s">
        <v>193</v>
      </c>
      <c r="K18" s="442" t="s">
        <v>570</v>
      </c>
      <c r="L18" s="442">
        <v>348426</v>
      </c>
      <c r="M18" s="442">
        <v>5359</v>
      </c>
      <c r="N18" s="442">
        <v>0.18</v>
      </c>
      <c r="O18" s="442">
        <v>178.13</v>
      </c>
    </row>
    <row r="19" spans="1:15" s="569" customFormat="1" ht="12.75" x14ac:dyDescent="0.2">
      <c r="A19" s="438" t="s">
        <v>233</v>
      </c>
      <c r="B19" s="442" t="s">
        <v>236</v>
      </c>
      <c r="C19" s="439">
        <v>7102</v>
      </c>
      <c r="D19" s="442">
        <v>1721509</v>
      </c>
      <c r="E19" s="442">
        <v>29566</v>
      </c>
      <c r="F19" s="442">
        <v>0.16</v>
      </c>
      <c r="G19" s="442">
        <v>159.52000000000001</v>
      </c>
      <c r="J19" s="442" t="s">
        <v>199</v>
      </c>
      <c r="K19" s="442" t="s">
        <v>571</v>
      </c>
      <c r="L19" s="442">
        <v>259614</v>
      </c>
      <c r="M19" s="442">
        <v>5021</v>
      </c>
      <c r="N19" s="442">
        <v>0.14000000000000001</v>
      </c>
      <c r="O19" s="442">
        <v>141.66</v>
      </c>
    </row>
    <row r="20" spans="1:15" s="569" customFormat="1" ht="12.75" x14ac:dyDescent="0.2">
      <c r="A20" s="438" t="s">
        <v>233</v>
      </c>
      <c r="B20" s="442" t="s">
        <v>238</v>
      </c>
      <c r="C20" s="439">
        <v>7301</v>
      </c>
      <c r="D20" s="442">
        <v>8024793</v>
      </c>
      <c r="E20" s="442">
        <v>116631</v>
      </c>
      <c r="F20" s="442">
        <v>0.19</v>
      </c>
      <c r="G20" s="442">
        <v>188.51</v>
      </c>
      <c r="J20" s="442" t="s">
        <v>199</v>
      </c>
      <c r="K20" s="442" t="s">
        <v>572</v>
      </c>
      <c r="L20" s="442">
        <v>525013</v>
      </c>
      <c r="M20" s="442">
        <v>9491</v>
      </c>
      <c r="N20" s="442">
        <v>0.15</v>
      </c>
      <c r="O20" s="442">
        <v>151.55000000000001</v>
      </c>
    </row>
    <row r="21" spans="1:15" s="569" customFormat="1" ht="12.75" x14ac:dyDescent="0.2">
      <c r="A21" s="438" t="s">
        <v>233</v>
      </c>
      <c r="B21" s="442" t="s">
        <v>241</v>
      </c>
      <c r="C21" s="439">
        <v>7401</v>
      </c>
      <c r="D21" s="442">
        <v>4186395</v>
      </c>
      <c r="E21" s="442">
        <v>67821</v>
      </c>
      <c r="F21" s="442">
        <v>0.17</v>
      </c>
      <c r="G21" s="442">
        <v>169.12</v>
      </c>
      <c r="J21" s="442" t="s">
        <v>199</v>
      </c>
      <c r="K21" s="442" t="s">
        <v>573</v>
      </c>
      <c r="L21" s="442">
        <v>810038</v>
      </c>
      <c r="M21" s="442">
        <v>8046</v>
      </c>
      <c r="N21" s="442">
        <v>0.28000000000000003</v>
      </c>
      <c r="O21" s="442">
        <v>275.82</v>
      </c>
    </row>
    <row r="22" spans="1:15" s="569" customFormat="1" ht="12.75" x14ac:dyDescent="0.2">
      <c r="A22" s="438" t="s">
        <v>242</v>
      </c>
      <c r="B22" s="442" t="s">
        <v>244</v>
      </c>
      <c r="C22" s="439">
        <v>8001</v>
      </c>
      <c r="D22" s="442">
        <v>49028903</v>
      </c>
      <c r="E22" s="442">
        <v>899605</v>
      </c>
      <c r="F22" s="442">
        <v>0.15</v>
      </c>
      <c r="G22" s="442">
        <v>149.32</v>
      </c>
      <c r="J22" s="442" t="s">
        <v>199</v>
      </c>
      <c r="K22" s="442" t="s">
        <v>216</v>
      </c>
      <c r="L22" s="442">
        <v>891048</v>
      </c>
      <c r="M22" s="442">
        <v>13431</v>
      </c>
      <c r="N22" s="442">
        <v>0.18</v>
      </c>
      <c r="O22" s="442">
        <v>181.76</v>
      </c>
    </row>
    <row r="23" spans="1:15" s="569" customFormat="1" ht="12.75" x14ac:dyDescent="0.2">
      <c r="A23" s="438" t="s">
        <v>242</v>
      </c>
      <c r="B23" s="442" t="s">
        <v>255</v>
      </c>
      <c r="C23" s="439">
        <v>8301</v>
      </c>
      <c r="D23" s="442">
        <v>10185031</v>
      </c>
      <c r="E23" s="442">
        <v>277937</v>
      </c>
      <c r="F23" s="442">
        <v>0.1</v>
      </c>
      <c r="G23" s="442">
        <v>100.4</v>
      </c>
      <c r="J23" s="442" t="s">
        <v>199</v>
      </c>
      <c r="K23" s="442" t="s">
        <v>201</v>
      </c>
      <c r="L23" s="442">
        <v>983314</v>
      </c>
      <c r="M23" s="442">
        <v>15167</v>
      </c>
      <c r="N23" s="442">
        <v>0.18</v>
      </c>
      <c r="O23" s="442">
        <v>177.62</v>
      </c>
    </row>
    <row r="24" spans="1:15" s="569" customFormat="1" ht="12.75" x14ac:dyDescent="0.2">
      <c r="A24" s="438" t="s">
        <v>258</v>
      </c>
      <c r="B24" s="442" t="s">
        <v>260</v>
      </c>
      <c r="C24" s="439">
        <v>9001</v>
      </c>
      <c r="D24" s="442">
        <v>16698585</v>
      </c>
      <c r="E24" s="442">
        <v>277952</v>
      </c>
      <c r="F24" s="442">
        <v>0.16</v>
      </c>
      <c r="G24" s="442">
        <v>164.6</v>
      </c>
      <c r="J24" s="442" t="s">
        <v>199</v>
      </c>
      <c r="K24" s="442" t="s">
        <v>574</v>
      </c>
      <c r="L24" s="442">
        <v>3762499</v>
      </c>
      <c r="M24" s="442">
        <v>39269</v>
      </c>
      <c r="N24" s="442">
        <v>0.26</v>
      </c>
      <c r="O24" s="442">
        <v>262.5</v>
      </c>
    </row>
    <row r="25" spans="1:15" s="569" customFormat="1" ht="12.75" x14ac:dyDescent="0.2">
      <c r="A25" s="438" t="s">
        <v>258</v>
      </c>
      <c r="B25" s="442" t="s">
        <v>263</v>
      </c>
      <c r="C25" s="439">
        <v>9120</v>
      </c>
      <c r="D25" s="442">
        <v>1977632</v>
      </c>
      <c r="E25" s="442">
        <v>28713</v>
      </c>
      <c r="F25" s="442">
        <v>0.19</v>
      </c>
      <c r="G25" s="442">
        <v>188.7</v>
      </c>
      <c r="J25" s="442" t="s">
        <v>199</v>
      </c>
      <c r="K25" s="442" t="s">
        <v>575</v>
      </c>
      <c r="L25" s="442">
        <v>1625088</v>
      </c>
      <c r="M25" s="442">
        <v>20820</v>
      </c>
      <c r="N25" s="442">
        <v>0.21</v>
      </c>
      <c r="O25" s="442">
        <v>213.85</v>
      </c>
    </row>
    <row r="26" spans="1:15" s="569" customFormat="1" ht="12.75" x14ac:dyDescent="0.2">
      <c r="A26" s="438" t="s">
        <v>258</v>
      </c>
      <c r="B26" s="442" t="s">
        <v>265</v>
      </c>
      <c r="C26" s="439">
        <v>9201</v>
      </c>
      <c r="D26" s="442">
        <v>2524218</v>
      </c>
      <c r="E26" s="442">
        <v>37473</v>
      </c>
      <c r="F26" s="442">
        <v>0.18</v>
      </c>
      <c r="G26" s="442">
        <v>184.55</v>
      </c>
      <c r="J26" s="442" t="s">
        <v>199</v>
      </c>
      <c r="K26" s="442" t="s">
        <v>212</v>
      </c>
      <c r="L26" s="442">
        <v>423111</v>
      </c>
      <c r="M26" s="442">
        <v>5262</v>
      </c>
      <c r="N26" s="442">
        <v>0.22</v>
      </c>
      <c r="O26" s="442">
        <v>220.3</v>
      </c>
    </row>
    <row r="27" spans="1:15" s="569" customFormat="1" ht="12.75" x14ac:dyDescent="0.2">
      <c r="A27" s="438" t="s">
        <v>266</v>
      </c>
      <c r="B27" s="442" t="s">
        <v>268</v>
      </c>
      <c r="C27" s="439">
        <v>10001</v>
      </c>
      <c r="D27" s="442">
        <v>11339295</v>
      </c>
      <c r="E27" s="442">
        <v>224595</v>
      </c>
      <c r="F27" s="442">
        <v>0.14000000000000001</v>
      </c>
      <c r="G27" s="442">
        <v>138.32</v>
      </c>
      <c r="J27" s="442" t="s">
        <v>199</v>
      </c>
      <c r="K27" s="442" t="s">
        <v>576</v>
      </c>
      <c r="L27" s="442">
        <v>2035330</v>
      </c>
      <c r="M27" s="442">
        <v>33662</v>
      </c>
      <c r="N27" s="442">
        <v>0.17</v>
      </c>
      <c r="O27" s="442">
        <v>165.65</v>
      </c>
    </row>
    <row r="28" spans="1:15" s="569" customFormat="1" ht="12.75" x14ac:dyDescent="0.2">
      <c r="A28" s="438" t="s">
        <v>266</v>
      </c>
      <c r="B28" s="442" t="s">
        <v>272</v>
      </c>
      <c r="C28" s="439">
        <v>10201</v>
      </c>
      <c r="D28" s="442">
        <v>1595732</v>
      </c>
      <c r="E28" s="442">
        <v>26049</v>
      </c>
      <c r="F28" s="442">
        <v>0.17</v>
      </c>
      <c r="G28" s="442">
        <v>167.83</v>
      </c>
      <c r="J28" s="442" t="s">
        <v>199</v>
      </c>
      <c r="K28" s="442" t="s">
        <v>213</v>
      </c>
      <c r="L28" s="442">
        <v>1052762</v>
      </c>
      <c r="M28" s="442">
        <v>14323</v>
      </c>
      <c r="N28" s="442">
        <v>0.2</v>
      </c>
      <c r="O28" s="442">
        <v>201.37</v>
      </c>
    </row>
    <row r="29" spans="1:15" s="569" customFormat="1" ht="12.75" x14ac:dyDescent="0.2">
      <c r="A29" s="438" t="s">
        <v>266</v>
      </c>
      <c r="B29" s="442" t="s">
        <v>273</v>
      </c>
      <c r="C29" s="439">
        <v>10301</v>
      </c>
      <c r="D29" s="442">
        <v>6902748</v>
      </c>
      <c r="E29" s="442">
        <v>140395</v>
      </c>
      <c r="F29" s="442">
        <v>0.13</v>
      </c>
      <c r="G29" s="442">
        <v>134.69999999999999</v>
      </c>
      <c r="J29" s="442" t="s">
        <v>199</v>
      </c>
      <c r="K29" s="442" t="s">
        <v>577</v>
      </c>
      <c r="L29" s="442">
        <v>301644</v>
      </c>
      <c r="M29" s="442">
        <v>490</v>
      </c>
      <c r="N29" s="442">
        <v>1.69</v>
      </c>
      <c r="O29" s="442">
        <v>1686.58</v>
      </c>
    </row>
    <row r="30" spans="1:15" s="569" customFormat="1" ht="12.75" x14ac:dyDescent="0.2">
      <c r="A30" s="438" t="s">
        <v>274</v>
      </c>
      <c r="B30" s="442" t="s">
        <v>275</v>
      </c>
      <c r="C30" s="439">
        <v>11101</v>
      </c>
      <c r="D30" s="442">
        <v>2288883</v>
      </c>
      <c r="E30" s="442">
        <v>49155</v>
      </c>
      <c r="F30" s="442">
        <v>0.13</v>
      </c>
      <c r="G30" s="442">
        <v>127.57</v>
      </c>
      <c r="J30" s="442" t="s">
        <v>199</v>
      </c>
      <c r="K30" s="442" t="s">
        <v>222</v>
      </c>
      <c r="L30" s="442">
        <v>2149695</v>
      </c>
      <c r="M30" s="442">
        <v>30685</v>
      </c>
      <c r="N30" s="442">
        <v>0.19</v>
      </c>
      <c r="O30" s="442">
        <v>191.94</v>
      </c>
    </row>
    <row r="31" spans="1:15" s="569" customFormat="1" ht="12.75" x14ac:dyDescent="0.2">
      <c r="A31" s="438" t="s">
        <v>276</v>
      </c>
      <c r="B31" s="442" t="s">
        <v>277</v>
      </c>
      <c r="C31" s="439">
        <v>12101</v>
      </c>
      <c r="D31" s="442">
        <v>6755642</v>
      </c>
      <c r="E31" s="442">
        <v>115848</v>
      </c>
      <c r="F31" s="442">
        <v>0.16</v>
      </c>
      <c r="G31" s="442">
        <v>159.77000000000001</v>
      </c>
      <c r="J31" s="442" t="s">
        <v>199</v>
      </c>
      <c r="K31" s="442" t="s">
        <v>206</v>
      </c>
      <c r="L31" s="442">
        <v>3910537</v>
      </c>
      <c r="M31" s="442">
        <v>58408</v>
      </c>
      <c r="N31" s="442">
        <v>0.18</v>
      </c>
      <c r="O31" s="442">
        <v>183.43</v>
      </c>
    </row>
    <row r="32" spans="1:15" s="569" customFormat="1" ht="12.75" x14ac:dyDescent="0.2">
      <c r="A32" s="438" t="s">
        <v>278</v>
      </c>
      <c r="B32" s="442" t="s">
        <v>280</v>
      </c>
      <c r="C32" s="439">
        <v>13001</v>
      </c>
      <c r="D32" s="442">
        <v>466883250</v>
      </c>
      <c r="E32" s="442">
        <v>6552584</v>
      </c>
      <c r="F32" s="442">
        <v>0.2</v>
      </c>
      <c r="G32" s="442">
        <v>195.21</v>
      </c>
      <c r="J32" s="442" t="s">
        <v>199</v>
      </c>
      <c r="K32" s="442" t="s">
        <v>578</v>
      </c>
      <c r="L32" s="442">
        <v>1019451</v>
      </c>
      <c r="M32" s="442">
        <v>16576</v>
      </c>
      <c r="N32" s="442">
        <v>0.17</v>
      </c>
      <c r="O32" s="442">
        <v>168.5</v>
      </c>
    </row>
    <row r="33" spans="1:15" s="569" customFormat="1" ht="12.75" x14ac:dyDescent="0.2">
      <c r="A33" s="438" t="s">
        <v>278</v>
      </c>
      <c r="B33" s="442" t="s">
        <v>325</v>
      </c>
      <c r="C33" s="439">
        <v>13501</v>
      </c>
      <c r="D33" s="442">
        <v>4865109</v>
      </c>
      <c r="E33" s="442">
        <v>72682</v>
      </c>
      <c r="F33" s="442">
        <v>0.18</v>
      </c>
      <c r="G33" s="442">
        <v>183.39</v>
      </c>
      <c r="J33" s="442" t="s">
        <v>199</v>
      </c>
      <c r="K33" s="442" t="s">
        <v>579</v>
      </c>
      <c r="L33" s="442">
        <v>658690</v>
      </c>
      <c r="M33" s="442">
        <v>1871</v>
      </c>
      <c r="N33" s="442">
        <v>0.96</v>
      </c>
      <c r="O33" s="442">
        <v>964.53</v>
      </c>
    </row>
    <row r="34" spans="1:15" s="569" customFormat="1" ht="12.75" x14ac:dyDescent="0.2">
      <c r="A34" s="438" t="s">
        <v>331</v>
      </c>
      <c r="B34" s="442" t="s">
        <v>332</v>
      </c>
      <c r="C34" s="439">
        <v>14101</v>
      </c>
      <c r="D34" s="442">
        <v>7714214</v>
      </c>
      <c r="E34" s="442">
        <v>135037</v>
      </c>
      <c r="F34" s="442">
        <v>0.16</v>
      </c>
      <c r="G34" s="442">
        <v>156.51</v>
      </c>
      <c r="J34" s="442" t="s">
        <v>199</v>
      </c>
      <c r="K34" s="442" t="s">
        <v>209</v>
      </c>
      <c r="L34" s="442">
        <v>4150401</v>
      </c>
      <c r="M34" s="442">
        <v>62980</v>
      </c>
      <c r="N34" s="442">
        <v>0.18</v>
      </c>
      <c r="O34" s="442">
        <v>180.55</v>
      </c>
    </row>
    <row r="35" spans="1:15" s="569" customFormat="1" ht="12.75" x14ac:dyDescent="0.2">
      <c r="A35" s="438" t="s">
        <v>333</v>
      </c>
      <c r="B35" s="442" t="s">
        <v>334</v>
      </c>
      <c r="C35" s="439">
        <v>15101</v>
      </c>
      <c r="D35" s="442">
        <v>10383426</v>
      </c>
      <c r="E35" s="442">
        <v>195519</v>
      </c>
      <c r="F35" s="442">
        <v>0.15</v>
      </c>
      <c r="G35" s="442">
        <v>145.5</v>
      </c>
      <c r="J35" s="442" t="s">
        <v>199</v>
      </c>
      <c r="K35" s="442" t="s">
        <v>580</v>
      </c>
      <c r="L35" s="442">
        <v>8562571</v>
      </c>
      <c r="M35" s="442">
        <v>143195</v>
      </c>
      <c r="N35" s="442">
        <v>0.16</v>
      </c>
      <c r="O35" s="442">
        <v>163.83000000000001</v>
      </c>
    </row>
    <row r="36" spans="1:15" s="569" customFormat="1" ht="12.75" x14ac:dyDescent="0.2">
      <c r="A36" s="438" t="s">
        <v>335</v>
      </c>
      <c r="B36" s="442" t="s">
        <v>337</v>
      </c>
      <c r="C36" s="439">
        <v>16101</v>
      </c>
      <c r="D36" s="442">
        <v>9393904</v>
      </c>
      <c r="E36" s="442">
        <v>185450</v>
      </c>
      <c r="F36" s="442">
        <v>0.14000000000000001</v>
      </c>
      <c r="G36" s="442">
        <v>138.78</v>
      </c>
      <c r="J36" s="442" t="s">
        <v>199</v>
      </c>
      <c r="K36" s="442" t="s">
        <v>204</v>
      </c>
      <c r="L36" s="442">
        <v>1281038</v>
      </c>
      <c r="M36" s="442">
        <v>17818</v>
      </c>
      <c r="N36" s="442">
        <v>0.2</v>
      </c>
      <c r="O36" s="442">
        <v>196.97</v>
      </c>
    </row>
    <row r="37" spans="1:15" s="569" customFormat="1" ht="12.75" x14ac:dyDescent="0.2">
      <c r="A37" s="438" t="s">
        <v>335</v>
      </c>
      <c r="B37" s="442" t="s">
        <v>341</v>
      </c>
      <c r="C37" s="439">
        <v>16301</v>
      </c>
      <c r="D37" s="442">
        <v>1734746</v>
      </c>
      <c r="E37" s="442">
        <v>26763</v>
      </c>
      <c r="F37" s="442">
        <v>0.18</v>
      </c>
      <c r="G37" s="442">
        <v>177.59</v>
      </c>
      <c r="J37" s="442" t="s">
        <v>199</v>
      </c>
      <c r="K37" s="442" t="s">
        <v>581</v>
      </c>
      <c r="L37" s="442">
        <v>432765</v>
      </c>
      <c r="M37" s="442">
        <v>2907</v>
      </c>
      <c r="N37" s="442">
        <v>0.41</v>
      </c>
      <c r="O37" s="442">
        <v>407.86</v>
      </c>
    </row>
    <row r="38" spans="1:15" x14ac:dyDescent="0.25">
      <c r="J38" s="442" t="s">
        <v>199</v>
      </c>
      <c r="K38" s="442" t="s">
        <v>582</v>
      </c>
      <c r="L38" s="442">
        <v>663648</v>
      </c>
      <c r="M38" s="442">
        <v>4045</v>
      </c>
      <c r="N38" s="442">
        <v>0.45</v>
      </c>
      <c r="O38" s="442">
        <v>449.5</v>
      </c>
    </row>
    <row r="39" spans="1:15" x14ac:dyDescent="0.25">
      <c r="J39" s="442" t="s">
        <v>199</v>
      </c>
      <c r="K39" s="442" t="s">
        <v>583</v>
      </c>
      <c r="L39" s="442">
        <v>1506832</v>
      </c>
      <c r="M39" s="442">
        <v>7221</v>
      </c>
      <c r="N39" s="442">
        <v>0.56999999999999995</v>
      </c>
      <c r="O39" s="442">
        <v>571.71</v>
      </c>
    </row>
    <row r="40" spans="1:15" x14ac:dyDescent="0.25">
      <c r="J40" s="442" t="s">
        <v>199</v>
      </c>
      <c r="K40" s="442" t="s">
        <v>214</v>
      </c>
      <c r="L40" s="442">
        <v>4696281</v>
      </c>
      <c r="M40" s="442">
        <v>82759</v>
      </c>
      <c r="N40" s="442">
        <v>0.16</v>
      </c>
      <c r="O40" s="442">
        <v>155.47</v>
      </c>
    </row>
    <row r="41" spans="1:15" x14ac:dyDescent="0.25">
      <c r="J41" s="442" t="s">
        <v>199</v>
      </c>
      <c r="K41" s="442" t="s">
        <v>208</v>
      </c>
      <c r="L41" s="442">
        <v>1218581</v>
      </c>
      <c r="M41" s="442">
        <v>14807</v>
      </c>
      <c r="N41" s="442">
        <v>0.23</v>
      </c>
      <c r="O41" s="442">
        <v>225.47</v>
      </c>
    </row>
    <row r="42" spans="1:15" x14ac:dyDescent="0.25">
      <c r="J42" s="442" t="s">
        <v>199</v>
      </c>
      <c r="K42" s="442" t="s">
        <v>219</v>
      </c>
      <c r="L42" s="442">
        <v>3562653</v>
      </c>
      <c r="M42" s="442">
        <v>56360</v>
      </c>
      <c r="N42" s="442">
        <v>0.17</v>
      </c>
      <c r="O42" s="442">
        <v>173.18</v>
      </c>
    </row>
    <row r="43" spans="1:15" x14ac:dyDescent="0.25">
      <c r="J43" s="442" t="s">
        <v>199</v>
      </c>
      <c r="K43" s="442" t="s">
        <v>584</v>
      </c>
      <c r="L43" s="442">
        <v>219198</v>
      </c>
      <c r="M43" s="442">
        <v>3796</v>
      </c>
      <c r="N43" s="442">
        <v>0.16</v>
      </c>
      <c r="O43" s="442">
        <v>158.19999999999999</v>
      </c>
    </row>
    <row r="44" spans="1:15" x14ac:dyDescent="0.25">
      <c r="J44" s="442" t="s">
        <v>199</v>
      </c>
      <c r="K44" s="442" t="s">
        <v>585</v>
      </c>
      <c r="L44" s="442">
        <v>380301</v>
      </c>
      <c r="M44" s="442">
        <v>3975</v>
      </c>
      <c r="N44" s="442">
        <v>0.26</v>
      </c>
      <c r="O44" s="442">
        <v>262.12</v>
      </c>
    </row>
    <row r="45" spans="1:15" x14ac:dyDescent="0.25">
      <c r="J45" s="442" t="s">
        <v>199</v>
      </c>
      <c r="K45" s="442" t="s">
        <v>586</v>
      </c>
      <c r="L45" s="442">
        <v>11447876</v>
      </c>
      <c r="M45" s="442">
        <v>240840</v>
      </c>
      <c r="N45" s="442">
        <v>0.13</v>
      </c>
      <c r="O45" s="442">
        <v>130.22999999999999</v>
      </c>
    </row>
    <row r="46" spans="1:15" x14ac:dyDescent="0.25">
      <c r="J46" s="442" t="s">
        <v>199</v>
      </c>
      <c r="K46" s="442" t="s">
        <v>224</v>
      </c>
      <c r="L46" s="442">
        <v>6836497</v>
      </c>
      <c r="M46" s="442">
        <v>120748</v>
      </c>
      <c r="N46" s="442">
        <v>0.16</v>
      </c>
      <c r="O46" s="442">
        <v>155.12</v>
      </c>
    </row>
    <row r="47" spans="1:15" x14ac:dyDescent="0.25">
      <c r="J47" s="442" t="s">
        <v>199</v>
      </c>
      <c r="K47" s="442" t="s">
        <v>205</v>
      </c>
      <c r="L47" s="442">
        <v>16801752</v>
      </c>
      <c r="M47" s="442">
        <v>312377</v>
      </c>
      <c r="N47" s="442">
        <v>0.15</v>
      </c>
      <c r="O47" s="442">
        <v>147.36000000000001</v>
      </c>
    </row>
    <row r="48" spans="1:15" x14ac:dyDescent="0.25">
      <c r="J48" s="442" t="s">
        <v>225</v>
      </c>
      <c r="K48" s="442" t="s">
        <v>587</v>
      </c>
      <c r="L48" s="442">
        <v>126736</v>
      </c>
      <c r="M48" s="442">
        <v>1460</v>
      </c>
      <c r="N48" s="442">
        <v>0.24</v>
      </c>
      <c r="O48" s="442">
        <v>237.82</v>
      </c>
    </row>
    <row r="49" spans="10:15" x14ac:dyDescent="0.25">
      <c r="J49" s="442" t="s">
        <v>225</v>
      </c>
      <c r="K49" s="442" t="s">
        <v>229</v>
      </c>
      <c r="L49" s="442">
        <v>4351696</v>
      </c>
      <c r="M49" s="442">
        <v>37975</v>
      </c>
      <c r="N49" s="442">
        <v>0.31</v>
      </c>
      <c r="O49" s="442">
        <v>313.95999999999998</v>
      </c>
    </row>
    <row r="50" spans="10:15" x14ac:dyDescent="0.25">
      <c r="J50" s="442" t="s">
        <v>225</v>
      </c>
      <c r="K50" s="442" t="s">
        <v>588</v>
      </c>
      <c r="L50" s="442">
        <v>131965</v>
      </c>
      <c r="M50" s="442">
        <v>935</v>
      </c>
      <c r="N50" s="442">
        <v>0.39</v>
      </c>
      <c r="O50" s="442">
        <v>386.68</v>
      </c>
    </row>
    <row r="51" spans="10:15" x14ac:dyDescent="0.25">
      <c r="J51" s="442" t="s">
        <v>225</v>
      </c>
      <c r="K51" s="442" t="s">
        <v>589</v>
      </c>
      <c r="L51" s="442">
        <v>571146</v>
      </c>
      <c r="M51" s="442">
        <v>4836</v>
      </c>
      <c r="N51" s="442">
        <v>0.32</v>
      </c>
      <c r="O51" s="442">
        <v>323.57</v>
      </c>
    </row>
    <row r="52" spans="10:15" x14ac:dyDescent="0.25">
      <c r="J52" s="442" t="s">
        <v>225</v>
      </c>
      <c r="K52" s="442" t="s">
        <v>228</v>
      </c>
      <c r="L52" s="442">
        <v>14962387</v>
      </c>
      <c r="M52" s="442">
        <v>225301</v>
      </c>
      <c r="N52" s="442">
        <v>0.18</v>
      </c>
      <c r="O52" s="442">
        <v>181.95</v>
      </c>
    </row>
    <row r="53" spans="10:15" x14ac:dyDescent="0.25">
      <c r="J53" s="442" t="s">
        <v>225</v>
      </c>
      <c r="K53" s="442" t="s">
        <v>230</v>
      </c>
      <c r="L53" s="442">
        <v>2387717</v>
      </c>
      <c r="M53" s="442">
        <v>37363</v>
      </c>
      <c r="N53" s="442">
        <v>0.18</v>
      </c>
      <c r="O53" s="442">
        <v>175.08</v>
      </c>
    </row>
    <row r="54" spans="10:15" x14ac:dyDescent="0.25">
      <c r="J54" s="442" t="s">
        <v>225</v>
      </c>
      <c r="K54" s="442" t="s">
        <v>590</v>
      </c>
      <c r="L54" s="442">
        <v>509042</v>
      </c>
      <c r="M54" s="442">
        <v>4831</v>
      </c>
      <c r="N54" s="442">
        <v>0.28999999999999998</v>
      </c>
      <c r="O54" s="442">
        <v>288.68</v>
      </c>
    </row>
    <row r="55" spans="10:15" x14ac:dyDescent="0.25">
      <c r="J55" s="442" t="s">
        <v>225</v>
      </c>
      <c r="K55" s="442" t="s">
        <v>232</v>
      </c>
      <c r="L55" s="442">
        <v>3500320</v>
      </c>
      <c r="M55" s="442">
        <v>54622</v>
      </c>
      <c r="N55" s="442">
        <v>0.18</v>
      </c>
      <c r="O55" s="442">
        <v>175.57</v>
      </c>
    </row>
    <row r="56" spans="10:15" x14ac:dyDescent="0.25">
      <c r="J56" s="442" t="s">
        <v>591</v>
      </c>
      <c r="K56" s="442" t="s">
        <v>592</v>
      </c>
      <c r="L56" s="442">
        <v>31040</v>
      </c>
      <c r="M56" s="442">
        <v>136</v>
      </c>
      <c r="N56" s="442">
        <v>0.63</v>
      </c>
      <c r="O56" s="442">
        <v>625.29999999999995</v>
      </c>
    </row>
    <row r="57" spans="10:15" x14ac:dyDescent="0.25">
      <c r="J57" s="442" t="s">
        <v>591</v>
      </c>
      <c r="K57" s="442" t="s">
        <v>672</v>
      </c>
      <c r="L57" s="442">
        <v>1625286</v>
      </c>
      <c r="M57" s="442">
        <v>28194</v>
      </c>
      <c r="N57" s="442">
        <v>0.16</v>
      </c>
      <c r="O57" s="442">
        <v>157.94</v>
      </c>
    </row>
    <row r="58" spans="10:15" x14ac:dyDescent="0.25">
      <c r="J58" s="442" t="s">
        <v>591</v>
      </c>
      <c r="K58" s="442" t="s">
        <v>593</v>
      </c>
      <c r="L58" s="442">
        <v>6827742</v>
      </c>
      <c r="M58" s="442">
        <v>97917</v>
      </c>
      <c r="N58" s="442">
        <v>0.19</v>
      </c>
      <c r="O58" s="442">
        <v>191.04</v>
      </c>
    </row>
    <row r="59" spans="10:15" x14ac:dyDescent="0.25">
      <c r="J59" s="442" t="s">
        <v>591</v>
      </c>
      <c r="K59" s="442" t="s">
        <v>241</v>
      </c>
      <c r="L59" s="442">
        <v>4186395</v>
      </c>
      <c r="M59" s="442">
        <v>67821</v>
      </c>
      <c r="N59" s="442">
        <v>0.17</v>
      </c>
      <c r="O59" s="442">
        <v>169.12</v>
      </c>
    </row>
    <row r="60" spans="10:15" x14ac:dyDescent="0.25">
      <c r="J60" s="442" t="s">
        <v>591</v>
      </c>
      <c r="K60" s="442" t="s">
        <v>594</v>
      </c>
      <c r="L60" s="442">
        <v>17499</v>
      </c>
      <c r="M60" s="442">
        <v>149</v>
      </c>
      <c r="N60" s="442">
        <v>0.32</v>
      </c>
      <c r="O60" s="442">
        <v>321.76</v>
      </c>
    </row>
    <row r="61" spans="10:15" x14ac:dyDescent="0.25">
      <c r="J61" s="442" t="s">
        <v>591</v>
      </c>
      <c r="K61" s="442" t="s">
        <v>595</v>
      </c>
      <c r="L61" s="442">
        <v>129159</v>
      </c>
      <c r="M61" s="442">
        <v>2675</v>
      </c>
      <c r="N61" s="442">
        <v>0.13</v>
      </c>
      <c r="O61" s="442">
        <v>132.28</v>
      </c>
    </row>
    <row r="62" spans="10:15" x14ac:dyDescent="0.25">
      <c r="J62" s="442" t="s">
        <v>591</v>
      </c>
      <c r="K62" s="442" t="s">
        <v>596</v>
      </c>
      <c r="L62" s="442">
        <v>96223</v>
      </c>
      <c r="M62" s="442">
        <v>1372</v>
      </c>
      <c r="N62" s="442">
        <v>0.19</v>
      </c>
      <c r="O62" s="442">
        <v>192.15</v>
      </c>
    </row>
    <row r="63" spans="10:15" x14ac:dyDescent="0.25">
      <c r="J63" s="442" t="s">
        <v>591</v>
      </c>
      <c r="K63" s="442" t="s">
        <v>239</v>
      </c>
      <c r="L63" s="442">
        <v>270575</v>
      </c>
      <c r="M63" s="442">
        <v>2919</v>
      </c>
      <c r="N63" s="442">
        <v>0.25</v>
      </c>
      <c r="O63" s="442">
        <v>253.96</v>
      </c>
    </row>
    <row r="64" spans="10:15" x14ac:dyDescent="0.25">
      <c r="J64" s="442" t="s">
        <v>591</v>
      </c>
      <c r="K64" s="442" t="s">
        <v>240</v>
      </c>
      <c r="L64" s="442">
        <v>385383</v>
      </c>
      <c r="M64" s="442">
        <v>5488</v>
      </c>
      <c r="N64" s="442">
        <v>0.19</v>
      </c>
      <c r="O64" s="442">
        <v>192.39</v>
      </c>
    </row>
    <row r="65" spans="10:15" x14ac:dyDescent="0.25">
      <c r="J65" s="442" t="s">
        <v>591</v>
      </c>
      <c r="K65" s="442" t="s">
        <v>597</v>
      </c>
      <c r="L65" s="442">
        <v>363395</v>
      </c>
      <c r="M65" s="442">
        <v>7347</v>
      </c>
      <c r="N65" s="442">
        <v>0.14000000000000001</v>
      </c>
      <c r="O65" s="442">
        <v>135.51</v>
      </c>
    </row>
    <row r="66" spans="10:15" x14ac:dyDescent="0.25">
      <c r="J66" s="442" t="s">
        <v>591</v>
      </c>
      <c r="K66" s="442" t="s">
        <v>234</v>
      </c>
      <c r="L66" s="442">
        <v>13584409</v>
      </c>
      <c r="M66" s="442">
        <v>187295</v>
      </c>
      <c r="N66" s="442">
        <v>0.2</v>
      </c>
      <c r="O66" s="442">
        <v>198.71</v>
      </c>
    </row>
    <row r="67" spans="10:15" x14ac:dyDescent="0.25">
      <c r="J67" s="442" t="s">
        <v>242</v>
      </c>
      <c r="K67" s="442" t="s">
        <v>246</v>
      </c>
      <c r="L67" s="442">
        <v>4246823</v>
      </c>
      <c r="M67" s="442">
        <v>74533</v>
      </c>
      <c r="N67" s="442">
        <v>0.16</v>
      </c>
      <c r="O67" s="442">
        <v>156.11000000000001</v>
      </c>
    </row>
    <row r="68" spans="10:15" x14ac:dyDescent="0.25">
      <c r="J68" s="442" t="s">
        <v>242</v>
      </c>
      <c r="K68" s="442" t="s">
        <v>598</v>
      </c>
      <c r="L68" s="442">
        <v>9122454</v>
      </c>
      <c r="M68" s="442">
        <v>179484</v>
      </c>
      <c r="N68" s="442">
        <v>0.14000000000000001</v>
      </c>
      <c r="O68" s="442">
        <v>139.25</v>
      </c>
    </row>
    <row r="69" spans="10:15" x14ac:dyDescent="0.25">
      <c r="J69" s="442" t="s">
        <v>242</v>
      </c>
      <c r="K69" s="442" t="s">
        <v>599</v>
      </c>
      <c r="L69" s="442">
        <v>12971613</v>
      </c>
      <c r="M69" s="442">
        <v>212655</v>
      </c>
      <c r="N69" s="442">
        <v>0.17</v>
      </c>
      <c r="O69" s="442">
        <v>167.12</v>
      </c>
    </row>
    <row r="70" spans="10:15" x14ac:dyDescent="0.25">
      <c r="J70" s="442" t="s">
        <v>242</v>
      </c>
      <c r="K70" s="442" t="s">
        <v>245</v>
      </c>
      <c r="L70" s="442">
        <v>4156456</v>
      </c>
      <c r="M70" s="442">
        <v>94228</v>
      </c>
      <c r="N70" s="442">
        <v>0.12</v>
      </c>
      <c r="O70" s="442">
        <v>120.85</v>
      </c>
    </row>
    <row r="71" spans="10:15" x14ac:dyDescent="0.25">
      <c r="J71" s="442" t="s">
        <v>242</v>
      </c>
      <c r="K71" s="442" t="s">
        <v>600</v>
      </c>
      <c r="L71" s="442">
        <v>332008</v>
      </c>
      <c r="M71" s="442">
        <v>3743</v>
      </c>
      <c r="N71" s="442">
        <v>0.24</v>
      </c>
      <c r="O71" s="442">
        <v>243.02</v>
      </c>
    </row>
    <row r="72" spans="10:15" x14ac:dyDescent="0.25">
      <c r="J72" s="442" t="s">
        <v>242</v>
      </c>
      <c r="K72" s="442" t="s">
        <v>247</v>
      </c>
      <c r="L72" s="442">
        <v>817155</v>
      </c>
      <c r="M72" s="442">
        <v>15500</v>
      </c>
      <c r="N72" s="442">
        <v>0.14000000000000001</v>
      </c>
      <c r="O72" s="442">
        <v>144.44</v>
      </c>
    </row>
    <row r="73" spans="10:15" x14ac:dyDescent="0.25">
      <c r="J73" s="442" t="s">
        <v>242</v>
      </c>
      <c r="K73" s="442" t="s">
        <v>601</v>
      </c>
      <c r="L73" s="442">
        <v>267019</v>
      </c>
      <c r="M73" s="442">
        <v>4868</v>
      </c>
      <c r="N73" s="442">
        <v>0.15</v>
      </c>
      <c r="O73" s="442">
        <v>150.28</v>
      </c>
    </row>
    <row r="74" spans="10:15" x14ac:dyDescent="0.25">
      <c r="J74" s="442" t="s">
        <v>242</v>
      </c>
      <c r="K74" s="442" t="s">
        <v>602</v>
      </c>
      <c r="L74" s="442">
        <v>7969257</v>
      </c>
      <c r="M74" s="442">
        <v>258769</v>
      </c>
      <c r="N74" s="442">
        <v>0.08</v>
      </c>
      <c r="O74" s="442">
        <v>84.37</v>
      </c>
    </row>
    <row r="75" spans="10:15" x14ac:dyDescent="0.25">
      <c r="J75" s="442" t="s">
        <v>242</v>
      </c>
      <c r="K75" s="442" t="s">
        <v>248</v>
      </c>
      <c r="L75" s="442">
        <v>1615982</v>
      </c>
      <c r="M75" s="442">
        <v>40213</v>
      </c>
      <c r="N75" s="442">
        <v>0.11</v>
      </c>
      <c r="O75" s="442">
        <v>110.1</v>
      </c>
    </row>
    <row r="76" spans="10:15" x14ac:dyDescent="0.25">
      <c r="J76" s="442" t="s">
        <v>242</v>
      </c>
      <c r="K76" s="442" t="s">
        <v>257</v>
      </c>
      <c r="L76" s="442">
        <v>1166017</v>
      </c>
      <c r="M76" s="442">
        <v>18599</v>
      </c>
      <c r="N76" s="442">
        <v>0.17</v>
      </c>
      <c r="O76" s="442">
        <v>171.76</v>
      </c>
    </row>
    <row r="77" spans="10:15" x14ac:dyDescent="0.25">
      <c r="J77" s="442" t="s">
        <v>242</v>
      </c>
      <c r="K77" s="442" t="s">
        <v>603</v>
      </c>
      <c r="L77" s="442">
        <v>2468358</v>
      </c>
      <c r="M77" s="442">
        <v>44350</v>
      </c>
      <c r="N77" s="442">
        <v>0.15</v>
      </c>
      <c r="O77" s="442">
        <v>152.47999999999999</v>
      </c>
    </row>
    <row r="78" spans="10:15" x14ac:dyDescent="0.25">
      <c r="J78" s="442" t="s">
        <v>242</v>
      </c>
      <c r="K78" s="442" t="s">
        <v>604</v>
      </c>
      <c r="L78" s="442">
        <v>2267434</v>
      </c>
      <c r="M78" s="442">
        <v>42584</v>
      </c>
      <c r="N78" s="442">
        <v>0.15</v>
      </c>
      <c r="O78" s="442">
        <v>145.88</v>
      </c>
    </row>
    <row r="79" spans="10:15" x14ac:dyDescent="0.25">
      <c r="J79" s="442" t="s">
        <v>242</v>
      </c>
      <c r="K79" s="442" t="s">
        <v>605</v>
      </c>
      <c r="L79" s="442">
        <v>63844</v>
      </c>
      <c r="M79" s="442">
        <v>887</v>
      </c>
      <c r="N79" s="442">
        <v>0.2</v>
      </c>
      <c r="O79" s="442">
        <v>197.2</v>
      </c>
    </row>
    <row r="80" spans="10:15" x14ac:dyDescent="0.25">
      <c r="J80" s="442" t="s">
        <v>242</v>
      </c>
      <c r="K80" s="442" t="s">
        <v>341</v>
      </c>
      <c r="L80" s="442">
        <v>1734746</v>
      </c>
      <c r="M80" s="442">
        <v>26763</v>
      </c>
      <c r="N80" s="442">
        <v>0.18</v>
      </c>
      <c r="O80" s="442">
        <v>177.59</v>
      </c>
    </row>
    <row r="81" spans="10:15" x14ac:dyDescent="0.25">
      <c r="J81" s="442" t="s">
        <v>242</v>
      </c>
      <c r="K81" s="442" t="s">
        <v>250</v>
      </c>
      <c r="L81" s="442">
        <v>5497764</v>
      </c>
      <c r="M81" s="442">
        <v>90068</v>
      </c>
      <c r="N81" s="442">
        <v>0.17</v>
      </c>
      <c r="O81" s="442">
        <v>167.23</v>
      </c>
    </row>
    <row r="82" spans="10:15" x14ac:dyDescent="0.25">
      <c r="J82" s="442" t="s">
        <v>242</v>
      </c>
      <c r="K82" s="442" t="s">
        <v>251</v>
      </c>
      <c r="L82" s="442">
        <v>448183</v>
      </c>
      <c r="M82" s="442">
        <v>8016</v>
      </c>
      <c r="N82" s="442">
        <v>0.15</v>
      </c>
      <c r="O82" s="442">
        <v>153.18</v>
      </c>
    </row>
    <row r="83" spans="10:15" x14ac:dyDescent="0.25">
      <c r="J83" s="442" t="s">
        <v>242</v>
      </c>
      <c r="K83" s="442" t="s">
        <v>606</v>
      </c>
      <c r="L83" s="442">
        <v>271450</v>
      </c>
      <c r="M83" s="442">
        <v>5966</v>
      </c>
      <c r="N83" s="442">
        <v>0.12</v>
      </c>
      <c r="O83" s="442">
        <v>124.66</v>
      </c>
    </row>
    <row r="84" spans="10:15" x14ac:dyDescent="0.25">
      <c r="J84" s="442" t="s">
        <v>242</v>
      </c>
      <c r="K84" s="442" t="s">
        <v>252</v>
      </c>
      <c r="L84" s="442">
        <v>11826446</v>
      </c>
      <c r="M84" s="442">
        <v>232369</v>
      </c>
      <c r="N84" s="442">
        <v>0.14000000000000001</v>
      </c>
      <c r="O84" s="442">
        <v>139.44</v>
      </c>
    </row>
    <row r="85" spans="10:15" x14ac:dyDescent="0.25">
      <c r="J85" s="442" t="s">
        <v>242</v>
      </c>
      <c r="K85" s="442" t="s">
        <v>607</v>
      </c>
      <c r="L85" s="442">
        <v>2049818</v>
      </c>
      <c r="M85" s="442">
        <v>35591</v>
      </c>
      <c r="N85" s="442">
        <v>0.16</v>
      </c>
      <c r="O85" s="442">
        <v>157.79</v>
      </c>
    </row>
    <row r="86" spans="10:15" x14ac:dyDescent="0.25">
      <c r="J86" s="442" t="s">
        <v>258</v>
      </c>
      <c r="K86" s="442" t="s">
        <v>265</v>
      </c>
      <c r="L86" s="442">
        <v>2524218</v>
      </c>
      <c r="M86" s="442">
        <v>37473</v>
      </c>
      <c r="N86" s="442">
        <v>0.18</v>
      </c>
      <c r="O86" s="442">
        <v>184.55</v>
      </c>
    </row>
    <row r="87" spans="10:15" x14ac:dyDescent="0.25">
      <c r="J87" s="442" t="s">
        <v>258</v>
      </c>
      <c r="K87" s="442" t="s">
        <v>608</v>
      </c>
      <c r="L87" s="442">
        <v>1630952</v>
      </c>
      <c r="M87" s="442">
        <v>18534</v>
      </c>
      <c r="N87" s="442">
        <v>0.24</v>
      </c>
      <c r="O87" s="442">
        <v>241.09</v>
      </c>
    </row>
    <row r="88" spans="10:15" x14ac:dyDescent="0.25">
      <c r="J88" s="442" t="s">
        <v>258</v>
      </c>
      <c r="K88" s="442" t="s">
        <v>609</v>
      </c>
      <c r="L88" s="442">
        <v>277991</v>
      </c>
      <c r="M88" s="442">
        <v>1852</v>
      </c>
      <c r="N88" s="442">
        <v>0.41</v>
      </c>
      <c r="O88" s="442">
        <v>411.24</v>
      </c>
    </row>
    <row r="89" spans="10:15" x14ac:dyDescent="0.25">
      <c r="J89" s="442" t="s">
        <v>258</v>
      </c>
      <c r="K89" s="442" t="s">
        <v>262</v>
      </c>
      <c r="L89" s="442">
        <v>1965705</v>
      </c>
      <c r="M89" s="442">
        <v>37997</v>
      </c>
      <c r="N89" s="442">
        <v>0.14000000000000001</v>
      </c>
      <c r="O89" s="442">
        <v>141.72999999999999</v>
      </c>
    </row>
    <row r="90" spans="10:15" x14ac:dyDescent="0.25">
      <c r="J90" s="442" t="s">
        <v>258</v>
      </c>
      <c r="K90" s="442" t="s">
        <v>261</v>
      </c>
      <c r="L90" s="442">
        <v>13101928</v>
      </c>
      <c r="M90" s="442">
        <v>221421</v>
      </c>
      <c r="N90" s="442">
        <v>0.16</v>
      </c>
      <c r="O90" s="442">
        <v>162.12</v>
      </c>
    </row>
    <row r="91" spans="10:15" x14ac:dyDescent="0.25">
      <c r="J91" s="442" t="s">
        <v>258</v>
      </c>
      <c r="K91" s="442" t="s">
        <v>263</v>
      </c>
      <c r="L91" s="442">
        <v>1699641</v>
      </c>
      <c r="M91" s="442">
        <v>26861</v>
      </c>
      <c r="N91" s="442">
        <v>0.17</v>
      </c>
      <c r="O91" s="442">
        <v>173.36</v>
      </c>
    </row>
    <row r="92" spans="10:15" x14ac:dyDescent="0.25">
      <c r="J92" s="442" t="s">
        <v>266</v>
      </c>
      <c r="K92" s="442" t="s">
        <v>610</v>
      </c>
      <c r="L92" s="442">
        <v>1604305</v>
      </c>
      <c r="M92" s="442">
        <v>40578</v>
      </c>
      <c r="N92" s="442">
        <v>0.11</v>
      </c>
      <c r="O92" s="442">
        <v>108.32</v>
      </c>
    </row>
    <row r="93" spans="10:15" x14ac:dyDescent="0.25">
      <c r="J93" s="442" t="s">
        <v>266</v>
      </c>
      <c r="K93" s="442" t="s">
        <v>611</v>
      </c>
      <c r="L93" s="442">
        <v>112614</v>
      </c>
      <c r="M93" s="442">
        <v>2182</v>
      </c>
      <c r="N93" s="442">
        <v>0.14000000000000001</v>
      </c>
      <c r="O93" s="442">
        <v>141.4</v>
      </c>
    </row>
    <row r="94" spans="10:15" x14ac:dyDescent="0.25">
      <c r="J94" s="442" t="s">
        <v>266</v>
      </c>
      <c r="K94" s="442" t="s">
        <v>272</v>
      </c>
      <c r="L94" s="442">
        <v>1595732</v>
      </c>
      <c r="M94" s="442">
        <v>26049</v>
      </c>
      <c r="N94" s="442">
        <v>0.17</v>
      </c>
      <c r="O94" s="442">
        <v>167.83</v>
      </c>
    </row>
    <row r="95" spans="10:15" x14ac:dyDescent="0.25">
      <c r="J95" s="442" t="s">
        <v>266</v>
      </c>
      <c r="K95" s="442" t="s">
        <v>612</v>
      </c>
      <c r="L95" s="442">
        <v>371387</v>
      </c>
      <c r="M95" s="442">
        <v>7115</v>
      </c>
      <c r="N95" s="442">
        <v>0.14000000000000001</v>
      </c>
      <c r="O95" s="442">
        <v>143.01</v>
      </c>
    </row>
    <row r="96" spans="10:15" x14ac:dyDescent="0.25">
      <c r="J96" s="442" t="s">
        <v>266</v>
      </c>
      <c r="K96" s="442" t="s">
        <v>273</v>
      </c>
      <c r="L96" s="442">
        <v>6902748</v>
      </c>
      <c r="M96" s="442">
        <v>140395</v>
      </c>
      <c r="N96" s="442">
        <v>0.13</v>
      </c>
      <c r="O96" s="442">
        <v>134.69999999999999</v>
      </c>
    </row>
    <row r="97" spans="10:15" x14ac:dyDescent="0.25">
      <c r="J97" s="442" t="s">
        <v>266</v>
      </c>
      <c r="K97" s="442" t="s">
        <v>269</v>
      </c>
      <c r="L97" s="442">
        <v>7618471</v>
      </c>
      <c r="M97" s="442">
        <v>150973</v>
      </c>
      <c r="N97" s="442">
        <v>0.14000000000000001</v>
      </c>
      <c r="O97" s="442">
        <v>138.25</v>
      </c>
    </row>
    <row r="98" spans="10:15" x14ac:dyDescent="0.25">
      <c r="J98" s="442" t="s">
        <v>266</v>
      </c>
      <c r="K98" s="442" t="s">
        <v>270</v>
      </c>
      <c r="L98" s="442">
        <v>1632518</v>
      </c>
      <c r="M98" s="442">
        <v>23747</v>
      </c>
      <c r="N98" s="442">
        <v>0.19</v>
      </c>
      <c r="O98" s="442">
        <v>188.35</v>
      </c>
    </row>
    <row r="99" spans="10:15" x14ac:dyDescent="0.25">
      <c r="J99" s="442" t="s">
        <v>274</v>
      </c>
      <c r="K99" s="442" t="s">
        <v>613</v>
      </c>
      <c r="L99" s="442">
        <v>27985</v>
      </c>
      <c r="M99" s="442">
        <v>401</v>
      </c>
      <c r="N99" s="442">
        <v>0.19</v>
      </c>
      <c r="O99" s="442">
        <v>191.2</v>
      </c>
    </row>
    <row r="100" spans="10:15" x14ac:dyDescent="0.25">
      <c r="J100" s="442" t="s">
        <v>274</v>
      </c>
      <c r="K100" s="442" t="s">
        <v>275</v>
      </c>
      <c r="L100" s="442">
        <v>2260898</v>
      </c>
      <c r="M100" s="442">
        <v>48754</v>
      </c>
      <c r="N100" s="442">
        <v>0.13</v>
      </c>
      <c r="O100" s="442">
        <v>127.05</v>
      </c>
    </row>
    <row r="101" spans="10:15" x14ac:dyDescent="0.25">
      <c r="J101" s="442" t="s">
        <v>276</v>
      </c>
      <c r="K101" s="442" t="s">
        <v>277</v>
      </c>
      <c r="L101" s="442">
        <v>6755642</v>
      </c>
      <c r="M101" s="442">
        <v>115848</v>
      </c>
      <c r="N101" s="442">
        <v>0.16</v>
      </c>
      <c r="O101" s="442">
        <v>159.77000000000001</v>
      </c>
    </row>
    <row r="102" spans="10:15" x14ac:dyDescent="0.25">
      <c r="J102" s="442" t="s">
        <v>278</v>
      </c>
      <c r="K102" s="442" t="s">
        <v>614</v>
      </c>
      <c r="L102" s="442">
        <v>626136</v>
      </c>
      <c r="M102" s="442">
        <v>2799</v>
      </c>
      <c r="N102" s="442">
        <v>0.61</v>
      </c>
      <c r="O102" s="442">
        <v>612.88</v>
      </c>
    </row>
    <row r="103" spans="10:15" x14ac:dyDescent="0.25">
      <c r="J103" s="442" t="s">
        <v>278</v>
      </c>
      <c r="K103" s="442" t="s">
        <v>615</v>
      </c>
      <c r="L103" s="442">
        <v>47191056</v>
      </c>
      <c r="M103" s="442">
        <v>357344</v>
      </c>
      <c r="N103" s="442">
        <v>0.36</v>
      </c>
      <c r="O103" s="442">
        <v>361.81</v>
      </c>
    </row>
    <row r="104" spans="10:15" x14ac:dyDescent="0.25">
      <c r="J104" s="442" t="s">
        <v>278</v>
      </c>
      <c r="K104" s="442" t="s">
        <v>616</v>
      </c>
      <c r="L104" s="442">
        <v>262162</v>
      </c>
      <c r="M104" s="442">
        <v>1764</v>
      </c>
      <c r="N104" s="442">
        <v>0.41</v>
      </c>
      <c r="O104" s="442">
        <v>407.17</v>
      </c>
    </row>
    <row r="105" spans="10:15" x14ac:dyDescent="0.25">
      <c r="J105" s="442" t="s">
        <v>278</v>
      </c>
      <c r="K105" s="442" t="s">
        <v>617</v>
      </c>
      <c r="L105" s="442">
        <v>608364</v>
      </c>
      <c r="M105" s="442">
        <v>9983</v>
      </c>
      <c r="N105" s="442">
        <v>0.17</v>
      </c>
      <c r="O105" s="442">
        <v>166.96</v>
      </c>
    </row>
    <row r="106" spans="10:15" x14ac:dyDescent="0.25">
      <c r="J106" s="442" t="s">
        <v>278</v>
      </c>
      <c r="K106" s="442" t="s">
        <v>618</v>
      </c>
      <c r="L106" s="442">
        <v>315892</v>
      </c>
      <c r="M106" s="442">
        <v>1626</v>
      </c>
      <c r="N106" s="442">
        <v>0.53</v>
      </c>
      <c r="O106" s="442">
        <v>532.26</v>
      </c>
    </row>
    <row r="107" spans="10:15" x14ac:dyDescent="0.25">
      <c r="J107" s="442" t="s">
        <v>278</v>
      </c>
      <c r="K107" s="442" t="s">
        <v>619</v>
      </c>
      <c r="L107" s="442">
        <v>7628384</v>
      </c>
      <c r="M107" s="442">
        <v>97544</v>
      </c>
      <c r="N107" s="442">
        <v>0.21</v>
      </c>
      <c r="O107" s="442">
        <v>214.26</v>
      </c>
    </row>
    <row r="108" spans="10:15" x14ac:dyDescent="0.25">
      <c r="J108" s="442" t="s">
        <v>278</v>
      </c>
      <c r="K108" s="442" t="s">
        <v>323</v>
      </c>
      <c r="L108" s="442">
        <v>1629490</v>
      </c>
      <c r="M108" s="442">
        <v>11153</v>
      </c>
      <c r="N108" s="442">
        <v>0.4</v>
      </c>
      <c r="O108" s="442">
        <v>400.28</v>
      </c>
    </row>
    <row r="109" spans="10:15" x14ac:dyDescent="0.25">
      <c r="J109" s="442" t="s">
        <v>278</v>
      </c>
      <c r="K109" s="442" t="s">
        <v>620</v>
      </c>
      <c r="L109" s="442">
        <v>4256499</v>
      </c>
      <c r="M109" s="442">
        <v>12365</v>
      </c>
      <c r="N109" s="442">
        <v>0.94</v>
      </c>
      <c r="O109" s="442">
        <v>943.12</v>
      </c>
    </row>
    <row r="110" spans="10:15" x14ac:dyDescent="0.25">
      <c r="J110" s="442" t="s">
        <v>278</v>
      </c>
      <c r="K110" s="442" t="s">
        <v>621</v>
      </c>
      <c r="L110" s="442">
        <v>4337608</v>
      </c>
      <c r="M110" s="442">
        <v>78524</v>
      </c>
      <c r="N110" s="442">
        <v>0.15</v>
      </c>
      <c r="O110" s="442">
        <v>151.34</v>
      </c>
    </row>
    <row r="111" spans="10:15" x14ac:dyDescent="0.25">
      <c r="J111" s="442" t="s">
        <v>278</v>
      </c>
      <c r="K111" s="442" t="s">
        <v>622</v>
      </c>
      <c r="L111" s="442">
        <v>417253</v>
      </c>
      <c r="M111" s="442">
        <v>5331</v>
      </c>
      <c r="N111" s="442">
        <v>0.21</v>
      </c>
      <c r="O111" s="442">
        <v>214.44</v>
      </c>
    </row>
    <row r="112" spans="10:15" x14ac:dyDescent="0.25">
      <c r="J112" s="442" t="s">
        <v>278</v>
      </c>
      <c r="K112" s="442" t="s">
        <v>623</v>
      </c>
      <c r="L112" s="442">
        <v>1409488</v>
      </c>
      <c r="M112" s="442">
        <v>6186</v>
      </c>
      <c r="N112" s="442">
        <v>0.62</v>
      </c>
      <c r="O112" s="442">
        <v>624.25</v>
      </c>
    </row>
    <row r="113" spans="10:15" x14ac:dyDescent="0.25">
      <c r="J113" s="442" t="s">
        <v>278</v>
      </c>
      <c r="K113" s="442" t="s">
        <v>624</v>
      </c>
      <c r="L113" s="442">
        <v>1647658</v>
      </c>
      <c r="M113" s="442">
        <v>23507</v>
      </c>
      <c r="N113" s="442">
        <v>0.19</v>
      </c>
      <c r="O113" s="442">
        <v>192.03</v>
      </c>
    </row>
    <row r="114" spans="10:15" x14ac:dyDescent="0.25">
      <c r="J114" s="442" t="s">
        <v>278</v>
      </c>
      <c r="K114" s="442" t="s">
        <v>625</v>
      </c>
      <c r="L114" s="442">
        <v>452307</v>
      </c>
      <c r="M114" s="442">
        <v>3271</v>
      </c>
      <c r="N114" s="442">
        <v>0.38</v>
      </c>
      <c r="O114" s="442">
        <v>378.84</v>
      </c>
    </row>
    <row r="115" spans="10:15" x14ac:dyDescent="0.25">
      <c r="J115" s="442" t="s">
        <v>278</v>
      </c>
      <c r="K115" s="442" t="s">
        <v>280</v>
      </c>
      <c r="L115" s="442">
        <v>318580996</v>
      </c>
      <c r="M115" s="442">
        <v>4965696</v>
      </c>
      <c r="N115" s="442">
        <v>0.18</v>
      </c>
      <c r="O115" s="442">
        <v>175.77</v>
      </c>
    </row>
    <row r="116" spans="10:15" x14ac:dyDescent="0.25">
      <c r="J116" s="442" t="s">
        <v>278</v>
      </c>
      <c r="K116" s="442" t="s">
        <v>626</v>
      </c>
      <c r="L116" s="442">
        <v>32282</v>
      </c>
      <c r="M116" s="442">
        <v>634</v>
      </c>
      <c r="N116" s="442">
        <v>0.14000000000000001</v>
      </c>
      <c r="O116" s="442">
        <v>139.5</v>
      </c>
    </row>
    <row r="117" spans="10:15" x14ac:dyDescent="0.25">
      <c r="J117" s="442" t="s">
        <v>278</v>
      </c>
      <c r="K117" s="442" t="s">
        <v>627</v>
      </c>
      <c r="L117" s="442">
        <v>190318</v>
      </c>
      <c r="M117" s="442">
        <v>1960</v>
      </c>
      <c r="N117" s="442">
        <v>0.27</v>
      </c>
      <c r="O117" s="442">
        <v>266.02999999999997</v>
      </c>
    </row>
    <row r="118" spans="10:15" x14ac:dyDescent="0.25">
      <c r="J118" s="442" t="s">
        <v>278</v>
      </c>
      <c r="K118" s="442" t="s">
        <v>328</v>
      </c>
      <c r="L118" s="442">
        <v>730868</v>
      </c>
      <c r="M118" s="442">
        <v>8742</v>
      </c>
      <c r="N118" s="442">
        <v>0.23</v>
      </c>
      <c r="O118" s="442">
        <v>229.05</v>
      </c>
    </row>
    <row r="119" spans="10:15" x14ac:dyDescent="0.25">
      <c r="J119" s="442" t="s">
        <v>278</v>
      </c>
      <c r="K119" s="442" t="s">
        <v>673</v>
      </c>
      <c r="L119" s="442">
        <v>186831</v>
      </c>
      <c r="M119" s="442">
        <v>1380</v>
      </c>
      <c r="N119" s="442">
        <v>0.37</v>
      </c>
      <c r="O119" s="442">
        <v>370.92</v>
      </c>
    </row>
    <row r="120" spans="10:15" x14ac:dyDescent="0.25">
      <c r="J120" s="442" t="s">
        <v>278</v>
      </c>
      <c r="K120" s="442" t="s">
        <v>628</v>
      </c>
      <c r="L120" s="442">
        <v>25677</v>
      </c>
      <c r="M120" s="442">
        <v>165</v>
      </c>
      <c r="N120" s="442">
        <v>0.43</v>
      </c>
      <c r="O120" s="442">
        <v>426.35</v>
      </c>
    </row>
    <row r="121" spans="10:15" x14ac:dyDescent="0.25">
      <c r="J121" s="442" t="s">
        <v>278</v>
      </c>
      <c r="K121" s="442" t="s">
        <v>629</v>
      </c>
      <c r="L121" s="442">
        <v>19553</v>
      </c>
      <c r="M121" s="442">
        <v>84</v>
      </c>
      <c r="N121" s="442">
        <v>0.64</v>
      </c>
      <c r="O121" s="442">
        <v>637.74</v>
      </c>
    </row>
    <row r="122" spans="10:15" x14ac:dyDescent="0.25">
      <c r="J122" s="442" t="s">
        <v>278</v>
      </c>
      <c r="K122" s="442" t="s">
        <v>630</v>
      </c>
      <c r="L122" s="442">
        <v>1006733</v>
      </c>
      <c r="M122" s="442">
        <v>16715</v>
      </c>
      <c r="N122" s="442">
        <v>0.17</v>
      </c>
      <c r="O122" s="442">
        <v>165.01</v>
      </c>
    </row>
    <row r="123" spans="10:15" x14ac:dyDescent="0.25">
      <c r="J123" s="442" t="s">
        <v>278</v>
      </c>
      <c r="K123" s="442" t="s">
        <v>318</v>
      </c>
      <c r="L123" s="442">
        <v>1661862</v>
      </c>
      <c r="M123" s="442">
        <v>25887</v>
      </c>
      <c r="N123" s="442">
        <v>0.18</v>
      </c>
      <c r="O123" s="442">
        <v>175.88</v>
      </c>
    </row>
    <row r="124" spans="10:15" x14ac:dyDescent="0.25">
      <c r="J124" s="442" t="s">
        <v>278</v>
      </c>
      <c r="K124" s="442" t="s">
        <v>631</v>
      </c>
      <c r="L124" s="442">
        <v>861929</v>
      </c>
      <c r="M124" s="442">
        <v>11109</v>
      </c>
      <c r="N124" s="442">
        <v>0.21</v>
      </c>
      <c r="O124" s="442">
        <v>212.57</v>
      </c>
    </row>
    <row r="125" spans="10:15" x14ac:dyDescent="0.25">
      <c r="J125" s="442" t="s">
        <v>278</v>
      </c>
      <c r="K125" s="442" t="s">
        <v>632</v>
      </c>
      <c r="L125" s="442">
        <v>179447</v>
      </c>
      <c r="M125" s="442">
        <v>2824</v>
      </c>
      <c r="N125" s="442">
        <v>0.17</v>
      </c>
      <c r="O125" s="442">
        <v>174.09</v>
      </c>
    </row>
    <row r="126" spans="10:15" x14ac:dyDescent="0.25">
      <c r="J126" s="442" t="s">
        <v>278</v>
      </c>
      <c r="K126" s="442" t="s">
        <v>633</v>
      </c>
      <c r="L126" s="442">
        <v>367478</v>
      </c>
      <c r="M126" s="442">
        <v>1560</v>
      </c>
      <c r="N126" s="442">
        <v>0.65</v>
      </c>
      <c r="O126" s="442">
        <v>645.38</v>
      </c>
    </row>
    <row r="127" spans="10:15" x14ac:dyDescent="0.25">
      <c r="J127" s="442" t="s">
        <v>278</v>
      </c>
      <c r="K127" s="442" t="s">
        <v>634</v>
      </c>
      <c r="L127" s="442">
        <v>425966</v>
      </c>
      <c r="M127" s="442">
        <v>1874</v>
      </c>
      <c r="N127" s="442">
        <v>0.62</v>
      </c>
      <c r="O127" s="442">
        <v>622.75</v>
      </c>
    </row>
    <row r="128" spans="10:15" x14ac:dyDescent="0.25">
      <c r="J128" s="442" t="s">
        <v>278</v>
      </c>
      <c r="K128" s="442" t="s">
        <v>294</v>
      </c>
      <c r="L128" s="442">
        <v>1556285</v>
      </c>
      <c r="M128" s="442">
        <v>8833</v>
      </c>
      <c r="N128" s="442">
        <v>0.48</v>
      </c>
      <c r="O128" s="442">
        <v>482.71</v>
      </c>
    </row>
    <row r="129" spans="10:15" x14ac:dyDescent="0.25">
      <c r="J129" s="442" t="s">
        <v>278</v>
      </c>
      <c r="K129" s="442" t="s">
        <v>296</v>
      </c>
      <c r="L129" s="442">
        <v>1271313</v>
      </c>
      <c r="M129" s="442">
        <v>10012</v>
      </c>
      <c r="N129" s="442">
        <v>0.35</v>
      </c>
      <c r="O129" s="442">
        <v>347.89</v>
      </c>
    </row>
    <row r="130" spans="10:15" x14ac:dyDescent="0.25">
      <c r="J130" s="442" t="s">
        <v>278</v>
      </c>
      <c r="K130" s="442" t="s">
        <v>635</v>
      </c>
      <c r="L130" s="442">
        <v>293197</v>
      </c>
      <c r="M130" s="442">
        <v>2803</v>
      </c>
      <c r="N130" s="442">
        <v>0.28999999999999998</v>
      </c>
      <c r="O130" s="442">
        <v>286.58</v>
      </c>
    </row>
    <row r="131" spans="10:15" x14ac:dyDescent="0.25">
      <c r="J131" s="442" t="s">
        <v>278</v>
      </c>
      <c r="K131" s="442" t="s">
        <v>636</v>
      </c>
      <c r="L131" s="442">
        <v>530378</v>
      </c>
      <c r="M131" s="442">
        <v>8561</v>
      </c>
      <c r="N131" s="442">
        <v>0.17</v>
      </c>
      <c r="O131" s="442">
        <v>169.73</v>
      </c>
    </row>
    <row r="132" spans="10:15" x14ac:dyDescent="0.25">
      <c r="J132" s="442" t="s">
        <v>278</v>
      </c>
      <c r="K132" s="442" t="s">
        <v>637</v>
      </c>
      <c r="L132" s="442">
        <v>4258584</v>
      </c>
      <c r="M132" s="442">
        <v>17496</v>
      </c>
      <c r="N132" s="442">
        <v>0.67</v>
      </c>
      <c r="O132" s="442">
        <v>666.86</v>
      </c>
    </row>
    <row r="133" spans="10:15" x14ac:dyDescent="0.25">
      <c r="J133" s="442" t="s">
        <v>278</v>
      </c>
      <c r="K133" s="442" t="s">
        <v>638</v>
      </c>
      <c r="L133" s="442">
        <v>23724</v>
      </c>
      <c r="M133" s="442">
        <v>60</v>
      </c>
      <c r="N133" s="442">
        <v>1.08</v>
      </c>
      <c r="O133" s="442">
        <v>1083.29</v>
      </c>
    </row>
    <row r="134" spans="10:15" x14ac:dyDescent="0.25">
      <c r="J134" s="442" t="s">
        <v>278</v>
      </c>
      <c r="K134" s="442" t="s">
        <v>639</v>
      </c>
      <c r="L134" s="442">
        <v>337772</v>
      </c>
      <c r="M134" s="442">
        <v>4226</v>
      </c>
      <c r="N134" s="442">
        <v>0.22</v>
      </c>
      <c r="O134" s="442">
        <v>218.98</v>
      </c>
    </row>
    <row r="135" spans="10:15" x14ac:dyDescent="0.25">
      <c r="J135" s="442" t="s">
        <v>278</v>
      </c>
      <c r="K135" s="442" t="s">
        <v>640</v>
      </c>
      <c r="L135" s="442">
        <v>40710185</v>
      </c>
      <c r="M135" s="442">
        <v>611924</v>
      </c>
      <c r="N135" s="442">
        <v>0.18</v>
      </c>
      <c r="O135" s="442">
        <v>182.27</v>
      </c>
    </row>
    <row r="136" spans="10:15" x14ac:dyDescent="0.25">
      <c r="J136" s="442" t="s">
        <v>278</v>
      </c>
      <c r="K136" s="442" t="s">
        <v>641</v>
      </c>
      <c r="L136" s="442">
        <v>5167163</v>
      </c>
      <c r="M136" s="442">
        <v>78336</v>
      </c>
      <c r="N136" s="442">
        <v>0.18</v>
      </c>
      <c r="O136" s="442">
        <v>180.72</v>
      </c>
    </row>
    <row r="137" spans="10:15" x14ac:dyDescent="0.25">
      <c r="J137" s="442" t="s">
        <v>278</v>
      </c>
      <c r="K137" s="442" t="s">
        <v>325</v>
      </c>
      <c r="L137" s="442">
        <v>3750367</v>
      </c>
      <c r="M137" s="442">
        <v>56192</v>
      </c>
      <c r="N137" s="442">
        <v>0.18</v>
      </c>
      <c r="O137" s="442">
        <v>182.85</v>
      </c>
    </row>
    <row r="138" spans="10:15" x14ac:dyDescent="0.25">
      <c r="J138" s="442" t="s">
        <v>278</v>
      </c>
      <c r="K138" s="442" t="s">
        <v>642</v>
      </c>
      <c r="L138" s="442">
        <v>835252</v>
      </c>
      <c r="M138" s="442">
        <v>13003</v>
      </c>
      <c r="N138" s="442">
        <v>0.18</v>
      </c>
      <c r="O138" s="442">
        <v>175.99</v>
      </c>
    </row>
    <row r="139" spans="10:15" x14ac:dyDescent="0.25">
      <c r="J139" s="442" t="s">
        <v>278</v>
      </c>
      <c r="K139" s="442" t="s">
        <v>329</v>
      </c>
      <c r="L139" s="442">
        <v>2466716</v>
      </c>
      <c r="M139" s="442">
        <v>39272</v>
      </c>
      <c r="N139" s="442">
        <v>0.17</v>
      </c>
      <c r="O139" s="442">
        <v>172.09</v>
      </c>
    </row>
    <row r="140" spans="10:15" x14ac:dyDescent="0.25">
      <c r="J140" s="442" t="s">
        <v>278</v>
      </c>
      <c r="K140" s="442" t="s">
        <v>643</v>
      </c>
      <c r="L140" s="442">
        <v>539203</v>
      </c>
      <c r="M140" s="442">
        <v>2181</v>
      </c>
      <c r="N140" s="442">
        <v>0.68</v>
      </c>
      <c r="O140" s="442">
        <v>677.34</v>
      </c>
    </row>
    <row r="141" spans="10:15" x14ac:dyDescent="0.25">
      <c r="J141" s="442" t="s">
        <v>278</v>
      </c>
      <c r="K141" s="442" t="s">
        <v>314</v>
      </c>
      <c r="L141" s="442">
        <v>344907</v>
      </c>
      <c r="M141" s="442">
        <v>1516</v>
      </c>
      <c r="N141" s="442">
        <v>0.62</v>
      </c>
      <c r="O141" s="442">
        <v>623.32000000000005</v>
      </c>
    </row>
    <row r="142" spans="10:15" x14ac:dyDescent="0.25">
      <c r="J142" s="442" t="s">
        <v>278</v>
      </c>
      <c r="K142" s="442" t="s">
        <v>644</v>
      </c>
      <c r="L142" s="442">
        <v>279490</v>
      </c>
      <c r="M142" s="442">
        <v>3487</v>
      </c>
      <c r="N142" s="442">
        <v>0.22</v>
      </c>
      <c r="O142" s="442">
        <v>219.59</v>
      </c>
    </row>
    <row r="143" spans="10:15" x14ac:dyDescent="0.25">
      <c r="J143" s="442" t="s">
        <v>278</v>
      </c>
      <c r="K143" s="442" t="s">
        <v>645</v>
      </c>
      <c r="L143" s="442">
        <v>1222213</v>
      </c>
      <c r="M143" s="442">
        <v>13103</v>
      </c>
      <c r="N143" s="442">
        <v>0.26</v>
      </c>
      <c r="O143" s="442">
        <v>255.55</v>
      </c>
    </row>
    <row r="144" spans="10:15" x14ac:dyDescent="0.25">
      <c r="J144" s="442" t="s">
        <v>278</v>
      </c>
      <c r="K144" s="442" t="s">
        <v>646</v>
      </c>
      <c r="L144" s="442">
        <v>45577</v>
      </c>
      <c r="M144" s="442">
        <v>399</v>
      </c>
      <c r="N144" s="442">
        <v>0.31</v>
      </c>
      <c r="O144" s="442">
        <v>312.95</v>
      </c>
    </row>
    <row r="145" spans="10:15" x14ac:dyDescent="0.25">
      <c r="J145" s="442" t="s">
        <v>278</v>
      </c>
      <c r="K145" s="442" t="s">
        <v>647</v>
      </c>
      <c r="L145" s="442">
        <v>611665</v>
      </c>
      <c r="M145" s="442">
        <v>4548</v>
      </c>
      <c r="N145" s="442">
        <v>0.37</v>
      </c>
      <c r="O145" s="442">
        <v>368.47</v>
      </c>
    </row>
    <row r="146" spans="10:15" x14ac:dyDescent="0.25">
      <c r="J146" s="442" t="s">
        <v>278</v>
      </c>
      <c r="K146" s="442" t="s">
        <v>648</v>
      </c>
      <c r="L146" s="442">
        <v>436312</v>
      </c>
      <c r="M146" s="442">
        <v>1399</v>
      </c>
      <c r="N146" s="442">
        <v>0.85</v>
      </c>
      <c r="O146" s="442">
        <v>854.45</v>
      </c>
    </row>
    <row r="147" spans="10:15" x14ac:dyDescent="0.25">
      <c r="J147" s="442" t="s">
        <v>278</v>
      </c>
      <c r="K147" s="442" t="s">
        <v>649</v>
      </c>
      <c r="L147" s="442">
        <v>2137195</v>
      </c>
      <c r="M147" s="442">
        <v>9274</v>
      </c>
      <c r="N147" s="442">
        <v>0.63</v>
      </c>
      <c r="O147" s="442">
        <v>631.37</v>
      </c>
    </row>
    <row r="148" spans="10:15" x14ac:dyDescent="0.25">
      <c r="J148" s="442" t="s">
        <v>278</v>
      </c>
      <c r="K148" s="442" t="s">
        <v>650</v>
      </c>
      <c r="L148" s="442">
        <v>161926</v>
      </c>
      <c r="M148" s="442">
        <v>1333</v>
      </c>
      <c r="N148" s="442">
        <v>0.33</v>
      </c>
      <c r="O148" s="442">
        <v>332.81</v>
      </c>
    </row>
    <row r="149" spans="10:15" x14ac:dyDescent="0.25">
      <c r="J149" s="442" t="s">
        <v>278</v>
      </c>
      <c r="K149" s="442" t="s">
        <v>326</v>
      </c>
      <c r="L149" s="442">
        <v>3484128</v>
      </c>
      <c r="M149" s="442">
        <v>52531</v>
      </c>
      <c r="N149" s="442">
        <v>0.18</v>
      </c>
      <c r="O149" s="442">
        <v>181.71</v>
      </c>
    </row>
    <row r="150" spans="10:15" x14ac:dyDescent="0.25">
      <c r="J150" s="442" t="s">
        <v>278</v>
      </c>
      <c r="K150" s="442" t="s">
        <v>651</v>
      </c>
      <c r="L150" s="442">
        <v>355260</v>
      </c>
      <c r="M150" s="442">
        <v>4266</v>
      </c>
      <c r="N150" s="442">
        <v>0.23</v>
      </c>
      <c r="O150" s="442">
        <v>228.16</v>
      </c>
    </row>
    <row r="151" spans="10:15" x14ac:dyDescent="0.25">
      <c r="J151" s="442" t="s">
        <v>278</v>
      </c>
      <c r="K151" s="442" t="s">
        <v>652</v>
      </c>
      <c r="L151" s="442">
        <v>133357</v>
      </c>
      <c r="M151" s="442">
        <v>1243</v>
      </c>
      <c r="N151" s="442">
        <v>0.28999999999999998</v>
      </c>
      <c r="O151" s="442">
        <v>293.94</v>
      </c>
    </row>
    <row r="152" spans="10:15" x14ac:dyDescent="0.25">
      <c r="J152" s="442" t="s">
        <v>278</v>
      </c>
      <c r="K152" s="442" t="s">
        <v>653</v>
      </c>
      <c r="L152" s="442">
        <v>182971</v>
      </c>
      <c r="M152" s="442">
        <v>632</v>
      </c>
      <c r="N152" s="442">
        <v>0.79</v>
      </c>
      <c r="O152" s="442">
        <v>793.18</v>
      </c>
    </row>
    <row r="153" spans="10:15" x14ac:dyDescent="0.25">
      <c r="J153" s="442" t="s">
        <v>278</v>
      </c>
      <c r="K153" s="442" t="s">
        <v>674</v>
      </c>
      <c r="L153" s="442">
        <v>1138364</v>
      </c>
      <c r="M153" s="442">
        <v>12611</v>
      </c>
      <c r="N153" s="442">
        <v>0.25</v>
      </c>
      <c r="O153" s="442">
        <v>247.31</v>
      </c>
    </row>
    <row r="154" spans="10:15" x14ac:dyDescent="0.25">
      <c r="J154" s="442" t="s">
        <v>278</v>
      </c>
      <c r="K154" s="442" t="s">
        <v>654</v>
      </c>
      <c r="L154" s="442">
        <v>4422618</v>
      </c>
      <c r="M154" s="442">
        <v>15998</v>
      </c>
      <c r="N154" s="442">
        <v>0.76</v>
      </c>
      <c r="O154" s="442">
        <v>757.39</v>
      </c>
    </row>
    <row r="155" spans="10:15" x14ac:dyDescent="0.25">
      <c r="J155" s="442" t="s">
        <v>655</v>
      </c>
      <c r="K155" s="442" t="s">
        <v>332</v>
      </c>
      <c r="L155" s="442">
        <v>7714214</v>
      </c>
      <c r="M155" s="442">
        <v>135037</v>
      </c>
      <c r="N155" s="442">
        <v>0.16</v>
      </c>
      <c r="O155" s="442">
        <v>156.51</v>
      </c>
    </row>
    <row r="156" spans="10:15" x14ac:dyDescent="0.25">
      <c r="J156" s="442" t="s">
        <v>333</v>
      </c>
      <c r="K156" s="442" t="s">
        <v>334</v>
      </c>
      <c r="L156" s="442">
        <v>10383426</v>
      </c>
      <c r="M156" s="442">
        <v>195519</v>
      </c>
      <c r="N156" s="442">
        <v>0.15</v>
      </c>
      <c r="O156" s="442">
        <v>145.5</v>
      </c>
    </row>
  </sheetData>
  <mergeCells count="1">
    <mergeCell ref="B1:G1"/>
  </mergeCells>
  <hyperlinks>
    <hyperlink ref="H1" location="INDICE!A1" display="INDICE" xr:uid="{00000000-0004-0000-1500-000000000000}"/>
    <hyperlink ref="H2" location="Matriz_Estadisticas!A1" display="ESTADÍSTICAS" xr:uid="{00000000-0004-0000-1500-000001000000}"/>
  </hyperlinks>
  <pageMargins left="0.7" right="0.7" top="0.75" bottom="0.75" header="0.3" footer="0.3"/>
  <pageSetup orientation="portrait" horizontalDpi="4294967293" verticalDpi="4294967293"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C37"/>
  <sheetViews>
    <sheetView zoomScaleNormal="100" workbookViewId="0"/>
  </sheetViews>
  <sheetFormatPr baseColWidth="10" defaultColWidth="11.42578125" defaultRowHeight="12.75" x14ac:dyDescent="0.2"/>
  <cols>
    <col min="1" max="1" width="44.42578125" style="44" bestFit="1" customWidth="1"/>
    <col min="2" max="2" width="100.7109375" style="43" customWidth="1"/>
    <col min="3" max="3" width="7" style="42" bestFit="1" customWidth="1"/>
    <col min="4" max="16384" width="11.42578125" style="42"/>
  </cols>
  <sheetData>
    <row r="1" spans="1:3" ht="15" x14ac:dyDescent="0.2">
      <c r="A1" s="678" t="s">
        <v>401</v>
      </c>
      <c r="B1" s="679" t="s">
        <v>402</v>
      </c>
      <c r="C1" s="6" t="s">
        <v>144</v>
      </c>
    </row>
    <row r="2" spans="1:3" ht="15" customHeight="1" x14ac:dyDescent="0.2">
      <c r="A2" s="415" t="s">
        <v>8</v>
      </c>
      <c r="B2" s="362" t="s">
        <v>61</v>
      </c>
    </row>
    <row r="3" spans="1:3" ht="15" customHeight="1" x14ac:dyDescent="0.2">
      <c r="A3" s="415" t="s">
        <v>6</v>
      </c>
      <c r="B3" s="361" t="s">
        <v>487</v>
      </c>
    </row>
    <row r="4" spans="1:3" ht="15" customHeight="1" x14ac:dyDescent="0.2">
      <c r="A4" s="415" t="s">
        <v>370</v>
      </c>
      <c r="B4" s="361" t="s">
        <v>675</v>
      </c>
    </row>
    <row r="5" spans="1:3" ht="15" customHeight="1" x14ac:dyDescent="0.2">
      <c r="A5" s="415" t="s">
        <v>11</v>
      </c>
      <c r="B5" s="361" t="s">
        <v>676</v>
      </c>
    </row>
    <row r="6" spans="1:3" ht="15" customHeight="1" x14ac:dyDescent="0.2">
      <c r="A6" s="415" t="s">
        <v>145</v>
      </c>
      <c r="B6" s="256" t="s">
        <v>451</v>
      </c>
    </row>
    <row r="7" spans="1:3" ht="15" customHeight="1" x14ac:dyDescent="0.2">
      <c r="A7" s="415" t="s">
        <v>9</v>
      </c>
      <c r="B7" s="256" t="s">
        <v>677</v>
      </c>
    </row>
    <row r="8" spans="1:3" ht="15" customHeight="1" x14ac:dyDescent="0.2">
      <c r="A8" s="415" t="s">
        <v>371</v>
      </c>
      <c r="B8" s="362">
        <v>2018</v>
      </c>
    </row>
    <row r="9" spans="1:3" ht="15" customHeight="1" x14ac:dyDescent="0.2">
      <c r="A9" s="415" t="s">
        <v>372</v>
      </c>
      <c r="B9" s="361" t="s">
        <v>15</v>
      </c>
    </row>
    <row r="10" spans="1:3" ht="102" x14ac:dyDescent="0.2">
      <c r="A10" s="209" t="s">
        <v>373</v>
      </c>
      <c r="B10" s="260" t="s">
        <v>678</v>
      </c>
    </row>
    <row r="11" spans="1:3" ht="15" customHeight="1" x14ac:dyDescent="0.2">
      <c r="A11" s="415" t="s">
        <v>374</v>
      </c>
      <c r="B11" s="257" t="s">
        <v>679</v>
      </c>
    </row>
    <row r="12" spans="1:3" ht="15" customHeight="1" x14ac:dyDescent="0.2">
      <c r="A12" s="415" t="s">
        <v>375</v>
      </c>
      <c r="B12" s="261" t="s">
        <v>680</v>
      </c>
    </row>
    <row r="13" spans="1:3" ht="15" customHeight="1" x14ac:dyDescent="0.2">
      <c r="A13" s="415" t="s">
        <v>376</v>
      </c>
      <c r="B13" s="261" t="s">
        <v>680</v>
      </c>
    </row>
    <row r="14" spans="1:3" ht="15" customHeight="1" x14ac:dyDescent="0.2">
      <c r="A14" s="415" t="s">
        <v>146</v>
      </c>
      <c r="B14" s="257" t="s">
        <v>681</v>
      </c>
    </row>
    <row r="15" spans="1:3" ht="15" customHeight="1" x14ac:dyDescent="0.2">
      <c r="A15" s="415" t="s">
        <v>377</v>
      </c>
      <c r="B15" s="258">
        <v>43559</v>
      </c>
    </row>
    <row r="16" spans="1:3" ht="15" customHeight="1" x14ac:dyDescent="0.2">
      <c r="A16" s="415" t="s">
        <v>378</v>
      </c>
      <c r="B16" s="259">
        <v>43667</v>
      </c>
    </row>
    <row r="17" spans="1:2" ht="15" customHeight="1" x14ac:dyDescent="0.2">
      <c r="A17" s="433" t="s">
        <v>379</v>
      </c>
      <c r="B17" s="257" t="s">
        <v>682</v>
      </c>
    </row>
    <row r="18" spans="1:2" ht="15" customHeight="1" x14ac:dyDescent="0.2">
      <c r="A18" s="432" t="s">
        <v>380</v>
      </c>
      <c r="B18" s="257" t="s">
        <v>683</v>
      </c>
    </row>
    <row r="19" spans="1:2" ht="15" customHeight="1" x14ac:dyDescent="0.2">
      <c r="A19" s="432" t="s">
        <v>381</v>
      </c>
      <c r="B19" s="257" t="s">
        <v>530</v>
      </c>
    </row>
    <row r="20" spans="1:2" ht="15" customHeight="1" x14ac:dyDescent="0.2">
      <c r="A20" s="432" t="s">
        <v>382</v>
      </c>
      <c r="B20" s="257" t="s">
        <v>462</v>
      </c>
    </row>
    <row r="21" spans="1:2" ht="15" customHeight="1" x14ac:dyDescent="0.2">
      <c r="A21" s="432" t="s">
        <v>385</v>
      </c>
      <c r="B21" s="257" t="s">
        <v>684</v>
      </c>
    </row>
    <row r="22" spans="1:2" ht="15" customHeight="1" x14ac:dyDescent="0.2">
      <c r="A22" s="432" t="s">
        <v>386</v>
      </c>
      <c r="B22" s="257" t="s">
        <v>685</v>
      </c>
    </row>
    <row r="23" spans="1:2" ht="15" customHeight="1" x14ac:dyDescent="0.2">
      <c r="A23" s="432" t="s">
        <v>418</v>
      </c>
      <c r="B23" s="616" t="s">
        <v>686</v>
      </c>
    </row>
    <row r="24" spans="1:2" ht="15" customHeight="1" x14ac:dyDescent="0.2">
      <c r="A24" s="432" t="s">
        <v>387</v>
      </c>
      <c r="B24" s="257" t="s">
        <v>687</v>
      </c>
    </row>
    <row r="25" spans="1:2" ht="15" customHeight="1" x14ac:dyDescent="0.2">
      <c r="A25" s="432" t="s">
        <v>388</v>
      </c>
      <c r="B25" s="257" t="s">
        <v>688</v>
      </c>
    </row>
    <row r="26" spans="1:2" ht="15" customHeight="1" x14ac:dyDescent="0.2">
      <c r="A26" s="432" t="s">
        <v>389</v>
      </c>
      <c r="B26" s="257" t="s">
        <v>689</v>
      </c>
    </row>
    <row r="27" spans="1:2" ht="15" customHeight="1" x14ac:dyDescent="0.2">
      <c r="A27" s="432" t="s">
        <v>390</v>
      </c>
      <c r="B27" s="257" t="s">
        <v>690</v>
      </c>
    </row>
    <row r="28" spans="1:2" ht="15" customHeight="1" x14ac:dyDescent="0.2">
      <c r="A28" s="432" t="s">
        <v>422</v>
      </c>
      <c r="B28" s="616" t="s">
        <v>686</v>
      </c>
    </row>
    <row r="29" spans="1:2" ht="15" customHeight="1" x14ac:dyDescent="0.2">
      <c r="A29" s="432" t="s">
        <v>391</v>
      </c>
      <c r="B29" s="257" t="s">
        <v>687</v>
      </c>
    </row>
    <row r="30" spans="1:2" ht="15" customHeight="1" x14ac:dyDescent="0.2">
      <c r="A30" s="432" t="s">
        <v>392</v>
      </c>
      <c r="B30" s="120" t="s">
        <v>691</v>
      </c>
    </row>
    <row r="31" spans="1:2" ht="15" customHeight="1" x14ac:dyDescent="0.2">
      <c r="A31" s="432" t="s">
        <v>393</v>
      </c>
      <c r="B31" s="121"/>
    </row>
    <row r="32" spans="1:2" ht="15" customHeight="1" x14ac:dyDescent="0.2">
      <c r="A32" s="432" t="s">
        <v>394</v>
      </c>
      <c r="B32" s="121"/>
    </row>
    <row r="33" spans="1:2" ht="15" customHeight="1" x14ac:dyDescent="0.2">
      <c r="A33" s="432" t="s">
        <v>423</v>
      </c>
      <c r="B33" s="121"/>
    </row>
    <row r="34" spans="1:2" ht="15" customHeight="1" x14ac:dyDescent="0.2">
      <c r="A34" s="432" t="s">
        <v>395</v>
      </c>
      <c r="B34" s="121"/>
    </row>
    <row r="35" spans="1:2" ht="15" customHeight="1" x14ac:dyDescent="0.2">
      <c r="A35" s="432" t="s">
        <v>396</v>
      </c>
      <c r="B35" s="121"/>
    </row>
    <row r="36" spans="1:2" ht="25.5" x14ac:dyDescent="0.2">
      <c r="A36" s="432" t="s">
        <v>383</v>
      </c>
      <c r="B36" s="646" t="s">
        <v>692</v>
      </c>
    </row>
    <row r="37" spans="1:2" ht="15" customHeight="1" x14ac:dyDescent="0.2">
      <c r="A37" s="432" t="s">
        <v>384</v>
      </c>
      <c r="B37" s="121" t="s">
        <v>468</v>
      </c>
    </row>
  </sheetData>
  <hyperlinks>
    <hyperlink ref="C1" location="INDICE!A1" display="INDICE" xr:uid="{00000000-0004-0000-1600-000000000000}"/>
  </hyperlinks>
  <pageMargins left="0.7" right="0.7" top="0.75" bottom="0.75" header="0.3" footer="0.3"/>
  <pageSetup paperSize="9"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AG124"/>
  <sheetViews>
    <sheetView zoomScaleNormal="100" workbookViewId="0">
      <selection activeCell="E42" sqref="E42"/>
    </sheetView>
  </sheetViews>
  <sheetFormatPr baseColWidth="10" defaultColWidth="14.5703125" defaultRowHeight="12.75" x14ac:dyDescent="0.25"/>
  <cols>
    <col min="1" max="1" width="17.28515625" style="75" bestFit="1" customWidth="1"/>
    <col min="2" max="2" width="16.140625" style="75" bestFit="1" customWidth="1"/>
    <col min="3" max="3" width="38.5703125" style="75" bestFit="1" customWidth="1"/>
    <col min="4" max="4" width="11.5703125" style="75" bestFit="1" customWidth="1"/>
    <col min="5" max="5" width="62.140625" style="75" bestFit="1" customWidth="1"/>
    <col min="6" max="6" width="56" style="75" bestFit="1" customWidth="1"/>
    <col min="7" max="7" width="42" style="75" customWidth="1"/>
    <col min="8" max="8" width="13.140625" style="75" bestFit="1" customWidth="1"/>
    <col min="9" max="9" width="13.140625" style="75" customWidth="1"/>
    <col min="10" max="10" width="4.28515625" style="75" customWidth="1"/>
    <col min="11" max="11" width="15.5703125" style="75" bestFit="1" customWidth="1"/>
    <col min="12" max="12" width="26.85546875" style="75" customWidth="1"/>
    <col min="13" max="13" width="11.5703125" style="75" bestFit="1" customWidth="1"/>
    <col min="14" max="14" width="17.28515625" style="75" customWidth="1"/>
    <col min="15" max="15" width="18.5703125" style="75" bestFit="1" customWidth="1"/>
    <col min="16" max="16" width="16.85546875" style="75" bestFit="1" customWidth="1"/>
    <col min="17" max="17" width="6" style="75" bestFit="1" customWidth="1"/>
    <col min="18" max="18" width="24.140625" style="75" bestFit="1" customWidth="1"/>
    <col min="19" max="19" width="73.7109375" style="75" bestFit="1" customWidth="1"/>
    <col min="20" max="20" width="57.7109375" style="75" bestFit="1" customWidth="1"/>
    <col min="21" max="21" width="8.85546875" style="75" customWidth="1"/>
    <col min="22" max="22" width="13.28515625" style="75" customWidth="1"/>
    <col min="23" max="23" width="9" style="75" customWidth="1"/>
    <col min="24" max="24" width="10.28515625" style="75" customWidth="1"/>
    <col min="25" max="25" width="10.85546875" style="75" customWidth="1"/>
    <col min="26" max="26" width="6.5703125" style="75" customWidth="1"/>
    <col min="27" max="27" width="13.28515625" style="75" customWidth="1"/>
    <col min="28" max="28" width="19.42578125" style="75" bestFit="1" customWidth="1"/>
    <col min="29" max="31" width="13.28515625" style="75" customWidth="1"/>
    <col min="32" max="32" width="11" style="75" customWidth="1"/>
    <col min="33" max="33" width="13.28515625" style="75" customWidth="1"/>
    <col min="34" max="16384" width="14.5703125" style="75"/>
  </cols>
  <sheetData>
    <row r="1" spans="1:33" ht="15" customHeight="1" x14ac:dyDescent="0.25">
      <c r="A1" s="119" t="s">
        <v>61</v>
      </c>
      <c r="B1" s="737" t="s">
        <v>676</v>
      </c>
      <c r="C1" s="738"/>
      <c r="D1" s="738"/>
      <c r="E1" s="739"/>
      <c r="F1" s="554"/>
      <c r="G1" s="64" t="s">
        <v>693</v>
      </c>
      <c r="H1" s="6" t="s">
        <v>144</v>
      </c>
      <c r="I1" s="6"/>
      <c r="J1" s="76"/>
      <c r="T1" s="76"/>
      <c r="U1" s="76"/>
      <c r="V1" s="76"/>
      <c r="W1" s="76"/>
      <c r="X1" s="76"/>
      <c r="Y1" s="76"/>
      <c r="Z1" s="76"/>
      <c r="AA1" s="76"/>
      <c r="AB1" s="76"/>
      <c r="AC1" s="76"/>
      <c r="AD1" s="76"/>
      <c r="AE1" s="76"/>
      <c r="AF1" s="76"/>
      <c r="AG1" s="76"/>
    </row>
    <row r="2" spans="1:33" ht="15" x14ac:dyDescent="0.25">
      <c r="A2" s="255" t="s">
        <v>174</v>
      </c>
      <c r="B2" s="255" t="s">
        <v>176</v>
      </c>
      <c r="C2" s="255" t="s">
        <v>177</v>
      </c>
      <c r="D2" s="255" t="s">
        <v>178</v>
      </c>
      <c r="E2" s="255" t="s">
        <v>694</v>
      </c>
      <c r="F2" s="255" t="s">
        <v>695</v>
      </c>
      <c r="G2" s="546">
        <v>20</v>
      </c>
      <c r="H2" s="6" t="s">
        <v>432</v>
      </c>
      <c r="I2" s="6"/>
      <c r="J2" s="76"/>
      <c r="K2" s="255" t="s">
        <v>696</v>
      </c>
      <c r="L2" s="255" t="s">
        <v>177</v>
      </c>
      <c r="M2" s="255" t="s">
        <v>178</v>
      </c>
      <c r="N2" s="255" t="s">
        <v>175</v>
      </c>
      <c r="O2" s="255" t="s">
        <v>697</v>
      </c>
      <c r="P2" s="255" t="s">
        <v>14</v>
      </c>
      <c r="Q2" s="255" t="s">
        <v>470</v>
      </c>
      <c r="R2" s="255" t="s">
        <v>698</v>
      </c>
      <c r="S2" s="255" t="s">
        <v>699</v>
      </c>
      <c r="T2" s="255" t="s">
        <v>700</v>
      </c>
      <c r="U2" s="76"/>
      <c r="V2" s="76"/>
      <c r="W2" s="76"/>
      <c r="X2" s="76"/>
      <c r="Y2" s="76"/>
      <c r="Z2" s="76"/>
      <c r="AA2" s="76"/>
      <c r="AB2" s="76"/>
      <c r="AC2" s="76"/>
      <c r="AD2" s="76"/>
      <c r="AE2" s="76"/>
      <c r="AF2" s="76"/>
      <c r="AG2" s="76"/>
    </row>
    <row r="3" spans="1:33" x14ac:dyDescent="0.2">
      <c r="A3" s="438" t="s">
        <v>179</v>
      </c>
      <c r="B3" s="410" t="s">
        <v>181</v>
      </c>
      <c r="C3" s="438" t="s">
        <v>182</v>
      </c>
      <c r="D3" s="439">
        <v>1001</v>
      </c>
      <c r="E3" s="249" t="s">
        <v>510</v>
      </c>
      <c r="F3" s="668" t="s">
        <v>510</v>
      </c>
      <c r="G3" s="573"/>
      <c r="J3" s="5"/>
      <c r="K3" s="555" t="s">
        <v>701</v>
      </c>
      <c r="L3" s="555" t="s">
        <v>702</v>
      </c>
      <c r="M3" s="555">
        <v>1001</v>
      </c>
      <c r="N3" s="555" t="s">
        <v>703</v>
      </c>
      <c r="O3" s="556"/>
      <c r="P3" s="556" t="s">
        <v>703</v>
      </c>
      <c r="Q3" s="176">
        <v>1101</v>
      </c>
      <c r="R3" s="442" t="s">
        <v>20</v>
      </c>
      <c r="S3" s="521" t="s">
        <v>510</v>
      </c>
      <c r="T3" s="521" t="s">
        <v>510</v>
      </c>
      <c r="U3" s="5"/>
      <c r="V3" s="5"/>
      <c r="W3" s="5"/>
      <c r="X3" s="5"/>
      <c r="Y3" s="5"/>
      <c r="Z3" s="5"/>
      <c r="AA3" s="5"/>
      <c r="AB3" s="5"/>
      <c r="AC3" s="5"/>
      <c r="AD3" s="5"/>
      <c r="AE3" s="5"/>
      <c r="AF3" s="5"/>
      <c r="AG3" s="5"/>
    </row>
    <row r="4" spans="1:33" x14ac:dyDescent="0.2">
      <c r="A4" s="438" t="s">
        <v>184</v>
      </c>
      <c r="B4" s="410" t="s">
        <v>181</v>
      </c>
      <c r="C4" s="438" t="s">
        <v>184</v>
      </c>
      <c r="D4" s="439">
        <v>2101</v>
      </c>
      <c r="E4" s="553">
        <v>9.8000000000000007</v>
      </c>
      <c r="F4" s="668" t="s">
        <v>704</v>
      </c>
      <c r="G4" s="663" t="s">
        <v>704</v>
      </c>
      <c r="H4" s="401">
        <f>+COUNTIF($F$3:$F$37,"SI")</f>
        <v>6</v>
      </c>
      <c r="I4" s="664">
        <f>+H4/19</f>
        <v>0.31578947368421051</v>
      </c>
      <c r="K4" s="555" t="s">
        <v>701</v>
      </c>
      <c r="L4" s="555" t="s">
        <v>702</v>
      </c>
      <c r="M4" s="555">
        <v>1001</v>
      </c>
      <c r="N4" s="555" t="s">
        <v>703</v>
      </c>
      <c r="O4" s="556"/>
      <c r="P4" s="556" t="s">
        <v>705</v>
      </c>
      <c r="Q4" s="176">
        <v>1107</v>
      </c>
      <c r="R4" s="442" t="s">
        <v>20</v>
      </c>
      <c r="S4" s="521" t="s">
        <v>510</v>
      </c>
      <c r="T4" s="521" t="s">
        <v>510</v>
      </c>
      <c r="U4" s="5"/>
      <c r="V4" s="5"/>
      <c r="W4" s="5"/>
      <c r="X4" s="5"/>
      <c r="Y4" s="5"/>
      <c r="Z4" s="5"/>
      <c r="AA4" s="5"/>
      <c r="AB4" s="5"/>
      <c r="AC4" s="5"/>
      <c r="AD4" s="5"/>
      <c r="AE4" s="5"/>
      <c r="AF4" s="5"/>
      <c r="AG4" s="5"/>
    </row>
    <row r="5" spans="1:33" x14ac:dyDescent="0.2">
      <c r="A5" s="438" t="s">
        <v>184</v>
      </c>
      <c r="B5" s="410" t="s">
        <v>181</v>
      </c>
      <c r="C5" s="438" t="s">
        <v>186</v>
      </c>
      <c r="D5" s="439">
        <v>2201</v>
      </c>
      <c r="E5" s="249" t="s">
        <v>510</v>
      </c>
      <c r="F5" s="668" t="s">
        <v>510</v>
      </c>
      <c r="G5" s="435" t="s">
        <v>706</v>
      </c>
      <c r="H5" s="401">
        <f>+COUNTIF($F$3:$F$37,"No")</f>
        <v>13</v>
      </c>
      <c r="I5" s="664">
        <f>+H5/19</f>
        <v>0.68421052631578949</v>
      </c>
      <c r="K5" s="555" t="s">
        <v>707</v>
      </c>
      <c r="L5" s="555" t="s">
        <v>707</v>
      </c>
      <c r="M5" s="555">
        <v>2101</v>
      </c>
      <c r="N5" s="555" t="s">
        <v>707</v>
      </c>
      <c r="O5" s="556" t="s">
        <v>708</v>
      </c>
      <c r="P5" s="556" t="s">
        <v>707</v>
      </c>
      <c r="Q5" s="176">
        <v>2101</v>
      </c>
      <c r="R5" s="442" t="s">
        <v>707</v>
      </c>
      <c r="S5" s="494">
        <v>9.8000000000000007</v>
      </c>
      <c r="T5" s="574" t="s">
        <v>709</v>
      </c>
      <c r="U5" s="5"/>
      <c r="V5" s="5"/>
      <c r="W5" s="5"/>
      <c r="X5" s="5"/>
      <c r="Y5" s="5"/>
      <c r="Z5" s="5"/>
      <c r="AA5" s="5"/>
      <c r="AB5" s="5"/>
      <c r="AC5" s="5"/>
      <c r="AD5" s="5"/>
      <c r="AE5" s="5"/>
      <c r="AF5" s="5"/>
      <c r="AG5" s="5"/>
    </row>
    <row r="6" spans="1:33" x14ac:dyDescent="0.2">
      <c r="A6" s="438" t="s">
        <v>187</v>
      </c>
      <c r="B6" s="410" t="s">
        <v>181</v>
      </c>
      <c r="C6" s="438" t="s">
        <v>189</v>
      </c>
      <c r="D6" s="439">
        <v>3001</v>
      </c>
      <c r="E6" s="552">
        <v>14.31</v>
      </c>
      <c r="F6" s="668" t="s">
        <v>704</v>
      </c>
      <c r="G6" s="573"/>
      <c r="J6" s="5"/>
      <c r="K6" s="555" t="s">
        <v>707</v>
      </c>
      <c r="L6" s="555" t="s">
        <v>710</v>
      </c>
      <c r="M6" s="555">
        <v>2201</v>
      </c>
      <c r="N6" s="555" t="s">
        <v>711</v>
      </c>
      <c r="O6" s="556"/>
      <c r="P6" s="556" t="s">
        <v>710</v>
      </c>
      <c r="Q6" s="176">
        <v>2201</v>
      </c>
      <c r="R6" s="442" t="s">
        <v>20</v>
      </c>
      <c r="S6" s="521" t="s">
        <v>510</v>
      </c>
      <c r="T6" s="521" t="s">
        <v>510</v>
      </c>
      <c r="U6" s="5"/>
      <c r="V6" s="5"/>
      <c r="W6" s="5"/>
      <c r="X6" s="5"/>
      <c r="Y6" s="5"/>
      <c r="Z6" s="5"/>
      <c r="AA6" s="5"/>
      <c r="AB6" s="5"/>
      <c r="AC6" s="5"/>
      <c r="AD6" s="5"/>
      <c r="AE6" s="5"/>
      <c r="AF6" s="5"/>
      <c r="AG6" s="5"/>
    </row>
    <row r="7" spans="1:33" x14ac:dyDescent="0.2">
      <c r="A7" s="438" t="s">
        <v>187</v>
      </c>
      <c r="B7" s="410" t="s">
        <v>181</v>
      </c>
      <c r="C7" s="411" t="s">
        <v>192</v>
      </c>
      <c r="D7" s="439">
        <v>3301</v>
      </c>
      <c r="E7" s="249" t="s">
        <v>510</v>
      </c>
      <c r="F7" s="668" t="s">
        <v>510</v>
      </c>
      <c r="G7" s="573"/>
      <c r="J7" s="5"/>
      <c r="K7" s="555" t="s">
        <v>712</v>
      </c>
      <c r="L7" s="555" t="s">
        <v>713</v>
      </c>
      <c r="M7" s="555">
        <v>3001</v>
      </c>
      <c r="N7" s="555" t="s">
        <v>714</v>
      </c>
      <c r="O7" s="556" t="s">
        <v>715</v>
      </c>
      <c r="P7" s="556" t="s">
        <v>714</v>
      </c>
      <c r="Q7" s="176">
        <v>3101</v>
      </c>
      <c r="R7" s="442" t="s">
        <v>716</v>
      </c>
      <c r="S7" s="494">
        <v>14.31</v>
      </c>
      <c r="T7" s="574" t="s">
        <v>709</v>
      </c>
      <c r="U7" s="5"/>
      <c r="V7" s="5"/>
      <c r="W7" s="5"/>
      <c r="X7" s="5"/>
      <c r="Y7" s="5"/>
      <c r="Z7" s="5"/>
      <c r="AA7" s="5"/>
      <c r="AB7" s="5"/>
      <c r="AC7" s="5"/>
      <c r="AD7" s="5"/>
      <c r="AE7" s="5"/>
      <c r="AF7" s="5"/>
      <c r="AG7" s="5"/>
    </row>
    <row r="8" spans="1:33" x14ac:dyDescent="0.2">
      <c r="A8" s="438" t="s">
        <v>193</v>
      </c>
      <c r="B8" s="410" t="s">
        <v>181</v>
      </c>
      <c r="C8" s="438" t="s">
        <v>195</v>
      </c>
      <c r="D8" s="439">
        <v>4001</v>
      </c>
      <c r="E8" s="552">
        <v>14.26</v>
      </c>
      <c r="F8" s="668" t="s">
        <v>704</v>
      </c>
      <c r="G8" s="573"/>
      <c r="J8" s="5"/>
      <c r="K8" s="555" t="s">
        <v>712</v>
      </c>
      <c r="L8" s="555" t="s">
        <v>713</v>
      </c>
      <c r="M8" s="555">
        <v>3001</v>
      </c>
      <c r="N8" s="555" t="s">
        <v>714</v>
      </c>
      <c r="O8" s="556"/>
      <c r="P8" s="556" t="s">
        <v>717</v>
      </c>
      <c r="Q8" s="176">
        <v>3103</v>
      </c>
      <c r="R8" s="442" t="s">
        <v>20</v>
      </c>
      <c r="S8" s="521" t="s">
        <v>510</v>
      </c>
      <c r="T8" s="521" t="s">
        <v>510</v>
      </c>
      <c r="U8" s="5"/>
      <c r="V8" s="5"/>
      <c r="W8" s="5"/>
      <c r="X8" s="5"/>
      <c r="Y8" s="5"/>
      <c r="Z8" s="5"/>
      <c r="AA8" s="5"/>
      <c r="AB8" s="5"/>
      <c r="AC8" s="5"/>
      <c r="AD8" s="5"/>
      <c r="AE8" s="5"/>
      <c r="AF8" s="5"/>
      <c r="AG8" s="5"/>
    </row>
    <row r="9" spans="1:33" x14ac:dyDescent="0.2">
      <c r="A9" s="438" t="s">
        <v>193</v>
      </c>
      <c r="B9" s="410" t="s">
        <v>181</v>
      </c>
      <c r="C9" s="438" t="s">
        <v>198</v>
      </c>
      <c r="D9" s="439">
        <v>4301</v>
      </c>
      <c r="E9" s="249" t="s">
        <v>510</v>
      </c>
      <c r="F9" s="668" t="s">
        <v>510</v>
      </c>
      <c r="G9" s="573"/>
      <c r="J9" s="5"/>
      <c r="K9" s="555" t="s">
        <v>712</v>
      </c>
      <c r="L9" s="555" t="s">
        <v>718</v>
      </c>
      <c r="M9" s="555">
        <v>3301</v>
      </c>
      <c r="N9" s="558" t="s">
        <v>719</v>
      </c>
      <c r="O9" s="559"/>
      <c r="P9" s="559" t="s">
        <v>718</v>
      </c>
      <c r="Q9" s="176">
        <v>3301</v>
      </c>
      <c r="R9" s="442" t="s">
        <v>20</v>
      </c>
      <c r="S9" s="521" t="s">
        <v>510</v>
      </c>
      <c r="T9" s="521" t="s">
        <v>510</v>
      </c>
      <c r="U9" s="5"/>
      <c r="V9" s="5"/>
      <c r="W9" s="5"/>
      <c r="X9" s="5"/>
      <c r="Y9" s="5"/>
      <c r="Z9" s="5"/>
      <c r="AA9" s="5"/>
      <c r="AB9" s="5"/>
      <c r="AC9" s="5"/>
      <c r="AD9" s="5"/>
      <c r="AE9" s="5"/>
      <c r="AF9" s="5"/>
      <c r="AG9" s="5"/>
    </row>
    <row r="10" spans="1:33" x14ac:dyDescent="0.2">
      <c r="A10" s="438" t="s">
        <v>199</v>
      </c>
      <c r="B10" s="410" t="s">
        <v>200</v>
      </c>
      <c r="C10" s="438" t="s">
        <v>200</v>
      </c>
      <c r="D10" s="439">
        <v>5001</v>
      </c>
      <c r="E10" s="552">
        <v>14.86</v>
      </c>
      <c r="F10" s="668" t="s">
        <v>704</v>
      </c>
      <c r="G10" s="573"/>
      <c r="J10" s="5"/>
      <c r="K10" s="555" t="s">
        <v>720</v>
      </c>
      <c r="L10" s="555" t="s">
        <v>721</v>
      </c>
      <c r="M10" s="555">
        <v>4001</v>
      </c>
      <c r="N10" s="555" t="s">
        <v>722</v>
      </c>
      <c r="O10" s="556" t="s">
        <v>708</v>
      </c>
      <c r="P10" s="556" t="s">
        <v>723</v>
      </c>
      <c r="Q10" s="176">
        <v>4101</v>
      </c>
      <c r="R10" s="442" t="s">
        <v>723</v>
      </c>
      <c r="S10" s="494">
        <v>15.18</v>
      </c>
      <c r="T10" s="574" t="s">
        <v>709</v>
      </c>
      <c r="U10" s="5"/>
      <c r="V10" s="5"/>
      <c r="W10" s="5"/>
      <c r="X10" s="5"/>
      <c r="Y10" s="5"/>
      <c r="Z10" s="5"/>
      <c r="AA10" s="5"/>
      <c r="AB10" s="5"/>
      <c r="AC10" s="5"/>
      <c r="AD10" s="5"/>
      <c r="AE10" s="5"/>
      <c r="AF10" s="5"/>
      <c r="AG10" s="5"/>
    </row>
    <row r="11" spans="1:33" x14ac:dyDescent="0.2">
      <c r="A11" s="438" t="s">
        <v>199</v>
      </c>
      <c r="B11" s="410" t="s">
        <v>181</v>
      </c>
      <c r="C11" s="411" t="s">
        <v>207</v>
      </c>
      <c r="D11" s="439">
        <v>5301</v>
      </c>
      <c r="E11" s="249" t="s">
        <v>510</v>
      </c>
      <c r="F11" s="668" t="s">
        <v>510</v>
      </c>
      <c r="G11" s="573"/>
      <c r="J11" s="5"/>
      <c r="K11" s="555" t="s">
        <v>720</v>
      </c>
      <c r="L11" s="555" t="s">
        <v>721</v>
      </c>
      <c r="M11" s="555">
        <v>4001</v>
      </c>
      <c r="N11" s="555" t="s">
        <v>722</v>
      </c>
      <c r="O11" s="556"/>
      <c r="P11" s="556" t="s">
        <v>720</v>
      </c>
      <c r="Q11" s="176">
        <v>4102</v>
      </c>
      <c r="R11" s="442" t="s">
        <v>720</v>
      </c>
      <c r="S11" s="494">
        <v>13.34</v>
      </c>
      <c r="T11" s="574" t="s">
        <v>709</v>
      </c>
      <c r="U11" s="5"/>
      <c r="V11" s="5"/>
      <c r="W11" s="5"/>
      <c r="X11" s="5"/>
      <c r="Y11" s="5"/>
      <c r="Z11" s="5"/>
      <c r="AA11" s="5"/>
      <c r="AB11" s="5"/>
      <c r="AC11" s="5"/>
      <c r="AD11" s="5"/>
      <c r="AE11" s="5"/>
      <c r="AF11" s="5"/>
      <c r="AG11" s="5"/>
    </row>
    <row r="12" spans="1:33" x14ac:dyDescent="0.2">
      <c r="A12" s="438" t="s">
        <v>199</v>
      </c>
      <c r="B12" s="410" t="s">
        <v>181</v>
      </c>
      <c r="C12" s="411" t="s">
        <v>210</v>
      </c>
      <c r="D12" s="439">
        <v>5501</v>
      </c>
      <c r="E12" s="249" t="s">
        <v>510</v>
      </c>
      <c r="F12" s="668" t="s">
        <v>510</v>
      </c>
      <c r="G12" s="573"/>
      <c r="J12" s="5"/>
      <c r="K12" s="555" t="s">
        <v>720</v>
      </c>
      <c r="L12" s="555" t="s">
        <v>724</v>
      </c>
      <c r="M12" s="555">
        <v>4301</v>
      </c>
      <c r="N12" s="555" t="s">
        <v>725</v>
      </c>
      <c r="O12" s="556"/>
      <c r="P12" s="556" t="s">
        <v>724</v>
      </c>
      <c r="Q12" s="176">
        <v>4301</v>
      </c>
      <c r="R12" s="442" t="s">
        <v>20</v>
      </c>
      <c r="S12" s="521" t="s">
        <v>510</v>
      </c>
      <c r="T12" s="521" t="s">
        <v>510</v>
      </c>
      <c r="U12" s="5"/>
      <c r="V12" s="5"/>
      <c r="W12" s="5"/>
      <c r="X12" s="5"/>
      <c r="Y12" s="5"/>
      <c r="Z12" s="5"/>
      <c r="AA12" s="5"/>
      <c r="AB12" s="5"/>
      <c r="AC12" s="5"/>
      <c r="AD12" s="5"/>
      <c r="AE12" s="5"/>
      <c r="AF12" s="5"/>
      <c r="AG12" s="5"/>
    </row>
    <row r="13" spans="1:33" x14ac:dyDescent="0.2">
      <c r="A13" s="438" t="s">
        <v>199</v>
      </c>
      <c r="B13" s="410" t="s">
        <v>181</v>
      </c>
      <c r="C13" s="438" t="s">
        <v>215</v>
      </c>
      <c r="D13" s="439">
        <v>5601</v>
      </c>
      <c r="E13" s="249" t="s">
        <v>510</v>
      </c>
      <c r="F13" s="668" t="s">
        <v>510</v>
      </c>
      <c r="G13" s="573"/>
      <c r="J13" s="5"/>
      <c r="K13" s="555" t="s">
        <v>726</v>
      </c>
      <c r="L13" s="555" t="s">
        <v>727</v>
      </c>
      <c r="M13" s="555">
        <v>5001</v>
      </c>
      <c r="N13" s="555" t="s">
        <v>726</v>
      </c>
      <c r="O13" s="556" t="s">
        <v>708</v>
      </c>
      <c r="P13" s="556" t="s">
        <v>726</v>
      </c>
      <c r="Q13" s="176">
        <v>5101</v>
      </c>
      <c r="R13" s="442" t="s">
        <v>726</v>
      </c>
      <c r="S13" s="494">
        <v>14.77</v>
      </c>
      <c r="T13" s="574" t="s">
        <v>709</v>
      </c>
      <c r="U13" s="5"/>
      <c r="V13" s="5"/>
      <c r="W13" s="5"/>
      <c r="X13" s="5"/>
      <c r="Y13" s="5"/>
      <c r="Z13" s="5"/>
      <c r="AA13" s="5"/>
      <c r="AB13" s="5"/>
      <c r="AC13" s="5"/>
      <c r="AD13" s="5"/>
      <c r="AE13" s="5"/>
      <c r="AF13" s="5"/>
      <c r="AG13" s="5"/>
    </row>
    <row r="14" spans="1:33" x14ac:dyDescent="0.2">
      <c r="A14" s="438" t="s">
        <v>199</v>
      </c>
      <c r="B14" s="410" t="s">
        <v>181</v>
      </c>
      <c r="C14" s="411" t="s">
        <v>219</v>
      </c>
      <c r="D14" s="439">
        <v>5701</v>
      </c>
      <c r="E14" s="249" t="s">
        <v>510</v>
      </c>
      <c r="F14" s="668" t="s">
        <v>510</v>
      </c>
      <c r="G14" s="573"/>
      <c r="J14" s="575"/>
      <c r="K14" s="555" t="s">
        <v>726</v>
      </c>
      <c r="L14" s="555" t="s">
        <v>727</v>
      </c>
      <c r="M14" s="555">
        <v>5001</v>
      </c>
      <c r="N14" s="555" t="s">
        <v>726</v>
      </c>
      <c r="O14" s="556"/>
      <c r="P14" s="556" t="s">
        <v>728</v>
      </c>
      <c r="Q14" s="176">
        <v>5102</v>
      </c>
      <c r="R14" s="442" t="s">
        <v>20</v>
      </c>
      <c r="S14" s="521" t="s">
        <v>510</v>
      </c>
      <c r="T14" s="521" t="s">
        <v>510</v>
      </c>
      <c r="U14" s="575"/>
      <c r="V14" s="575"/>
      <c r="W14" s="575"/>
      <c r="X14" s="575"/>
      <c r="Y14" s="575"/>
      <c r="Z14" s="575"/>
      <c r="AA14" s="575"/>
      <c r="AB14" s="575"/>
      <c r="AC14" s="575"/>
      <c r="AD14" s="575"/>
      <c r="AE14" s="575"/>
      <c r="AF14" s="575"/>
      <c r="AG14" s="575"/>
    </row>
    <row r="15" spans="1:33" x14ac:dyDescent="0.2">
      <c r="A15" s="438" t="s">
        <v>225</v>
      </c>
      <c r="B15" s="410" t="s">
        <v>181</v>
      </c>
      <c r="C15" s="438" t="s">
        <v>227</v>
      </c>
      <c r="D15" s="439">
        <v>6001</v>
      </c>
      <c r="E15" s="552">
        <v>25.87</v>
      </c>
      <c r="F15" s="668" t="s">
        <v>706</v>
      </c>
      <c r="G15" s="573"/>
      <c r="J15" s="575"/>
      <c r="K15" s="555" t="s">
        <v>726</v>
      </c>
      <c r="L15" s="555" t="s">
        <v>727</v>
      </c>
      <c r="M15" s="555">
        <v>5001</v>
      </c>
      <c r="N15" s="555" t="s">
        <v>726</v>
      </c>
      <c r="O15" s="556"/>
      <c r="P15" s="556" t="s">
        <v>729</v>
      </c>
      <c r="Q15" s="176">
        <v>5103</v>
      </c>
      <c r="R15" s="442" t="s">
        <v>20</v>
      </c>
      <c r="S15" s="521" t="s">
        <v>510</v>
      </c>
      <c r="T15" s="521" t="s">
        <v>510</v>
      </c>
      <c r="U15" s="575"/>
      <c r="V15" s="575"/>
      <c r="W15" s="575"/>
      <c r="X15" s="575"/>
      <c r="Y15" s="575"/>
      <c r="Z15" s="575"/>
      <c r="AA15" s="575"/>
      <c r="AB15" s="575"/>
      <c r="AC15" s="575"/>
      <c r="AD15" s="575"/>
      <c r="AE15" s="575"/>
      <c r="AF15" s="575"/>
      <c r="AG15" s="575"/>
    </row>
    <row r="16" spans="1:33" x14ac:dyDescent="0.2">
      <c r="A16" s="438" t="s">
        <v>225</v>
      </c>
      <c r="B16" s="410" t="s">
        <v>181</v>
      </c>
      <c r="C16" s="411" t="s">
        <v>230</v>
      </c>
      <c r="D16" s="439">
        <v>6115</v>
      </c>
      <c r="E16" s="249" t="s">
        <v>510</v>
      </c>
      <c r="F16" s="668" t="s">
        <v>510</v>
      </c>
      <c r="G16" s="573"/>
      <c r="J16" s="5"/>
      <c r="K16" s="555" t="s">
        <v>726</v>
      </c>
      <c r="L16" s="555" t="s">
        <v>727</v>
      </c>
      <c r="M16" s="555">
        <v>5001</v>
      </c>
      <c r="N16" s="555" t="s">
        <v>726</v>
      </c>
      <c r="O16" s="556"/>
      <c r="P16" s="556" t="s">
        <v>730</v>
      </c>
      <c r="Q16" s="176">
        <v>5105</v>
      </c>
      <c r="R16" s="442" t="s">
        <v>20</v>
      </c>
      <c r="S16" s="521" t="s">
        <v>510</v>
      </c>
      <c r="T16" s="521" t="s">
        <v>510</v>
      </c>
      <c r="U16" s="5"/>
      <c r="V16" s="5"/>
      <c r="W16" s="5"/>
      <c r="X16" s="5"/>
      <c r="Y16" s="5"/>
      <c r="Z16" s="5"/>
      <c r="AA16" s="5"/>
      <c r="AB16" s="5"/>
      <c r="AC16" s="5"/>
      <c r="AD16" s="5"/>
      <c r="AE16" s="5"/>
      <c r="AF16" s="5"/>
      <c r="AG16" s="5"/>
    </row>
    <row r="17" spans="1:33" x14ac:dyDescent="0.2">
      <c r="A17" s="438" t="s">
        <v>225</v>
      </c>
      <c r="B17" s="410" t="s">
        <v>181</v>
      </c>
      <c r="C17" s="411" t="s">
        <v>232</v>
      </c>
      <c r="D17" s="439">
        <v>6301</v>
      </c>
      <c r="E17" s="552">
        <v>23.3</v>
      </c>
      <c r="F17" s="668" t="s">
        <v>706</v>
      </c>
      <c r="G17" s="573"/>
      <c r="J17" s="5"/>
      <c r="K17" s="555" t="s">
        <v>726</v>
      </c>
      <c r="L17" s="555" t="s">
        <v>727</v>
      </c>
      <c r="M17" s="555">
        <v>5001</v>
      </c>
      <c r="N17" s="555" t="s">
        <v>726</v>
      </c>
      <c r="O17" s="556"/>
      <c r="P17" s="556" t="s">
        <v>731</v>
      </c>
      <c r="Q17" s="176">
        <v>5107</v>
      </c>
      <c r="R17" s="442" t="s">
        <v>20</v>
      </c>
      <c r="S17" s="521" t="s">
        <v>510</v>
      </c>
      <c r="T17" s="521" t="s">
        <v>510</v>
      </c>
      <c r="U17" s="5"/>
      <c r="V17" s="5"/>
      <c r="W17" s="5"/>
      <c r="X17" s="5"/>
      <c r="Y17" s="5"/>
      <c r="Z17" s="5"/>
      <c r="AA17" s="5"/>
      <c r="AB17" s="5"/>
      <c r="AC17" s="5"/>
      <c r="AD17" s="5"/>
      <c r="AE17" s="5"/>
      <c r="AF17" s="5"/>
      <c r="AG17" s="5"/>
    </row>
    <row r="18" spans="1:33" x14ac:dyDescent="0.2">
      <c r="A18" s="438" t="s">
        <v>233</v>
      </c>
      <c r="B18" s="410" t="s">
        <v>181</v>
      </c>
      <c r="C18" s="438" t="s">
        <v>235</v>
      </c>
      <c r="D18" s="439">
        <v>7001</v>
      </c>
      <c r="E18" s="552">
        <v>21.73</v>
      </c>
      <c r="F18" s="668" t="s">
        <v>706</v>
      </c>
      <c r="G18" s="573"/>
      <c r="J18" s="5"/>
      <c r="K18" s="555" t="s">
        <v>726</v>
      </c>
      <c r="L18" s="555" t="s">
        <v>727</v>
      </c>
      <c r="M18" s="555">
        <v>5001</v>
      </c>
      <c r="N18" s="555" t="s">
        <v>726</v>
      </c>
      <c r="O18" s="556"/>
      <c r="P18" s="556" t="s">
        <v>732</v>
      </c>
      <c r="Q18" s="176">
        <v>5109</v>
      </c>
      <c r="R18" s="442" t="s">
        <v>732</v>
      </c>
      <c r="S18" s="494">
        <v>14.94</v>
      </c>
      <c r="T18" s="574" t="s">
        <v>709</v>
      </c>
      <c r="U18" s="5"/>
      <c r="V18" s="5"/>
      <c r="W18" s="5"/>
      <c r="X18" s="5"/>
      <c r="Y18" s="5"/>
      <c r="Z18" s="5"/>
      <c r="AA18" s="5"/>
      <c r="AB18" s="5"/>
      <c r="AC18" s="5"/>
      <c r="AD18" s="5"/>
      <c r="AE18" s="5"/>
      <c r="AF18" s="5"/>
      <c r="AG18" s="5"/>
    </row>
    <row r="19" spans="1:33" s="28" customFormat="1" x14ac:dyDescent="0.2">
      <c r="A19" s="438" t="s">
        <v>233</v>
      </c>
      <c r="B19" s="410" t="s">
        <v>181</v>
      </c>
      <c r="C19" s="411" t="s">
        <v>236</v>
      </c>
      <c r="D19" s="439">
        <v>7102</v>
      </c>
      <c r="E19" s="249" t="s">
        <v>510</v>
      </c>
      <c r="F19" s="668" t="s">
        <v>510</v>
      </c>
      <c r="K19" s="555" t="s">
        <v>726</v>
      </c>
      <c r="L19" s="555" t="s">
        <v>727</v>
      </c>
      <c r="M19" s="555">
        <v>5001</v>
      </c>
      <c r="N19" s="555" t="s">
        <v>733</v>
      </c>
      <c r="O19" s="556"/>
      <c r="P19" s="556" t="s">
        <v>734</v>
      </c>
      <c r="Q19" s="176">
        <v>5801</v>
      </c>
      <c r="R19" s="442" t="s">
        <v>20</v>
      </c>
      <c r="S19" s="521" t="s">
        <v>510</v>
      </c>
      <c r="T19" s="521" t="s">
        <v>510</v>
      </c>
    </row>
    <row r="20" spans="1:33" s="28" customFormat="1" x14ac:dyDescent="0.2">
      <c r="A20" s="438" t="s">
        <v>233</v>
      </c>
      <c r="B20" s="410" t="s">
        <v>181</v>
      </c>
      <c r="C20" s="438" t="s">
        <v>238</v>
      </c>
      <c r="D20" s="439">
        <v>7301</v>
      </c>
      <c r="E20" s="552">
        <v>25.55</v>
      </c>
      <c r="F20" s="668" t="s">
        <v>706</v>
      </c>
      <c r="K20" s="555" t="s">
        <v>726</v>
      </c>
      <c r="L20" s="555" t="s">
        <v>727</v>
      </c>
      <c r="M20" s="555">
        <v>5001</v>
      </c>
      <c r="N20" s="555" t="s">
        <v>733</v>
      </c>
      <c r="O20" s="556"/>
      <c r="P20" s="556" t="s">
        <v>735</v>
      </c>
      <c r="Q20" s="176">
        <v>5802</v>
      </c>
      <c r="R20" s="442" t="s">
        <v>20</v>
      </c>
      <c r="S20" s="521" t="s">
        <v>510</v>
      </c>
      <c r="T20" s="521" t="s">
        <v>510</v>
      </c>
    </row>
    <row r="21" spans="1:33" s="28" customFormat="1" x14ac:dyDescent="0.2">
      <c r="A21" s="438" t="s">
        <v>233</v>
      </c>
      <c r="B21" s="410" t="s">
        <v>181</v>
      </c>
      <c r="C21" s="411" t="s">
        <v>241</v>
      </c>
      <c r="D21" s="439">
        <v>7401</v>
      </c>
      <c r="E21" s="552">
        <v>30.05</v>
      </c>
      <c r="F21" s="668" t="s">
        <v>706</v>
      </c>
      <c r="K21" s="555" t="s">
        <v>726</v>
      </c>
      <c r="L21" s="555" t="s">
        <v>727</v>
      </c>
      <c r="M21" s="555">
        <v>5001</v>
      </c>
      <c r="N21" s="555" t="s">
        <v>733</v>
      </c>
      <c r="O21" s="556"/>
      <c r="P21" s="556" t="s">
        <v>736</v>
      </c>
      <c r="Q21" s="176">
        <v>5803</v>
      </c>
      <c r="R21" s="442" t="s">
        <v>20</v>
      </c>
      <c r="S21" s="521" t="s">
        <v>510</v>
      </c>
      <c r="T21" s="521" t="s">
        <v>510</v>
      </c>
    </row>
    <row r="22" spans="1:33" s="28" customFormat="1" x14ac:dyDescent="0.2">
      <c r="A22" s="438" t="s">
        <v>242</v>
      </c>
      <c r="B22" s="410" t="s">
        <v>244</v>
      </c>
      <c r="C22" s="438" t="s">
        <v>244</v>
      </c>
      <c r="D22" s="439">
        <v>8001</v>
      </c>
      <c r="E22" s="552">
        <v>16.68</v>
      </c>
      <c r="F22" s="668" t="s">
        <v>704</v>
      </c>
      <c r="K22" s="555" t="s">
        <v>726</v>
      </c>
      <c r="L22" s="555" t="s">
        <v>727</v>
      </c>
      <c r="M22" s="555">
        <v>5001</v>
      </c>
      <c r="N22" s="555" t="s">
        <v>733</v>
      </c>
      <c r="O22" s="556"/>
      <c r="P22" s="556" t="s">
        <v>737</v>
      </c>
      <c r="Q22" s="176">
        <v>5804</v>
      </c>
      <c r="R22" s="442" t="s">
        <v>20</v>
      </c>
      <c r="S22" s="521" t="s">
        <v>510</v>
      </c>
      <c r="T22" s="521" t="s">
        <v>510</v>
      </c>
    </row>
    <row r="23" spans="1:33" s="28" customFormat="1" x14ac:dyDescent="0.2">
      <c r="A23" s="438" t="s">
        <v>242</v>
      </c>
      <c r="B23" s="410" t="s">
        <v>181</v>
      </c>
      <c r="C23" s="438" t="s">
        <v>255</v>
      </c>
      <c r="D23" s="439">
        <v>8301</v>
      </c>
      <c r="E23" s="552">
        <v>27.07</v>
      </c>
      <c r="F23" s="668" t="s">
        <v>706</v>
      </c>
      <c r="K23" s="555" t="s">
        <v>726</v>
      </c>
      <c r="L23" s="555" t="s">
        <v>738</v>
      </c>
      <c r="M23" s="555">
        <v>5301</v>
      </c>
      <c r="N23" s="558" t="s">
        <v>739</v>
      </c>
      <c r="O23" s="559"/>
      <c r="P23" s="559" t="s">
        <v>739</v>
      </c>
      <c r="Q23" s="176">
        <v>5301</v>
      </c>
      <c r="R23" s="442" t="s">
        <v>20</v>
      </c>
      <c r="S23" s="521" t="s">
        <v>510</v>
      </c>
      <c r="T23" s="521" t="s">
        <v>510</v>
      </c>
    </row>
    <row r="24" spans="1:33" s="28" customFormat="1" x14ac:dyDescent="0.2">
      <c r="A24" s="438" t="s">
        <v>258</v>
      </c>
      <c r="B24" s="410" t="s">
        <v>181</v>
      </c>
      <c r="C24" s="438" t="s">
        <v>260</v>
      </c>
      <c r="D24" s="439">
        <v>9001</v>
      </c>
      <c r="E24" s="553">
        <v>39.25</v>
      </c>
      <c r="F24" s="668" t="s">
        <v>706</v>
      </c>
      <c r="G24" s="576"/>
      <c r="K24" s="555" t="s">
        <v>726</v>
      </c>
      <c r="L24" s="555" t="s">
        <v>738</v>
      </c>
      <c r="M24" s="555">
        <v>5301</v>
      </c>
      <c r="N24" s="558" t="s">
        <v>739</v>
      </c>
      <c r="O24" s="559"/>
      <c r="P24" s="559" t="s">
        <v>740</v>
      </c>
      <c r="Q24" s="176">
        <v>5304</v>
      </c>
      <c r="R24" s="442" t="s">
        <v>20</v>
      </c>
      <c r="S24" s="521" t="s">
        <v>510</v>
      </c>
      <c r="T24" s="521" t="s">
        <v>510</v>
      </c>
    </row>
    <row r="25" spans="1:33" s="28" customFormat="1" x14ac:dyDescent="0.2">
      <c r="A25" s="438" t="s">
        <v>258</v>
      </c>
      <c r="B25" s="410" t="s">
        <v>181</v>
      </c>
      <c r="C25" s="411" t="s">
        <v>263</v>
      </c>
      <c r="D25" s="439">
        <v>9120</v>
      </c>
      <c r="E25" s="249" t="s">
        <v>510</v>
      </c>
      <c r="F25" s="668" t="s">
        <v>510</v>
      </c>
      <c r="K25" s="555" t="s">
        <v>726</v>
      </c>
      <c r="L25" s="555" t="s">
        <v>741</v>
      </c>
      <c r="M25" s="555">
        <v>5501</v>
      </c>
      <c r="N25" s="558" t="s">
        <v>742</v>
      </c>
      <c r="O25" s="559"/>
      <c r="P25" s="559" t="s">
        <v>742</v>
      </c>
      <c r="Q25" s="176">
        <v>5501</v>
      </c>
      <c r="R25" s="442" t="s">
        <v>20</v>
      </c>
      <c r="S25" s="521" t="s">
        <v>510</v>
      </c>
      <c r="T25" s="521" t="s">
        <v>510</v>
      </c>
    </row>
    <row r="26" spans="1:33" s="28" customFormat="1" x14ac:dyDescent="0.2">
      <c r="A26" s="438" t="s">
        <v>258</v>
      </c>
      <c r="B26" s="410" t="s">
        <v>181</v>
      </c>
      <c r="C26" s="411" t="s">
        <v>265</v>
      </c>
      <c r="D26" s="439">
        <v>9201</v>
      </c>
      <c r="E26" s="249" t="s">
        <v>510</v>
      </c>
      <c r="F26" s="668" t="s">
        <v>510</v>
      </c>
      <c r="K26" s="555" t="s">
        <v>726</v>
      </c>
      <c r="L26" s="555" t="s">
        <v>741</v>
      </c>
      <c r="M26" s="555">
        <v>5501</v>
      </c>
      <c r="N26" s="558" t="s">
        <v>742</v>
      </c>
      <c r="O26" s="559"/>
      <c r="P26" s="559" t="s">
        <v>743</v>
      </c>
      <c r="Q26" s="176">
        <v>5502</v>
      </c>
      <c r="R26" s="442" t="s">
        <v>20</v>
      </c>
      <c r="S26" s="521" t="s">
        <v>510</v>
      </c>
      <c r="T26" s="521" t="s">
        <v>510</v>
      </c>
    </row>
    <row r="27" spans="1:33" s="28" customFormat="1" x14ac:dyDescent="0.2">
      <c r="A27" s="438" t="s">
        <v>266</v>
      </c>
      <c r="B27" s="410" t="s">
        <v>181</v>
      </c>
      <c r="C27" s="438" t="s">
        <v>268</v>
      </c>
      <c r="D27" s="439">
        <v>10001</v>
      </c>
      <c r="E27" s="553">
        <v>26.65</v>
      </c>
      <c r="F27" s="668" t="s">
        <v>706</v>
      </c>
      <c r="G27" s="576"/>
      <c r="K27" s="555" t="s">
        <v>726</v>
      </c>
      <c r="L27" s="555" t="s">
        <v>741</v>
      </c>
      <c r="M27" s="555">
        <v>5501</v>
      </c>
      <c r="N27" s="558" t="s">
        <v>742</v>
      </c>
      <c r="O27" s="559"/>
      <c r="P27" s="559" t="s">
        <v>744</v>
      </c>
      <c r="Q27" s="176">
        <v>5503</v>
      </c>
      <c r="R27" s="442" t="s">
        <v>20</v>
      </c>
      <c r="S27" s="521" t="s">
        <v>510</v>
      </c>
      <c r="T27" s="521" t="s">
        <v>510</v>
      </c>
    </row>
    <row r="28" spans="1:33" s="28" customFormat="1" x14ac:dyDescent="0.2">
      <c r="A28" s="438" t="s">
        <v>266</v>
      </c>
      <c r="B28" s="410" t="s">
        <v>181</v>
      </c>
      <c r="C28" s="411" t="s">
        <v>272</v>
      </c>
      <c r="D28" s="439">
        <v>10201</v>
      </c>
      <c r="E28" s="249" t="s">
        <v>510</v>
      </c>
      <c r="F28" s="668" t="s">
        <v>510</v>
      </c>
      <c r="K28" s="555" t="s">
        <v>726</v>
      </c>
      <c r="L28" s="555" t="s">
        <v>741</v>
      </c>
      <c r="M28" s="555">
        <v>5501</v>
      </c>
      <c r="N28" s="558" t="s">
        <v>742</v>
      </c>
      <c r="O28" s="559"/>
      <c r="P28" s="559" t="s">
        <v>745</v>
      </c>
      <c r="Q28" s="176">
        <v>5504</v>
      </c>
      <c r="R28" s="442" t="s">
        <v>20</v>
      </c>
      <c r="S28" s="521" t="s">
        <v>510</v>
      </c>
      <c r="T28" s="521" t="s">
        <v>510</v>
      </c>
    </row>
    <row r="29" spans="1:33" s="28" customFormat="1" x14ac:dyDescent="0.2">
      <c r="A29" s="438" t="s">
        <v>266</v>
      </c>
      <c r="B29" s="410" t="s">
        <v>181</v>
      </c>
      <c r="C29" s="438" t="s">
        <v>273</v>
      </c>
      <c r="D29" s="439">
        <v>10301</v>
      </c>
      <c r="E29" s="552">
        <v>41.69</v>
      </c>
      <c r="F29" s="668" t="s">
        <v>706</v>
      </c>
      <c r="K29" s="555" t="s">
        <v>726</v>
      </c>
      <c r="L29" s="555" t="s">
        <v>746</v>
      </c>
      <c r="M29" s="555">
        <v>5601</v>
      </c>
      <c r="N29" s="555" t="s">
        <v>747</v>
      </c>
      <c r="O29" s="556"/>
      <c r="P29" s="556" t="s">
        <v>747</v>
      </c>
      <c r="Q29" s="176">
        <v>5601</v>
      </c>
      <c r="R29" s="442" t="s">
        <v>20</v>
      </c>
      <c r="S29" s="521" t="s">
        <v>510</v>
      </c>
      <c r="T29" s="521" t="s">
        <v>510</v>
      </c>
    </row>
    <row r="30" spans="1:33" s="28" customFormat="1" x14ac:dyDescent="0.2">
      <c r="A30" s="438" t="s">
        <v>274</v>
      </c>
      <c r="B30" s="410" t="s">
        <v>181</v>
      </c>
      <c r="C30" s="411" t="s">
        <v>275</v>
      </c>
      <c r="D30" s="439">
        <v>11101</v>
      </c>
      <c r="E30" s="552">
        <v>55.39</v>
      </c>
      <c r="F30" s="668" t="s">
        <v>706</v>
      </c>
      <c r="K30" s="555" t="s">
        <v>726</v>
      </c>
      <c r="L30" s="555" t="s">
        <v>746</v>
      </c>
      <c r="M30" s="555">
        <v>5601</v>
      </c>
      <c r="N30" s="555" t="s">
        <v>747</v>
      </c>
      <c r="O30" s="556"/>
      <c r="P30" s="556" t="s">
        <v>748</v>
      </c>
      <c r="Q30" s="176">
        <v>5603</v>
      </c>
      <c r="R30" s="442" t="s">
        <v>20</v>
      </c>
      <c r="S30" s="521" t="s">
        <v>510</v>
      </c>
      <c r="T30" s="521" t="s">
        <v>510</v>
      </c>
    </row>
    <row r="31" spans="1:33" s="28" customFormat="1" x14ac:dyDescent="0.2">
      <c r="A31" s="438" t="s">
        <v>276</v>
      </c>
      <c r="B31" s="410" t="s">
        <v>181</v>
      </c>
      <c r="C31" s="438" t="s">
        <v>277</v>
      </c>
      <c r="D31" s="439">
        <v>12101</v>
      </c>
      <c r="E31" s="249" t="s">
        <v>510</v>
      </c>
      <c r="F31" s="668" t="s">
        <v>510</v>
      </c>
      <c r="K31" s="555" t="s">
        <v>726</v>
      </c>
      <c r="L31" s="555" t="s">
        <v>746</v>
      </c>
      <c r="M31" s="555">
        <v>5601</v>
      </c>
      <c r="N31" s="555" t="s">
        <v>747</v>
      </c>
      <c r="O31" s="556"/>
      <c r="P31" s="556" t="s">
        <v>749</v>
      </c>
      <c r="Q31" s="176">
        <v>5606</v>
      </c>
      <c r="R31" s="442" t="s">
        <v>20</v>
      </c>
      <c r="S31" s="521" t="s">
        <v>510</v>
      </c>
      <c r="T31" s="521" t="s">
        <v>510</v>
      </c>
    </row>
    <row r="32" spans="1:33" s="28" customFormat="1" x14ac:dyDescent="0.2">
      <c r="A32" s="438" t="s">
        <v>278</v>
      </c>
      <c r="B32" s="410" t="s">
        <v>280</v>
      </c>
      <c r="C32" s="438" t="s">
        <v>280</v>
      </c>
      <c r="D32" s="439">
        <v>13001</v>
      </c>
      <c r="E32" s="552">
        <v>27.45</v>
      </c>
      <c r="F32" s="668" t="s">
        <v>706</v>
      </c>
      <c r="K32" s="555" t="s">
        <v>726</v>
      </c>
      <c r="L32" s="555" t="s">
        <v>750</v>
      </c>
      <c r="M32" s="555">
        <v>5701</v>
      </c>
      <c r="N32" s="558" t="s">
        <v>751</v>
      </c>
      <c r="O32" s="559"/>
      <c r="P32" s="559" t="s">
        <v>750</v>
      </c>
      <c r="Q32" s="176">
        <v>5701</v>
      </c>
      <c r="R32" s="442" t="s">
        <v>20</v>
      </c>
      <c r="S32" s="521" t="s">
        <v>510</v>
      </c>
      <c r="T32" s="521" t="s">
        <v>510</v>
      </c>
    </row>
    <row r="33" spans="1:20" s="28" customFormat="1" x14ac:dyDescent="0.2">
      <c r="A33" s="438" t="s">
        <v>278</v>
      </c>
      <c r="B33" s="410" t="s">
        <v>181</v>
      </c>
      <c r="C33" s="438" t="s">
        <v>325</v>
      </c>
      <c r="D33" s="439">
        <v>13501</v>
      </c>
      <c r="E33" s="249" t="s">
        <v>510</v>
      </c>
      <c r="F33" s="668" t="s">
        <v>510</v>
      </c>
      <c r="K33" s="555" t="s">
        <v>752</v>
      </c>
      <c r="L33" s="555" t="s">
        <v>753</v>
      </c>
      <c r="M33" s="555">
        <v>6001</v>
      </c>
      <c r="N33" s="555" t="s">
        <v>754</v>
      </c>
      <c r="O33" s="556" t="s">
        <v>708</v>
      </c>
      <c r="P33" s="556" t="s">
        <v>755</v>
      </c>
      <c r="Q33" s="176">
        <v>6101</v>
      </c>
      <c r="R33" s="442" t="s">
        <v>756</v>
      </c>
      <c r="S33" s="494">
        <v>23.25</v>
      </c>
      <c r="T33" s="574" t="s">
        <v>706</v>
      </c>
    </row>
    <row r="34" spans="1:20" s="28" customFormat="1" x14ac:dyDescent="0.2">
      <c r="A34" s="438" t="s">
        <v>331</v>
      </c>
      <c r="B34" s="410" t="s">
        <v>181</v>
      </c>
      <c r="C34" s="438" t="s">
        <v>332</v>
      </c>
      <c r="D34" s="439">
        <v>14101</v>
      </c>
      <c r="E34" s="552">
        <v>37.43</v>
      </c>
      <c r="F34" s="668" t="s">
        <v>706</v>
      </c>
      <c r="K34" s="555" t="s">
        <v>752</v>
      </c>
      <c r="L34" s="555" t="s">
        <v>753</v>
      </c>
      <c r="M34" s="555">
        <v>6001</v>
      </c>
      <c r="N34" s="555" t="s">
        <v>754</v>
      </c>
      <c r="O34" s="556"/>
      <c r="P34" s="556" t="s">
        <v>755</v>
      </c>
      <c r="Q34" s="176">
        <v>6101</v>
      </c>
      <c r="R34" s="442" t="s">
        <v>757</v>
      </c>
      <c r="S34" s="494">
        <v>28.49</v>
      </c>
      <c r="T34" s="574" t="s">
        <v>706</v>
      </c>
    </row>
    <row r="35" spans="1:20" s="28" customFormat="1" x14ac:dyDescent="0.2">
      <c r="A35" s="438" t="s">
        <v>333</v>
      </c>
      <c r="B35" s="410" t="s">
        <v>181</v>
      </c>
      <c r="C35" s="438" t="s">
        <v>334</v>
      </c>
      <c r="D35" s="439">
        <v>15101</v>
      </c>
      <c r="E35" s="552">
        <v>11.89</v>
      </c>
      <c r="F35" s="668" t="s">
        <v>704</v>
      </c>
      <c r="K35" s="555" t="s">
        <v>752</v>
      </c>
      <c r="L35" s="555" t="s">
        <v>753</v>
      </c>
      <c r="M35" s="555">
        <v>6001</v>
      </c>
      <c r="N35" s="555" t="s">
        <v>754</v>
      </c>
      <c r="O35" s="556"/>
      <c r="P35" s="556" t="s">
        <v>758</v>
      </c>
      <c r="Q35" s="176">
        <v>6108</v>
      </c>
      <c r="R35" s="442" t="s">
        <v>20</v>
      </c>
      <c r="S35" s="521" t="s">
        <v>510</v>
      </c>
      <c r="T35" s="521" t="s">
        <v>510</v>
      </c>
    </row>
    <row r="36" spans="1:20" s="28" customFormat="1" x14ac:dyDescent="0.2">
      <c r="A36" s="438" t="s">
        <v>335</v>
      </c>
      <c r="B36" s="410" t="s">
        <v>181</v>
      </c>
      <c r="C36" s="438" t="s">
        <v>337</v>
      </c>
      <c r="D36" s="439">
        <v>16101</v>
      </c>
      <c r="E36" s="553">
        <v>28.2</v>
      </c>
      <c r="F36" s="668" t="s">
        <v>706</v>
      </c>
      <c r="G36" s="576"/>
      <c r="K36" s="555" t="s">
        <v>752</v>
      </c>
      <c r="L36" s="555" t="s">
        <v>759</v>
      </c>
      <c r="M36" s="555">
        <v>6115</v>
      </c>
      <c r="N36" s="558" t="s">
        <v>754</v>
      </c>
      <c r="O36" s="559"/>
      <c r="P36" s="559" t="s">
        <v>759</v>
      </c>
      <c r="Q36" s="176">
        <v>6115</v>
      </c>
      <c r="R36" s="442" t="s">
        <v>20</v>
      </c>
      <c r="S36" s="521" t="s">
        <v>510</v>
      </c>
      <c r="T36" s="521" t="s">
        <v>510</v>
      </c>
    </row>
    <row r="37" spans="1:20" s="28" customFormat="1" x14ac:dyDescent="0.2">
      <c r="A37" s="438" t="s">
        <v>335</v>
      </c>
      <c r="B37" s="410" t="s">
        <v>181</v>
      </c>
      <c r="C37" s="411" t="s">
        <v>341</v>
      </c>
      <c r="D37" s="439">
        <v>16301</v>
      </c>
      <c r="E37" s="249" t="s">
        <v>510</v>
      </c>
      <c r="F37" s="668" t="s">
        <v>510</v>
      </c>
      <c r="K37" s="555" t="s">
        <v>752</v>
      </c>
      <c r="L37" s="555" t="s">
        <v>760</v>
      </c>
      <c r="M37" s="555">
        <v>6301</v>
      </c>
      <c r="N37" s="558" t="s">
        <v>761</v>
      </c>
      <c r="O37" s="559"/>
      <c r="P37" s="559" t="s">
        <v>760</v>
      </c>
      <c r="Q37" s="176">
        <v>6301</v>
      </c>
      <c r="R37" s="442" t="s">
        <v>760</v>
      </c>
      <c r="S37" s="494">
        <v>23.3</v>
      </c>
      <c r="T37" s="574" t="s">
        <v>706</v>
      </c>
    </row>
    <row r="38" spans="1:20" s="77" customFormat="1" ht="15" x14ac:dyDescent="0.25">
      <c r="A38" s="70"/>
      <c r="B38" s="70"/>
      <c r="C38" s="70"/>
      <c r="D38" s="70"/>
      <c r="E38" s="70"/>
      <c r="F38" s="70"/>
      <c r="K38" s="555" t="s">
        <v>762</v>
      </c>
      <c r="L38" s="555" t="s">
        <v>763</v>
      </c>
      <c r="M38" s="555">
        <v>7001</v>
      </c>
      <c r="N38" s="555" t="s">
        <v>764</v>
      </c>
      <c r="O38" s="556"/>
      <c r="P38" s="556" t="s">
        <v>764</v>
      </c>
      <c r="Q38" s="176">
        <v>7101</v>
      </c>
      <c r="R38" s="15" t="s">
        <v>765</v>
      </c>
      <c r="S38" s="562">
        <v>17.78</v>
      </c>
      <c r="T38" s="557" t="s">
        <v>709</v>
      </c>
    </row>
    <row r="39" spans="1:20" s="77" customFormat="1" ht="15" x14ac:dyDescent="0.25">
      <c r="A39" s="70"/>
      <c r="B39" s="70"/>
      <c r="C39" s="70"/>
      <c r="D39" s="70"/>
      <c r="E39" s="70"/>
      <c r="F39" s="70"/>
      <c r="K39" s="555" t="s">
        <v>762</v>
      </c>
      <c r="L39" s="555" t="s">
        <v>763</v>
      </c>
      <c r="M39" s="555">
        <v>7001</v>
      </c>
      <c r="N39" s="555" t="s">
        <v>764</v>
      </c>
      <c r="O39" s="556"/>
      <c r="P39" s="556" t="s">
        <v>764</v>
      </c>
      <c r="Q39" s="176">
        <v>7101</v>
      </c>
      <c r="R39" s="15" t="s">
        <v>766</v>
      </c>
      <c r="S39" s="562">
        <v>20.02</v>
      </c>
      <c r="T39" s="557" t="s">
        <v>706</v>
      </c>
    </row>
    <row r="40" spans="1:20" s="77" customFormat="1" ht="15" x14ac:dyDescent="0.25">
      <c r="A40" s="70"/>
      <c r="B40" s="70"/>
      <c r="C40" s="70"/>
      <c r="D40" s="70"/>
      <c r="E40" s="70"/>
      <c r="F40" s="70"/>
      <c r="K40" s="555" t="s">
        <v>762</v>
      </c>
      <c r="L40" s="555" t="s">
        <v>763</v>
      </c>
      <c r="M40" s="555">
        <v>7001</v>
      </c>
      <c r="N40" s="555" t="s">
        <v>764</v>
      </c>
      <c r="O40" s="556" t="s">
        <v>708</v>
      </c>
      <c r="P40" s="556" t="s">
        <v>764</v>
      </c>
      <c r="Q40" s="176">
        <v>7101</v>
      </c>
      <c r="R40" s="15" t="s">
        <v>767</v>
      </c>
      <c r="S40" s="562">
        <v>27.4</v>
      </c>
      <c r="T40" s="557" t="s">
        <v>706</v>
      </c>
    </row>
    <row r="41" spans="1:20" s="77" customFormat="1" ht="15" x14ac:dyDescent="0.25">
      <c r="A41" s="70"/>
      <c r="B41" s="70"/>
      <c r="C41" s="70"/>
      <c r="D41" s="70"/>
      <c r="E41" s="70"/>
      <c r="F41" s="70"/>
      <c r="K41" s="555" t="s">
        <v>762</v>
      </c>
      <c r="L41" s="555" t="s">
        <v>768</v>
      </c>
      <c r="M41" s="555">
        <v>7102</v>
      </c>
      <c r="N41" s="558" t="s">
        <v>764</v>
      </c>
      <c r="O41" s="559"/>
      <c r="P41" s="559" t="s">
        <v>768</v>
      </c>
      <c r="Q41" s="176">
        <v>7102</v>
      </c>
      <c r="R41" s="15" t="s">
        <v>20</v>
      </c>
      <c r="S41" s="560" t="s">
        <v>510</v>
      </c>
      <c r="T41" s="560" t="s">
        <v>510</v>
      </c>
    </row>
    <row r="42" spans="1:20" s="77" customFormat="1" ht="15" x14ac:dyDescent="0.25">
      <c r="A42" s="70"/>
      <c r="B42" s="70"/>
      <c r="C42" s="70"/>
      <c r="D42" s="70"/>
      <c r="E42" s="70"/>
      <c r="F42" s="70"/>
      <c r="K42" s="555" t="s">
        <v>762</v>
      </c>
      <c r="L42" s="555" t="s">
        <v>769</v>
      </c>
      <c r="M42" s="555">
        <v>7301</v>
      </c>
      <c r="N42" s="555" t="s">
        <v>770</v>
      </c>
      <c r="O42" s="556" t="s">
        <v>715</v>
      </c>
      <c r="P42" s="556" t="s">
        <v>770</v>
      </c>
      <c r="Q42" s="176">
        <v>7301</v>
      </c>
      <c r="R42" s="15" t="s">
        <v>770</v>
      </c>
      <c r="S42" s="562">
        <v>25.55</v>
      </c>
      <c r="T42" s="557" t="s">
        <v>706</v>
      </c>
    </row>
    <row r="43" spans="1:20" s="77" customFormat="1" ht="15" x14ac:dyDescent="0.25">
      <c r="A43" s="70"/>
      <c r="B43" s="70"/>
      <c r="C43" s="70"/>
      <c r="D43" s="70"/>
      <c r="E43" s="70"/>
      <c r="F43" s="70"/>
      <c r="K43" s="555" t="s">
        <v>762</v>
      </c>
      <c r="L43" s="555" t="s">
        <v>769</v>
      </c>
      <c r="M43" s="555">
        <v>7301</v>
      </c>
      <c r="N43" s="555" t="s">
        <v>770</v>
      </c>
      <c r="O43" s="556"/>
      <c r="P43" s="556" t="s">
        <v>771</v>
      </c>
      <c r="Q43" s="176">
        <v>7305</v>
      </c>
      <c r="R43" s="15" t="s">
        <v>20</v>
      </c>
      <c r="S43" s="560" t="s">
        <v>510</v>
      </c>
      <c r="T43" s="560" t="s">
        <v>510</v>
      </c>
    </row>
    <row r="44" spans="1:20" s="77" customFormat="1" ht="15" x14ac:dyDescent="0.25">
      <c r="A44" s="70"/>
      <c r="B44" s="70"/>
      <c r="C44" s="70"/>
      <c r="D44" s="70"/>
      <c r="E44" s="70"/>
      <c r="F44" s="70"/>
      <c r="K44" s="555" t="s">
        <v>762</v>
      </c>
      <c r="L44" s="555" t="s">
        <v>769</v>
      </c>
      <c r="M44" s="555">
        <v>7301</v>
      </c>
      <c r="N44" s="555" t="s">
        <v>770</v>
      </c>
      <c r="O44" s="556"/>
      <c r="P44" s="556" t="s">
        <v>772</v>
      </c>
      <c r="Q44" s="176">
        <v>7306</v>
      </c>
      <c r="R44" s="15" t="s">
        <v>20</v>
      </c>
      <c r="S44" s="560" t="s">
        <v>510</v>
      </c>
      <c r="T44" s="560" t="s">
        <v>510</v>
      </c>
    </row>
    <row r="45" spans="1:20" s="77" customFormat="1" ht="15" x14ac:dyDescent="0.25">
      <c r="A45" s="70"/>
      <c r="B45" s="70"/>
      <c r="C45" s="70"/>
      <c r="D45" s="70"/>
      <c r="E45" s="70"/>
      <c r="F45" s="70"/>
      <c r="K45" s="555" t="s">
        <v>762</v>
      </c>
      <c r="L45" s="555" t="s">
        <v>773</v>
      </c>
      <c r="M45" s="555">
        <v>7401</v>
      </c>
      <c r="N45" s="558" t="s">
        <v>773</v>
      </c>
      <c r="O45" s="559"/>
      <c r="P45" s="559" t="s">
        <v>773</v>
      </c>
      <c r="Q45" s="176">
        <v>7401</v>
      </c>
      <c r="R45" s="15" t="s">
        <v>773</v>
      </c>
      <c r="S45" s="562">
        <v>30.05</v>
      </c>
      <c r="T45" s="557" t="s">
        <v>706</v>
      </c>
    </row>
    <row r="46" spans="1:20" s="77" customFormat="1" ht="15" x14ac:dyDescent="0.25">
      <c r="A46" s="70"/>
      <c r="B46" s="70"/>
      <c r="C46" s="70"/>
      <c r="D46" s="70"/>
      <c r="E46" s="70"/>
      <c r="F46" s="70"/>
      <c r="K46" s="555" t="s">
        <v>774</v>
      </c>
      <c r="L46" s="555" t="s">
        <v>775</v>
      </c>
      <c r="M46" s="555">
        <v>8001</v>
      </c>
      <c r="N46" s="555" t="s">
        <v>776</v>
      </c>
      <c r="O46" s="556"/>
      <c r="P46" s="556" t="s">
        <v>776</v>
      </c>
      <c r="Q46" s="176">
        <v>8101</v>
      </c>
      <c r="R46" s="15" t="s">
        <v>20</v>
      </c>
      <c r="S46" s="560" t="s">
        <v>510</v>
      </c>
      <c r="T46" s="560" t="s">
        <v>510</v>
      </c>
    </row>
    <row r="47" spans="1:20" s="77" customFormat="1" ht="15" x14ac:dyDescent="0.25">
      <c r="A47" s="70"/>
      <c r="B47" s="70"/>
      <c r="C47" s="70"/>
      <c r="D47" s="70"/>
      <c r="E47" s="70"/>
      <c r="F47" s="70"/>
      <c r="K47" s="555" t="s">
        <v>774</v>
      </c>
      <c r="L47" s="555" t="s">
        <v>775</v>
      </c>
      <c r="M47" s="555">
        <v>8001</v>
      </c>
      <c r="N47" s="555" t="s">
        <v>776</v>
      </c>
      <c r="O47" s="556"/>
      <c r="P47" s="556" t="s">
        <v>777</v>
      </c>
      <c r="Q47" s="176">
        <v>8102</v>
      </c>
      <c r="R47" s="15" t="s">
        <v>778</v>
      </c>
      <c r="S47" s="563">
        <v>18.82</v>
      </c>
      <c r="T47" s="557" t="s">
        <v>709</v>
      </c>
    </row>
    <row r="48" spans="1:20" s="77" customFormat="1" ht="15" x14ac:dyDescent="0.25">
      <c r="A48" s="70"/>
      <c r="B48" s="70"/>
      <c r="C48" s="70"/>
      <c r="D48" s="70"/>
      <c r="E48" s="70"/>
      <c r="F48" s="70"/>
      <c r="K48" s="555" t="s">
        <v>774</v>
      </c>
      <c r="L48" s="555" t="s">
        <v>775</v>
      </c>
      <c r="M48" s="555">
        <v>8001</v>
      </c>
      <c r="N48" s="555" t="s">
        <v>776</v>
      </c>
      <c r="O48" s="556"/>
      <c r="P48" s="556" t="s">
        <v>779</v>
      </c>
      <c r="Q48" s="176">
        <v>8103</v>
      </c>
      <c r="R48" s="15" t="s">
        <v>780</v>
      </c>
      <c r="S48" s="562">
        <v>14.7</v>
      </c>
      <c r="T48" s="557" t="s">
        <v>709</v>
      </c>
    </row>
    <row r="49" spans="1:20" s="77" customFormat="1" ht="15" x14ac:dyDescent="0.25">
      <c r="A49" s="70"/>
      <c r="B49" s="70"/>
      <c r="C49" s="70"/>
      <c r="D49" s="70"/>
      <c r="E49" s="70"/>
      <c r="F49" s="70"/>
      <c r="K49" s="555" t="s">
        <v>774</v>
      </c>
      <c r="L49" s="555" t="s">
        <v>775</v>
      </c>
      <c r="M49" s="555">
        <v>8001</v>
      </c>
      <c r="N49" s="555" t="s">
        <v>776</v>
      </c>
      <c r="O49" s="556"/>
      <c r="P49" s="556" t="s">
        <v>781</v>
      </c>
      <c r="Q49" s="176">
        <v>8105</v>
      </c>
      <c r="R49" s="15" t="s">
        <v>20</v>
      </c>
      <c r="S49" s="561" t="s">
        <v>510</v>
      </c>
      <c r="T49" s="561" t="s">
        <v>510</v>
      </c>
    </row>
    <row r="50" spans="1:20" s="77" customFormat="1" ht="15" x14ac:dyDescent="0.25">
      <c r="A50" s="70"/>
      <c r="B50" s="70"/>
      <c r="C50" s="70"/>
      <c r="D50" s="70"/>
      <c r="E50" s="70"/>
      <c r="F50" s="70"/>
      <c r="K50" s="555" t="s">
        <v>774</v>
      </c>
      <c r="L50" s="555" t="s">
        <v>775</v>
      </c>
      <c r="M50" s="555">
        <v>8001</v>
      </c>
      <c r="N50" s="555" t="s">
        <v>776</v>
      </c>
      <c r="O50" s="556"/>
      <c r="P50" s="556" t="s">
        <v>782</v>
      </c>
      <c r="Q50" s="176">
        <v>8106</v>
      </c>
      <c r="R50" s="15" t="s">
        <v>20</v>
      </c>
      <c r="S50" s="560" t="s">
        <v>510</v>
      </c>
      <c r="T50" s="560" t="s">
        <v>510</v>
      </c>
    </row>
    <row r="51" spans="1:20" s="77" customFormat="1" ht="15" x14ac:dyDescent="0.25">
      <c r="A51" s="70"/>
      <c r="B51" s="70"/>
      <c r="C51" s="70"/>
      <c r="D51" s="70"/>
      <c r="E51" s="70"/>
      <c r="F51" s="70"/>
      <c r="K51" s="555" t="s">
        <v>774</v>
      </c>
      <c r="L51" s="555" t="s">
        <v>775</v>
      </c>
      <c r="M51" s="555">
        <v>8001</v>
      </c>
      <c r="N51" s="555" t="s">
        <v>776</v>
      </c>
      <c r="O51" s="556"/>
      <c r="P51" s="556" t="s">
        <v>783</v>
      </c>
      <c r="Q51" s="176">
        <v>8107</v>
      </c>
      <c r="R51" s="15" t="s">
        <v>20</v>
      </c>
      <c r="S51" s="560" t="s">
        <v>510</v>
      </c>
      <c r="T51" s="560" t="s">
        <v>510</v>
      </c>
    </row>
    <row r="52" spans="1:20" s="77" customFormat="1" ht="15" x14ac:dyDescent="0.25">
      <c r="A52" s="70"/>
      <c r="B52" s="70"/>
      <c r="C52" s="70"/>
      <c r="D52" s="70"/>
      <c r="E52" s="70"/>
      <c r="F52" s="70"/>
      <c r="K52" s="555" t="s">
        <v>774</v>
      </c>
      <c r="L52" s="555" t="s">
        <v>775</v>
      </c>
      <c r="M52" s="555">
        <v>8001</v>
      </c>
      <c r="N52" s="555" t="s">
        <v>776</v>
      </c>
      <c r="O52" s="556"/>
      <c r="P52" s="556" t="s">
        <v>784</v>
      </c>
      <c r="Q52" s="176">
        <v>8108</v>
      </c>
      <c r="R52" s="15" t="s">
        <v>20</v>
      </c>
      <c r="S52" s="560" t="s">
        <v>510</v>
      </c>
      <c r="T52" s="560" t="s">
        <v>510</v>
      </c>
    </row>
    <row r="53" spans="1:20" s="77" customFormat="1" ht="15" x14ac:dyDescent="0.25">
      <c r="A53" s="70"/>
      <c r="B53" s="70"/>
      <c r="C53" s="70"/>
      <c r="D53" s="70"/>
      <c r="E53" s="70"/>
      <c r="F53" s="70"/>
      <c r="K53" s="555" t="s">
        <v>774</v>
      </c>
      <c r="L53" s="555" t="s">
        <v>775</v>
      </c>
      <c r="M53" s="555">
        <v>8001</v>
      </c>
      <c r="N53" s="555" t="s">
        <v>776</v>
      </c>
      <c r="O53" s="556"/>
      <c r="P53" s="556" t="s">
        <v>785</v>
      </c>
      <c r="Q53" s="176">
        <v>8109</v>
      </c>
      <c r="R53" s="15" t="s">
        <v>20</v>
      </c>
      <c r="S53" s="560" t="s">
        <v>510</v>
      </c>
      <c r="T53" s="560" t="s">
        <v>510</v>
      </c>
    </row>
    <row r="54" spans="1:20" s="77" customFormat="1" ht="15" x14ac:dyDescent="0.25">
      <c r="A54" s="70"/>
      <c r="B54" s="70"/>
      <c r="C54" s="70"/>
      <c r="D54" s="70"/>
      <c r="E54" s="70"/>
      <c r="F54" s="70"/>
      <c r="K54" s="555" t="s">
        <v>774</v>
      </c>
      <c r="L54" s="555" t="s">
        <v>775</v>
      </c>
      <c r="M54" s="555">
        <v>8001</v>
      </c>
      <c r="N54" s="555" t="s">
        <v>776</v>
      </c>
      <c r="O54" s="556"/>
      <c r="P54" s="556" t="s">
        <v>786</v>
      </c>
      <c r="Q54" s="176">
        <v>8110</v>
      </c>
      <c r="R54" s="15" t="s">
        <v>20</v>
      </c>
      <c r="S54" s="560" t="s">
        <v>510</v>
      </c>
      <c r="T54" s="560" t="s">
        <v>510</v>
      </c>
    </row>
    <row r="55" spans="1:20" s="77" customFormat="1" ht="15" x14ac:dyDescent="0.25">
      <c r="A55" s="70"/>
      <c r="B55" s="70"/>
      <c r="C55" s="70"/>
      <c r="D55" s="70"/>
      <c r="E55" s="70"/>
      <c r="F55" s="70"/>
      <c r="K55" s="555" t="s">
        <v>774</v>
      </c>
      <c r="L55" s="555" t="s">
        <v>775</v>
      </c>
      <c r="M55" s="555">
        <v>8001</v>
      </c>
      <c r="N55" s="555" t="s">
        <v>776</v>
      </c>
      <c r="O55" s="556"/>
      <c r="P55" s="556" t="s">
        <v>787</v>
      </c>
      <c r="Q55" s="176">
        <v>8111</v>
      </c>
      <c r="R55" s="15" t="s">
        <v>788</v>
      </c>
      <c r="S55" s="562">
        <v>16.53</v>
      </c>
      <c r="T55" s="557" t="s">
        <v>709</v>
      </c>
    </row>
    <row r="56" spans="1:20" s="77" customFormat="1" ht="15" x14ac:dyDescent="0.25">
      <c r="A56" s="70"/>
      <c r="B56" s="70"/>
      <c r="C56" s="70"/>
      <c r="D56" s="70"/>
      <c r="E56" s="70"/>
      <c r="F56" s="70"/>
      <c r="K56" s="555" t="s">
        <v>774</v>
      </c>
      <c r="L56" s="555" t="s">
        <v>775</v>
      </c>
      <c r="M56" s="555">
        <v>8001</v>
      </c>
      <c r="N56" s="555" t="s">
        <v>776</v>
      </c>
      <c r="O56" s="556"/>
      <c r="P56" s="556" t="s">
        <v>789</v>
      </c>
      <c r="Q56" s="176">
        <v>8112</v>
      </c>
      <c r="R56" s="15" t="s">
        <v>20</v>
      </c>
      <c r="S56" s="560" t="s">
        <v>510</v>
      </c>
      <c r="T56" s="560" t="s">
        <v>510</v>
      </c>
    </row>
    <row r="57" spans="1:20" s="77" customFormat="1" ht="15" x14ac:dyDescent="0.25">
      <c r="A57" s="70"/>
      <c r="B57" s="70"/>
      <c r="C57" s="70"/>
      <c r="D57" s="70"/>
      <c r="E57" s="70"/>
      <c r="F57" s="70"/>
      <c r="K57" s="555" t="s">
        <v>774</v>
      </c>
      <c r="L57" s="555" t="s">
        <v>790</v>
      </c>
      <c r="M57" s="555">
        <v>8301</v>
      </c>
      <c r="N57" s="555" t="s">
        <v>774</v>
      </c>
      <c r="O57" s="556" t="s">
        <v>715</v>
      </c>
      <c r="P57" s="556" t="s">
        <v>791</v>
      </c>
      <c r="Q57" s="176">
        <v>8301</v>
      </c>
      <c r="R57" s="15" t="s">
        <v>792</v>
      </c>
      <c r="S57" s="562">
        <v>21.82</v>
      </c>
      <c r="T57" s="557" t="s">
        <v>706</v>
      </c>
    </row>
    <row r="58" spans="1:20" s="77" customFormat="1" ht="15" x14ac:dyDescent="0.25">
      <c r="A58" s="70"/>
      <c r="B58" s="70"/>
      <c r="C58" s="70"/>
      <c r="D58" s="70"/>
      <c r="E58" s="70"/>
      <c r="F58" s="70"/>
      <c r="K58" s="555" t="s">
        <v>774</v>
      </c>
      <c r="L58" s="555" t="s">
        <v>790</v>
      </c>
      <c r="M58" s="555">
        <v>8301</v>
      </c>
      <c r="N58" s="555" t="s">
        <v>774</v>
      </c>
      <c r="O58" s="556" t="s">
        <v>715</v>
      </c>
      <c r="P58" s="556" t="s">
        <v>791</v>
      </c>
      <c r="Q58" s="176">
        <v>8301</v>
      </c>
      <c r="R58" s="15" t="s">
        <v>793</v>
      </c>
      <c r="S58" s="562">
        <v>32.31</v>
      </c>
      <c r="T58" s="557" t="s">
        <v>706</v>
      </c>
    </row>
    <row r="59" spans="1:20" s="77" customFormat="1" ht="15" x14ac:dyDescent="0.25">
      <c r="A59" s="70"/>
      <c r="B59" s="70"/>
      <c r="C59" s="70"/>
      <c r="D59" s="70"/>
      <c r="E59" s="70"/>
      <c r="F59" s="70"/>
      <c r="K59" s="555" t="s">
        <v>774</v>
      </c>
      <c r="L59" s="555" t="s">
        <v>790</v>
      </c>
      <c r="M59" s="555">
        <v>8301</v>
      </c>
      <c r="N59" s="555" t="s">
        <v>774</v>
      </c>
      <c r="O59" s="556"/>
      <c r="P59" s="556" t="s">
        <v>794</v>
      </c>
      <c r="Q59" s="176">
        <v>8306</v>
      </c>
      <c r="R59" s="15" t="s">
        <v>20</v>
      </c>
      <c r="S59" s="560" t="s">
        <v>510</v>
      </c>
      <c r="T59" s="560" t="s">
        <v>510</v>
      </c>
    </row>
    <row r="60" spans="1:20" s="77" customFormat="1" ht="15" x14ac:dyDescent="0.25">
      <c r="A60" s="70"/>
      <c r="B60" s="70"/>
      <c r="C60" s="70"/>
      <c r="D60" s="70"/>
      <c r="E60" s="70"/>
      <c r="F60" s="70"/>
      <c r="K60" s="555" t="s">
        <v>795</v>
      </c>
      <c r="L60" s="555" t="s">
        <v>796</v>
      </c>
      <c r="M60" s="555">
        <v>9001</v>
      </c>
      <c r="N60" s="555" t="s">
        <v>797</v>
      </c>
      <c r="O60" s="556"/>
      <c r="P60" s="556" t="s">
        <v>798</v>
      </c>
      <c r="Q60" s="176">
        <v>9101</v>
      </c>
      <c r="R60" s="15" t="s">
        <v>799</v>
      </c>
      <c r="S60" s="562">
        <v>31.75</v>
      </c>
      <c r="T60" s="557" t="s">
        <v>706</v>
      </c>
    </row>
    <row r="61" spans="1:20" s="77" customFormat="1" ht="15" x14ac:dyDescent="0.25">
      <c r="A61" s="70"/>
      <c r="B61" s="70"/>
      <c r="C61" s="70"/>
      <c r="D61" s="70"/>
      <c r="E61" s="70"/>
      <c r="F61" s="70"/>
      <c r="K61" s="555" t="s">
        <v>795</v>
      </c>
      <c r="L61" s="555" t="s">
        <v>796</v>
      </c>
      <c r="M61" s="555">
        <v>9001</v>
      </c>
      <c r="N61" s="555" t="s">
        <v>797</v>
      </c>
      <c r="O61" s="556"/>
      <c r="P61" s="556" t="s">
        <v>800</v>
      </c>
      <c r="Q61" s="176">
        <v>9112</v>
      </c>
      <c r="R61" s="15" t="s">
        <v>801</v>
      </c>
      <c r="S61" s="562">
        <v>46.75</v>
      </c>
      <c r="T61" s="557" t="s">
        <v>706</v>
      </c>
    </row>
    <row r="62" spans="1:20" s="77" customFormat="1" ht="15" x14ac:dyDescent="0.25">
      <c r="A62" s="70"/>
      <c r="B62" s="70"/>
      <c r="C62" s="70"/>
      <c r="D62" s="70"/>
      <c r="E62" s="70"/>
      <c r="F62" s="70"/>
      <c r="K62" s="555" t="s">
        <v>795</v>
      </c>
      <c r="L62" s="555" t="s">
        <v>802</v>
      </c>
      <c r="M62" s="555">
        <v>9120</v>
      </c>
      <c r="N62" s="558" t="s">
        <v>797</v>
      </c>
      <c r="O62" s="559"/>
      <c r="P62" s="559" t="s">
        <v>802</v>
      </c>
      <c r="Q62" s="176">
        <v>9120</v>
      </c>
      <c r="R62" s="15" t="s">
        <v>20</v>
      </c>
      <c r="S62" s="560" t="s">
        <v>510</v>
      </c>
      <c r="T62" s="560" t="s">
        <v>510</v>
      </c>
    </row>
    <row r="63" spans="1:20" s="28" customFormat="1" ht="15" x14ac:dyDescent="0.25">
      <c r="A63" s="70"/>
      <c r="B63" s="70"/>
      <c r="C63" s="70"/>
      <c r="D63" s="70"/>
      <c r="E63" s="70"/>
      <c r="F63" s="70"/>
      <c r="K63" s="555" t="s">
        <v>795</v>
      </c>
      <c r="L63" s="555" t="s">
        <v>803</v>
      </c>
      <c r="M63" s="555">
        <v>9201</v>
      </c>
      <c r="N63" s="558" t="s">
        <v>804</v>
      </c>
      <c r="O63" s="559"/>
      <c r="P63" s="559" t="s">
        <v>803</v>
      </c>
      <c r="Q63" s="176">
        <v>9201</v>
      </c>
      <c r="R63" s="15" t="s">
        <v>20</v>
      </c>
      <c r="S63" s="560" t="s">
        <v>510</v>
      </c>
      <c r="T63" s="560" t="s">
        <v>510</v>
      </c>
    </row>
    <row r="64" spans="1:20" s="28" customFormat="1" ht="15" x14ac:dyDescent="0.25">
      <c r="A64" s="70"/>
      <c r="B64" s="70"/>
      <c r="C64" s="70"/>
      <c r="D64" s="70"/>
      <c r="E64" s="70"/>
      <c r="F64" s="70"/>
      <c r="K64" s="555" t="s">
        <v>805</v>
      </c>
      <c r="L64" s="555" t="s">
        <v>806</v>
      </c>
      <c r="M64" s="555">
        <v>10001</v>
      </c>
      <c r="N64" s="555" t="s">
        <v>807</v>
      </c>
      <c r="O64" s="556"/>
      <c r="P64" s="556" t="s">
        <v>808</v>
      </c>
      <c r="Q64" s="176">
        <v>10101</v>
      </c>
      <c r="R64" s="15" t="s">
        <v>809</v>
      </c>
      <c r="S64" s="562">
        <v>26.65</v>
      </c>
      <c r="T64" s="557" t="s">
        <v>706</v>
      </c>
    </row>
    <row r="65" spans="1:20" s="28" customFormat="1" ht="15" x14ac:dyDescent="0.25">
      <c r="A65" s="70"/>
      <c r="B65" s="70"/>
      <c r="C65" s="70"/>
      <c r="D65" s="70"/>
      <c r="E65" s="70"/>
      <c r="F65" s="70"/>
      <c r="K65" s="555" t="s">
        <v>805</v>
      </c>
      <c r="L65" s="555" t="s">
        <v>806</v>
      </c>
      <c r="M65" s="555">
        <v>10001</v>
      </c>
      <c r="N65" s="555" t="s">
        <v>807</v>
      </c>
      <c r="O65" s="556"/>
      <c r="P65" s="556" t="s">
        <v>810</v>
      </c>
      <c r="Q65" s="176">
        <v>10109</v>
      </c>
      <c r="R65" s="15" t="s">
        <v>20</v>
      </c>
      <c r="S65" s="560" t="s">
        <v>510</v>
      </c>
      <c r="T65" s="560" t="s">
        <v>510</v>
      </c>
    </row>
    <row r="66" spans="1:20" s="28" customFormat="1" ht="15" x14ac:dyDescent="0.25">
      <c r="A66" s="70"/>
      <c r="B66" s="70"/>
      <c r="C66" s="70"/>
      <c r="D66" s="70"/>
      <c r="E66" s="70"/>
      <c r="F66" s="70"/>
      <c r="K66" s="555" t="s">
        <v>805</v>
      </c>
      <c r="L66" s="555" t="s">
        <v>811</v>
      </c>
      <c r="M66" s="555">
        <v>10201</v>
      </c>
      <c r="N66" s="558" t="s">
        <v>812</v>
      </c>
      <c r="O66" s="559"/>
      <c r="P66" s="559" t="s">
        <v>811</v>
      </c>
      <c r="Q66" s="176">
        <v>10201</v>
      </c>
      <c r="R66" s="15" t="s">
        <v>20</v>
      </c>
      <c r="S66" s="560" t="s">
        <v>510</v>
      </c>
      <c r="T66" s="560" t="s">
        <v>510</v>
      </c>
    </row>
    <row r="67" spans="1:20" s="28" customFormat="1" ht="15" x14ac:dyDescent="0.25">
      <c r="A67" s="70"/>
      <c r="B67" s="70"/>
      <c r="C67" s="70"/>
      <c r="D67" s="70"/>
      <c r="E67" s="70"/>
      <c r="F67" s="70"/>
      <c r="K67" s="555" t="s">
        <v>805</v>
      </c>
      <c r="L67" s="555" t="s">
        <v>813</v>
      </c>
      <c r="M67" s="555">
        <v>10301</v>
      </c>
      <c r="N67" s="555" t="s">
        <v>813</v>
      </c>
      <c r="O67" s="556" t="s">
        <v>715</v>
      </c>
      <c r="P67" s="556" t="s">
        <v>813</v>
      </c>
      <c r="Q67" s="176">
        <v>10301</v>
      </c>
      <c r="R67" s="15" t="s">
        <v>813</v>
      </c>
      <c r="S67" s="562">
        <v>41.69</v>
      </c>
      <c r="T67" s="557" t="s">
        <v>706</v>
      </c>
    </row>
    <row r="68" spans="1:20" s="28" customFormat="1" ht="15" x14ac:dyDescent="0.25">
      <c r="A68" s="70"/>
      <c r="B68" s="70"/>
      <c r="C68" s="70"/>
      <c r="D68" s="70"/>
      <c r="E68" s="70"/>
      <c r="F68" s="70"/>
      <c r="K68" s="555" t="s">
        <v>814</v>
      </c>
      <c r="L68" s="555" t="s">
        <v>815</v>
      </c>
      <c r="M68" s="555">
        <v>11101</v>
      </c>
      <c r="N68" s="558" t="s">
        <v>816</v>
      </c>
      <c r="O68" s="556" t="s">
        <v>715</v>
      </c>
      <c r="P68" s="559" t="s">
        <v>816</v>
      </c>
      <c r="Q68" s="176">
        <v>11101</v>
      </c>
      <c r="R68" s="15" t="s">
        <v>816</v>
      </c>
      <c r="S68" s="562">
        <v>55</v>
      </c>
      <c r="T68" s="557" t="s">
        <v>706</v>
      </c>
    </row>
    <row r="69" spans="1:20" s="28" customFormat="1" ht="15" x14ac:dyDescent="0.25">
      <c r="A69" s="70"/>
      <c r="B69" s="70"/>
      <c r="C69" s="70"/>
      <c r="D69" s="70"/>
      <c r="E69" s="70"/>
      <c r="F69" s="70"/>
      <c r="K69" s="555" t="s">
        <v>814</v>
      </c>
      <c r="L69" s="555" t="s">
        <v>815</v>
      </c>
      <c r="M69" s="555">
        <v>11101</v>
      </c>
      <c r="N69" s="558" t="s">
        <v>816</v>
      </c>
      <c r="O69" s="556" t="s">
        <v>715</v>
      </c>
      <c r="P69" s="559" t="s">
        <v>816</v>
      </c>
      <c r="Q69" s="176">
        <v>11101</v>
      </c>
      <c r="R69" s="15" t="s">
        <v>817</v>
      </c>
      <c r="S69" s="562">
        <v>55.77</v>
      </c>
      <c r="T69" s="557" t="s">
        <v>706</v>
      </c>
    </row>
    <row r="70" spans="1:20" s="28" customFormat="1" ht="15" x14ac:dyDescent="0.25">
      <c r="A70" s="70"/>
      <c r="B70" s="70"/>
      <c r="C70" s="70"/>
      <c r="D70" s="70"/>
      <c r="E70" s="70"/>
      <c r="F70" s="70"/>
      <c r="K70" s="555" t="s">
        <v>818</v>
      </c>
      <c r="L70" s="555" t="s">
        <v>819</v>
      </c>
      <c r="M70" s="555">
        <v>12101</v>
      </c>
      <c r="N70" s="555" t="s">
        <v>818</v>
      </c>
      <c r="O70" s="556" t="s">
        <v>715</v>
      </c>
      <c r="P70" s="556" t="s">
        <v>819</v>
      </c>
      <c r="Q70" s="176">
        <v>12101</v>
      </c>
      <c r="R70" s="15" t="s">
        <v>20</v>
      </c>
      <c r="S70" s="560" t="s">
        <v>510</v>
      </c>
      <c r="T70" s="560" t="s">
        <v>510</v>
      </c>
    </row>
    <row r="71" spans="1:20" s="28" customFormat="1" ht="15" x14ac:dyDescent="0.25">
      <c r="A71" s="70"/>
      <c r="B71" s="70"/>
      <c r="C71" s="70"/>
      <c r="D71" s="70"/>
      <c r="E71" s="70"/>
      <c r="F71" s="70"/>
      <c r="K71" s="555" t="s">
        <v>820</v>
      </c>
      <c r="L71" s="555" t="s">
        <v>821</v>
      </c>
      <c r="M71" s="555">
        <v>13001</v>
      </c>
      <c r="N71" s="555" t="s">
        <v>822</v>
      </c>
      <c r="O71" s="556"/>
      <c r="P71" s="556" t="s">
        <v>822</v>
      </c>
      <c r="Q71" s="176">
        <v>13101</v>
      </c>
      <c r="R71" s="15" t="s">
        <v>823</v>
      </c>
      <c r="S71" s="562">
        <v>27.33</v>
      </c>
      <c r="T71" s="557" t="s">
        <v>706</v>
      </c>
    </row>
    <row r="72" spans="1:20" s="28" customFormat="1" ht="15" x14ac:dyDescent="0.25">
      <c r="A72" s="70"/>
      <c r="B72" s="70"/>
      <c r="C72" s="70"/>
      <c r="D72" s="70"/>
      <c r="E72" s="70"/>
      <c r="F72" s="70"/>
      <c r="K72" s="555" t="s">
        <v>820</v>
      </c>
      <c r="L72" s="555" t="s">
        <v>821</v>
      </c>
      <c r="M72" s="555">
        <v>13001</v>
      </c>
      <c r="N72" s="555" t="s">
        <v>822</v>
      </c>
      <c r="O72" s="556"/>
      <c r="P72" s="556" t="s">
        <v>824</v>
      </c>
      <c r="Q72" s="176">
        <v>13102</v>
      </c>
      <c r="R72" s="15" t="s">
        <v>20</v>
      </c>
      <c r="S72" s="560" t="s">
        <v>510</v>
      </c>
      <c r="T72" s="560" t="s">
        <v>510</v>
      </c>
    </row>
    <row r="73" spans="1:20" s="28" customFormat="1" ht="15" x14ac:dyDescent="0.25">
      <c r="A73" s="70"/>
      <c r="B73" s="70"/>
      <c r="C73" s="70"/>
      <c r="D73" s="70"/>
      <c r="E73" s="70"/>
      <c r="F73" s="70"/>
      <c r="K73" s="555" t="s">
        <v>820</v>
      </c>
      <c r="L73" s="555" t="s">
        <v>821</v>
      </c>
      <c r="M73" s="555">
        <v>13001</v>
      </c>
      <c r="N73" s="555" t="s">
        <v>822</v>
      </c>
      <c r="O73" s="556"/>
      <c r="P73" s="556" t="s">
        <v>825</v>
      </c>
      <c r="Q73" s="176">
        <v>13103</v>
      </c>
      <c r="R73" s="15" t="s">
        <v>20</v>
      </c>
      <c r="S73" s="560" t="s">
        <v>510</v>
      </c>
      <c r="T73" s="560" t="s">
        <v>510</v>
      </c>
    </row>
    <row r="74" spans="1:20" s="28" customFormat="1" ht="15" x14ac:dyDescent="0.25">
      <c r="A74" s="70"/>
      <c r="B74" s="70"/>
      <c r="C74" s="70"/>
      <c r="D74" s="70"/>
      <c r="E74" s="70"/>
      <c r="F74" s="70"/>
      <c r="K74" s="555" t="s">
        <v>820</v>
      </c>
      <c r="L74" s="555" t="s">
        <v>821</v>
      </c>
      <c r="M74" s="555">
        <v>13001</v>
      </c>
      <c r="N74" s="555" t="s">
        <v>822</v>
      </c>
      <c r="O74" s="556"/>
      <c r="P74" s="556" t="s">
        <v>826</v>
      </c>
      <c r="Q74" s="176">
        <v>13104</v>
      </c>
      <c r="R74" s="15" t="s">
        <v>20</v>
      </c>
      <c r="S74" s="560" t="s">
        <v>510</v>
      </c>
      <c r="T74" s="560" t="s">
        <v>510</v>
      </c>
    </row>
    <row r="75" spans="1:20" s="28" customFormat="1" ht="15" x14ac:dyDescent="0.25">
      <c r="A75" s="70"/>
      <c r="B75" s="70"/>
      <c r="C75" s="70"/>
      <c r="D75" s="70"/>
      <c r="E75" s="70"/>
      <c r="F75" s="70"/>
      <c r="K75" s="555" t="s">
        <v>820</v>
      </c>
      <c r="L75" s="555" t="s">
        <v>821</v>
      </c>
      <c r="M75" s="555">
        <v>13001</v>
      </c>
      <c r="N75" s="555" t="s">
        <v>822</v>
      </c>
      <c r="O75" s="556" t="s">
        <v>708</v>
      </c>
      <c r="P75" s="556" t="s">
        <v>827</v>
      </c>
      <c r="Q75" s="176">
        <v>13105</v>
      </c>
      <c r="R75" s="15" t="s">
        <v>827</v>
      </c>
      <c r="S75" s="562">
        <v>32.880000000000003</v>
      </c>
      <c r="T75" s="557" t="s">
        <v>706</v>
      </c>
    </row>
    <row r="76" spans="1:20" s="28" customFormat="1" ht="15" x14ac:dyDescent="0.25">
      <c r="A76" s="70"/>
      <c r="B76" s="70"/>
      <c r="C76" s="70"/>
      <c r="D76" s="70"/>
      <c r="E76" s="70"/>
      <c r="F76" s="70"/>
      <c r="K76" s="555" t="s">
        <v>820</v>
      </c>
      <c r="L76" s="555" t="s">
        <v>821</v>
      </c>
      <c r="M76" s="555">
        <v>13001</v>
      </c>
      <c r="N76" s="555" t="s">
        <v>822</v>
      </c>
      <c r="O76" s="556"/>
      <c r="P76" s="556" t="s">
        <v>828</v>
      </c>
      <c r="Q76" s="176">
        <v>13106</v>
      </c>
      <c r="R76" s="15" t="s">
        <v>20</v>
      </c>
      <c r="S76" s="560" t="s">
        <v>510</v>
      </c>
      <c r="T76" s="560" t="s">
        <v>510</v>
      </c>
    </row>
    <row r="77" spans="1:20" s="77" customFormat="1" ht="15" x14ac:dyDescent="0.25">
      <c r="A77" s="70"/>
      <c r="B77" s="70"/>
      <c r="C77" s="71"/>
      <c r="D77" s="71"/>
      <c r="E77" s="71"/>
      <c r="F77" s="71"/>
      <c r="K77" s="555" t="s">
        <v>820</v>
      </c>
      <c r="L77" s="555" t="s">
        <v>821</v>
      </c>
      <c r="M77" s="555">
        <v>13001</v>
      </c>
      <c r="N77" s="555" t="s">
        <v>822</v>
      </c>
      <c r="O77" s="556"/>
      <c r="P77" s="556" t="s">
        <v>829</v>
      </c>
      <c r="Q77" s="176">
        <v>13107</v>
      </c>
      <c r="R77" s="15" t="s">
        <v>20</v>
      </c>
      <c r="S77" s="560" t="s">
        <v>510</v>
      </c>
      <c r="T77" s="560" t="s">
        <v>510</v>
      </c>
    </row>
    <row r="78" spans="1:20" s="77" customFormat="1" ht="15" x14ac:dyDescent="0.25">
      <c r="A78" s="70"/>
      <c r="B78" s="70"/>
      <c r="C78" s="71"/>
      <c r="D78" s="71"/>
      <c r="E78" s="71"/>
      <c r="F78" s="71"/>
      <c r="K78" s="555" t="s">
        <v>820</v>
      </c>
      <c r="L78" s="555" t="s">
        <v>821</v>
      </c>
      <c r="M78" s="555">
        <v>13001</v>
      </c>
      <c r="N78" s="555" t="s">
        <v>822</v>
      </c>
      <c r="O78" s="556"/>
      <c r="P78" s="556" t="s">
        <v>830</v>
      </c>
      <c r="Q78" s="176">
        <v>13108</v>
      </c>
      <c r="R78" s="15" t="s">
        <v>830</v>
      </c>
      <c r="S78" s="562">
        <v>28.08</v>
      </c>
      <c r="T78" s="557" t="s">
        <v>706</v>
      </c>
    </row>
    <row r="79" spans="1:20" s="77" customFormat="1" ht="15" x14ac:dyDescent="0.25">
      <c r="A79" s="70"/>
      <c r="B79" s="70"/>
      <c r="C79" s="71"/>
      <c r="D79" s="71"/>
      <c r="E79" s="71"/>
      <c r="F79" s="71"/>
      <c r="K79" s="555" t="s">
        <v>820</v>
      </c>
      <c r="L79" s="555" t="s">
        <v>821</v>
      </c>
      <c r="M79" s="555">
        <v>13001</v>
      </c>
      <c r="N79" s="555" t="s">
        <v>822</v>
      </c>
      <c r="O79" s="556"/>
      <c r="P79" s="556" t="s">
        <v>831</v>
      </c>
      <c r="Q79" s="176">
        <v>13109</v>
      </c>
      <c r="R79" s="15" t="s">
        <v>20</v>
      </c>
      <c r="S79" s="560" t="s">
        <v>510</v>
      </c>
      <c r="T79" s="560" t="s">
        <v>510</v>
      </c>
    </row>
    <row r="80" spans="1:20" s="77" customFormat="1" ht="15" x14ac:dyDescent="0.25">
      <c r="A80" s="70"/>
      <c r="B80" s="70"/>
      <c r="C80" s="71"/>
      <c r="D80" s="71"/>
      <c r="E80" s="71"/>
      <c r="F80" s="71"/>
      <c r="K80" s="555" t="s">
        <v>820</v>
      </c>
      <c r="L80" s="555" t="s">
        <v>821</v>
      </c>
      <c r="M80" s="555">
        <v>13001</v>
      </c>
      <c r="N80" s="555" t="s">
        <v>822</v>
      </c>
      <c r="O80" s="556"/>
      <c r="P80" s="556" t="s">
        <v>767</v>
      </c>
      <c r="Q80" s="176">
        <v>13110</v>
      </c>
      <c r="R80" s="15" t="s">
        <v>767</v>
      </c>
      <c r="S80" s="562">
        <v>27.04</v>
      </c>
      <c r="T80" s="557" t="s">
        <v>706</v>
      </c>
    </row>
    <row r="81" spans="1:20" s="77" customFormat="1" ht="15" x14ac:dyDescent="0.25">
      <c r="A81" s="70"/>
      <c r="B81" s="70"/>
      <c r="C81" s="71"/>
      <c r="D81" s="71"/>
      <c r="E81" s="71"/>
      <c r="F81" s="71"/>
      <c r="K81" s="555" t="s">
        <v>820</v>
      </c>
      <c r="L81" s="555" t="s">
        <v>821</v>
      </c>
      <c r="M81" s="555">
        <v>13001</v>
      </c>
      <c r="N81" s="555" t="s">
        <v>822</v>
      </c>
      <c r="O81" s="556"/>
      <c r="P81" s="556" t="s">
        <v>832</v>
      </c>
      <c r="Q81" s="176">
        <v>13111</v>
      </c>
      <c r="R81" s="15" t="s">
        <v>20</v>
      </c>
      <c r="S81" s="560" t="s">
        <v>510</v>
      </c>
      <c r="T81" s="560" t="s">
        <v>510</v>
      </c>
    </row>
    <row r="82" spans="1:20" s="77" customFormat="1" ht="15" x14ac:dyDescent="0.25">
      <c r="A82" s="70"/>
      <c r="B82" s="70"/>
      <c r="C82" s="71"/>
      <c r="D82" s="71"/>
      <c r="E82" s="71"/>
      <c r="F82" s="71"/>
      <c r="K82" s="555" t="s">
        <v>820</v>
      </c>
      <c r="L82" s="555" t="s">
        <v>821</v>
      </c>
      <c r="M82" s="555">
        <v>13001</v>
      </c>
      <c r="N82" s="555" t="s">
        <v>822</v>
      </c>
      <c r="O82" s="556"/>
      <c r="P82" s="556" t="s">
        <v>833</v>
      </c>
      <c r="Q82" s="176">
        <v>13112</v>
      </c>
      <c r="R82" s="15" t="s">
        <v>20</v>
      </c>
      <c r="S82" s="560" t="s">
        <v>510</v>
      </c>
      <c r="T82" s="560" t="s">
        <v>510</v>
      </c>
    </row>
    <row r="83" spans="1:20" s="77" customFormat="1" ht="15" x14ac:dyDescent="0.25">
      <c r="A83" s="70"/>
      <c r="B83" s="70"/>
      <c r="C83" s="71"/>
      <c r="D83" s="71"/>
      <c r="E83" s="71"/>
      <c r="F83" s="71"/>
      <c r="K83" s="555" t="s">
        <v>820</v>
      </c>
      <c r="L83" s="555" t="s">
        <v>821</v>
      </c>
      <c r="M83" s="555">
        <v>13001</v>
      </c>
      <c r="N83" s="555" t="s">
        <v>822</v>
      </c>
      <c r="O83" s="556"/>
      <c r="P83" s="556" t="s">
        <v>834</v>
      </c>
      <c r="Q83" s="176">
        <v>13113</v>
      </c>
      <c r="R83" s="15" t="s">
        <v>20</v>
      </c>
      <c r="S83" s="560" t="s">
        <v>510</v>
      </c>
      <c r="T83" s="560" t="s">
        <v>510</v>
      </c>
    </row>
    <row r="84" spans="1:20" s="77" customFormat="1" ht="15" x14ac:dyDescent="0.25">
      <c r="A84" s="70"/>
      <c r="B84" s="70"/>
      <c r="C84" s="70"/>
      <c r="D84" s="70"/>
      <c r="E84" s="70"/>
      <c r="F84" s="70"/>
      <c r="K84" s="555" t="s">
        <v>820</v>
      </c>
      <c r="L84" s="555" t="s">
        <v>821</v>
      </c>
      <c r="M84" s="555">
        <v>13001</v>
      </c>
      <c r="N84" s="555" t="s">
        <v>822</v>
      </c>
      <c r="O84" s="556"/>
      <c r="P84" s="556" t="s">
        <v>835</v>
      </c>
      <c r="Q84" s="176">
        <v>13114</v>
      </c>
      <c r="R84" s="15" t="s">
        <v>835</v>
      </c>
      <c r="S84" s="562">
        <v>23.21</v>
      </c>
      <c r="T84" s="557" t="s">
        <v>706</v>
      </c>
    </row>
    <row r="85" spans="1:20" s="77" customFormat="1" ht="15" x14ac:dyDescent="0.25">
      <c r="A85" s="70"/>
      <c r="B85" s="70"/>
      <c r="C85" s="70"/>
      <c r="D85" s="70"/>
      <c r="E85" s="70"/>
      <c r="F85" s="70"/>
      <c r="K85" s="555" t="s">
        <v>820</v>
      </c>
      <c r="L85" s="555" t="s">
        <v>821</v>
      </c>
      <c r="M85" s="555">
        <v>13001</v>
      </c>
      <c r="N85" s="555" t="s">
        <v>822</v>
      </c>
      <c r="O85" s="556"/>
      <c r="P85" s="556" t="s">
        <v>836</v>
      </c>
      <c r="Q85" s="176">
        <v>13115</v>
      </c>
      <c r="R85" s="15" t="s">
        <v>20</v>
      </c>
      <c r="S85" s="560" t="s">
        <v>510</v>
      </c>
      <c r="T85" s="560" t="s">
        <v>510</v>
      </c>
    </row>
    <row r="86" spans="1:20" s="77" customFormat="1" ht="15" x14ac:dyDescent="0.25">
      <c r="A86" s="70"/>
      <c r="B86" s="70"/>
      <c r="C86" s="70"/>
      <c r="D86" s="70"/>
      <c r="E86" s="70"/>
      <c r="F86" s="70"/>
      <c r="K86" s="555" t="s">
        <v>820</v>
      </c>
      <c r="L86" s="555" t="s">
        <v>821</v>
      </c>
      <c r="M86" s="555">
        <v>13001</v>
      </c>
      <c r="N86" s="555" t="s">
        <v>822</v>
      </c>
      <c r="O86" s="556"/>
      <c r="P86" s="556" t="s">
        <v>837</v>
      </c>
      <c r="Q86" s="176">
        <v>13116</v>
      </c>
      <c r="R86" s="15" t="s">
        <v>20</v>
      </c>
      <c r="S86" s="560" t="s">
        <v>510</v>
      </c>
      <c r="T86" s="560" t="s">
        <v>510</v>
      </c>
    </row>
    <row r="87" spans="1:20" s="77" customFormat="1" ht="15" x14ac:dyDescent="0.25">
      <c r="A87" s="70"/>
      <c r="B87" s="70"/>
      <c r="C87" s="71"/>
      <c r="D87" s="71"/>
      <c r="E87" s="71"/>
      <c r="F87" s="71"/>
      <c r="K87" s="555" t="s">
        <v>820</v>
      </c>
      <c r="L87" s="555" t="s">
        <v>821</v>
      </c>
      <c r="M87" s="555">
        <v>13001</v>
      </c>
      <c r="N87" s="555" t="s">
        <v>822</v>
      </c>
      <c r="O87" s="556"/>
      <c r="P87" s="556" t="s">
        <v>838</v>
      </c>
      <c r="Q87" s="176">
        <v>13117</v>
      </c>
      <c r="R87" s="15" t="s">
        <v>20</v>
      </c>
      <c r="S87" s="560" t="s">
        <v>510</v>
      </c>
      <c r="T87" s="560" t="s">
        <v>510</v>
      </c>
    </row>
    <row r="88" spans="1:20" s="77" customFormat="1" ht="15" x14ac:dyDescent="0.25">
      <c r="A88" s="70"/>
      <c r="B88" s="70"/>
      <c r="C88" s="70"/>
      <c r="D88" s="70"/>
      <c r="E88" s="70"/>
      <c r="F88" s="70"/>
      <c r="K88" s="555" t="s">
        <v>820</v>
      </c>
      <c r="L88" s="555" t="s">
        <v>821</v>
      </c>
      <c r="M88" s="555">
        <v>13001</v>
      </c>
      <c r="N88" s="555" t="s">
        <v>822</v>
      </c>
      <c r="O88" s="556"/>
      <c r="P88" s="556" t="s">
        <v>839</v>
      </c>
      <c r="Q88" s="176">
        <v>13118</v>
      </c>
      <c r="R88" s="15" t="s">
        <v>20</v>
      </c>
      <c r="S88" s="560" t="s">
        <v>510</v>
      </c>
      <c r="T88" s="560" t="s">
        <v>510</v>
      </c>
    </row>
    <row r="89" spans="1:20" s="77" customFormat="1" ht="15" x14ac:dyDescent="0.25">
      <c r="A89" s="70"/>
      <c r="B89" s="70"/>
      <c r="C89" s="70"/>
      <c r="D89" s="70"/>
      <c r="E89" s="70"/>
      <c r="F89" s="70"/>
      <c r="K89" s="555" t="s">
        <v>820</v>
      </c>
      <c r="L89" s="555" t="s">
        <v>821</v>
      </c>
      <c r="M89" s="555">
        <v>13001</v>
      </c>
      <c r="N89" s="555" t="s">
        <v>822</v>
      </c>
      <c r="O89" s="556"/>
      <c r="P89" s="556" t="s">
        <v>840</v>
      </c>
      <c r="Q89" s="176">
        <v>13119</v>
      </c>
      <c r="R89" s="15" t="s">
        <v>20</v>
      </c>
      <c r="S89" s="560" t="s">
        <v>510</v>
      </c>
      <c r="T89" s="560" t="s">
        <v>510</v>
      </c>
    </row>
    <row r="90" spans="1:20" s="77" customFormat="1" ht="15" x14ac:dyDescent="0.25">
      <c r="A90" s="70"/>
      <c r="B90" s="70"/>
      <c r="C90" s="70"/>
      <c r="D90" s="70"/>
      <c r="E90" s="70"/>
      <c r="F90" s="70"/>
      <c r="K90" s="555" t="s">
        <v>820</v>
      </c>
      <c r="L90" s="555" t="s">
        <v>821</v>
      </c>
      <c r="M90" s="555">
        <v>13001</v>
      </c>
      <c r="N90" s="555" t="s">
        <v>822</v>
      </c>
      <c r="O90" s="556"/>
      <c r="P90" s="556" t="s">
        <v>841</v>
      </c>
      <c r="Q90" s="176">
        <v>13120</v>
      </c>
      <c r="R90" s="15" t="s">
        <v>20</v>
      </c>
      <c r="S90" s="560" t="s">
        <v>510</v>
      </c>
      <c r="T90" s="560" t="s">
        <v>510</v>
      </c>
    </row>
    <row r="91" spans="1:20" s="77" customFormat="1" ht="15" x14ac:dyDescent="0.25">
      <c r="A91" s="70"/>
      <c r="B91" s="70"/>
      <c r="C91" s="70"/>
      <c r="D91" s="70"/>
      <c r="E91" s="70"/>
      <c r="F91" s="70"/>
      <c r="K91" s="555" t="s">
        <v>820</v>
      </c>
      <c r="L91" s="555" t="s">
        <v>821</v>
      </c>
      <c r="M91" s="555">
        <v>13001</v>
      </c>
      <c r="N91" s="555" t="s">
        <v>822</v>
      </c>
      <c r="O91" s="556"/>
      <c r="P91" s="556" t="s">
        <v>842</v>
      </c>
      <c r="Q91" s="176">
        <v>13121</v>
      </c>
      <c r="R91" s="15" t="s">
        <v>20</v>
      </c>
      <c r="S91" s="560" t="s">
        <v>510</v>
      </c>
      <c r="T91" s="560" t="s">
        <v>510</v>
      </c>
    </row>
    <row r="92" spans="1:20" s="77" customFormat="1" ht="15" x14ac:dyDescent="0.25">
      <c r="A92" s="70"/>
      <c r="B92" s="70"/>
      <c r="C92" s="70"/>
      <c r="D92" s="70"/>
      <c r="E92" s="70"/>
      <c r="F92" s="70"/>
      <c r="K92" s="555" t="s">
        <v>820</v>
      </c>
      <c r="L92" s="555" t="s">
        <v>821</v>
      </c>
      <c r="M92" s="555">
        <v>13001</v>
      </c>
      <c r="N92" s="555" t="s">
        <v>822</v>
      </c>
      <c r="O92" s="556"/>
      <c r="P92" s="556" t="s">
        <v>843</v>
      </c>
      <c r="Q92" s="176">
        <v>13122</v>
      </c>
      <c r="R92" s="15" t="s">
        <v>20</v>
      </c>
      <c r="S92" s="560" t="s">
        <v>510</v>
      </c>
      <c r="T92" s="560" t="s">
        <v>510</v>
      </c>
    </row>
    <row r="93" spans="1:20" s="77" customFormat="1" ht="15" x14ac:dyDescent="0.25">
      <c r="A93" s="70"/>
      <c r="B93" s="70"/>
      <c r="C93" s="70"/>
      <c r="D93" s="70"/>
      <c r="E93" s="70"/>
      <c r="F93" s="70"/>
      <c r="K93" s="555" t="s">
        <v>820</v>
      </c>
      <c r="L93" s="555" t="s">
        <v>821</v>
      </c>
      <c r="M93" s="555">
        <v>13001</v>
      </c>
      <c r="N93" s="555" t="s">
        <v>822</v>
      </c>
      <c r="O93" s="556"/>
      <c r="P93" s="556" t="s">
        <v>844</v>
      </c>
      <c r="Q93" s="176">
        <v>13123</v>
      </c>
      <c r="R93" s="15" t="s">
        <v>20</v>
      </c>
      <c r="S93" s="560" t="s">
        <v>510</v>
      </c>
      <c r="T93" s="560" t="s">
        <v>510</v>
      </c>
    </row>
    <row r="94" spans="1:20" s="77" customFormat="1" ht="15" x14ac:dyDescent="0.25">
      <c r="A94" s="70"/>
      <c r="B94" s="70"/>
      <c r="C94" s="70"/>
      <c r="D94" s="70"/>
      <c r="E94" s="70"/>
      <c r="F94" s="70"/>
      <c r="K94" s="555" t="s">
        <v>820</v>
      </c>
      <c r="L94" s="555" t="s">
        <v>821</v>
      </c>
      <c r="M94" s="555">
        <v>13001</v>
      </c>
      <c r="N94" s="555" t="s">
        <v>822</v>
      </c>
      <c r="O94" s="556"/>
      <c r="P94" s="556" t="s">
        <v>845</v>
      </c>
      <c r="Q94" s="176">
        <v>13124</v>
      </c>
      <c r="R94" s="15" t="s">
        <v>845</v>
      </c>
      <c r="S94" s="562">
        <v>29.57</v>
      </c>
      <c r="T94" s="557" t="s">
        <v>706</v>
      </c>
    </row>
    <row r="95" spans="1:20" s="77" customFormat="1" ht="15" x14ac:dyDescent="0.25">
      <c r="A95" s="70"/>
      <c r="B95" s="70"/>
      <c r="C95" s="70"/>
      <c r="D95" s="70"/>
      <c r="E95" s="70"/>
      <c r="F95" s="70"/>
      <c r="K95" s="555" t="s">
        <v>820</v>
      </c>
      <c r="L95" s="555" t="s">
        <v>821</v>
      </c>
      <c r="M95" s="555">
        <v>13001</v>
      </c>
      <c r="N95" s="555" t="s">
        <v>822</v>
      </c>
      <c r="O95" s="556"/>
      <c r="P95" s="556" t="s">
        <v>846</v>
      </c>
      <c r="Q95" s="176">
        <v>13125</v>
      </c>
      <c r="R95" s="15" t="s">
        <v>847</v>
      </c>
      <c r="S95" s="562">
        <v>27.76</v>
      </c>
      <c r="T95" s="557" t="s">
        <v>706</v>
      </c>
    </row>
    <row r="96" spans="1:20" s="28" customFormat="1" ht="15" x14ac:dyDescent="0.25">
      <c r="A96" s="70"/>
      <c r="B96" s="70"/>
      <c r="C96" s="70"/>
      <c r="D96" s="70"/>
      <c r="E96" s="70"/>
      <c r="F96" s="70"/>
      <c r="K96" s="555" t="s">
        <v>820</v>
      </c>
      <c r="L96" s="555" t="s">
        <v>821</v>
      </c>
      <c r="M96" s="555">
        <v>13001</v>
      </c>
      <c r="N96" s="555" t="s">
        <v>822</v>
      </c>
      <c r="O96" s="556"/>
      <c r="P96" s="556" t="s">
        <v>848</v>
      </c>
      <c r="Q96" s="176">
        <v>13126</v>
      </c>
      <c r="R96" s="15" t="s">
        <v>20</v>
      </c>
      <c r="S96" s="560" t="s">
        <v>510</v>
      </c>
      <c r="T96" s="560" t="s">
        <v>510</v>
      </c>
    </row>
    <row r="97" spans="1:20" s="28" customFormat="1" ht="15" x14ac:dyDescent="0.25">
      <c r="A97" s="70"/>
      <c r="B97" s="70"/>
      <c r="C97" s="70"/>
      <c r="D97" s="70"/>
      <c r="E97" s="70"/>
      <c r="F97" s="70"/>
      <c r="K97" s="555" t="s">
        <v>820</v>
      </c>
      <c r="L97" s="555" t="s">
        <v>821</v>
      </c>
      <c r="M97" s="555">
        <v>13001</v>
      </c>
      <c r="N97" s="555" t="s">
        <v>822</v>
      </c>
      <c r="O97" s="556"/>
      <c r="P97" s="556" t="s">
        <v>849</v>
      </c>
      <c r="Q97" s="176">
        <v>13127</v>
      </c>
      <c r="R97" s="15" t="s">
        <v>20</v>
      </c>
      <c r="S97" s="560" t="s">
        <v>510</v>
      </c>
      <c r="T97" s="560" t="s">
        <v>510</v>
      </c>
    </row>
    <row r="98" spans="1:20" s="28" customFormat="1" ht="15" x14ac:dyDescent="0.25">
      <c r="A98" s="70"/>
      <c r="B98" s="70"/>
      <c r="C98" s="70"/>
      <c r="D98" s="70"/>
      <c r="E98" s="70"/>
      <c r="F98" s="70"/>
      <c r="K98" s="555" t="s">
        <v>820</v>
      </c>
      <c r="L98" s="555" t="s">
        <v>821</v>
      </c>
      <c r="M98" s="555">
        <v>13001</v>
      </c>
      <c r="N98" s="555" t="s">
        <v>822</v>
      </c>
      <c r="O98" s="556"/>
      <c r="P98" s="556" t="s">
        <v>850</v>
      </c>
      <c r="Q98" s="176">
        <v>13128</v>
      </c>
      <c r="R98" s="15" t="s">
        <v>20</v>
      </c>
      <c r="S98" s="560" t="s">
        <v>510</v>
      </c>
      <c r="T98" s="560" t="s">
        <v>510</v>
      </c>
    </row>
    <row r="99" spans="1:20" s="28" customFormat="1" ht="15" x14ac:dyDescent="0.25">
      <c r="A99" s="70"/>
      <c r="B99" s="70"/>
      <c r="C99" s="70"/>
      <c r="D99" s="70"/>
      <c r="E99" s="70"/>
      <c r="F99" s="70"/>
      <c r="K99" s="555" t="s">
        <v>820</v>
      </c>
      <c r="L99" s="555" t="s">
        <v>821</v>
      </c>
      <c r="M99" s="555">
        <v>13001</v>
      </c>
      <c r="N99" s="555" t="s">
        <v>822</v>
      </c>
      <c r="O99" s="556"/>
      <c r="P99" s="556" t="s">
        <v>851</v>
      </c>
      <c r="Q99" s="176">
        <v>13129</v>
      </c>
      <c r="R99" s="15" t="s">
        <v>20</v>
      </c>
      <c r="S99" s="560" t="s">
        <v>510</v>
      </c>
      <c r="T99" s="560" t="s">
        <v>510</v>
      </c>
    </row>
    <row r="100" spans="1:20" s="28" customFormat="1" ht="15" x14ac:dyDescent="0.25">
      <c r="K100" s="555" t="s">
        <v>820</v>
      </c>
      <c r="L100" s="555" t="s">
        <v>821</v>
      </c>
      <c r="M100" s="555">
        <v>13001</v>
      </c>
      <c r="N100" s="555" t="s">
        <v>822</v>
      </c>
      <c r="O100" s="556"/>
      <c r="P100" s="556" t="s">
        <v>852</v>
      </c>
      <c r="Q100" s="176">
        <v>13130</v>
      </c>
      <c r="R100" s="15" t="s">
        <v>20</v>
      </c>
      <c r="S100" s="560" t="s">
        <v>510</v>
      </c>
      <c r="T100" s="560" t="s">
        <v>510</v>
      </c>
    </row>
    <row r="101" spans="1:20" ht="15" x14ac:dyDescent="0.25">
      <c r="K101" s="555" t="s">
        <v>820</v>
      </c>
      <c r="L101" s="555" t="s">
        <v>821</v>
      </c>
      <c r="M101" s="555">
        <v>13001</v>
      </c>
      <c r="N101" s="555" t="s">
        <v>822</v>
      </c>
      <c r="O101" s="556"/>
      <c r="P101" s="556" t="s">
        <v>853</v>
      </c>
      <c r="Q101" s="176">
        <v>13131</v>
      </c>
      <c r="R101" s="15" t="s">
        <v>20</v>
      </c>
      <c r="S101" s="560" t="s">
        <v>510</v>
      </c>
      <c r="T101" s="560" t="s">
        <v>510</v>
      </c>
    </row>
    <row r="102" spans="1:20" ht="15" x14ac:dyDescent="0.25">
      <c r="K102" s="555" t="s">
        <v>820</v>
      </c>
      <c r="L102" s="555" t="s">
        <v>821</v>
      </c>
      <c r="M102" s="555">
        <v>13001</v>
      </c>
      <c r="N102" s="555" t="s">
        <v>822</v>
      </c>
      <c r="O102" s="556"/>
      <c r="P102" s="556" t="s">
        <v>854</v>
      </c>
      <c r="Q102" s="176">
        <v>13132</v>
      </c>
      <c r="R102" s="15" t="s">
        <v>20</v>
      </c>
      <c r="S102" s="560" t="s">
        <v>510</v>
      </c>
      <c r="T102" s="560" t="s">
        <v>510</v>
      </c>
    </row>
    <row r="103" spans="1:20" ht="15" x14ac:dyDescent="0.25">
      <c r="K103" s="555" t="s">
        <v>820</v>
      </c>
      <c r="L103" s="555" t="s">
        <v>821</v>
      </c>
      <c r="M103" s="555">
        <v>13001</v>
      </c>
      <c r="N103" s="555" t="s">
        <v>855</v>
      </c>
      <c r="O103" s="556"/>
      <c r="P103" s="556" t="s">
        <v>856</v>
      </c>
      <c r="Q103" s="176">
        <v>13201</v>
      </c>
      <c r="R103" s="15" t="s">
        <v>856</v>
      </c>
      <c r="S103" s="562">
        <v>23.76</v>
      </c>
      <c r="T103" s="557" t="s">
        <v>706</v>
      </c>
    </row>
    <row r="104" spans="1:20" ht="15" x14ac:dyDescent="0.25">
      <c r="K104" s="555" t="s">
        <v>820</v>
      </c>
      <c r="L104" s="555" t="s">
        <v>821</v>
      </c>
      <c r="M104" s="555">
        <v>13001</v>
      </c>
      <c r="N104" s="555" t="s">
        <v>855</v>
      </c>
      <c r="O104" s="556"/>
      <c r="P104" s="556" t="s">
        <v>857</v>
      </c>
      <c r="Q104" s="176">
        <v>13202</v>
      </c>
      <c r="R104" s="15" t="s">
        <v>20</v>
      </c>
      <c r="S104" s="560" t="s">
        <v>510</v>
      </c>
      <c r="T104" s="560" t="s">
        <v>510</v>
      </c>
    </row>
    <row r="105" spans="1:20" ht="15" x14ac:dyDescent="0.25">
      <c r="K105" s="555" t="s">
        <v>820</v>
      </c>
      <c r="L105" s="555" t="s">
        <v>821</v>
      </c>
      <c r="M105" s="555">
        <v>13001</v>
      </c>
      <c r="N105" s="555" t="s">
        <v>855</v>
      </c>
      <c r="O105" s="556"/>
      <c r="P105" s="556" t="s">
        <v>858</v>
      </c>
      <c r="Q105" s="176">
        <v>13203</v>
      </c>
      <c r="R105" s="15" t="s">
        <v>20</v>
      </c>
      <c r="S105" s="560" t="s">
        <v>510</v>
      </c>
      <c r="T105" s="560" t="s">
        <v>510</v>
      </c>
    </row>
    <row r="106" spans="1:20" ht="15" x14ac:dyDescent="0.25">
      <c r="K106" s="555" t="s">
        <v>820</v>
      </c>
      <c r="L106" s="555" t="s">
        <v>821</v>
      </c>
      <c r="M106" s="555">
        <v>13001</v>
      </c>
      <c r="N106" s="555" t="s">
        <v>859</v>
      </c>
      <c r="O106" s="556"/>
      <c r="P106" s="556" t="s">
        <v>860</v>
      </c>
      <c r="Q106" s="176">
        <v>13301</v>
      </c>
      <c r="R106" s="15" t="s">
        <v>20</v>
      </c>
      <c r="S106" s="560" t="s">
        <v>510</v>
      </c>
      <c r="T106" s="560" t="s">
        <v>510</v>
      </c>
    </row>
    <row r="107" spans="1:20" ht="15" x14ac:dyDescent="0.25">
      <c r="K107" s="555" t="s">
        <v>820</v>
      </c>
      <c r="L107" s="555" t="s">
        <v>821</v>
      </c>
      <c r="M107" s="555">
        <v>13001</v>
      </c>
      <c r="N107" s="555" t="s">
        <v>859</v>
      </c>
      <c r="O107" s="556"/>
      <c r="P107" s="556" t="s">
        <v>861</v>
      </c>
      <c r="Q107" s="176">
        <v>13302</v>
      </c>
      <c r="R107" s="15" t="s">
        <v>20</v>
      </c>
      <c r="S107" s="560" t="s">
        <v>510</v>
      </c>
      <c r="T107" s="560" t="s">
        <v>510</v>
      </c>
    </row>
    <row r="108" spans="1:20" ht="15" x14ac:dyDescent="0.25">
      <c r="K108" s="555" t="s">
        <v>820</v>
      </c>
      <c r="L108" s="555" t="s">
        <v>821</v>
      </c>
      <c r="M108" s="555">
        <v>13001</v>
      </c>
      <c r="N108" s="555" t="s">
        <v>859</v>
      </c>
      <c r="O108" s="556"/>
      <c r="P108" s="556" t="s">
        <v>862</v>
      </c>
      <c r="Q108" s="176">
        <v>13303</v>
      </c>
      <c r="R108" s="15" t="s">
        <v>20</v>
      </c>
      <c r="S108" s="560" t="s">
        <v>510</v>
      </c>
      <c r="T108" s="560" t="s">
        <v>510</v>
      </c>
    </row>
    <row r="109" spans="1:20" ht="15" x14ac:dyDescent="0.25">
      <c r="K109" s="555" t="s">
        <v>820</v>
      </c>
      <c r="L109" s="555" t="s">
        <v>821</v>
      </c>
      <c r="M109" s="555">
        <v>13001</v>
      </c>
      <c r="N109" s="555" t="s">
        <v>863</v>
      </c>
      <c r="O109" s="556"/>
      <c r="P109" s="556" t="s">
        <v>864</v>
      </c>
      <c r="Q109" s="176">
        <v>13401</v>
      </c>
      <c r="R109" s="15" t="s">
        <v>20</v>
      </c>
      <c r="S109" s="560" t="s">
        <v>510</v>
      </c>
      <c r="T109" s="560" t="s">
        <v>510</v>
      </c>
    </row>
    <row r="110" spans="1:20" ht="15" x14ac:dyDescent="0.25">
      <c r="K110" s="555" t="s">
        <v>820</v>
      </c>
      <c r="L110" s="555" t="s">
        <v>821</v>
      </c>
      <c r="M110" s="555">
        <v>13001</v>
      </c>
      <c r="N110" s="555" t="s">
        <v>863</v>
      </c>
      <c r="O110" s="556"/>
      <c r="P110" s="556" t="s">
        <v>865</v>
      </c>
      <c r="Q110" s="176">
        <v>13402</v>
      </c>
      <c r="R110" s="15" t="s">
        <v>20</v>
      </c>
      <c r="S110" s="560" t="s">
        <v>510</v>
      </c>
      <c r="T110" s="560" t="s">
        <v>510</v>
      </c>
    </row>
    <row r="111" spans="1:20" ht="15" x14ac:dyDescent="0.25">
      <c r="K111" s="555" t="s">
        <v>820</v>
      </c>
      <c r="L111" s="555" t="s">
        <v>821</v>
      </c>
      <c r="M111" s="555">
        <v>13001</v>
      </c>
      <c r="N111" s="555" t="s">
        <v>863</v>
      </c>
      <c r="O111" s="556"/>
      <c r="P111" s="556" t="s">
        <v>866</v>
      </c>
      <c r="Q111" s="176">
        <v>13403</v>
      </c>
      <c r="R111" s="15" t="s">
        <v>20</v>
      </c>
      <c r="S111" s="560" t="s">
        <v>510</v>
      </c>
      <c r="T111" s="560" t="s">
        <v>510</v>
      </c>
    </row>
    <row r="112" spans="1:20" ht="15" x14ac:dyDescent="0.25">
      <c r="K112" s="555" t="s">
        <v>820</v>
      </c>
      <c r="L112" s="555" t="s">
        <v>821</v>
      </c>
      <c r="M112" s="555">
        <v>13001</v>
      </c>
      <c r="N112" s="555" t="s">
        <v>863</v>
      </c>
      <c r="O112" s="556"/>
      <c r="P112" s="556" t="s">
        <v>867</v>
      </c>
      <c r="Q112" s="176">
        <v>13404</v>
      </c>
      <c r="R112" s="15" t="s">
        <v>20</v>
      </c>
      <c r="S112" s="560" t="s">
        <v>510</v>
      </c>
      <c r="T112" s="560" t="s">
        <v>510</v>
      </c>
    </row>
    <row r="113" spans="11:20" ht="15" x14ac:dyDescent="0.25">
      <c r="K113" s="555" t="s">
        <v>820</v>
      </c>
      <c r="L113" s="555" t="s">
        <v>821</v>
      </c>
      <c r="M113" s="555">
        <v>13001</v>
      </c>
      <c r="N113" s="555" t="s">
        <v>868</v>
      </c>
      <c r="O113" s="556"/>
      <c r="P113" s="556" t="s">
        <v>868</v>
      </c>
      <c r="Q113" s="176">
        <v>13601</v>
      </c>
      <c r="R113" s="15" t="s">
        <v>20</v>
      </c>
      <c r="S113" s="560" t="s">
        <v>510</v>
      </c>
      <c r="T113" s="560" t="s">
        <v>510</v>
      </c>
    </row>
    <row r="114" spans="11:20" ht="15" x14ac:dyDescent="0.25">
      <c r="K114" s="555" t="s">
        <v>820</v>
      </c>
      <c r="L114" s="555" t="s">
        <v>821</v>
      </c>
      <c r="M114" s="555">
        <v>13001</v>
      </c>
      <c r="N114" s="555" t="s">
        <v>868</v>
      </c>
      <c r="O114" s="556"/>
      <c r="P114" s="556" t="s">
        <v>869</v>
      </c>
      <c r="Q114" s="176">
        <v>13602</v>
      </c>
      <c r="R114" s="15" t="s">
        <v>20</v>
      </c>
      <c r="S114" s="560" t="s">
        <v>510</v>
      </c>
      <c r="T114" s="560" t="s">
        <v>510</v>
      </c>
    </row>
    <row r="115" spans="11:20" ht="15" x14ac:dyDescent="0.25">
      <c r="K115" s="555" t="s">
        <v>820</v>
      </c>
      <c r="L115" s="555" t="s">
        <v>821</v>
      </c>
      <c r="M115" s="555">
        <v>13001</v>
      </c>
      <c r="N115" s="555" t="s">
        <v>868</v>
      </c>
      <c r="O115" s="556"/>
      <c r="P115" s="556" t="s">
        <v>870</v>
      </c>
      <c r="Q115" s="176">
        <v>13603</v>
      </c>
      <c r="R115" s="15" t="s">
        <v>20</v>
      </c>
      <c r="S115" s="560" t="s">
        <v>510</v>
      </c>
      <c r="T115" s="560" t="s">
        <v>510</v>
      </c>
    </row>
    <row r="116" spans="11:20" ht="15" x14ac:dyDescent="0.25">
      <c r="K116" s="555" t="s">
        <v>820</v>
      </c>
      <c r="L116" s="555" t="s">
        <v>821</v>
      </c>
      <c r="M116" s="555">
        <v>13001</v>
      </c>
      <c r="N116" s="555" t="s">
        <v>868</v>
      </c>
      <c r="O116" s="556"/>
      <c r="P116" s="556" t="s">
        <v>871</v>
      </c>
      <c r="Q116" s="176">
        <v>13604</v>
      </c>
      <c r="R116" s="15" t="s">
        <v>20</v>
      </c>
      <c r="S116" s="560" t="s">
        <v>510</v>
      </c>
      <c r="T116" s="560" t="s">
        <v>510</v>
      </c>
    </row>
    <row r="117" spans="11:20" ht="15" x14ac:dyDescent="0.25">
      <c r="K117" s="555" t="s">
        <v>820</v>
      </c>
      <c r="L117" s="555" t="s">
        <v>821</v>
      </c>
      <c r="M117" s="555">
        <v>13001</v>
      </c>
      <c r="N117" s="555" t="s">
        <v>868</v>
      </c>
      <c r="O117" s="556"/>
      <c r="P117" s="556" t="s">
        <v>872</v>
      </c>
      <c r="Q117" s="176">
        <v>13605</v>
      </c>
      <c r="R117" s="15" t="s">
        <v>20</v>
      </c>
      <c r="S117" s="560" t="s">
        <v>510</v>
      </c>
      <c r="T117" s="560" t="s">
        <v>510</v>
      </c>
    </row>
    <row r="118" spans="11:20" ht="15" x14ac:dyDescent="0.25">
      <c r="K118" s="555" t="s">
        <v>820</v>
      </c>
      <c r="L118" s="555" t="s">
        <v>873</v>
      </c>
      <c r="M118" s="555">
        <v>13501</v>
      </c>
      <c r="N118" s="555" t="s">
        <v>873</v>
      </c>
      <c r="O118" s="556"/>
      <c r="P118" s="556" t="s">
        <v>873</v>
      </c>
      <c r="Q118" s="176">
        <v>13501</v>
      </c>
      <c r="R118" s="15" t="s">
        <v>20</v>
      </c>
      <c r="S118" s="560" t="s">
        <v>510</v>
      </c>
      <c r="T118" s="560" t="s">
        <v>510</v>
      </c>
    </row>
    <row r="119" spans="11:20" ht="15" x14ac:dyDescent="0.25">
      <c r="K119" s="555" t="s">
        <v>874</v>
      </c>
      <c r="L119" s="555" t="s">
        <v>875</v>
      </c>
      <c r="M119" s="555">
        <v>14101</v>
      </c>
      <c r="N119" s="555" t="s">
        <v>875</v>
      </c>
      <c r="O119" s="556" t="s">
        <v>715</v>
      </c>
      <c r="P119" s="556" t="s">
        <v>875</v>
      </c>
      <c r="Q119" s="176">
        <v>14101</v>
      </c>
      <c r="R119" s="15" t="s">
        <v>875</v>
      </c>
      <c r="S119" s="562">
        <v>37.43</v>
      </c>
      <c r="T119" s="557" t="s">
        <v>706</v>
      </c>
    </row>
    <row r="120" spans="11:20" ht="15" x14ac:dyDescent="0.25">
      <c r="K120" s="555" t="s">
        <v>876</v>
      </c>
      <c r="L120" s="555" t="s">
        <v>877</v>
      </c>
      <c r="M120" s="555">
        <v>15101</v>
      </c>
      <c r="N120" s="555" t="s">
        <v>877</v>
      </c>
      <c r="O120" s="556" t="s">
        <v>715</v>
      </c>
      <c r="P120" s="556" t="s">
        <v>877</v>
      </c>
      <c r="Q120" s="176">
        <v>15101</v>
      </c>
      <c r="R120" s="15" t="s">
        <v>877</v>
      </c>
      <c r="S120" s="562">
        <v>11.89</v>
      </c>
      <c r="T120" s="557" t="s">
        <v>709</v>
      </c>
    </row>
    <row r="121" spans="11:20" ht="15" x14ac:dyDescent="0.25">
      <c r="K121" s="555" t="s">
        <v>878</v>
      </c>
      <c r="L121" s="555" t="s">
        <v>879</v>
      </c>
      <c r="M121" s="555">
        <v>16101</v>
      </c>
      <c r="N121" s="555" t="s">
        <v>878</v>
      </c>
      <c r="O121" s="556" t="s">
        <v>715</v>
      </c>
      <c r="P121" s="556" t="s">
        <v>880</v>
      </c>
      <c r="Q121" s="176">
        <v>16101</v>
      </c>
      <c r="R121" s="15" t="s">
        <v>881</v>
      </c>
      <c r="S121" s="562">
        <v>35.43</v>
      </c>
      <c r="T121" s="557" t="s">
        <v>706</v>
      </c>
    </row>
    <row r="122" spans="11:20" ht="15" x14ac:dyDescent="0.25">
      <c r="K122" s="555" t="s">
        <v>878</v>
      </c>
      <c r="L122" s="555" t="s">
        <v>879</v>
      </c>
      <c r="M122" s="555">
        <v>16101</v>
      </c>
      <c r="N122" s="555" t="s">
        <v>878</v>
      </c>
      <c r="O122" s="556" t="s">
        <v>715</v>
      </c>
      <c r="P122" s="556" t="s">
        <v>880</v>
      </c>
      <c r="Q122" s="176">
        <v>16101</v>
      </c>
      <c r="R122" s="707" t="s">
        <v>1708</v>
      </c>
      <c r="S122" s="706">
        <v>20.96</v>
      </c>
      <c r="T122" s="708" t="s">
        <v>709</v>
      </c>
    </row>
    <row r="123" spans="11:20" ht="15" x14ac:dyDescent="0.25">
      <c r="K123" s="555" t="s">
        <v>878</v>
      </c>
      <c r="L123" s="555" t="s">
        <v>879</v>
      </c>
      <c r="M123" s="555">
        <v>16101</v>
      </c>
      <c r="N123" s="555" t="s">
        <v>878</v>
      </c>
      <c r="O123" s="556"/>
      <c r="P123" s="556" t="s">
        <v>882</v>
      </c>
      <c r="Q123" s="176">
        <v>16103</v>
      </c>
      <c r="R123" s="15" t="s">
        <v>20</v>
      </c>
      <c r="S123" s="560" t="s">
        <v>510</v>
      </c>
      <c r="T123" s="560" t="s">
        <v>510</v>
      </c>
    </row>
    <row r="124" spans="11:20" ht="15" x14ac:dyDescent="0.25">
      <c r="K124" s="555" t="s">
        <v>878</v>
      </c>
      <c r="L124" s="555" t="s">
        <v>883</v>
      </c>
      <c r="M124" s="555">
        <v>16301</v>
      </c>
      <c r="N124" s="558" t="s">
        <v>878</v>
      </c>
      <c r="O124" s="559"/>
      <c r="P124" s="559" t="s">
        <v>883</v>
      </c>
      <c r="Q124" s="176">
        <v>16301</v>
      </c>
      <c r="R124" s="15" t="s">
        <v>20</v>
      </c>
      <c r="S124" s="560" t="s">
        <v>510</v>
      </c>
      <c r="T124" s="560" t="s">
        <v>510</v>
      </c>
    </row>
  </sheetData>
  <mergeCells count="1">
    <mergeCell ref="B1:E1"/>
  </mergeCells>
  <hyperlinks>
    <hyperlink ref="H1" location="INDICE!A1" display="INDICE" xr:uid="{00000000-0004-0000-1700-000000000000}"/>
    <hyperlink ref="H2" location="Matriz_Estadisticas!A1" display="ESTADÍSTICAS" xr:uid="{00000000-0004-0000-1700-000001000000}"/>
  </hyperlinks>
  <pageMargins left="0.7" right="0.7" top="0.75" bottom="0.75" header="0.3" footer="0.3"/>
  <pageSetup orientation="portrait" horizontalDpi="4294967293" verticalDpi="4294967293"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C32"/>
  <sheetViews>
    <sheetView workbookViewId="0"/>
  </sheetViews>
  <sheetFormatPr baseColWidth="10" defaultColWidth="11.42578125" defaultRowHeight="15" x14ac:dyDescent="0.25"/>
  <cols>
    <col min="1" max="1" width="44.42578125" style="656" bestFit="1" customWidth="1"/>
    <col min="2" max="2" width="100.7109375" style="347" customWidth="1"/>
    <col min="3" max="16384" width="11.42578125" style="347"/>
  </cols>
  <sheetData>
    <row r="1" spans="1:3" x14ac:dyDescent="0.25">
      <c r="A1" s="354" t="s">
        <v>401</v>
      </c>
      <c r="B1" s="354" t="s">
        <v>402</v>
      </c>
      <c r="C1" s="343" t="s">
        <v>144</v>
      </c>
    </row>
    <row r="2" spans="1:3" x14ac:dyDescent="0.25">
      <c r="A2" s="432" t="s">
        <v>8</v>
      </c>
      <c r="B2" s="344" t="s">
        <v>25</v>
      </c>
    </row>
    <row r="3" spans="1:3" x14ac:dyDescent="0.25">
      <c r="A3" s="433" t="s">
        <v>6</v>
      </c>
      <c r="B3" s="349" t="s">
        <v>16</v>
      </c>
    </row>
    <row r="4" spans="1:3" x14ac:dyDescent="0.25">
      <c r="A4" s="433" t="s">
        <v>370</v>
      </c>
      <c r="B4" s="150" t="s">
        <v>17</v>
      </c>
    </row>
    <row r="5" spans="1:3" x14ac:dyDescent="0.25">
      <c r="A5" s="433" t="s">
        <v>11</v>
      </c>
      <c r="B5" s="390" t="s">
        <v>884</v>
      </c>
    </row>
    <row r="6" spans="1:3" x14ac:dyDescent="0.25">
      <c r="A6" s="433" t="s">
        <v>145</v>
      </c>
      <c r="B6" s="150" t="s">
        <v>404</v>
      </c>
    </row>
    <row r="7" spans="1:3" x14ac:dyDescent="0.25">
      <c r="A7" s="433" t="s">
        <v>9</v>
      </c>
      <c r="B7" s="150" t="s">
        <v>405</v>
      </c>
    </row>
    <row r="8" spans="1:3" x14ac:dyDescent="0.25">
      <c r="A8" s="433" t="s">
        <v>371</v>
      </c>
      <c r="B8" s="150">
        <v>2018</v>
      </c>
    </row>
    <row r="9" spans="1:3" x14ac:dyDescent="0.25">
      <c r="A9" s="433" t="s">
        <v>372</v>
      </c>
      <c r="B9" s="150" t="s">
        <v>453</v>
      </c>
    </row>
    <row r="10" spans="1:3" ht="76.5" x14ac:dyDescent="0.25">
      <c r="A10" s="352" t="s">
        <v>373</v>
      </c>
      <c r="B10" s="318" t="s">
        <v>885</v>
      </c>
    </row>
    <row r="11" spans="1:3" x14ac:dyDescent="0.25">
      <c r="A11" s="433" t="s">
        <v>374</v>
      </c>
      <c r="B11" s="390" t="s">
        <v>886</v>
      </c>
    </row>
    <row r="12" spans="1:3" x14ac:dyDescent="0.25">
      <c r="A12" s="433" t="s">
        <v>375</v>
      </c>
      <c r="B12" s="345" t="s">
        <v>457</v>
      </c>
    </row>
    <row r="13" spans="1:3" x14ac:dyDescent="0.25">
      <c r="A13" s="433" t="s">
        <v>376</v>
      </c>
      <c r="B13" s="345" t="s">
        <v>887</v>
      </c>
    </row>
    <row r="14" spans="1:3" x14ac:dyDescent="0.25">
      <c r="A14" s="433" t="s">
        <v>146</v>
      </c>
      <c r="B14" s="150" t="s">
        <v>458</v>
      </c>
    </row>
    <row r="15" spans="1:3" x14ac:dyDescent="0.25">
      <c r="A15" s="433" t="s">
        <v>377</v>
      </c>
      <c r="B15" s="350">
        <v>43651</v>
      </c>
    </row>
    <row r="16" spans="1:3" x14ac:dyDescent="0.25">
      <c r="A16" s="433" t="s">
        <v>378</v>
      </c>
      <c r="B16" s="350">
        <v>43693</v>
      </c>
    </row>
    <row r="17" spans="1:2" x14ac:dyDescent="0.25">
      <c r="A17" s="433" t="s">
        <v>379</v>
      </c>
      <c r="B17" s="368" t="s">
        <v>476</v>
      </c>
    </row>
    <row r="18" spans="1:2" x14ac:dyDescent="0.25">
      <c r="A18" s="432" t="s">
        <v>380</v>
      </c>
      <c r="B18" s="344" t="s">
        <v>888</v>
      </c>
    </row>
    <row r="19" spans="1:2" x14ac:dyDescent="0.25">
      <c r="A19" s="432" t="s">
        <v>381</v>
      </c>
      <c r="B19" s="344" t="s">
        <v>530</v>
      </c>
    </row>
    <row r="20" spans="1:2" x14ac:dyDescent="0.25">
      <c r="A20" s="432" t="s">
        <v>382</v>
      </c>
      <c r="B20" s="353" t="s">
        <v>462</v>
      </c>
    </row>
    <row r="21" spans="1:2" x14ac:dyDescent="0.25">
      <c r="A21" s="432" t="s">
        <v>385</v>
      </c>
      <c r="B21" s="344" t="s">
        <v>889</v>
      </c>
    </row>
    <row r="22" spans="1:2" x14ac:dyDescent="0.25">
      <c r="A22" s="432" t="s">
        <v>386</v>
      </c>
      <c r="B22" s="344" t="s">
        <v>417</v>
      </c>
    </row>
    <row r="23" spans="1:2" x14ac:dyDescent="0.25">
      <c r="A23" s="432" t="s">
        <v>418</v>
      </c>
      <c r="B23" s="344" t="s">
        <v>533</v>
      </c>
    </row>
    <row r="24" spans="1:2" x14ac:dyDescent="0.25">
      <c r="A24" s="432" t="s">
        <v>387</v>
      </c>
      <c r="B24" s="150">
        <v>2018</v>
      </c>
    </row>
    <row r="25" spans="1:2" x14ac:dyDescent="0.25">
      <c r="A25" s="432" t="s">
        <v>388</v>
      </c>
      <c r="B25" s="344" t="s">
        <v>453</v>
      </c>
    </row>
    <row r="26" spans="1:2" x14ac:dyDescent="0.25">
      <c r="A26" s="432" t="s">
        <v>389</v>
      </c>
      <c r="B26" s="416" t="s">
        <v>465</v>
      </c>
    </row>
    <row r="27" spans="1:2" x14ac:dyDescent="0.25">
      <c r="A27" s="432" t="s">
        <v>390</v>
      </c>
      <c r="B27" s="416" t="s">
        <v>417</v>
      </c>
    </row>
    <row r="28" spans="1:2" x14ac:dyDescent="0.25">
      <c r="A28" s="432" t="s">
        <v>422</v>
      </c>
      <c r="B28" s="564" t="s">
        <v>890</v>
      </c>
    </row>
    <row r="29" spans="1:2" x14ac:dyDescent="0.25">
      <c r="A29" s="432" t="s">
        <v>391</v>
      </c>
      <c r="B29" s="342">
        <v>2017</v>
      </c>
    </row>
    <row r="30" spans="1:2" x14ac:dyDescent="0.25">
      <c r="A30" s="432" t="s">
        <v>392</v>
      </c>
      <c r="B30" s="344" t="s">
        <v>453</v>
      </c>
    </row>
    <row r="31" spans="1:2" ht="114.75" x14ac:dyDescent="0.25">
      <c r="A31" s="432" t="s">
        <v>383</v>
      </c>
      <c r="B31" s="314" t="s">
        <v>891</v>
      </c>
    </row>
    <row r="32" spans="1:2" x14ac:dyDescent="0.25">
      <c r="A32" s="432" t="s">
        <v>384</v>
      </c>
      <c r="B32" s="390" t="s">
        <v>892</v>
      </c>
    </row>
  </sheetData>
  <hyperlinks>
    <hyperlink ref="C1" location="INDICE!A1" display="INDICE" xr:uid="{00000000-0004-0000-1800-000000000000}"/>
  </hyperlink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N119"/>
  <sheetViews>
    <sheetView workbookViewId="0"/>
  </sheetViews>
  <sheetFormatPr baseColWidth="10" defaultColWidth="11.42578125" defaultRowHeight="15" x14ac:dyDescent="0.25"/>
  <cols>
    <col min="1" max="1" width="17.28515625" bestFit="1" customWidth="1"/>
    <col min="2" max="2" width="22.140625" style="402" bestFit="1" customWidth="1"/>
    <col min="3" max="3" width="16.140625" style="402" bestFit="1" customWidth="1"/>
    <col min="4" max="4" width="38.5703125" bestFit="1" customWidth="1"/>
    <col min="5" max="5" width="11.5703125" bestFit="1" customWidth="1"/>
    <col min="6" max="6" width="19" bestFit="1" customWidth="1"/>
    <col min="7" max="7" width="6" bestFit="1" customWidth="1"/>
    <col min="8" max="8" width="26.42578125" bestFit="1" customWidth="1"/>
    <col min="9" max="9" width="53.42578125" bestFit="1" customWidth="1"/>
    <col min="10" max="10" width="57.7109375" bestFit="1" customWidth="1"/>
    <col min="11" max="11" width="13.140625" bestFit="1" customWidth="1"/>
  </cols>
  <sheetData>
    <row r="1" spans="1:14" ht="15" customHeight="1" x14ac:dyDescent="0.25">
      <c r="A1" s="119" t="s">
        <v>25</v>
      </c>
      <c r="B1" s="740" t="s">
        <v>884</v>
      </c>
      <c r="C1" s="740"/>
      <c r="D1" s="740"/>
      <c r="E1" s="740"/>
      <c r="F1" s="740"/>
      <c r="G1" s="740"/>
      <c r="H1" s="740"/>
      <c r="I1" s="740"/>
      <c r="J1" s="740"/>
      <c r="K1" s="6" t="s">
        <v>144</v>
      </c>
      <c r="L1" s="409"/>
      <c r="M1" s="409"/>
      <c r="N1" s="409"/>
    </row>
    <row r="2" spans="1:14" x14ac:dyDescent="0.25">
      <c r="A2" s="255" t="s">
        <v>174</v>
      </c>
      <c r="B2" s="255" t="s">
        <v>175</v>
      </c>
      <c r="C2" s="255" t="s">
        <v>176</v>
      </c>
      <c r="D2" s="255" t="s">
        <v>177</v>
      </c>
      <c r="E2" s="255" t="s">
        <v>178</v>
      </c>
      <c r="F2" s="255" t="s">
        <v>14</v>
      </c>
      <c r="G2" s="255" t="s">
        <v>470</v>
      </c>
      <c r="H2" s="255" t="s">
        <v>893</v>
      </c>
      <c r="I2" s="255" t="s">
        <v>894</v>
      </c>
      <c r="J2" s="255" t="s">
        <v>895</v>
      </c>
      <c r="K2" s="6" t="s">
        <v>432</v>
      </c>
      <c r="L2" s="265"/>
      <c r="M2" s="409"/>
      <c r="N2" s="409"/>
    </row>
    <row r="3" spans="1:14" s="5" customFormat="1" ht="12.75" x14ac:dyDescent="0.2">
      <c r="A3" s="392" t="s">
        <v>179</v>
      </c>
      <c r="B3" s="392" t="s">
        <v>180</v>
      </c>
      <c r="C3" s="390" t="s">
        <v>181</v>
      </c>
      <c r="D3" s="392" t="s">
        <v>182</v>
      </c>
      <c r="E3" s="377">
        <v>1001</v>
      </c>
      <c r="F3" s="392" t="s">
        <v>180</v>
      </c>
      <c r="G3" s="377">
        <v>1101</v>
      </c>
      <c r="H3" s="490">
        <v>188003</v>
      </c>
      <c r="I3" s="491">
        <v>157475</v>
      </c>
      <c r="J3" s="492">
        <v>83.76</v>
      </c>
      <c r="K3" s="569"/>
      <c r="L3" s="569"/>
      <c r="M3" s="569"/>
      <c r="N3" s="569"/>
    </row>
    <row r="4" spans="1:14" s="5" customFormat="1" ht="12.75" x14ac:dyDescent="0.2">
      <c r="A4" s="392" t="s">
        <v>179</v>
      </c>
      <c r="B4" s="392" t="s">
        <v>180</v>
      </c>
      <c r="C4" s="390" t="s">
        <v>181</v>
      </c>
      <c r="D4" s="392" t="s">
        <v>182</v>
      </c>
      <c r="E4" s="377">
        <v>1001</v>
      </c>
      <c r="F4" s="392" t="s">
        <v>183</v>
      </c>
      <c r="G4" s="377">
        <v>1107</v>
      </c>
      <c r="H4" s="490">
        <v>103807</v>
      </c>
      <c r="I4" s="491">
        <v>88641</v>
      </c>
      <c r="J4" s="492">
        <v>85.39</v>
      </c>
      <c r="K4" s="569"/>
      <c r="L4" s="569"/>
      <c r="M4" s="569"/>
      <c r="N4" s="569"/>
    </row>
    <row r="5" spans="1:14" s="5" customFormat="1" ht="12.75" x14ac:dyDescent="0.2">
      <c r="A5" s="392" t="s">
        <v>184</v>
      </c>
      <c r="B5" s="392" t="s">
        <v>184</v>
      </c>
      <c r="C5" s="390" t="s">
        <v>181</v>
      </c>
      <c r="D5" s="392" t="s">
        <v>184</v>
      </c>
      <c r="E5" s="377">
        <v>2101</v>
      </c>
      <c r="F5" s="392" t="s">
        <v>184</v>
      </c>
      <c r="G5" s="377">
        <v>2101</v>
      </c>
      <c r="H5" s="490">
        <v>347605</v>
      </c>
      <c r="I5" s="491">
        <v>323290</v>
      </c>
      <c r="J5" s="492">
        <v>93</v>
      </c>
      <c r="K5" s="569"/>
      <c r="L5" s="569"/>
      <c r="M5" s="569"/>
      <c r="N5" s="569"/>
    </row>
    <row r="6" spans="1:14" s="5" customFormat="1" ht="12.75" x14ac:dyDescent="0.2">
      <c r="A6" s="392" t="s">
        <v>184</v>
      </c>
      <c r="B6" s="392" t="s">
        <v>185</v>
      </c>
      <c r="C6" s="390" t="s">
        <v>181</v>
      </c>
      <c r="D6" s="392" t="s">
        <v>186</v>
      </c>
      <c r="E6" s="377">
        <v>2201</v>
      </c>
      <c r="F6" s="392" t="s">
        <v>186</v>
      </c>
      <c r="G6" s="377">
        <v>2201</v>
      </c>
      <c r="H6" s="490">
        <v>157575</v>
      </c>
      <c r="I6" s="491">
        <v>130943</v>
      </c>
      <c r="J6" s="492">
        <v>83.1</v>
      </c>
      <c r="K6" s="569"/>
      <c r="L6" s="569"/>
      <c r="M6" s="569"/>
      <c r="N6" s="569"/>
    </row>
    <row r="7" spans="1:14" s="5" customFormat="1" ht="12.75" x14ac:dyDescent="0.2">
      <c r="A7" s="392" t="s">
        <v>187</v>
      </c>
      <c r="B7" s="392" t="s">
        <v>188</v>
      </c>
      <c r="C7" s="390" t="s">
        <v>181</v>
      </c>
      <c r="D7" s="392" t="s">
        <v>189</v>
      </c>
      <c r="E7" s="377">
        <v>3001</v>
      </c>
      <c r="F7" s="392" t="s">
        <v>188</v>
      </c>
      <c r="G7" s="377">
        <v>3101</v>
      </c>
      <c r="H7" s="490">
        <v>150747</v>
      </c>
      <c r="I7" s="491">
        <v>130535</v>
      </c>
      <c r="J7" s="492">
        <v>86.59</v>
      </c>
      <c r="K7" s="569"/>
      <c r="L7" s="569"/>
      <c r="M7" s="569"/>
      <c r="N7" s="569"/>
    </row>
    <row r="8" spans="1:14" s="5" customFormat="1" ht="12.75" x14ac:dyDescent="0.2">
      <c r="A8" s="392" t="s">
        <v>187</v>
      </c>
      <c r="B8" s="392" t="s">
        <v>188</v>
      </c>
      <c r="C8" s="390" t="s">
        <v>181</v>
      </c>
      <c r="D8" s="392" t="s">
        <v>189</v>
      </c>
      <c r="E8" s="377">
        <v>3001</v>
      </c>
      <c r="F8" s="392" t="s">
        <v>190</v>
      </c>
      <c r="G8" s="377">
        <v>3103</v>
      </c>
      <c r="H8" s="490">
        <v>9855</v>
      </c>
      <c r="I8" s="491">
        <v>5834</v>
      </c>
      <c r="J8" s="492">
        <v>59.2</v>
      </c>
      <c r="K8" s="569"/>
      <c r="L8" s="569"/>
      <c r="M8" s="569"/>
      <c r="N8" s="569"/>
    </row>
    <row r="9" spans="1:14" s="5" customFormat="1" ht="12.75" x14ac:dyDescent="0.2">
      <c r="A9" s="392" t="s">
        <v>187</v>
      </c>
      <c r="B9" s="387" t="s">
        <v>191</v>
      </c>
      <c r="C9" s="390" t="s">
        <v>181</v>
      </c>
      <c r="D9" s="387" t="s">
        <v>192</v>
      </c>
      <c r="E9" s="377">
        <v>3301</v>
      </c>
      <c r="F9" s="387" t="s">
        <v>192</v>
      </c>
      <c r="G9" s="377">
        <v>3301</v>
      </c>
      <c r="H9" s="490">
        <v>45298</v>
      </c>
      <c r="I9" s="491">
        <v>45008</v>
      </c>
      <c r="J9" s="492">
        <v>99.36</v>
      </c>
      <c r="K9" s="569"/>
      <c r="L9" s="569"/>
      <c r="M9" s="569"/>
      <c r="N9" s="569"/>
    </row>
    <row r="10" spans="1:14" s="5" customFormat="1" ht="12.75" x14ac:dyDescent="0.2">
      <c r="A10" s="392" t="s">
        <v>193</v>
      </c>
      <c r="B10" s="392" t="s">
        <v>194</v>
      </c>
      <c r="C10" s="390" t="s">
        <v>181</v>
      </c>
      <c r="D10" s="392" t="s">
        <v>195</v>
      </c>
      <c r="E10" s="377">
        <v>4001</v>
      </c>
      <c r="F10" s="392" t="s">
        <v>196</v>
      </c>
      <c r="G10" s="377">
        <v>4101</v>
      </c>
      <c r="H10" s="490">
        <v>199844</v>
      </c>
      <c r="I10" s="491">
        <v>156966</v>
      </c>
      <c r="J10" s="492">
        <v>78.540000000000006</v>
      </c>
      <c r="K10" s="569"/>
      <c r="L10" s="569"/>
      <c r="M10" s="569"/>
      <c r="N10" s="569"/>
    </row>
    <row r="11" spans="1:14" s="5" customFormat="1" ht="12.75" x14ac:dyDescent="0.2">
      <c r="A11" s="392" t="s">
        <v>193</v>
      </c>
      <c r="B11" s="392" t="s">
        <v>194</v>
      </c>
      <c r="C11" s="390" t="s">
        <v>181</v>
      </c>
      <c r="D11" s="392" t="s">
        <v>195</v>
      </c>
      <c r="E11" s="377">
        <v>4001</v>
      </c>
      <c r="F11" s="392" t="s">
        <v>193</v>
      </c>
      <c r="G11" s="377">
        <v>4102</v>
      </c>
      <c r="H11" s="490">
        <v>212520</v>
      </c>
      <c r="I11" s="491">
        <v>117635</v>
      </c>
      <c r="J11" s="492">
        <v>55.35</v>
      </c>
      <c r="K11" s="569"/>
      <c r="L11" s="569"/>
      <c r="M11" s="569"/>
      <c r="N11" s="569"/>
    </row>
    <row r="12" spans="1:14" s="5" customFormat="1" ht="12.75" x14ac:dyDescent="0.2">
      <c r="A12" s="392" t="s">
        <v>193</v>
      </c>
      <c r="B12" s="392" t="s">
        <v>197</v>
      </c>
      <c r="C12" s="390" t="s">
        <v>181</v>
      </c>
      <c r="D12" s="392" t="s">
        <v>198</v>
      </c>
      <c r="E12" s="377">
        <v>4301</v>
      </c>
      <c r="F12" s="193" t="s">
        <v>198</v>
      </c>
      <c r="G12" s="377">
        <v>4301</v>
      </c>
      <c r="H12" s="490">
        <v>86098</v>
      </c>
      <c r="I12" s="491">
        <v>74422</v>
      </c>
      <c r="J12" s="492">
        <v>86.44</v>
      </c>
      <c r="K12" s="569"/>
      <c r="L12" s="569"/>
      <c r="M12" s="569"/>
      <c r="N12" s="569"/>
    </row>
    <row r="13" spans="1:14" s="5" customFormat="1" ht="12.75" x14ac:dyDescent="0.2">
      <c r="A13" s="392" t="s">
        <v>199</v>
      </c>
      <c r="B13" s="392" t="s">
        <v>199</v>
      </c>
      <c r="C13" s="390" t="s">
        <v>200</v>
      </c>
      <c r="D13" s="392" t="s">
        <v>200</v>
      </c>
      <c r="E13" s="377">
        <v>5001</v>
      </c>
      <c r="F13" s="392" t="s">
        <v>199</v>
      </c>
      <c r="G13" s="377">
        <v>5101</v>
      </c>
      <c r="H13" s="490">
        <v>294207</v>
      </c>
      <c r="I13" s="491">
        <v>222191</v>
      </c>
      <c r="J13" s="492">
        <v>75.52</v>
      </c>
      <c r="K13" s="569"/>
      <c r="L13" s="569"/>
      <c r="M13" s="569"/>
      <c r="N13" s="569"/>
    </row>
    <row r="14" spans="1:14" s="5" customFormat="1" ht="12.75" x14ac:dyDescent="0.2">
      <c r="A14" s="392" t="s">
        <v>199</v>
      </c>
      <c r="B14" s="392" t="s">
        <v>199</v>
      </c>
      <c r="C14" s="390" t="s">
        <v>200</v>
      </c>
      <c r="D14" s="392" t="s">
        <v>200</v>
      </c>
      <c r="E14" s="377">
        <v>5001</v>
      </c>
      <c r="F14" s="392" t="s">
        <v>201</v>
      </c>
      <c r="G14" s="377">
        <v>5102</v>
      </c>
      <c r="H14" s="490">
        <v>17948</v>
      </c>
      <c r="I14" s="666" t="s">
        <v>510</v>
      </c>
      <c r="J14" s="667" t="s">
        <v>510</v>
      </c>
      <c r="K14" s="569"/>
      <c r="L14" s="569"/>
      <c r="M14" s="569"/>
      <c r="N14" s="569"/>
    </row>
    <row r="15" spans="1:14" s="5" customFormat="1" ht="12.75" x14ac:dyDescent="0.2">
      <c r="A15" s="392" t="s">
        <v>199</v>
      </c>
      <c r="B15" s="392" t="s">
        <v>199</v>
      </c>
      <c r="C15" s="390" t="s">
        <v>200</v>
      </c>
      <c r="D15" s="392" t="s">
        <v>200</v>
      </c>
      <c r="E15" s="377">
        <v>5001</v>
      </c>
      <c r="F15" s="392" t="s">
        <v>202</v>
      </c>
      <c r="G15" s="377">
        <v>5103</v>
      </c>
      <c r="H15" s="490">
        <v>39345</v>
      </c>
      <c r="I15" s="491">
        <v>39296</v>
      </c>
      <c r="J15" s="492">
        <v>99.88</v>
      </c>
      <c r="K15" s="569"/>
      <c r="L15" s="569"/>
      <c r="M15" s="569"/>
      <c r="N15" s="569"/>
    </row>
    <row r="16" spans="1:14" s="5" customFormat="1" ht="12.75" x14ac:dyDescent="0.2">
      <c r="A16" s="392" t="s">
        <v>199</v>
      </c>
      <c r="B16" s="392" t="s">
        <v>199</v>
      </c>
      <c r="C16" s="390" t="s">
        <v>200</v>
      </c>
      <c r="D16" s="392" t="s">
        <v>200</v>
      </c>
      <c r="E16" s="377">
        <v>5001</v>
      </c>
      <c r="F16" s="392" t="s">
        <v>203</v>
      </c>
      <c r="G16" s="377">
        <v>5105</v>
      </c>
      <c r="H16" s="490">
        <v>15813</v>
      </c>
      <c r="I16" s="666" t="s">
        <v>510</v>
      </c>
      <c r="J16" s="667" t="s">
        <v>510</v>
      </c>
      <c r="K16" s="569"/>
      <c r="L16" s="569"/>
      <c r="M16" s="569"/>
      <c r="N16" s="569"/>
    </row>
    <row r="17" spans="1:14" s="5" customFormat="1" ht="12.75" x14ac:dyDescent="0.2">
      <c r="A17" s="392" t="s">
        <v>199</v>
      </c>
      <c r="B17" s="392" t="s">
        <v>199</v>
      </c>
      <c r="C17" s="390" t="s">
        <v>200</v>
      </c>
      <c r="D17" s="392" t="s">
        <v>200</v>
      </c>
      <c r="E17" s="377">
        <v>5001</v>
      </c>
      <c r="F17" s="392" t="s">
        <v>204</v>
      </c>
      <c r="G17" s="377">
        <v>5107</v>
      </c>
      <c r="H17" s="490">
        <v>26247</v>
      </c>
      <c r="I17" s="491">
        <v>11834</v>
      </c>
      <c r="J17" s="492">
        <v>45.09</v>
      </c>
      <c r="K17" s="569"/>
      <c r="L17" s="569"/>
      <c r="M17" s="569"/>
      <c r="N17" s="569"/>
    </row>
    <row r="18" spans="1:14" s="5" customFormat="1" ht="12.75" x14ac:dyDescent="0.2">
      <c r="A18" s="392" t="s">
        <v>199</v>
      </c>
      <c r="B18" s="392" t="s">
        <v>199</v>
      </c>
      <c r="C18" s="390" t="s">
        <v>200</v>
      </c>
      <c r="D18" s="392" t="s">
        <v>200</v>
      </c>
      <c r="E18" s="377">
        <v>5001</v>
      </c>
      <c r="F18" s="392" t="s">
        <v>205</v>
      </c>
      <c r="G18" s="377">
        <v>5109</v>
      </c>
      <c r="H18" s="490">
        <v>332875</v>
      </c>
      <c r="I18" s="491">
        <v>217937</v>
      </c>
      <c r="J18" s="492">
        <v>65.47</v>
      </c>
      <c r="K18" s="569"/>
      <c r="L18" s="569"/>
      <c r="M18" s="569"/>
      <c r="N18" s="569"/>
    </row>
    <row r="19" spans="1:14" s="5" customFormat="1" ht="12.75" x14ac:dyDescent="0.2">
      <c r="A19" s="392" t="s">
        <v>199</v>
      </c>
      <c r="B19" s="387" t="s">
        <v>206</v>
      </c>
      <c r="C19" s="390" t="s">
        <v>181</v>
      </c>
      <c r="D19" s="387" t="s">
        <v>207</v>
      </c>
      <c r="E19" s="377">
        <v>5301</v>
      </c>
      <c r="F19" s="194" t="s">
        <v>206</v>
      </c>
      <c r="G19" s="377">
        <v>5301</v>
      </c>
      <c r="H19" s="490">
        <v>60064</v>
      </c>
      <c r="I19" s="491">
        <v>50284</v>
      </c>
      <c r="J19" s="492">
        <v>83.72</v>
      </c>
      <c r="K19" s="569"/>
      <c r="L19" s="569"/>
      <c r="M19" s="569"/>
      <c r="N19" s="569"/>
    </row>
    <row r="20" spans="1:14" s="5" customFormat="1" ht="12.75" x14ac:dyDescent="0.2">
      <c r="A20" s="392" t="s">
        <v>199</v>
      </c>
      <c r="B20" s="387" t="s">
        <v>206</v>
      </c>
      <c r="C20" s="390" t="s">
        <v>181</v>
      </c>
      <c r="D20" s="387" t="s">
        <v>207</v>
      </c>
      <c r="E20" s="377">
        <v>5301</v>
      </c>
      <c r="F20" s="194" t="s">
        <v>208</v>
      </c>
      <c r="G20" s="377">
        <v>5304</v>
      </c>
      <c r="H20" s="490">
        <v>11350</v>
      </c>
      <c r="I20" s="666" t="s">
        <v>510</v>
      </c>
      <c r="J20" s="667" t="s">
        <v>510</v>
      </c>
      <c r="K20" s="569"/>
      <c r="L20" s="569"/>
      <c r="M20" s="569"/>
      <c r="N20" s="569"/>
    </row>
    <row r="21" spans="1:14" s="5" customFormat="1" ht="12.75" x14ac:dyDescent="0.2">
      <c r="A21" s="392" t="s">
        <v>199</v>
      </c>
      <c r="B21" s="387" t="s">
        <v>209</v>
      </c>
      <c r="C21" s="390" t="s">
        <v>181</v>
      </c>
      <c r="D21" s="387" t="s">
        <v>210</v>
      </c>
      <c r="E21" s="377">
        <v>5501</v>
      </c>
      <c r="F21" s="194" t="s">
        <v>209</v>
      </c>
      <c r="G21" s="377">
        <v>5501</v>
      </c>
      <c r="H21" s="490">
        <v>77354</v>
      </c>
      <c r="I21" s="491">
        <v>48351</v>
      </c>
      <c r="J21" s="492">
        <v>62.51</v>
      </c>
      <c r="K21" s="569"/>
      <c r="L21" s="569"/>
      <c r="M21" s="569"/>
      <c r="N21" s="569"/>
    </row>
    <row r="22" spans="1:14" s="5" customFormat="1" ht="12.75" x14ac:dyDescent="0.2">
      <c r="A22" s="392" t="s">
        <v>199</v>
      </c>
      <c r="B22" s="387" t="s">
        <v>209</v>
      </c>
      <c r="C22" s="390" t="s">
        <v>181</v>
      </c>
      <c r="D22" s="387" t="s">
        <v>210</v>
      </c>
      <c r="E22" s="377">
        <v>5501</v>
      </c>
      <c r="F22" s="194" t="s">
        <v>211</v>
      </c>
      <c r="G22" s="377">
        <v>5502</v>
      </c>
      <c r="H22" s="490">
        <v>48569</v>
      </c>
      <c r="I22" s="491">
        <v>44616</v>
      </c>
      <c r="J22" s="492">
        <v>91.86</v>
      </c>
      <c r="K22" s="569"/>
      <c r="L22" s="569"/>
      <c r="M22" s="569"/>
      <c r="N22" s="569"/>
    </row>
    <row r="23" spans="1:14" s="5" customFormat="1" ht="12.75" x14ac:dyDescent="0.2">
      <c r="A23" s="392" t="s">
        <v>199</v>
      </c>
      <c r="B23" s="387" t="s">
        <v>209</v>
      </c>
      <c r="C23" s="390" t="s">
        <v>181</v>
      </c>
      <c r="D23" s="387" t="s">
        <v>210</v>
      </c>
      <c r="E23" s="377">
        <v>5501</v>
      </c>
      <c r="F23" s="194" t="s">
        <v>212</v>
      </c>
      <c r="G23" s="377">
        <v>5503</v>
      </c>
      <c r="H23" s="490">
        <v>11732</v>
      </c>
      <c r="I23" s="491">
        <v>7867</v>
      </c>
      <c r="J23" s="492">
        <v>67.06</v>
      </c>
      <c r="K23" s="569"/>
      <c r="L23" s="569"/>
      <c r="M23" s="569"/>
      <c r="N23" s="569"/>
    </row>
    <row r="24" spans="1:14" s="5" customFormat="1" ht="12.75" x14ac:dyDescent="0.2">
      <c r="A24" s="392" t="s">
        <v>199</v>
      </c>
      <c r="B24" s="387" t="s">
        <v>209</v>
      </c>
      <c r="C24" s="390" t="s">
        <v>181</v>
      </c>
      <c r="D24" s="387" t="s">
        <v>210</v>
      </c>
      <c r="E24" s="377">
        <v>5501</v>
      </c>
      <c r="F24" s="194" t="s">
        <v>213</v>
      </c>
      <c r="G24" s="377">
        <v>5504</v>
      </c>
      <c r="H24" s="490">
        <v>19408</v>
      </c>
      <c r="I24" s="491">
        <v>1547</v>
      </c>
      <c r="J24" s="492">
        <v>7.97</v>
      </c>
      <c r="K24" s="569"/>
      <c r="L24" s="569"/>
      <c r="M24" s="569"/>
      <c r="N24" s="569"/>
    </row>
    <row r="25" spans="1:14" s="5" customFormat="1" ht="12.75" x14ac:dyDescent="0.2">
      <c r="A25" s="392" t="s">
        <v>199</v>
      </c>
      <c r="B25" s="392" t="s">
        <v>214</v>
      </c>
      <c r="C25" s="390" t="s">
        <v>181</v>
      </c>
      <c r="D25" s="392" t="s">
        <v>215</v>
      </c>
      <c r="E25" s="377">
        <v>5601</v>
      </c>
      <c r="F25" s="193" t="s">
        <v>214</v>
      </c>
      <c r="G25" s="377">
        <v>5601</v>
      </c>
      <c r="H25" s="490">
        <v>86239</v>
      </c>
      <c r="I25" s="491">
        <v>80442</v>
      </c>
      <c r="J25" s="492">
        <v>93.28</v>
      </c>
      <c r="K25" s="569"/>
      <c r="L25" s="569"/>
      <c r="M25" s="569"/>
      <c r="N25" s="569"/>
    </row>
    <row r="26" spans="1:14" s="5" customFormat="1" ht="12.75" x14ac:dyDescent="0.2">
      <c r="A26" s="392" t="s">
        <v>199</v>
      </c>
      <c r="B26" s="392" t="s">
        <v>214</v>
      </c>
      <c r="C26" s="390" t="s">
        <v>181</v>
      </c>
      <c r="D26" s="392" t="s">
        <v>215</v>
      </c>
      <c r="E26" s="377">
        <v>5601</v>
      </c>
      <c r="F26" s="193" t="s">
        <v>216</v>
      </c>
      <c r="G26" s="377">
        <v>5603</v>
      </c>
      <c r="H26" s="490">
        <v>20792</v>
      </c>
      <c r="I26" s="666" t="s">
        <v>510</v>
      </c>
      <c r="J26" s="667" t="s">
        <v>510</v>
      </c>
      <c r="K26" s="569"/>
      <c r="L26" s="569"/>
      <c r="M26" s="569"/>
      <c r="N26" s="569"/>
    </row>
    <row r="27" spans="1:14" s="5" customFormat="1" ht="12.75" x14ac:dyDescent="0.2">
      <c r="A27" s="392" t="s">
        <v>199</v>
      </c>
      <c r="B27" s="392" t="s">
        <v>214</v>
      </c>
      <c r="C27" s="390" t="s">
        <v>181</v>
      </c>
      <c r="D27" s="392" t="s">
        <v>215</v>
      </c>
      <c r="E27" s="377">
        <v>5601</v>
      </c>
      <c r="F27" s="193" t="s">
        <v>217</v>
      </c>
      <c r="G27" s="377">
        <v>5606</v>
      </c>
      <c r="H27" s="490">
        <v>6147</v>
      </c>
      <c r="I27" s="666" t="s">
        <v>510</v>
      </c>
      <c r="J27" s="667" t="s">
        <v>510</v>
      </c>
      <c r="K27" s="569"/>
      <c r="L27" s="569"/>
      <c r="M27" s="569"/>
      <c r="N27" s="569"/>
    </row>
    <row r="28" spans="1:14" s="5" customFormat="1" ht="12.75" x14ac:dyDescent="0.2">
      <c r="A28" s="392" t="s">
        <v>199</v>
      </c>
      <c r="B28" s="387" t="s">
        <v>218</v>
      </c>
      <c r="C28" s="390" t="s">
        <v>181</v>
      </c>
      <c r="D28" s="387" t="s">
        <v>219</v>
      </c>
      <c r="E28" s="377">
        <v>5701</v>
      </c>
      <c r="F28" s="194" t="s">
        <v>219</v>
      </c>
      <c r="G28" s="377">
        <v>5701</v>
      </c>
      <c r="H28" s="490">
        <v>69253</v>
      </c>
      <c r="I28" s="491">
        <v>63307</v>
      </c>
      <c r="J28" s="492">
        <v>91.41</v>
      </c>
      <c r="K28" s="569"/>
      <c r="L28" s="569"/>
      <c r="M28" s="569"/>
      <c r="N28" s="569"/>
    </row>
    <row r="29" spans="1:14" s="5" customFormat="1" ht="12.75" x14ac:dyDescent="0.2">
      <c r="A29" s="392" t="s">
        <v>199</v>
      </c>
      <c r="B29" s="392" t="s">
        <v>220</v>
      </c>
      <c r="C29" s="390" t="s">
        <v>200</v>
      </c>
      <c r="D29" s="392" t="s">
        <v>200</v>
      </c>
      <c r="E29" s="377">
        <v>5001</v>
      </c>
      <c r="F29" s="392" t="s">
        <v>221</v>
      </c>
      <c r="G29" s="377">
        <v>5801</v>
      </c>
      <c r="H29" s="490">
        <v>147991</v>
      </c>
      <c r="I29" s="491">
        <v>96878</v>
      </c>
      <c r="J29" s="492">
        <v>65.459999999999994</v>
      </c>
      <c r="K29" s="569"/>
      <c r="L29" s="569"/>
      <c r="M29" s="569"/>
      <c r="N29" s="569"/>
    </row>
    <row r="30" spans="1:14" s="5" customFormat="1" ht="12.75" x14ac:dyDescent="0.2">
      <c r="A30" s="392" t="s">
        <v>199</v>
      </c>
      <c r="B30" s="392" t="s">
        <v>220</v>
      </c>
      <c r="C30" s="390" t="s">
        <v>200</v>
      </c>
      <c r="D30" s="392" t="s">
        <v>200</v>
      </c>
      <c r="E30" s="377">
        <v>5001</v>
      </c>
      <c r="F30" s="392" t="s">
        <v>222</v>
      </c>
      <c r="G30" s="377">
        <v>5802</v>
      </c>
      <c r="H30" s="490">
        <v>38996</v>
      </c>
      <c r="I30" s="491">
        <v>16208</v>
      </c>
      <c r="J30" s="492">
        <v>41.56</v>
      </c>
      <c r="K30" s="569"/>
      <c r="L30" s="569"/>
      <c r="M30" s="569"/>
      <c r="N30" s="569"/>
    </row>
    <row r="31" spans="1:14" s="5" customFormat="1" ht="12.75" x14ac:dyDescent="0.2">
      <c r="A31" s="392" t="s">
        <v>199</v>
      </c>
      <c r="B31" s="392" t="s">
        <v>220</v>
      </c>
      <c r="C31" s="390" t="s">
        <v>200</v>
      </c>
      <c r="D31" s="392" t="s">
        <v>200</v>
      </c>
      <c r="E31" s="377">
        <v>5001</v>
      </c>
      <c r="F31" s="392" t="s">
        <v>223</v>
      </c>
      <c r="G31" s="377">
        <v>5803</v>
      </c>
      <c r="H31" s="490">
        <v>11996</v>
      </c>
      <c r="I31" s="666" t="s">
        <v>510</v>
      </c>
      <c r="J31" s="667" t="s">
        <v>510</v>
      </c>
      <c r="K31" s="569"/>
      <c r="L31" s="569"/>
      <c r="M31" s="569"/>
      <c r="N31" s="569"/>
    </row>
    <row r="32" spans="1:14" s="5" customFormat="1" ht="12.75" x14ac:dyDescent="0.2">
      <c r="A32" s="392" t="s">
        <v>199</v>
      </c>
      <c r="B32" s="392" t="s">
        <v>220</v>
      </c>
      <c r="C32" s="390" t="s">
        <v>200</v>
      </c>
      <c r="D32" s="392" t="s">
        <v>200</v>
      </c>
      <c r="E32" s="377">
        <v>5001</v>
      </c>
      <c r="F32" s="392" t="s">
        <v>224</v>
      </c>
      <c r="G32" s="377">
        <v>5804</v>
      </c>
      <c r="H32" s="490">
        <v>125140</v>
      </c>
      <c r="I32" s="491">
        <v>91789</v>
      </c>
      <c r="J32" s="492">
        <v>73.349999999999994</v>
      </c>
      <c r="K32" s="569"/>
      <c r="L32" s="569"/>
      <c r="M32" s="569"/>
      <c r="N32" s="569"/>
    </row>
    <row r="33" spans="1:14" s="5" customFormat="1" ht="12.75" x14ac:dyDescent="0.2">
      <c r="A33" s="392" t="s">
        <v>225</v>
      </c>
      <c r="B33" s="392" t="s">
        <v>226</v>
      </c>
      <c r="C33" s="390" t="s">
        <v>181</v>
      </c>
      <c r="D33" s="392" t="s">
        <v>227</v>
      </c>
      <c r="E33" s="377">
        <v>6001</v>
      </c>
      <c r="F33" s="392" t="s">
        <v>228</v>
      </c>
      <c r="G33" s="377">
        <v>6101</v>
      </c>
      <c r="H33" s="490">
        <v>233663</v>
      </c>
      <c r="I33" s="491">
        <v>215986</v>
      </c>
      <c r="J33" s="492">
        <v>92.43</v>
      </c>
      <c r="K33" s="569"/>
      <c r="L33" s="569"/>
      <c r="M33" s="569"/>
      <c r="N33" s="569"/>
    </row>
    <row r="34" spans="1:14" s="5" customFormat="1" ht="12.75" x14ac:dyDescent="0.2">
      <c r="A34" s="392" t="s">
        <v>225</v>
      </c>
      <c r="B34" s="392" t="s">
        <v>226</v>
      </c>
      <c r="C34" s="390" t="s">
        <v>181</v>
      </c>
      <c r="D34" s="392" t="s">
        <v>227</v>
      </c>
      <c r="E34" s="377">
        <v>6001</v>
      </c>
      <c r="F34" s="392" t="s">
        <v>229</v>
      </c>
      <c r="G34" s="377">
        <v>6108</v>
      </c>
      <c r="H34" s="490">
        <v>51199</v>
      </c>
      <c r="I34" s="491">
        <v>44725</v>
      </c>
      <c r="J34" s="492">
        <v>87.36</v>
      </c>
      <c r="K34" s="569"/>
      <c r="L34" s="569"/>
      <c r="M34" s="569"/>
      <c r="N34" s="569"/>
    </row>
    <row r="35" spans="1:14" s="5" customFormat="1" ht="12.75" x14ac:dyDescent="0.2">
      <c r="A35" s="392" t="s">
        <v>225</v>
      </c>
      <c r="B35" s="387" t="s">
        <v>226</v>
      </c>
      <c r="C35" s="390" t="s">
        <v>181</v>
      </c>
      <c r="D35" s="387" t="s">
        <v>230</v>
      </c>
      <c r="E35" s="377">
        <v>6115</v>
      </c>
      <c r="F35" s="387" t="s">
        <v>230</v>
      </c>
      <c r="G35" s="377">
        <v>6115</v>
      </c>
      <c r="H35" s="490">
        <v>45692</v>
      </c>
      <c r="I35" s="491">
        <v>30978</v>
      </c>
      <c r="J35" s="492">
        <v>67.8</v>
      </c>
      <c r="K35" s="569"/>
      <c r="L35" s="569"/>
      <c r="M35" s="569"/>
      <c r="N35" s="569"/>
    </row>
    <row r="36" spans="1:14" s="5" customFormat="1" ht="12.75" x14ac:dyDescent="0.2">
      <c r="A36" s="392" t="s">
        <v>225</v>
      </c>
      <c r="B36" s="387" t="s">
        <v>231</v>
      </c>
      <c r="C36" s="390" t="s">
        <v>181</v>
      </c>
      <c r="D36" s="387" t="s">
        <v>232</v>
      </c>
      <c r="E36" s="377">
        <v>6301</v>
      </c>
      <c r="F36" s="194" t="s">
        <v>232</v>
      </c>
      <c r="G36" s="377">
        <v>6301</v>
      </c>
      <c r="H36" s="490">
        <v>63481</v>
      </c>
      <c r="I36" s="491">
        <v>46548</v>
      </c>
      <c r="J36" s="492">
        <v>73.33</v>
      </c>
      <c r="K36" s="569"/>
      <c r="L36" s="569"/>
      <c r="M36" s="569"/>
      <c r="N36" s="569"/>
    </row>
    <row r="37" spans="1:14" s="5" customFormat="1" ht="12.75" x14ac:dyDescent="0.2">
      <c r="A37" s="392" t="s">
        <v>233</v>
      </c>
      <c r="B37" s="392" t="s">
        <v>234</v>
      </c>
      <c r="C37" s="390" t="s">
        <v>181</v>
      </c>
      <c r="D37" s="392" t="s">
        <v>235</v>
      </c>
      <c r="E37" s="377">
        <v>7001</v>
      </c>
      <c r="F37" s="392" t="s">
        <v>234</v>
      </c>
      <c r="G37" s="377">
        <v>7101</v>
      </c>
      <c r="H37" s="490">
        <v>210033</v>
      </c>
      <c r="I37" s="491">
        <v>203040</v>
      </c>
      <c r="J37" s="492">
        <v>96.67</v>
      </c>
      <c r="K37" s="569"/>
      <c r="L37" s="569"/>
      <c r="M37" s="569"/>
      <c r="N37" s="569"/>
    </row>
    <row r="38" spans="1:14" s="5" customFormat="1" ht="12.75" x14ac:dyDescent="0.2">
      <c r="A38" s="392" t="s">
        <v>233</v>
      </c>
      <c r="B38" s="387" t="s">
        <v>234</v>
      </c>
      <c r="C38" s="390" t="s">
        <v>181</v>
      </c>
      <c r="D38" s="387" t="s">
        <v>236</v>
      </c>
      <c r="E38" s="377">
        <v>7102</v>
      </c>
      <c r="F38" s="387" t="s">
        <v>236</v>
      </c>
      <c r="G38" s="377">
        <v>7102</v>
      </c>
      <c r="H38" s="490">
        <v>37198</v>
      </c>
      <c r="I38" s="491">
        <v>33433</v>
      </c>
      <c r="J38" s="492">
        <v>89.88</v>
      </c>
      <c r="K38" s="569"/>
      <c r="L38" s="569"/>
      <c r="M38" s="569"/>
      <c r="N38" s="569"/>
    </row>
    <row r="39" spans="1:14" s="5" customFormat="1" ht="12.75" x14ac:dyDescent="0.2">
      <c r="A39" s="392" t="s">
        <v>233</v>
      </c>
      <c r="B39" s="392" t="s">
        <v>234</v>
      </c>
      <c r="C39" s="390" t="s">
        <v>181</v>
      </c>
      <c r="D39" s="392" t="s">
        <v>235</v>
      </c>
      <c r="E39" s="377">
        <v>7001</v>
      </c>
      <c r="F39" s="392" t="s">
        <v>233</v>
      </c>
      <c r="G39" s="377">
        <v>7105</v>
      </c>
      <c r="H39" s="490">
        <v>38769</v>
      </c>
      <c r="I39" s="491">
        <v>24500</v>
      </c>
      <c r="J39" s="492">
        <v>63.19</v>
      </c>
      <c r="K39" s="569"/>
      <c r="L39" s="569"/>
      <c r="M39" s="569"/>
      <c r="N39" s="569"/>
    </row>
    <row r="40" spans="1:14" s="5" customFormat="1" ht="12.75" x14ac:dyDescent="0.2">
      <c r="A40" s="392" t="s">
        <v>233</v>
      </c>
      <c r="B40" s="392" t="s">
        <v>237</v>
      </c>
      <c r="C40" s="390" t="s">
        <v>181</v>
      </c>
      <c r="D40" s="392" t="s">
        <v>238</v>
      </c>
      <c r="E40" s="377">
        <v>7301</v>
      </c>
      <c r="F40" s="193" t="s">
        <v>237</v>
      </c>
      <c r="G40" s="377">
        <v>7301</v>
      </c>
      <c r="H40" s="490">
        <v>131752</v>
      </c>
      <c r="I40" s="491">
        <v>99505</v>
      </c>
      <c r="J40" s="492">
        <v>75.52</v>
      </c>
      <c r="K40" s="569"/>
      <c r="L40" s="569"/>
      <c r="M40" s="569"/>
      <c r="N40" s="569"/>
    </row>
    <row r="41" spans="1:14" s="5" customFormat="1" ht="12.75" x14ac:dyDescent="0.2">
      <c r="A41" s="392" t="s">
        <v>233</v>
      </c>
      <c r="B41" s="392" t="s">
        <v>237</v>
      </c>
      <c r="C41" s="390" t="s">
        <v>181</v>
      </c>
      <c r="D41" s="392" t="s">
        <v>238</v>
      </c>
      <c r="E41" s="377">
        <v>7301</v>
      </c>
      <c r="F41" s="193" t="s">
        <v>239</v>
      </c>
      <c r="G41" s="377">
        <v>7305</v>
      </c>
      <c r="H41" s="490">
        <v>5520</v>
      </c>
      <c r="I41" s="666" t="s">
        <v>510</v>
      </c>
      <c r="J41" s="667" t="s">
        <v>510</v>
      </c>
      <c r="K41" s="569"/>
      <c r="L41" s="569"/>
      <c r="M41" s="569"/>
      <c r="N41" s="569"/>
    </row>
    <row r="42" spans="1:14" s="5" customFormat="1" ht="12.75" x14ac:dyDescent="0.2">
      <c r="A42" s="392" t="s">
        <v>233</v>
      </c>
      <c r="B42" s="392" t="s">
        <v>237</v>
      </c>
      <c r="C42" s="390" t="s">
        <v>181</v>
      </c>
      <c r="D42" s="392" t="s">
        <v>238</v>
      </c>
      <c r="E42" s="377">
        <v>7301</v>
      </c>
      <c r="F42" s="193" t="s">
        <v>240</v>
      </c>
      <c r="G42" s="377">
        <v>7306</v>
      </c>
      <c r="H42" s="490">
        <v>6480</v>
      </c>
      <c r="I42" s="491">
        <v>6480</v>
      </c>
      <c r="J42" s="492">
        <v>100</v>
      </c>
      <c r="K42" s="569"/>
      <c r="L42" s="569"/>
      <c r="M42" s="569"/>
      <c r="N42" s="569"/>
    </row>
    <row r="43" spans="1:14" s="5" customFormat="1" ht="12.75" x14ac:dyDescent="0.2">
      <c r="A43" s="392" t="s">
        <v>233</v>
      </c>
      <c r="B43" s="387" t="s">
        <v>241</v>
      </c>
      <c r="C43" s="390" t="s">
        <v>181</v>
      </c>
      <c r="D43" s="387" t="s">
        <v>241</v>
      </c>
      <c r="E43" s="377">
        <v>7401</v>
      </c>
      <c r="F43" s="194" t="s">
        <v>241</v>
      </c>
      <c r="G43" s="377">
        <v>7401</v>
      </c>
      <c r="H43" s="490">
        <v>77106</v>
      </c>
      <c r="I43" s="491">
        <v>69667</v>
      </c>
      <c r="J43" s="492">
        <v>90.35</v>
      </c>
      <c r="K43" s="569"/>
      <c r="L43" s="569"/>
      <c r="M43" s="569"/>
      <c r="N43" s="569"/>
    </row>
    <row r="44" spans="1:14" s="5" customFormat="1" ht="12.75" x14ac:dyDescent="0.2">
      <c r="A44" s="392" t="s">
        <v>242</v>
      </c>
      <c r="B44" s="392" t="s">
        <v>243</v>
      </c>
      <c r="C44" s="390" t="s">
        <v>244</v>
      </c>
      <c r="D44" s="392" t="s">
        <v>244</v>
      </c>
      <c r="E44" s="377">
        <v>8001</v>
      </c>
      <c r="F44" s="392" t="s">
        <v>243</v>
      </c>
      <c r="G44" s="377">
        <v>8101</v>
      </c>
      <c r="H44" s="490">
        <v>217535</v>
      </c>
      <c r="I44" s="491">
        <v>180353</v>
      </c>
      <c r="J44" s="492">
        <v>82.91</v>
      </c>
      <c r="K44" s="569"/>
      <c r="L44" s="569"/>
      <c r="M44" s="569"/>
      <c r="N44" s="569"/>
    </row>
    <row r="45" spans="1:14" s="5" customFormat="1" ht="12.75" x14ac:dyDescent="0.2">
      <c r="A45" s="392" t="s">
        <v>242</v>
      </c>
      <c r="B45" s="392" t="s">
        <v>243</v>
      </c>
      <c r="C45" s="390" t="s">
        <v>244</v>
      </c>
      <c r="D45" s="392" t="s">
        <v>244</v>
      </c>
      <c r="E45" s="377">
        <v>8001</v>
      </c>
      <c r="F45" s="392" t="s">
        <v>245</v>
      </c>
      <c r="G45" s="377">
        <v>8102</v>
      </c>
      <c r="H45" s="490">
        <v>110341</v>
      </c>
      <c r="I45" s="491">
        <v>93094</v>
      </c>
      <c r="J45" s="492">
        <v>84.37</v>
      </c>
      <c r="K45" s="569"/>
      <c r="L45" s="569"/>
      <c r="M45" s="569"/>
      <c r="N45" s="569"/>
    </row>
    <row r="46" spans="1:14" s="5" customFormat="1" ht="12.75" x14ac:dyDescent="0.2">
      <c r="A46" s="392" t="s">
        <v>242</v>
      </c>
      <c r="B46" s="392" t="s">
        <v>243</v>
      </c>
      <c r="C46" s="390" t="s">
        <v>244</v>
      </c>
      <c r="D46" s="392" t="s">
        <v>244</v>
      </c>
      <c r="E46" s="377">
        <v>8001</v>
      </c>
      <c r="F46" s="392" t="s">
        <v>246</v>
      </c>
      <c r="G46" s="377">
        <v>8103</v>
      </c>
      <c r="H46" s="490">
        <v>85633</v>
      </c>
      <c r="I46" s="491">
        <v>489</v>
      </c>
      <c r="J46" s="492">
        <v>0.56999999999999995</v>
      </c>
      <c r="K46" s="569"/>
      <c r="L46" s="569"/>
      <c r="M46" s="569"/>
      <c r="N46" s="569"/>
    </row>
    <row r="47" spans="1:14" s="5" customFormat="1" ht="12.75" x14ac:dyDescent="0.2">
      <c r="A47" s="392" t="s">
        <v>242</v>
      </c>
      <c r="B47" s="392" t="s">
        <v>243</v>
      </c>
      <c r="C47" s="390" t="s">
        <v>244</v>
      </c>
      <c r="D47" s="392" t="s">
        <v>244</v>
      </c>
      <c r="E47" s="377">
        <v>8001</v>
      </c>
      <c r="F47" s="392" t="s">
        <v>247</v>
      </c>
      <c r="G47" s="377">
        <v>8105</v>
      </c>
      <c r="H47" s="490">
        <v>20843</v>
      </c>
      <c r="I47" s="666" t="s">
        <v>510</v>
      </c>
      <c r="J47" s="667" t="s">
        <v>510</v>
      </c>
      <c r="K47" s="569"/>
      <c r="L47" s="569"/>
      <c r="M47" s="569"/>
      <c r="N47" s="569"/>
    </row>
    <row r="48" spans="1:14" s="5" customFormat="1" ht="12.75" x14ac:dyDescent="0.2">
      <c r="A48" s="392" t="s">
        <v>242</v>
      </c>
      <c r="B48" s="392" t="s">
        <v>243</v>
      </c>
      <c r="C48" s="390" t="s">
        <v>244</v>
      </c>
      <c r="D48" s="392" t="s">
        <v>244</v>
      </c>
      <c r="E48" s="377">
        <v>8001</v>
      </c>
      <c r="F48" s="392" t="s">
        <v>248</v>
      </c>
      <c r="G48" s="377">
        <v>8106</v>
      </c>
      <c r="H48" s="490">
        <v>43272</v>
      </c>
      <c r="I48" s="491">
        <v>30140</v>
      </c>
      <c r="J48" s="492">
        <v>69.650000000000006</v>
      </c>
      <c r="K48" s="569"/>
      <c r="L48" s="569"/>
      <c r="M48" s="569"/>
      <c r="N48" s="569"/>
    </row>
    <row r="49" spans="1:14" s="5" customFormat="1" ht="12.75" x14ac:dyDescent="0.2">
      <c r="A49" s="392" t="s">
        <v>242</v>
      </c>
      <c r="B49" s="392" t="s">
        <v>243</v>
      </c>
      <c r="C49" s="390" t="s">
        <v>244</v>
      </c>
      <c r="D49" s="392" t="s">
        <v>244</v>
      </c>
      <c r="E49" s="377">
        <v>8001</v>
      </c>
      <c r="F49" s="392" t="s">
        <v>249</v>
      </c>
      <c r="G49" s="377">
        <v>8107</v>
      </c>
      <c r="H49" s="490">
        <v>46382</v>
      </c>
      <c r="I49" s="666" t="s">
        <v>510</v>
      </c>
      <c r="J49" s="667" t="s">
        <v>510</v>
      </c>
      <c r="K49" s="569"/>
      <c r="L49" s="569"/>
      <c r="M49" s="569"/>
      <c r="N49" s="569"/>
    </row>
    <row r="50" spans="1:14" s="5" customFormat="1" ht="12.75" x14ac:dyDescent="0.2">
      <c r="A50" s="392" t="s">
        <v>242</v>
      </c>
      <c r="B50" s="392" t="s">
        <v>243</v>
      </c>
      <c r="C50" s="390" t="s">
        <v>244</v>
      </c>
      <c r="D50" s="392" t="s">
        <v>244</v>
      </c>
      <c r="E50" s="377">
        <v>8001</v>
      </c>
      <c r="F50" s="392" t="s">
        <v>250</v>
      </c>
      <c r="G50" s="377">
        <v>8108</v>
      </c>
      <c r="H50" s="490">
        <v>131521</v>
      </c>
      <c r="I50" s="491">
        <v>52224</v>
      </c>
      <c r="J50" s="492">
        <v>39.71</v>
      </c>
      <c r="K50" s="569"/>
      <c r="L50" s="569"/>
      <c r="M50" s="569"/>
      <c r="N50" s="569"/>
    </row>
    <row r="51" spans="1:14" s="5" customFormat="1" ht="12.75" x14ac:dyDescent="0.2">
      <c r="A51" s="392" t="s">
        <v>242</v>
      </c>
      <c r="B51" s="392" t="s">
        <v>243</v>
      </c>
      <c r="C51" s="390" t="s">
        <v>244</v>
      </c>
      <c r="D51" s="392" t="s">
        <v>244</v>
      </c>
      <c r="E51" s="377">
        <v>8001</v>
      </c>
      <c r="F51" s="392" t="s">
        <v>251</v>
      </c>
      <c r="G51" s="377">
        <v>8109</v>
      </c>
      <c r="H51" s="490">
        <v>9549</v>
      </c>
      <c r="I51" s="491">
        <v>9549</v>
      </c>
      <c r="J51" s="492">
        <v>100</v>
      </c>
      <c r="K51" s="569"/>
      <c r="L51" s="569"/>
      <c r="M51" s="569"/>
      <c r="N51" s="569"/>
    </row>
    <row r="52" spans="1:14" s="5" customFormat="1" ht="12.75" x14ac:dyDescent="0.2">
      <c r="A52" s="392" t="s">
        <v>242</v>
      </c>
      <c r="B52" s="392" t="s">
        <v>243</v>
      </c>
      <c r="C52" s="390" t="s">
        <v>244</v>
      </c>
      <c r="D52" s="392" t="s">
        <v>244</v>
      </c>
      <c r="E52" s="377">
        <v>8001</v>
      </c>
      <c r="F52" s="392" t="s">
        <v>252</v>
      </c>
      <c r="G52" s="377">
        <v>8110</v>
      </c>
      <c r="H52" s="490">
        <v>149595</v>
      </c>
      <c r="I52" s="491">
        <v>112621</v>
      </c>
      <c r="J52" s="492">
        <v>75.28</v>
      </c>
      <c r="K52" s="569"/>
      <c r="L52" s="569"/>
      <c r="M52" s="569"/>
      <c r="N52" s="569"/>
    </row>
    <row r="53" spans="1:14" s="5" customFormat="1" ht="12.75" x14ac:dyDescent="0.2">
      <c r="A53" s="392" t="s">
        <v>242</v>
      </c>
      <c r="B53" s="392" t="s">
        <v>243</v>
      </c>
      <c r="C53" s="390" t="s">
        <v>244</v>
      </c>
      <c r="D53" s="392" t="s">
        <v>244</v>
      </c>
      <c r="E53" s="377">
        <v>8001</v>
      </c>
      <c r="F53" s="392" t="s">
        <v>253</v>
      </c>
      <c r="G53" s="377">
        <v>8111</v>
      </c>
      <c r="H53" s="490">
        <v>49205</v>
      </c>
      <c r="I53" s="491">
        <v>4045</v>
      </c>
      <c r="J53" s="492">
        <v>8.2200000000000006</v>
      </c>
      <c r="K53" s="569"/>
      <c r="L53" s="569"/>
      <c r="M53" s="569"/>
      <c r="N53" s="569"/>
    </row>
    <row r="54" spans="1:14" s="5" customFormat="1" ht="12.75" x14ac:dyDescent="0.2">
      <c r="A54" s="392" t="s">
        <v>242</v>
      </c>
      <c r="B54" s="392" t="s">
        <v>243</v>
      </c>
      <c r="C54" s="390" t="s">
        <v>244</v>
      </c>
      <c r="D54" s="392" t="s">
        <v>244</v>
      </c>
      <c r="E54" s="377">
        <v>8001</v>
      </c>
      <c r="F54" s="392" t="s">
        <v>254</v>
      </c>
      <c r="G54" s="377">
        <v>8112</v>
      </c>
      <c r="H54" s="490">
        <v>90704</v>
      </c>
      <c r="I54" s="491">
        <v>90051</v>
      </c>
      <c r="J54" s="492">
        <v>99.28</v>
      </c>
      <c r="K54" s="569"/>
      <c r="L54" s="569"/>
      <c r="M54" s="569"/>
      <c r="N54" s="569"/>
    </row>
    <row r="55" spans="1:14" s="5" customFormat="1" ht="12.75" x14ac:dyDescent="0.2">
      <c r="A55" s="392" t="s">
        <v>242</v>
      </c>
      <c r="B55" s="392" t="s">
        <v>242</v>
      </c>
      <c r="C55" s="390" t="s">
        <v>181</v>
      </c>
      <c r="D55" s="392" t="s">
        <v>255</v>
      </c>
      <c r="E55" s="377">
        <v>8301</v>
      </c>
      <c r="F55" s="392" t="s">
        <v>256</v>
      </c>
      <c r="G55" s="377">
        <v>8301</v>
      </c>
      <c r="H55" s="490">
        <v>150536</v>
      </c>
      <c r="I55" s="491">
        <v>131137</v>
      </c>
      <c r="J55" s="492">
        <v>87.11</v>
      </c>
      <c r="K55" s="569"/>
      <c r="L55" s="569"/>
      <c r="M55" s="569"/>
      <c r="N55" s="569"/>
    </row>
    <row r="56" spans="1:14" s="5" customFormat="1" ht="12.75" x14ac:dyDescent="0.2">
      <c r="A56" s="392" t="s">
        <v>242</v>
      </c>
      <c r="B56" s="392" t="s">
        <v>242</v>
      </c>
      <c r="C56" s="390" t="s">
        <v>181</v>
      </c>
      <c r="D56" s="392" t="s">
        <v>255</v>
      </c>
      <c r="E56" s="377">
        <v>8301</v>
      </c>
      <c r="F56" s="193" t="s">
        <v>257</v>
      </c>
      <c r="G56" s="377">
        <v>8306</v>
      </c>
      <c r="H56" s="490">
        <v>22857</v>
      </c>
      <c r="I56" s="491">
        <v>21836</v>
      </c>
      <c r="J56" s="492">
        <v>95.53</v>
      </c>
      <c r="K56" s="569"/>
      <c r="L56" s="569"/>
      <c r="M56" s="569"/>
      <c r="N56" s="569"/>
    </row>
    <row r="57" spans="1:14" s="5" customFormat="1" ht="12.75" x14ac:dyDescent="0.2">
      <c r="A57" s="392" t="s">
        <v>258</v>
      </c>
      <c r="B57" s="392" t="s">
        <v>259</v>
      </c>
      <c r="C57" s="390" t="s">
        <v>181</v>
      </c>
      <c r="D57" s="392" t="s">
        <v>260</v>
      </c>
      <c r="E57" s="377">
        <v>9001</v>
      </c>
      <c r="F57" s="392" t="s">
        <v>261</v>
      </c>
      <c r="G57" s="377">
        <v>9101</v>
      </c>
      <c r="H57" s="490">
        <v>261114</v>
      </c>
      <c r="I57" s="491">
        <v>230952</v>
      </c>
      <c r="J57" s="492">
        <v>88.45</v>
      </c>
      <c r="K57" s="569"/>
      <c r="L57" s="569"/>
      <c r="M57" s="569"/>
      <c r="N57" s="569"/>
    </row>
    <row r="58" spans="1:14" s="5" customFormat="1" ht="12.75" x14ac:dyDescent="0.2">
      <c r="A58" s="392" t="s">
        <v>258</v>
      </c>
      <c r="B58" s="392" t="s">
        <v>259</v>
      </c>
      <c r="C58" s="390" t="s">
        <v>181</v>
      </c>
      <c r="D58" s="392" t="s">
        <v>260</v>
      </c>
      <c r="E58" s="377">
        <v>9001</v>
      </c>
      <c r="F58" s="392" t="s">
        <v>262</v>
      </c>
      <c r="G58" s="377">
        <v>9112</v>
      </c>
      <c r="H58" s="490">
        <v>45327</v>
      </c>
      <c r="I58" s="491">
        <v>40324</v>
      </c>
      <c r="J58" s="492">
        <v>88.96</v>
      </c>
      <c r="K58" s="569"/>
      <c r="L58" s="569"/>
      <c r="M58" s="569"/>
      <c r="N58" s="569"/>
    </row>
    <row r="59" spans="1:14" s="5" customFormat="1" ht="12.75" x14ac:dyDescent="0.2">
      <c r="A59" s="392" t="s">
        <v>258</v>
      </c>
      <c r="B59" s="387" t="s">
        <v>259</v>
      </c>
      <c r="C59" s="390" t="s">
        <v>181</v>
      </c>
      <c r="D59" s="387" t="s">
        <v>263</v>
      </c>
      <c r="E59" s="377">
        <v>9120</v>
      </c>
      <c r="F59" s="387" t="s">
        <v>263</v>
      </c>
      <c r="G59" s="377">
        <v>9120</v>
      </c>
      <c r="H59" s="490">
        <v>36042</v>
      </c>
      <c r="I59" s="491">
        <v>29367</v>
      </c>
      <c r="J59" s="492">
        <v>81.48</v>
      </c>
      <c r="K59" s="569"/>
      <c r="L59" s="569"/>
      <c r="M59" s="569"/>
      <c r="N59" s="569"/>
    </row>
    <row r="60" spans="1:14" s="5" customFormat="1" ht="12.75" x14ac:dyDescent="0.2">
      <c r="A60" s="392" t="s">
        <v>258</v>
      </c>
      <c r="B60" s="387" t="s">
        <v>264</v>
      </c>
      <c r="C60" s="390" t="s">
        <v>181</v>
      </c>
      <c r="D60" s="387" t="s">
        <v>265</v>
      </c>
      <c r="E60" s="377">
        <v>9201</v>
      </c>
      <c r="F60" s="387" t="s">
        <v>265</v>
      </c>
      <c r="G60" s="377">
        <v>9201</v>
      </c>
      <c r="H60" s="490">
        <v>48608</v>
      </c>
      <c r="I60" s="491">
        <v>42023</v>
      </c>
      <c r="J60" s="492">
        <v>86.45</v>
      </c>
      <c r="K60" s="569"/>
      <c r="L60" s="569"/>
      <c r="M60" s="569"/>
      <c r="N60" s="569"/>
    </row>
    <row r="61" spans="1:14" s="5" customFormat="1" ht="12.75" x14ac:dyDescent="0.2">
      <c r="A61" s="392" t="s">
        <v>266</v>
      </c>
      <c r="B61" s="392" t="s">
        <v>267</v>
      </c>
      <c r="C61" s="390" t="s">
        <v>181</v>
      </c>
      <c r="D61" s="392" t="s">
        <v>268</v>
      </c>
      <c r="E61" s="377">
        <v>10001</v>
      </c>
      <c r="F61" s="392" t="s">
        <v>269</v>
      </c>
      <c r="G61" s="377">
        <v>10101</v>
      </c>
      <c r="H61" s="490">
        <v>218617</v>
      </c>
      <c r="I61" s="491">
        <v>154550</v>
      </c>
      <c r="J61" s="492">
        <v>70.69</v>
      </c>
      <c r="K61" s="569"/>
      <c r="L61" s="569"/>
      <c r="M61" s="569"/>
      <c r="N61" s="569"/>
    </row>
    <row r="62" spans="1:14" s="5" customFormat="1" ht="12.75" x14ac:dyDescent="0.2">
      <c r="A62" s="392" t="s">
        <v>266</v>
      </c>
      <c r="B62" s="392" t="s">
        <v>267</v>
      </c>
      <c r="C62" s="390" t="s">
        <v>181</v>
      </c>
      <c r="D62" s="392" t="s">
        <v>268</v>
      </c>
      <c r="E62" s="377">
        <v>10001</v>
      </c>
      <c r="F62" s="392" t="s">
        <v>270</v>
      </c>
      <c r="G62" s="377">
        <v>10109</v>
      </c>
      <c r="H62" s="490">
        <v>32117</v>
      </c>
      <c r="I62" s="491">
        <v>28267</v>
      </c>
      <c r="J62" s="492">
        <v>88.01</v>
      </c>
      <c r="K62" s="569"/>
      <c r="L62" s="569"/>
      <c r="M62" s="569"/>
      <c r="N62" s="569"/>
    </row>
    <row r="63" spans="1:14" s="5" customFormat="1" ht="12.75" x14ac:dyDescent="0.2">
      <c r="A63" s="392" t="s">
        <v>266</v>
      </c>
      <c r="B63" s="387" t="s">
        <v>271</v>
      </c>
      <c r="C63" s="390" t="s">
        <v>181</v>
      </c>
      <c r="D63" s="387" t="s">
        <v>272</v>
      </c>
      <c r="E63" s="377">
        <v>10201</v>
      </c>
      <c r="F63" s="387" t="s">
        <v>272</v>
      </c>
      <c r="G63" s="377">
        <v>10201</v>
      </c>
      <c r="H63" s="490">
        <v>33417</v>
      </c>
      <c r="I63" s="491">
        <v>15992</v>
      </c>
      <c r="J63" s="492">
        <v>47.86</v>
      </c>
      <c r="K63" s="569"/>
      <c r="L63" s="569"/>
      <c r="M63" s="569"/>
      <c r="N63" s="569"/>
    </row>
    <row r="64" spans="1:14" s="5" customFormat="1" ht="12.75" x14ac:dyDescent="0.2">
      <c r="A64" s="392" t="s">
        <v>266</v>
      </c>
      <c r="B64" s="392" t="s">
        <v>273</v>
      </c>
      <c r="C64" s="390" t="s">
        <v>181</v>
      </c>
      <c r="D64" s="392" t="s">
        <v>273</v>
      </c>
      <c r="E64" s="377">
        <v>10301</v>
      </c>
      <c r="F64" s="392" t="s">
        <v>273</v>
      </c>
      <c r="G64" s="377">
        <v>10301</v>
      </c>
      <c r="H64" s="490">
        <v>147666</v>
      </c>
      <c r="I64" s="491">
        <v>147365</v>
      </c>
      <c r="J64" s="492">
        <v>99.8</v>
      </c>
      <c r="K64" s="569"/>
      <c r="L64" s="569"/>
      <c r="M64" s="569"/>
      <c r="N64" s="569"/>
    </row>
    <row r="65" spans="1:14" s="5" customFormat="1" ht="12.75" x14ac:dyDescent="0.2">
      <c r="A65" s="392" t="s">
        <v>274</v>
      </c>
      <c r="B65" s="387" t="s">
        <v>275</v>
      </c>
      <c r="C65" s="390" t="s">
        <v>181</v>
      </c>
      <c r="D65" s="387" t="s">
        <v>275</v>
      </c>
      <c r="E65" s="377">
        <v>11101</v>
      </c>
      <c r="F65" s="387" t="s">
        <v>275</v>
      </c>
      <c r="G65" s="377">
        <v>11101</v>
      </c>
      <c r="H65" s="490">
        <v>49667</v>
      </c>
      <c r="I65" s="491">
        <v>49667</v>
      </c>
      <c r="J65" s="492">
        <v>100</v>
      </c>
      <c r="K65" s="569"/>
      <c r="L65" s="569"/>
      <c r="M65" s="569"/>
      <c r="N65" s="569"/>
    </row>
    <row r="66" spans="1:14" s="5" customFormat="1" ht="12.75" x14ac:dyDescent="0.2">
      <c r="A66" s="392" t="s">
        <v>276</v>
      </c>
      <c r="B66" s="392" t="s">
        <v>276</v>
      </c>
      <c r="C66" s="390" t="s">
        <v>181</v>
      </c>
      <c r="D66" s="392" t="s">
        <v>277</v>
      </c>
      <c r="E66" s="377">
        <v>12101</v>
      </c>
      <c r="F66" s="193" t="s">
        <v>277</v>
      </c>
      <c r="G66" s="377">
        <v>12101</v>
      </c>
      <c r="H66" s="490">
        <v>123403</v>
      </c>
      <c r="I66" s="491">
        <v>122306</v>
      </c>
      <c r="J66" s="492">
        <v>99.11</v>
      </c>
      <c r="K66" s="569"/>
      <c r="L66" s="569"/>
      <c r="M66" s="569"/>
      <c r="N66" s="569"/>
    </row>
    <row r="67" spans="1:14" s="5" customFormat="1" ht="12.75" x14ac:dyDescent="0.2">
      <c r="A67" s="392" t="s">
        <v>278</v>
      </c>
      <c r="B67" s="392" t="s">
        <v>279</v>
      </c>
      <c r="C67" s="390" t="s">
        <v>280</v>
      </c>
      <c r="D67" s="392" t="s">
        <v>280</v>
      </c>
      <c r="E67" s="377">
        <v>13001</v>
      </c>
      <c r="F67" s="392" t="s">
        <v>279</v>
      </c>
      <c r="G67" s="377">
        <v>13101</v>
      </c>
      <c r="H67" s="490">
        <v>402847</v>
      </c>
      <c r="I67" s="491">
        <v>402847</v>
      </c>
      <c r="J67" s="492">
        <v>100</v>
      </c>
      <c r="K67" s="569"/>
      <c r="L67" s="569"/>
      <c r="M67" s="569"/>
      <c r="N67" s="569"/>
    </row>
    <row r="68" spans="1:14" s="5" customFormat="1" ht="12.75" x14ac:dyDescent="0.2">
      <c r="A68" s="392" t="s">
        <v>278</v>
      </c>
      <c r="B68" s="392" t="s">
        <v>279</v>
      </c>
      <c r="C68" s="390" t="s">
        <v>280</v>
      </c>
      <c r="D68" s="392" t="s">
        <v>280</v>
      </c>
      <c r="E68" s="377">
        <v>13001</v>
      </c>
      <c r="F68" s="392" t="s">
        <v>281</v>
      </c>
      <c r="G68" s="377">
        <v>13102</v>
      </c>
      <c r="H68" s="490">
        <v>80710</v>
      </c>
      <c r="I68" s="491">
        <v>80710</v>
      </c>
      <c r="J68" s="492">
        <v>100</v>
      </c>
      <c r="K68" s="569"/>
      <c r="L68" s="569"/>
      <c r="M68" s="569"/>
      <c r="N68" s="569"/>
    </row>
    <row r="69" spans="1:14" s="5" customFormat="1" ht="12.75" x14ac:dyDescent="0.2">
      <c r="A69" s="392" t="s">
        <v>278</v>
      </c>
      <c r="B69" s="392" t="s">
        <v>279</v>
      </c>
      <c r="C69" s="390" t="s">
        <v>280</v>
      </c>
      <c r="D69" s="392" t="s">
        <v>280</v>
      </c>
      <c r="E69" s="377">
        <v>13001</v>
      </c>
      <c r="F69" s="392" t="s">
        <v>282</v>
      </c>
      <c r="G69" s="377">
        <v>13103</v>
      </c>
      <c r="H69" s="490">
        <v>132401</v>
      </c>
      <c r="I69" s="491">
        <v>132397</v>
      </c>
      <c r="J69" s="492">
        <v>100</v>
      </c>
      <c r="K69" s="569"/>
      <c r="L69" s="569"/>
      <c r="M69" s="569"/>
      <c r="N69" s="569"/>
    </row>
    <row r="70" spans="1:14" s="5" customFormat="1" ht="12.75" x14ac:dyDescent="0.2">
      <c r="A70" s="392" t="s">
        <v>278</v>
      </c>
      <c r="B70" s="392" t="s">
        <v>279</v>
      </c>
      <c r="C70" s="390" t="s">
        <v>280</v>
      </c>
      <c r="D70" s="392" t="s">
        <v>280</v>
      </c>
      <c r="E70" s="377">
        <v>13001</v>
      </c>
      <c r="F70" s="392" t="s">
        <v>283</v>
      </c>
      <c r="G70" s="377">
        <v>13104</v>
      </c>
      <c r="H70" s="490">
        <v>126800</v>
      </c>
      <c r="I70" s="491">
        <v>126800</v>
      </c>
      <c r="J70" s="492">
        <v>100</v>
      </c>
      <c r="K70" s="569"/>
      <c r="L70" s="569"/>
      <c r="M70" s="569"/>
      <c r="N70" s="569"/>
    </row>
    <row r="71" spans="1:14" s="5" customFormat="1" ht="12.75" x14ac:dyDescent="0.2">
      <c r="A71" s="392" t="s">
        <v>278</v>
      </c>
      <c r="B71" s="392" t="s">
        <v>279</v>
      </c>
      <c r="C71" s="390" t="s">
        <v>280</v>
      </c>
      <c r="D71" s="392" t="s">
        <v>280</v>
      </c>
      <c r="E71" s="377">
        <v>13001</v>
      </c>
      <c r="F71" s="392" t="s">
        <v>284</v>
      </c>
      <c r="G71" s="377">
        <v>13105</v>
      </c>
      <c r="H71" s="490">
        <v>162415</v>
      </c>
      <c r="I71" s="491">
        <v>160767</v>
      </c>
      <c r="J71" s="492">
        <v>98.99</v>
      </c>
      <c r="K71" s="569"/>
      <c r="L71" s="569"/>
      <c r="M71" s="569"/>
      <c r="N71" s="569"/>
    </row>
    <row r="72" spans="1:14" s="5" customFormat="1" ht="12.75" x14ac:dyDescent="0.2">
      <c r="A72" s="392" t="s">
        <v>278</v>
      </c>
      <c r="B72" s="392" t="s">
        <v>279</v>
      </c>
      <c r="C72" s="390" t="s">
        <v>280</v>
      </c>
      <c r="D72" s="392" t="s">
        <v>280</v>
      </c>
      <c r="E72" s="377">
        <v>13001</v>
      </c>
      <c r="F72" s="392" t="s">
        <v>285</v>
      </c>
      <c r="G72" s="377">
        <v>13106</v>
      </c>
      <c r="H72" s="490">
        <v>140746</v>
      </c>
      <c r="I72" s="491">
        <v>140746</v>
      </c>
      <c r="J72" s="492">
        <v>100</v>
      </c>
      <c r="K72" s="569"/>
      <c r="L72" s="569"/>
      <c r="M72" s="569"/>
      <c r="N72" s="569"/>
    </row>
    <row r="73" spans="1:14" s="5" customFormat="1" ht="12.75" x14ac:dyDescent="0.2">
      <c r="A73" s="392" t="s">
        <v>278</v>
      </c>
      <c r="B73" s="392" t="s">
        <v>279</v>
      </c>
      <c r="C73" s="390" t="s">
        <v>280</v>
      </c>
      <c r="D73" s="392" t="s">
        <v>280</v>
      </c>
      <c r="E73" s="377">
        <v>13001</v>
      </c>
      <c r="F73" s="392" t="s">
        <v>286</v>
      </c>
      <c r="G73" s="377">
        <v>13107</v>
      </c>
      <c r="H73" s="490">
        <v>98500</v>
      </c>
      <c r="I73" s="491">
        <v>76953</v>
      </c>
      <c r="J73" s="492">
        <v>78.12</v>
      </c>
      <c r="K73" s="569"/>
      <c r="L73" s="569"/>
      <c r="M73" s="569"/>
      <c r="N73" s="569"/>
    </row>
    <row r="74" spans="1:14" s="5" customFormat="1" ht="12.75" x14ac:dyDescent="0.2">
      <c r="A74" s="392" t="s">
        <v>278</v>
      </c>
      <c r="B74" s="392" t="s">
        <v>279</v>
      </c>
      <c r="C74" s="390" t="s">
        <v>280</v>
      </c>
      <c r="D74" s="392" t="s">
        <v>280</v>
      </c>
      <c r="E74" s="377">
        <v>13001</v>
      </c>
      <c r="F74" s="392" t="s">
        <v>287</v>
      </c>
      <c r="G74" s="377">
        <v>13108</v>
      </c>
      <c r="H74" s="490">
        <v>100059</v>
      </c>
      <c r="I74" s="491">
        <v>100059</v>
      </c>
      <c r="J74" s="492">
        <v>100</v>
      </c>
      <c r="K74" s="569"/>
      <c r="L74" s="569"/>
      <c r="M74" s="569"/>
      <c r="N74" s="569"/>
    </row>
    <row r="75" spans="1:14" s="5" customFormat="1" ht="12.75" x14ac:dyDescent="0.2">
      <c r="A75" s="392" t="s">
        <v>278</v>
      </c>
      <c r="B75" s="392" t="s">
        <v>279</v>
      </c>
      <c r="C75" s="390" t="s">
        <v>280</v>
      </c>
      <c r="D75" s="392" t="s">
        <v>280</v>
      </c>
      <c r="E75" s="377">
        <v>13001</v>
      </c>
      <c r="F75" s="392" t="s">
        <v>288</v>
      </c>
      <c r="G75" s="377">
        <v>13109</v>
      </c>
      <c r="H75" s="490">
        <v>89889</v>
      </c>
      <c r="I75" s="491">
        <v>89889</v>
      </c>
      <c r="J75" s="492">
        <v>100</v>
      </c>
      <c r="K75" s="569"/>
      <c r="L75" s="569"/>
      <c r="M75" s="569"/>
      <c r="N75" s="569"/>
    </row>
    <row r="76" spans="1:14" s="5" customFormat="1" ht="12.75" x14ac:dyDescent="0.2">
      <c r="A76" s="392" t="s">
        <v>278</v>
      </c>
      <c r="B76" s="392" t="s">
        <v>279</v>
      </c>
      <c r="C76" s="390" t="s">
        <v>280</v>
      </c>
      <c r="D76" s="392" t="s">
        <v>280</v>
      </c>
      <c r="E76" s="377">
        <v>13001</v>
      </c>
      <c r="F76" s="392" t="s">
        <v>289</v>
      </c>
      <c r="G76" s="377">
        <v>13110</v>
      </c>
      <c r="H76" s="490">
        <v>366376</v>
      </c>
      <c r="I76" s="491">
        <v>341674</v>
      </c>
      <c r="J76" s="492">
        <v>93.26</v>
      </c>
      <c r="K76" s="569"/>
      <c r="L76" s="569"/>
      <c r="M76" s="569"/>
      <c r="N76" s="569"/>
    </row>
    <row r="77" spans="1:14" s="5" customFormat="1" ht="12.75" x14ac:dyDescent="0.2">
      <c r="A77" s="392" t="s">
        <v>278</v>
      </c>
      <c r="B77" s="392" t="s">
        <v>279</v>
      </c>
      <c r="C77" s="390" t="s">
        <v>280</v>
      </c>
      <c r="D77" s="392" t="s">
        <v>280</v>
      </c>
      <c r="E77" s="377">
        <v>13001</v>
      </c>
      <c r="F77" s="392" t="s">
        <v>290</v>
      </c>
      <c r="G77" s="377">
        <v>13111</v>
      </c>
      <c r="H77" s="490">
        <v>116312</v>
      </c>
      <c r="I77" s="491">
        <v>116312</v>
      </c>
      <c r="J77" s="492">
        <v>100</v>
      </c>
      <c r="K77" s="569"/>
      <c r="L77" s="569"/>
      <c r="M77" s="569"/>
      <c r="N77" s="569"/>
    </row>
    <row r="78" spans="1:14" s="5" customFormat="1" ht="12.75" x14ac:dyDescent="0.2">
      <c r="A78" s="392" t="s">
        <v>278</v>
      </c>
      <c r="B78" s="392" t="s">
        <v>279</v>
      </c>
      <c r="C78" s="390" t="s">
        <v>280</v>
      </c>
      <c r="D78" s="392" t="s">
        <v>280</v>
      </c>
      <c r="E78" s="377">
        <v>13001</v>
      </c>
      <c r="F78" s="392" t="s">
        <v>291</v>
      </c>
      <c r="G78" s="377">
        <v>13112</v>
      </c>
      <c r="H78" s="490">
        <v>176105</v>
      </c>
      <c r="I78" s="491">
        <v>174593</v>
      </c>
      <c r="J78" s="492">
        <v>99.14</v>
      </c>
      <c r="K78" s="569"/>
      <c r="L78" s="569"/>
      <c r="M78" s="569"/>
      <c r="N78" s="569"/>
    </row>
    <row r="79" spans="1:14" s="5" customFormat="1" ht="12.75" x14ac:dyDescent="0.2">
      <c r="A79" s="392" t="s">
        <v>278</v>
      </c>
      <c r="B79" s="392" t="s">
        <v>279</v>
      </c>
      <c r="C79" s="390" t="s">
        <v>280</v>
      </c>
      <c r="D79" s="392" t="s">
        <v>280</v>
      </c>
      <c r="E79" s="377">
        <v>13001</v>
      </c>
      <c r="F79" s="392" t="s">
        <v>292</v>
      </c>
      <c r="G79" s="377">
        <v>13113</v>
      </c>
      <c r="H79" s="490">
        <v>92678</v>
      </c>
      <c r="I79" s="491">
        <v>92670</v>
      </c>
      <c r="J79" s="492">
        <v>99.99</v>
      </c>
      <c r="K79" s="569"/>
      <c r="L79" s="569"/>
      <c r="M79" s="569"/>
      <c r="N79" s="569"/>
    </row>
    <row r="80" spans="1:14" s="5" customFormat="1" ht="12.75" x14ac:dyDescent="0.2">
      <c r="A80" s="392" t="s">
        <v>278</v>
      </c>
      <c r="B80" s="392" t="s">
        <v>279</v>
      </c>
      <c r="C80" s="390" t="s">
        <v>280</v>
      </c>
      <c r="D80" s="392" t="s">
        <v>280</v>
      </c>
      <c r="E80" s="377">
        <v>13001</v>
      </c>
      <c r="F80" s="392" t="s">
        <v>293</v>
      </c>
      <c r="G80" s="377">
        <v>13114</v>
      </c>
      <c r="H80" s="490">
        <v>294480</v>
      </c>
      <c r="I80" s="491">
        <v>294480</v>
      </c>
      <c r="J80" s="492">
        <v>100</v>
      </c>
      <c r="K80" s="569"/>
      <c r="L80" s="569"/>
      <c r="M80" s="569"/>
      <c r="N80" s="569"/>
    </row>
    <row r="81" spans="1:14" s="5" customFormat="1" ht="12.75" x14ac:dyDescent="0.2">
      <c r="A81" s="392" t="s">
        <v>278</v>
      </c>
      <c r="B81" s="392" t="s">
        <v>279</v>
      </c>
      <c r="C81" s="390" t="s">
        <v>280</v>
      </c>
      <c r="D81" s="392" t="s">
        <v>280</v>
      </c>
      <c r="E81" s="377">
        <v>13001</v>
      </c>
      <c r="F81" s="392" t="s">
        <v>294</v>
      </c>
      <c r="G81" s="377">
        <v>13115</v>
      </c>
      <c r="H81" s="490">
        <v>103092</v>
      </c>
      <c r="I81" s="491">
        <v>96188</v>
      </c>
      <c r="J81" s="492">
        <v>93.3</v>
      </c>
      <c r="K81" s="569"/>
      <c r="L81" s="569"/>
      <c r="M81" s="569"/>
      <c r="N81" s="569"/>
    </row>
    <row r="82" spans="1:14" s="5" customFormat="1" ht="12.75" x14ac:dyDescent="0.2">
      <c r="A82" s="392" t="s">
        <v>278</v>
      </c>
      <c r="B82" s="392" t="s">
        <v>279</v>
      </c>
      <c r="C82" s="390" t="s">
        <v>280</v>
      </c>
      <c r="D82" s="392" t="s">
        <v>280</v>
      </c>
      <c r="E82" s="377">
        <v>13001</v>
      </c>
      <c r="F82" s="392" t="s">
        <v>295</v>
      </c>
      <c r="G82" s="377">
        <v>13116</v>
      </c>
      <c r="H82" s="490">
        <v>98651</v>
      </c>
      <c r="I82" s="491">
        <v>98651</v>
      </c>
      <c r="J82" s="492">
        <v>100</v>
      </c>
      <c r="K82" s="569"/>
      <c r="L82" s="569"/>
      <c r="M82" s="569"/>
      <c r="N82" s="569"/>
    </row>
    <row r="83" spans="1:14" s="5" customFormat="1" ht="12.75" x14ac:dyDescent="0.2">
      <c r="A83" s="392" t="s">
        <v>278</v>
      </c>
      <c r="B83" s="392" t="s">
        <v>279</v>
      </c>
      <c r="C83" s="390" t="s">
        <v>280</v>
      </c>
      <c r="D83" s="392" t="s">
        <v>280</v>
      </c>
      <c r="E83" s="377">
        <v>13001</v>
      </c>
      <c r="F83" s="392" t="s">
        <v>296</v>
      </c>
      <c r="G83" s="377">
        <v>13117</v>
      </c>
      <c r="H83" s="490">
        <v>95901</v>
      </c>
      <c r="I83" s="491">
        <v>95901</v>
      </c>
      <c r="J83" s="492">
        <v>100</v>
      </c>
      <c r="K83" s="569"/>
      <c r="L83" s="569"/>
      <c r="M83" s="569"/>
      <c r="N83" s="569"/>
    </row>
    <row r="84" spans="1:14" s="5" customFormat="1" ht="12.75" x14ac:dyDescent="0.2">
      <c r="A84" s="392" t="s">
        <v>278</v>
      </c>
      <c r="B84" s="392" t="s">
        <v>279</v>
      </c>
      <c r="C84" s="390" t="s">
        <v>280</v>
      </c>
      <c r="D84" s="392" t="s">
        <v>280</v>
      </c>
      <c r="E84" s="377">
        <v>13001</v>
      </c>
      <c r="F84" s="392" t="s">
        <v>297</v>
      </c>
      <c r="G84" s="377">
        <v>13118</v>
      </c>
      <c r="H84" s="490">
        <v>116249</v>
      </c>
      <c r="I84" s="491">
        <v>116249</v>
      </c>
      <c r="J84" s="492">
        <v>100</v>
      </c>
      <c r="K84" s="569"/>
      <c r="L84" s="569"/>
      <c r="M84" s="569"/>
      <c r="N84" s="569"/>
    </row>
    <row r="85" spans="1:14" s="5" customFormat="1" ht="12.75" x14ac:dyDescent="0.2">
      <c r="A85" s="392" t="s">
        <v>278</v>
      </c>
      <c r="B85" s="392" t="s">
        <v>279</v>
      </c>
      <c r="C85" s="390" t="s">
        <v>280</v>
      </c>
      <c r="D85" s="392" t="s">
        <v>280</v>
      </c>
      <c r="E85" s="377">
        <v>13001</v>
      </c>
      <c r="F85" s="392" t="s">
        <v>298</v>
      </c>
      <c r="G85" s="377">
        <v>13119</v>
      </c>
      <c r="H85" s="490">
        <v>517393</v>
      </c>
      <c r="I85" s="491">
        <v>515212</v>
      </c>
      <c r="J85" s="492">
        <v>99.58</v>
      </c>
      <c r="K85" s="569"/>
      <c r="L85" s="569"/>
      <c r="M85" s="569"/>
      <c r="N85" s="569"/>
    </row>
    <row r="86" spans="1:14" s="5" customFormat="1" ht="12.75" x14ac:dyDescent="0.2">
      <c r="A86" s="392" t="s">
        <v>278</v>
      </c>
      <c r="B86" s="392" t="s">
        <v>279</v>
      </c>
      <c r="C86" s="390" t="s">
        <v>280</v>
      </c>
      <c r="D86" s="392" t="s">
        <v>280</v>
      </c>
      <c r="E86" s="377">
        <v>13001</v>
      </c>
      <c r="F86" s="392" t="s">
        <v>299</v>
      </c>
      <c r="G86" s="377">
        <v>13120</v>
      </c>
      <c r="H86" s="490">
        <v>208048</v>
      </c>
      <c r="I86" s="491">
        <v>208048</v>
      </c>
      <c r="J86" s="492">
        <v>100</v>
      </c>
      <c r="K86" s="569"/>
      <c r="L86" s="569"/>
      <c r="M86" s="569"/>
      <c r="N86" s="569"/>
    </row>
    <row r="87" spans="1:14" s="5" customFormat="1" ht="12.75" x14ac:dyDescent="0.2">
      <c r="A87" s="392" t="s">
        <v>278</v>
      </c>
      <c r="B87" s="392" t="s">
        <v>279</v>
      </c>
      <c r="C87" s="390" t="s">
        <v>280</v>
      </c>
      <c r="D87" s="392" t="s">
        <v>280</v>
      </c>
      <c r="E87" s="377">
        <v>13001</v>
      </c>
      <c r="F87" s="392" t="s">
        <v>300</v>
      </c>
      <c r="G87" s="377">
        <v>13121</v>
      </c>
      <c r="H87" s="490">
        <v>101035</v>
      </c>
      <c r="I87" s="491">
        <v>101035</v>
      </c>
      <c r="J87" s="492">
        <v>100</v>
      </c>
      <c r="K87" s="569"/>
      <c r="L87" s="569"/>
      <c r="M87" s="569"/>
      <c r="N87" s="569"/>
    </row>
    <row r="88" spans="1:14" s="5" customFormat="1" ht="12.75" x14ac:dyDescent="0.2">
      <c r="A88" s="392" t="s">
        <v>278</v>
      </c>
      <c r="B88" s="392" t="s">
        <v>279</v>
      </c>
      <c r="C88" s="390" t="s">
        <v>280</v>
      </c>
      <c r="D88" s="392" t="s">
        <v>280</v>
      </c>
      <c r="E88" s="377">
        <v>13001</v>
      </c>
      <c r="F88" s="392" t="s">
        <v>301</v>
      </c>
      <c r="G88" s="377">
        <v>13122</v>
      </c>
      <c r="H88" s="490">
        <v>241394</v>
      </c>
      <c r="I88" s="491">
        <v>239860</v>
      </c>
      <c r="J88" s="492">
        <v>99.36</v>
      </c>
      <c r="K88" s="569"/>
      <c r="L88" s="569"/>
      <c r="M88" s="569"/>
      <c r="N88" s="569"/>
    </row>
    <row r="89" spans="1:14" s="5" customFormat="1" ht="12.75" x14ac:dyDescent="0.2">
      <c r="A89" s="392" t="s">
        <v>278</v>
      </c>
      <c r="B89" s="392" t="s">
        <v>279</v>
      </c>
      <c r="C89" s="390" t="s">
        <v>280</v>
      </c>
      <c r="D89" s="392" t="s">
        <v>280</v>
      </c>
      <c r="E89" s="377">
        <v>13001</v>
      </c>
      <c r="F89" s="392" t="s">
        <v>302</v>
      </c>
      <c r="G89" s="377">
        <v>13123</v>
      </c>
      <c r="H89" s="490">
        <v>141986</v>
      </c>
      <c r="I89" s="491">
        <v>141986</v>
      </c>
      <c r="J89" s="492">
        <v>100</v>
      </c>
      <c r="K89" s="569"/>
      <c r="L89" s="569"/>
      <c r="M89" s="569"/>
      <c r="N89" s="569"/>
    </row>
    <row r="90" spans="1:14" s="5" customFormat="1" ht="12.75" x14ac:dyDescent="0.2">
      <c r="A90" s="392" t="s">
        <v>278</v>
      </c>
      <c r="B90" s="392" t="s">
        <v>279</v>
      </c>
      <c r="C90" s="390" t="s">
        <v>280</v>
      </c>
      <c r="D90" s="392" t="s">
        <v>280</v>
      </c>
      <c r="E90" s="377">
        <v>13001</v>
      </c>
      <c r="F90" s="392" t="s">
        <v>303</v>
      </c>
      <c r="G90" s="377">
        <v>13124</v>
      </c>
      <c r="H90" s="490">
        <v>222754</v>
      </c>
      <c r="I90" s="491">
        <v>216475</v>
      </c>
      <c r="J90" s="492">
        <v>97.18</v>
      </c>
      <c r="K90" s="569"/>
      <c r="L90" s="569"/>
      <c r="M90" s="569"/>
      <c r="N90" s="569"/>
    </row>
    <row r="91" spans="1:14" s="5" customFormat="1" ht="12.75" x14ac:dyDescent="0.2">
      <c r="A91" s="392" t="s">
        <v>278</v>
      </c>
      <c r="B91" s="392" t="s">
        <v>279</v>
      </c>
      <c r="C91" s="390" t="s">
        <v>280</v>
      </c>
      <c r="D91" s="392" t="s">
        <v>280</v>
      </c>
      <c r="E91" s="377">
        <v>13001</v>
      </c>
      <c r="F91" s="392" t="s">
        <v>304</v>
      </c>
      <c r="G91" s="377">
        <v>13125</v>
      </c>
      <c r="H91" s="490">
        <v>209676</v>
      </c>
      <c r="I91" s="491">
        <v>209374</v>
      </c>
      <c r="J91" s="492">
        <v>99.86</v>
      </c>
      <c r="K91" s="569"/>
      <c r="L91" s="569"/>
      <c r="M91" s="569"/>
      <c r="N91" s="569"/>
    </row>
    <row r="92" spans="1:14" s="5" customFormat="1" ht="12.75" x14ac:dyDescent="0.2">
      <c r="A92" s="392" t="s">
        <v>278</v>
      </c>
      <c r="B92" s="392" t="s">
        <v>279</v>
      </c>
      <c r="C92" s="390" t="s">
        <v>280</v>
      </c>
      <c r="D92" s="392" t="s">
        <v>280</v>
      </c>
      <c r="E92" s="377">
        <v>13001</v>
      </c>
      <c r="F92" s="392" t="s">
        <v>305</v>
      </c>
      <c r="G92" s="377">
        <v>13126</v>
      </c>
      <c r="H92" s="490">
        <v>109784</v>
      </c>
      <c r="I92" s="491">
        <v>109784</v>
      </c>
      <c r="J92" s="492">
        <v>100</v>
      </c>
      <c r="K92" s="569"/>
      <c r="L92" s="569"/>
      <c r="M92" s="569"/>
      <c r="N92" s="569"/>
    </row>
    <row r="93" spans="1:14" s="5" customFormat="1" ht="12.75" x14ac:dyDescent="0.2">
      <c r="A93" s="392" t="s">
        <v>278</v>
      </c>
      <c r="B93" s="392" t="s">
        <v>279</v>
      </c>
      <c r="C93" s="390" t="s">
        <v>280</v>
      </c>
      <c r="D93" s="392" t="s">
        <v>280</v>
      </c>
      <c r="E93" s="377">
        <v>13001</v>
      </c>
      <c r="F93" s="392" t="s">
        <v>306</v>
      </c>
      <c r="G93" s="377">
        <v>13127</v>
      </c>
      <c r="H93" s="490">
        <v>157569</v>
      </c>
      <c r="I93" s="491">
        <v>156977</v>
      </c>
      <c r="J93" s="492">
        <v>99.62</v>
      </c>
      <c r="K93" s="569"/>
      <c r="L93" s="569"/>
      <c r="M93" s="569"/>
      <c r="N93" s="569"/>
    </row>
    <row r="94" spans="1:14" s="5" customFormat="1" ht="12.75" x14ac:dyDescent="0.2">
      <c r="A94" s="392" t="s">
        <v>278</v>
      </c>
      <c r="B94" s="392" t="s">
        <v>279</v>
      </c>
      <c r="C94" s="390" t="s">
        <v>280</v>
      </c>
      <c r="D94" s="392" t="s">
        <v>280</v>
      </c>
      <c r="E94" s="377">
        <v>13001</v>
      </c>
      <c r="F94" s="392" t="s">
        <v>307</v>
      </c>
      <c r="G94" s="377">
        <v>13128</v>
      </c>
      <c r="H94" s="490">
        <v>146987</v>
      </c>
      <c r="I94" s="491">
        <v>146912</v>
      </c>
      <c r="J94" s="492">
        <v>99.95</v>
      </c>
      <c r="K94" s="569"/>
      <c r="L94" s="569"/>
      <c r="M94" s="569"/>
      <c r="N94" s="569"/>
    </row>
    <row r="95" spans="1:14" s="5" customFormat="1" ht="12.75" x14ac:dyDescent="0.2">
      <c r="A95" s="392" t="s">
        <v>278</v>
      </c>
      <c r="B95" s="392" t="s">
        <v>279</v>
      </c>
      <c r="C95" s="390" t="s">
        <v>280</v>
      </c>
      <c r="D95" s="392" t="s">
        <v>280</v>
      </c>
      <c r="E95" s="377">
        <v>13001</v>
      </c>
      <c r="F95" s="392" t="s">
        <v>308</v>
      </c>
      <c r="G95" s="377">
        <v>13129</v>
      </c>
      <c r="H95" s="490">
        <v>94325</v>
      </c>
      <c r="I95" s="491">
        <v>94325</v>
      </c>
      <c r="J95" s="492">
        <v>100</v>
      </c>
      <c r="K95" s="569"/>
      <c r="L95" s="569"/>
      <c r="M95" s="569"/>
      <c r="N95" s="569"/>
    </row>
    <row r="96" spans="1:14" s="5" customFormat="1" ht="12.75" x14ac:dyDescent="0.2">
      <c r="A96" s="392" t="s">
        <v>278</v>
      </c>
      <c r="B96" s="392" t="s">
        <v>279</v>
      </c>
      <c r="C96" s="390" t="s">
        <v>280</v>
      </c>
      <c r="D96" s="392" t="s">
        <v>280</v>
      </c>
      <c r="E96" s="377">
        <v>13001</v>
      </c>
      <c r="F96" s="392" t="s">
        <v>309</v>
      </c>
      <c r="G96" s="377">
        <v>13130</v>
      </c>
      <c r="H96" s="490">
        <v>107828</v>
      </c>
      <c r="I96" s="491">
        <v>107828</v>
      </c>
      <c r="J96" s="492">
        <v>100</v>
      </c>
      <c r="K96" s="569"/>
      <c r="L96" s="569"/>
      <c r="M96" s="569"/>
      <c r="N96" s="569"/>
    </row>
    <row r="97" spans="1:14" s="5" customFormat="1" ht="12.75" x14ac:dyDescent="0.2">
      <c r="A97" s="392" t="s">
        <v>278</v>
      </c>
      <c r="B97" s="392" t="s">
        <v>279</v>
      </c>
      <c r="C97" s="390" t="s">
        <v>280</v>
      </c>
      <c r="D97" s="392" t="s">
        <v>280</v>
      </c>
      <c r="E97" s="377">
        <v>13001</v>
      </c>
      <c r="F97" s="392" t="s">
        <v>310</v>
      </c>
      <c r="G97" s="377">
        <v>13131</v>
      </c>
      <c r="H97" s="490">
        <v>82602</v>
      </c>
      <c r="I97" s="491">
        <v>82602</v>
      </c>
      <c r="J97" s="492">
        <v>100</v>
      </c>
      <c r="K97" s="569"/>
      <c r="L97" s="569"/>
      <c r="M97" s="569"/>
      <c r="N97" s="569"/>
    </row>
    <row r="98" spans="1:14" s="5" customFormat="1" ht="12.75" x14ac:dyDescent="0.2">
      <c r="A98" s="392" t="s">
        <v>278</v>
      </c>
      <c r="B98" s="392" t="s">
        <v>279</v>
      </c>
      <c r="C98" s="390" t="s">
        <v>280</v>
      </c>
      <c r="D98" s="392" t="s">
        <v>280</v>
      </c>
      <c r="E98" s="377">
        <v>13001</v>
      </c>
      <c r="F98" s="392" t="s">
        <v>311</v>
      </c>
      <c r="G98" s="377">
        <v>13132</v>
      </c>
      <c r="H98" s="490">
        <v>85300</v>
      </c>
      <c r="I98" s="491">
        <v>84947</v>
      </c>
      <c r="J98" s="492">
        <v>99.59</v>
      </c>
      <c r="K98" s="569"/>
      <c r="L98" s="569"/>
      <c r="M98" s="569"/>
      <c r="N98" s="569"/>
    </row>
    <row r="99" spans="1:14" s="5" customFormat="1" ht="12.75" x14ac:dyDescent="0.2">
      <c r="A99" s="392" t="s">
        <v>278</v>
      </c>
      <c r="B99" s="392" t="s">
        <v>312</v>
      </c>
      <c r="C99" s="390" t="s">
        <v>280</v>
      </c>
      <c r="D99" s="392" t="s">
        <v>280</v>
      </c>
      <c r="E99" s="377">
        <v>13001</v>
      </c>
      <c r="F99" s="392" t="s">
        <v>313</v>
      </c>
      <c r="G99" s="377">
        <v>13201</v>
      </c>
      <c r="H99" s="490">
        <v>565439</v>
      </c>
      <c r="I99" s="491">
        <v>558067</v>
      </c>
      <c r="J99" s="492">
        <v>98.7</v>
      </c>
      <c r="K99" s="569"/>
      <c r="L99" s="569"/>
      <c r="M99" s="569"/>
      <c r="N99" s="569"/>
    </row>
    <row r="100" spans="1:14" s="5" customFormat="1" ht="12.75" x14ac:dyDescent="0.2">
      <c r="A100" s="392" t="s">
        <v>278</v>
      </c>
      <c r="B100" s="392" t="s">
        <v>312</v>
      </c>
      <c r="C100" s="390" t="s">
        <v>280</v>
      </c>
      <c r="D100" s="392" t="s">
        <v>280</v>
      </c>
      <c r="E100" s="377">
        <v>13001</v>
      </c>
      <c r="F100" s="392" t="s">
        <v>314</v>
      </c>
      <c r="G100" s="377">
        <v>13202</v>
      </c>
      <c r="H100" s="490">
        <v>11514</v>
      </c>
      <c r="I100" s="491">
        <v>629</v>
      </c>
      <c r="J100" s="492">
        <v>5.46</v>
      </c>
      <c r="K100" s="569"/>
      <c r="L100" s="569"/>
      <c r="M100" s="569"/>
      <c r="N100" s="569"/>
    </row>
    <row r="101" spans="1:14" s="5" customFormat="1" ht="12.75" x14ac:dyDescent="0.2">
      <c r="A101" s="392" t="s">
        <v>278</v>
      </c>
      <c r="B101" s="392" t="s">
        <v>312</v>
      </c>
      <c r="C101" s="390" t="s">
        <v>280</v>
      </c>
      <c r="D101" s="392" t="s">
        <v>280</v>
      </c>
      <c r="E101" s="377">
        <v>13001</v>
      </c>
      <c r="F101" s="392" t="s">
        <v>315</v>
      </c>
      <c r="G101" s="377">
        <v>13203</v>
      </c>
      <c r="H101" s="490">
        <v>11115</v>
      </c>
      <c r="I101" s="666" t="s">
        <v>510</v>
      </c>
      <c r="J101" s="667" t="s">
        <v>510</v>
      </c>
      <c r="K101" s="569"/>
      <c r="L101" s="569"/>
      <c r="M101" s="569"/>
      <c r="N101" s="569"/>
    </row>
    <row r="102" spans="1:14" s="5" customFormat="1" ht="12.75" x14ac:dyDescent="0.2">
      <c r="A102" s="392" t="s">
        <v>278</v>
      </c>
      <c r="B102" s="392" t="s">
        <v>316</v>
      </c>
      <c r="C102" s="390" t="s">
        <v>280</v>
      </c>
      <c r="D102" s="392" t="s">
        <v>280</v>
      </c>
      <c r="E102" s="377">
        <v>13001</v>
      </c>
      <c r="F102" s="392" t="s">
        <v>317</v>
      </c>
      <c r="G102" s="377">
        <v>13301</v>
      </c>
      <c r="H102" s="490">
        <v>117839</v>
      </c>
      <c r="I102" s="491">
        <v>95754</v>
      </c>
      <c r="J102" s="492">
        <v>81.260000000000005</v>
      </c>
      <c r="K102" s="569"/>
      <c r="L102" s="569"/>
      <c r="M102" s="569"/>
      <c r="N102" s="569"/>
    </row>
    <row r="103" spans="1:14" s="5" customFormat="1" ht="12.75" x14ac:dyDescent="0.2">
      <c r="A103" s="392" t="s">
        <v>278</v>
      </c>
      <c r="B103" s="392" t="s">
        <v>316</v>
      </c>
      <c r="C103" s="390" t="s">
        <v>280</v>
      </c>
      <c r="D103" s="392" t="s">
        <v>280</v>
      </c>
      <c r="E103" s="377">
        <v>13001</v>
      </c>
      <c r="F103" s="392" t="s">
        <v>318</v>
      </c>
      <c r="G103" s="377">
        <v>13302</v>
      </c>
      <c r="H103" s="490">
        <v>80683</v>
      </c>
      <c r="I103" s="491">
        <v>56326</v>
      </c>
      <c r="J103" s="492">
        <v>69.81</v>
      </c>
      <c r="K103" s="569"/>
      <c r="L103" s="569"/>
      <c r="M103" s="569"/>
      <c r="N103" s="569"/>
    </row>
    <row r="104" spans="1:14" s="5" customFormat="1" ht="12.75" x14ac:dyDescent="0.2">
      <c r="A104" s="392" t="s">
        <v>278</v>
      </c>
      <c r="B104" s="392" t="s">
        <v>316</v>
      </c>
      <c r="C104" s="390" t="s">
        <v>280</v>
      </c>
      <c r="D104" s="392" t="s">
        <v>280</v>
      </c>
      <c r="E104" s="377">
        <v>13001</v>
      </c>
      <c r="F104" s="392" t="s">
        <v>319</v>
      </c>
      <c r="G104" s="377">
        <v>13303</v>
      </c>
      <c r="H104" s="490">
        <v>13057</v>
      </c>
      <c r="I104" s="491">
        <v>1963</v>
      </c>
      <c r="J104" s="492">
        <v>15.03</v>
      </c>
      <c r="K104" s="569"/>
      <c r="L104" s="569"/>
      <c r="M104" s="569"/>
      <c r="N104" s="569"/>
    </row>
    <row r="105" spans="1:14" s="5" customFormat="1" ht="12.75" x14ac:dyDescent="0.2">
      <c r="A105" s="392" t="s">
        <v>278</v>
      </c>
      <c r="B105" s="392" t="s">
        <v>320</v>
      </c>
      <c r="C105" s="390" t="s">
        <v>280</v>
      </c>
      <c r="D105" s="392" t="s">
        <v>280</v>
      </c>
      <c r="E105" s="377">
        <v>13001</v>
      </c>
      <c r="F105" s="392" t="s">
        <v>321</v>
      </c>
      <c r="G105" s="377">
        <v>13401</v>
      </c>
      <c r="H105" s="490">
        <v>295550</v>
      </c>
      <c r="I105" s="491">
        <v>264984</v>
      </c>
      <c r="J105" s="492">
        <v>89.66</v>
      </c>
      <c r="K105" s="569"/>
      <c r="L105" s="569"/>
      <c r="M105" s="569"/>
      <c r="N105" s="569"/>
    </row>
    <row r="106" spans="1:14" s="5" customFormat="1" ht="12.75" x14ac:dyDescent="0.2">
      <c r="A106" s="392" t="s">
        <v>278</v>
      </c>
      <c r="B106" s="392" t="s">
        <v>320</v>
      </c>
      <c r="C106" s="390" t="s">
        <v>280</v>
      </c>
      <c r="D106" s="392" t="s">
        <v>280</v>
      </c>
      <c r="E106" s="377">
        <v>13001</v>
      </c>
      <c r="F106" s="392" t="s">
        <v>322</v>
      </c>
      <c r="G106" s="377">
        <v>13402</v>
      </c>
      <c r="H106" s="490">
        <v>82267</v>
      </c>
      <c r="I106" s="491">
        <v>56318</v>
      </c>
      <c r="J106" s="492">
        <v>68.459999999999994</v>
      </c>
      <c r="K106" s="569"/>
      <c r="L106" s="569"/>
      <c r="M106" s="569"/>
      <c r="N106" s="569"/>
    </row>
    <row r="107" spans="1:14" s="5" customFormat="1" ht="12.75" x14ac:dyDescent="0.2">
      <c r="A107" s="392" t="s">
        <v>278</v>
      </c>
      <c r="B107" s="392" t="s">
        <v>320</v>
      </c>
      <c r="C107" s="390" t="s">
        <v>280</v>
      </c>
      <c r="D107" s="392" t="s">
        <v>280</v>
      </c>
      <c r="E107" s="377">
        <v>13001</v>
      </c>
      <c r="F107" s="392" t="s">
        <v>323</v>
      </c>
      <c r="G107" s="377">
        <v>13403</v>
      </c>
      <c r="H107" s="490">
        <v>11488</v>
      </c>
      <c r="I107" s="666" t="s">
        <v>510</v>
      </c>
      <c r="J107" s="667" t="s">
        <v>510</v>
      </c>
      <c r="K107" s="569"/>
      <c r="L107" s="569"/>
      <c r="M107" s="569"/>
      <c r="N107" s="569"/>
    </row>
    <row r="108" spans="1:14" s="5" customFormat="1" ht="12.75" x14ac:dyDescent="0.2">
      <c r="A108" s="392" t="s">
        <v>278</v>
      </c>
      <c r="B108" s="392" t="s">
        <v>320</v>
      </c>
      <c r="C108" s="390" t="s">
        <v>280</v>
      </c>
      <c r="D108" s="392" t="s">
        <v>280</v>
      </c>
      <c r="E108" s="377">
        <v>13001</v>
      </c>
      <c r="F108" s="392" t="s">
        <v>324</v>
      </c>
      <c r="G108" s="377">
        <v>13404</v>
      </c>
      <c r="H108" s="490">
        <v>46352</v>
      </c>
      <c r="I108" s="666" t="s">
        <v>510</v>
      </c>
      <c r="J108" s="667" t="s">
        <v>510</v>
      </c>
      <c r="K108" s="569"/>
      <c r="L108" s="569"/>
      <c r="M108" s="569"/>
      <c r="N108" s="569"/>
    </row>
    <row r="109" spans="1:14" s="5" customFormat="1" ht="12.75" x14ac:dyDescent="0.2">
      <c r="A109" s="392" t="s">
        <v>278</v>
      </c>
      <c r="B109" s="392" t="s">
        <v>325</v>
      </c>
      <c r="C109" s="390" t="s">
        <v>181</v>
      </c>
      <c r="D109" s="392" t="s">
        <v>325</v>
      </c>
      <c r="E109" s="377">
        <v>13501</v>
      </c>
      <c r="F109" s="193" t="s">
        <v>325</v>
      </c>
      <c r="G109" s="377">
        <v>13501</v>
      </c>
      <c r="H109" s="490">
        <v>84286</v>
      </c>
      <c r="I109" s="491">
        <v>60527</v>
      </c>
      <c r="J109" s="492">
        <v>71.81</v>
      </c>
      <c r="K109" s="569"/>
      <c r="L109" s="569"/>
      <c r="M109" s="569"/>
      <c r="N109" s="569"/>
    </row>
    <row r="110" spans="1:14" s="5" customFormat="1" ht="12.75" x14ac:dyDescent="0.2">
      <c r="A110" s="392" t="s">
        <v>278</v>
      </c>
      <c r="B110" s="392" t="s">
        <v>326</v>
      </c>
      <c r="C110" s="390" t="s">
        <v>280</v>
      </c>
      <c r="D110" s="392" t="s">
        <v>280</v>
      </c>
      <c r="E110" s="377">
        <v>13001</v>
      </c>
      <c r="F110" s="392" t="s">
        <v>326</v>
      </c>
      <c r="G110" s="377">
        <v>13601</v>
      </c>
      <c r="H110" s="490">
        <v>58950</v>
      </c>
      <c r="I110" s="491">
        <v>38081</v>
      </c>
      <c r="J110" s="492">
        <v>64.599999999999994</v>
      </c>
      <c r="K110" s="569"/>
      <c r="L110" s="569"/>
      <c r="M110" s="569"/>
      <c r="N110" s="569"/>
    </row>
    <row r="111" spans="1:14" s="5" customFormat="1" ht="12.75" x14ac:dyDescent="0.2">
      <c r="A111" s="392" t="s">
        <v>278</v>
      </c>
      <c r="B111" s="392" t="s">
        <v>326</v>
      </c>
      <c r="C111" s="390" t="s">
        <v>280</v>
      </c>
      <c r="D111" s="392" t="s">
        <v>280</v>
      </c>
      <c r="E111" s="377">
        <v>13001</v>
      </c>
      <c r="F111" s="392" t="s">
        <v>327</v>
      </c>
      <c r="G111" s="377">
        <v>13602</v>
      </c>
      <c r="H111" s="490">
        <v>29998</v>
      </c>
      <c r="I111" s="666" t="s">
        <v>510</v>
      </c>
      <c r="J111" s="667" t="s">
        <v>510</v>
      </c>
      <c r="K111" s="569"/>
      <c r="L111" s="569"/>
      <c r="M111" s="569"/>
      <c r="N111" s="569"/>
    </row>
    <row r="112" spans="1:14" s="5" customFormat="1" ht="12.75" x14ac:dyDescent="0.2">
      <c r="A112" s="392" t="s">
        <v>278</v>
      </c>
      <c r="B112" s="392" t="s">
        <v>326</v>
      </c>
      <c r="C112" s="390" t="s">
        <v>280</v>
      </c>
      <c r="D112" s="392" t="s">
        <v>280</v>
      </c>
      <c r="E112" s="377">
        <v>13001</v>
      </c>
      <c r="F112" s="392" t="s">
        <v>328</v>
      </c>
      <c r="G112" s="377">
        <v>13603</v>
      </c>
      <c r="H112" s="490">
        <v>26910</v>
      </c>
      <c r="I112" s="666" t="s">
        <v>510</v>
      </c>
      <c r="J112" s="667" t="s">
        <v>510</v>
      </c>
      <c r="K112" s="569"/>
      <c r="L112" s="569"/>
      <c r="M112" s="569"/>
      <c r="N112" s="569"/>
    </row>
    <row r="113" spans="1:14" s="5" customFormat="1" ht="12.75" x14ac:dyDescent="0.2">
      <c r="A113" s="392" t="s">
        <v>278</v>
      </c>
      <c r="B113" s="392" t="s">
        <v>326</v>
      </c>
      <c r="C113" s="390" t="s">
        <v>280</v>
      </c>
      <c r="D113" s="392" t="s">
        <v>280</v>
      </c>
      <c r="E113" s="377">
        <v>13001</v>
      </c>
      <c r="F113" s="392" t="s">
        <v>329</v>
      </c>
      <c r="G113" s="377">
        <v>13604</v>
      </c>
      <c r="H113" s="490">
        <v>54922</v>
      </c>
      <c r="I113" s="491">
        <v>37400</v>
      </c>
      <c r="J113" s="492">
        <v>68.099999999999994</v>
      </c>
      <c r="K113" s="569"/>
      <c r="L113" s="569"/>
      <c r="M113" s="569"/>
      <c r="N113" s="569"/>
    </row>
    <row r="114" spans="1:14" s="5" customFormat="1" ht="12.75" x14ac:dyDescent="0.2">
      <c r="A114" s="392" t="s">
        <v>278</v>
      </c>
      <c r="B114" s="392" t="s">
        <v>326</v>
      </c>
      <c r="C114" s="390" t="s">
        <v>280</v>
      </c>
      <c r="D114" s="392" t="s">
        <v>280</v>
      </c>
      <c r="E114" s="377">
        <v>13001</v>
      </c>
      <c r="F114" s="392" t="s">
        <v>330</v>
      </c>
      <c r="G114" s="377">
        <v>13605</v>
      </c>
      <c r="H114" s="490">
        <v>82959</v>
      </c>
      <c r="I114" s="491">
        <v>26427</v>
      </c>
      <c r="J114" s="492">
        <v>31.86</v>
      </c>
      <c r="K114" s="569"/>
      <c r="L114" s="569"/>
      <c r="M114" s="569"/>
      <c r="N114" s="569"/>
    </row>
    <row r="115" spans="1:14" s="5" customFormat="1" ht="12.75" x14ac:dyDescent="0.2">
      <c r="A115" s="392" t="s">
        <v>331</v>
      </c>
      <c r="B115" s="392" t="s">
        <v>332</v>
      </c>
      <c r="C115" s="390" t="s">
        <v>181</v>
      </c>
      <c r="D115" s="392" t="s">
        <v>332</v>
      </c>
      <c r="E115" s="377">
        <v>14101</v>
      </c>
      <c r="F115" s="392" t="s">
        <v>332</v>
      </c>
      <c r="G115" s="377">
        <v>14101</v>
      </c>
      <c r="H115" s="490">
        <v>153993</v>
      </c>
      <c r="I115" s="491">
        <v>142022</v>
      </c>
      <c r="J115" s="492">
        <v>92.23</v>
      </c>
      <c r="K115" s="569"/>
      <c r="L115" s="569"/>
      <c r="M115" s="569"/>
      <c r="N115" s="569"/>
    </row>
    <row r="116" spans="1:14" s="5" customFormat="1" ht="12.75" x14ac:dyDescent="0.2">
      <c r="A116" s="392" t="s">
        <v>333</v>
      </c>
      <c r="B116" s="392" t="s">
        <v>334</v>
      </c>
      <c r="C116" s="390" t="s">
        <v>181</v>
      </c>
      <c r="D116" s="392" t="s">
        <v>334</v>
      </c>
      <c r="E116" s="377">
        <v>15101</v>
      </c>
      <c r="F116" s="392" t="s">
        <v>334</v>
      </c>
      <c r="G116" s="377">
        <v>15101</v>
      </c>
      <c r="H116" s="490">
        <v>203132</v>
      </c>
      <c r="I116" s="491">
        <v>195939</v>
      </c>
      <c r="J116" s="492">
        <v>96.46</v>
      </c>
      <c r="K116" s="569"/>
      <c r="L116" s="569"/>
      <c r="M116" s="569"/>
      <c r="N116" s="569"/>
    </row>
    <row r="117" spans="1:14" s="5" customFormat="1" ht="12.75" x14ac:dyDescent="0.2">
      <c r="A117" s="392" t="s">
        <v>335</v>
      </c>
      <c r="B117" s="349" t="s">
        <v>336</v>
      </c>
      <c r="C117" s="390" t="s">
        <v>181</v>
      </c>
      <c r="D117" s="392" t="s">
        <v>337</v>
      </c>
      <c r="E117" s="377">
        <v>16101</v>
      </c>
      <c r="F117" s="392" t="s">
        <v>338</v>
      </c>
      <c r="G117" s="377">
        <v>16101</v>
      </c>
      <c r="H117" s="490">
        <v>168343</v>
      </c>
      <c r="I117" s="491">
        <v>149111</v>
      </c>
      <c r="J117" s="492">
        <v>88.58</v>
      </c>
      <c r="K117" s="569"/>
      <c r="L117" s="569"/>
      <c r="M117" s="569"/>
      <c r="N117" s="569"/>
    </row>
    <row r="118" spans="1:14" s="5" customFormat="1" ht="12.75" x14ac:dyDescent="0.2">
      <c r="A118" s="392" t="s">
        <v>335</v>
      </c>
      <c r="B118" s="349" t="s">
        <v>336</v>
      </c>
      <c r="C118" s="390" t="s">
        <v>181</v>
      </c>
      <c r="D118" s="392" t="s">
        <v>337</v>
      </c>
      <c r="E118" s="377">
        <v>16101</v>
      </c>
      <c r="F118" s="392" t="s">
        <v>339</v>
      </c>
      <c r="G118" s="377">
        <v>16103</v>
      </c>
      <c r="H118" s="490">
        <v>27359</v>
      </c>
      <c r="I118" s="491">
        <v>27150</v>
      </c>
      <c r="J118" s="492">
        <v>99.24</v>
      </c>
      <c r="K118" s="569"/>
      <c r="L118" s="569"/>
      <c r="M118" s="569"/>
      <c r="N118" s="569"/>
    </row>
    <row r="119" spans="1:14" s="5" customFormat="1" ht="12.75" x14ac:dyDescent="0.2">
      <c r="A119" s="392" t="s">
        <v>335</v>
      </c>
      <c r="B119" s="349" t="s">
        <v>340</v>
      </c>
      <c r="C119" s="390" t="s">
        <v>181</v>
      </c>
      <c r="D119" s="387" t="s">
        <v>341</v>
      </c>
      <c r="E119" s="377">
        <v>16301</v>
      </c>
      <c r="F119" s="387" t="s">
        <v>341</v>
      </c>
      <c r="G119" s="377">
        <v>16301</v>
      </c>
      <c r="H119" s="490">
        <v>33109</v>
      </c>
      <c r="I119" s="491">
        <v>32509</v>
      </c>
      <c r="J119" s="492">
        <v>98.19</v>
      </c>
      <c r="K119" s="569"/>
      <c r="L119" s="569"/>
      <c r="M119" s="569"/>
      <c r="N119" s="569"/>
    </row>
  </sheetData>
  <mergeCells count="1">
    <mergeCell ref="B1:J1"/>
  </mergeCells>
  <hyperlinks>
    <hyperlink ref="K1" location="INDICE!A1" display="INDICE" xr:uid="{00000000-0004-0000-1900-000000000000}"/>
    <hyperlink ref="K2" location="Matriz_Estadisticas!A1" display="ESTADÍSTICAS" xr:uid="{00000000-0004-0000-1900-000001000000}"/>
  </hyperlink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C32"/>
  <sheetViews>
    <sheetView workbookViewId="0"/>
  </sheetViews>
  <sheetFormatPr baseColWidth="10" defaultColWidth="11.42578125" defaultRowHeight="15" x14ac:dyDescent="0.25"/>
  <cols>
    <col min="1" max="1" width="44.42578125" style="655" bestFit="1" customWidth="1"/>
    <col min="2" max="2" width="100.7109375" style="34" customWidth="1"/>
    <col min="3" max="3" width="7" style="34" bestFit="1" customWidth="1"/>
    <col min="4" max="16384" width="11.42578125" style="34"/>
  </cols>
  <sheetData>
    <row r="1" spans="1:3" x14ac:dyDescent="0.25">
      <c r="A1" s="679" t="s">
        <v>401</v>
      </c>
      <c r="B1" s="679" t="s">
        <v>402</v>
      </c>
      <c r="C1" s="57" t="s">
        <v>144</v>
      </c>
    </row>
    <row r="2" spans="1:3" x14ac:dyDescent="0.25">
      <c r="A2" s="432" t="s">
        <v>8</v>
      </c>
      <c r="B2" s="344" t="s">
        <v>896</v>
      </c>
      <c r="C2" s="263"/>
    </row>
    <row r="3" spans="1:3" x14ac:dyDescent="0.25">
      <c r="A3" s="415" t="s">
        <v>6</v>
      </c>
      <c r="B3" s="280" t="s">
        <v>16</v>
      </c>
      <c r="C3" s="263"/>
    </row>
    <row r="4" spans="1:3" x14ac:dyDescent="0.25">
      <c r="A4" s="415" t="s">
        <v>370</v>
      </c>
      <c r="B4" s="291" t="s">
        <v>17</v>
      </c>
      <c r="C4" s="263"/>
    </row>
    <row r="5" spans="1:3" x14ac:dyDescent="0.25">
      <c r="A5" s="415" t="s">
        <v>11</v>
      </c>
      <c r="B5" s="410" t="s">
        <v>897</v>
      </c>
      <c r="C5" s="263"/>
    </row>
    <row r="6" spans="1:3" x14ac:dyDescent="0.25">
      <c r="A6" s="415" t="s">
        <v>145</v>
      </c>
      <c r="B6" s="291" t="s">
        <v>404</v>
      </c>
      <c r="C6" s="263"/>
    </row>
    <row r="7" spans="1:3" x14ac:dyDescent="0.25">
      <c r="A7" s="415" t="s">
        <v>9</v>
      </c>
      <c r="B7" s="291" t="s">
        <v>405</v>
      </c>
      <c r="C7" s="263"/>
    </row>
    <row r="8" spans="1:3" x14ac:dyDescent="0.25">
      <c r="A8" s="415" t="s">
        <v>371</v>
      </c>
      <c r="B8" s="291">
        <v>2018</v>
      </c>
      <c r="C8" s="263"/>
    </row>
    <row r="9" spans="1:3" x14ac:dyDescent="0.25">
      <c r="A9" s="415" t="s">
        <v>372</v>
      </c>
      <c r="B9" s="291" t="s">
        <v>453</v>
      </c>
      <c r="C9" s="263"/>
    </row>
    <row r="10" spans="1:3" ht="76.5" x14ac:dyDescent="0.25">
      <c r="A10" s="209" t="s">
        <v>373</v>
      </c>
      <c r="B10" s="316" t="s">
        <v>898</v>
      </c>
      <c r="C10" s="263"/>
    </row>
    <row r="11" spans="1:3" x14ac:dyDescent="0.25">
      <c r="A11" s="415" t="s">
        <v>374</v>
      </c>
      <c r="B11" s="410" t="s">
        <v>886</v>
      </c>
      <c r="C11" s="263"/>
    </row>
    <row r="12" spans="1:3" x14ac:dyDescent="0.25">
      <c r="A12" s="415" t="s">
        <v>375</v>
      </c>
      <c r="B12" s="336" t="s">
        <v>457</v>
      </c>
      <c r="C12" s="263"/>
    </row>
    <row r="13" spans="1:3" x14ac:dyDescent="0.25">
      <c r="A13" s="415" t="s">
        <v>376</v>
      </c>
      <c r="B13" s="336" t="s">
        <v>457</v>
      </c>
      <c r="C13" s="263"/>
    </row>
    <row r="14" spans="1:3" x14ac:dyDescent="0.25">
      <c r="A14" s="415" t="s">
        <v>146</v>
      </c>
      <c r="B14" s="291" t="s">
        <v>458</v>
      </c>
      <c r="C14" s="263"/>
    </row>
    <row r="15" spans="1:3" x14ac:dyDescent="0.25">
      <c r="A15" s="415" t="s">
        <v>377</v>
      </c>
      <c r="B15" s="227">
        <v>43651</v>
      </c>
      <c r="C15" s="263"/>
    </row>
    <row r="16" spans="1:3" x14ac:dyDescent="0.25">
      <c r="A16" s="415" t="s">
        <v>378</v>
      </c>
      <c r="B16" s="227">
        <v>43693</v>
      </c>
      <c r="C16" s="263"/>
    </row>
    <row r="17" spans="1:2" x14ac:dyDescent="0.25">
      <c r="A17" s="415" t="s">
        <v>379</v>
      </c>
      <c r="B17" s="291" t="s">
        <v>476</v>
      </c>
    </row>
    <row r="18" spans="1:2" x14ac:dyDescent="0.25">
      <c r="A18" s="415" t="s">
        <v>380</v>
      </c>
      <c r="B18" s="291" t="s">
        <v>899</v>
      </c>
    </row>
    <row r="19" spans="1:2" x14ac:dyDescent="0.25">
      <c r="A19" s="432" t="s">
        <v>381</v>
      </c>
      <c r="B19" s="344" t="s">
        <v>530</v>
      </c>
    </row>
    <row r="20" spans="1:2" x14ac:dyDescent="0.25">
      <c r="A20" s="432" t="s">
        <v>382</v>
      </c>
      <c r="B20" s="435" t="s">
        <v>462</v>
      </c>
    </row>
    <row r="21" spans="1:2" x14ac:dyDescent="0.25">
      <c r="A21" s="432" t="s">
        <v>385</v>
      </c>
      <c r="B21" s="344" t="s">
        <v>889</v>
      </c>
    </row>
    <row r="22" spans="1:2" x14ac:dyDescent="0.25">
      <c r="A22" s="432" t="s">
        <v>386</v>
      </c>
      <c r="B22" s="344" t="s">
        <v>417</v>
      </c>
    </row>
    <row r="23" spans="1:2" x14ac:dyDescent="0.25">
      <c r="A23" s="432" t="s">
        <v>418</v>
      </c>
      <c r="B23" s="344" t="s">
        <v>533</v>
      </c>
    </row>
    <row r="24" spans="1:2" x14ac:dyDescent="0.25">
      <c r="A24" s="432" t="s">
        <v>387</v>
      </c>
      <c r="B24" s="348">
        <v>2018</v>
      </c>
    </row>
    <row r="25" spans="1:2" x14ac:dyDescent="0.25">
      <c r="A25" s="432" t="s">
        <v>388</v>
      </c>
      <c r="B25" s="344" t="s">
        <v>453</v>
      </c>
    </row>
    <row r="26" spans="1:2" x14ac:dyDescent="0.25">
      <c r="A26" s="432" t="s">
        <v>389</v>
      </c>
      <c r="B26" s="344" t="s">
        <v>465</v>
      </c>
    </row>
    <row r="27" spans="1:2" x14ac:dyDescent="0.25">
      <c r="A27" s="432" t="s">
        <v>390</v>
      </c>
      <c r="B27" s="416" t="s">
        <v>417</v>
      </c>
    </row>
    <row r="28" spans="1:2" x14ac:dyDescent="0.25">
      <c r="A28" s="432" t="s">
        <v>422</v>
      </c>
      <c r="B28" s="564" t="s">
        <v>890</v>
      </c>
    </row>
    <row r="29" spans="1:2" x14ac:dyDescent="0.25">
      <c r="A29" s="432" t="s">
        <v>391</v>
      </c>
      <c r="B29" s="346">
        <v>2017</v>
      </c>
    </row>
    <row r="30" spans="1:2" x14ac:dyDescent="0.25">
      <c r="A30" s="432" t="s">
        <v>392</v>
      </c>
      <c r="B30" s="416" t="s">
        <v>453</v>
      </c>
    </row>
    <row r="31" spans="1:2" ht="89.25" x14ac:dyDescent="0.25">
      <c r="A31" s="432" t="s">
        <v>383</v>
      </c>
      <c r="B31" s="316" t="s">
        <v>900</v>
      </c>
    </row>
    <row r="32" spans="1:2" x14ac:dyDescent="0.25">
      <c r="A32" s="432" t="s">
        <v>384</v>
      </c>
      <c r="B32" s="416" t="s">
        <v>892</v>
      </c>
    </row>
  </sheetData>
  <hyperlinks>
    <hyperlink ref="C1" location="INDICE!A1" display="INDICE" xr:uid="{00000000-0004-0000-1A00-000000000000}"/>
  </hyperlinks>
  <pageMargins left="0.7" right="0.7" top="0.75" bottom="0.75" header="0.3" footer="0.3"/>
  <pageSetup orientation="portrait" horizontalDpi="4294967293" verticalDpi="4294967293"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N119"/>
  <sheetViews>
    <sheetView topLeftCell="E1" workbookViewId="0">
      <selection activeCell="K1" sqref="K1"/>
    </sheetView>
  </sheetViews>
  <sheetFormatPr baseColWidth="10" defaultColWidth="11.42578125" defaultRowHeight="15" x14ac:dyDescent="0.25"/>
  <cols>
    <col min="1" max="1" width="17.28515625" bestFit="1" customWidth="1"/>
    <col min="2" max="2" width="22.140625" style="402" bestFit="1" customWidth="1"/>
    <col min="3" max="3" width="16.140625" style="402" bestFit="1" customWidth="1"/>
    <col min="4" max="4" width="38.5703125" bestFit="1" customWidth="1"/>
    <col min="5" max="5" width="11.5703125" bestFit="1" customWidth="1"/>
    <col min="6" max="6" width="19" bestFit="1" customWidth="1"/>
    <col min="7" max="7" width="6" bestFit="1" customWidth="1"/>
    <col min="8" max="8" width="26.42578125" style="192" bestFit="1" customWidth="1"/>
    <col min="9" max="9" width="51.5703125" style="192" bestFit="1" customWidth="1"/>
    <col min="10" max="10" width="55.85546875" bestFit="1" customWidth="1"/>
    <col min="11" max="11" width="13.140625" bestFit="1" customWidth="1"/>
  </cols>
  <sheetData>
    <row r="1" spans="1:14" ht="15" customHeight="1" x14ac:dyDescent="0.25">
      <c r="A1" s="119" t="s">
        <v>24</v>
      </c>
      <c r="B1" s="740" t="s">
        <v>901</v>
      </c>
      <c r="C1" s="740"/>
      <c r="D1" s="740"/>
      <c r="E1" s="740"/>
      <c r="F1" s="740"/>
      <c r="G1" s="740"/>
      <c r="H1" s="740"/>
      <c r="I1" s="740"/>
      <c r="J1" s="740"/>
      <c r="K1" s="6" t="s">
        <v>144</v>
      </c>
      <c r="L1" s="409"/>
      <c r="M1" s="409"/>
      <c r="N1" s="409"/>
    </row>
    <row r="2" spans="1:14" s="21" customFormat="1" x14ac:dyDescent="0.25">
      <c r="A2" s="255" t="s">
        <v>174</v>
      </c>
      <c r="B2" s="255" t="s">
        <v>175</v>
      </c>
      <c r="C2" s="255" t="s">
        <v>176</v>
      </c>
      <c r="D2" s="255" t="s">
        <v>177</v>
      </c>
      <c r="E2" s="255" t="s">
        <v>178</v>
      </c>
      <c r="F2" s="255" t="s">
        <v>14</v>
      </c>
      <c r="G2" s="255" t="s">
        <v>470</v>
      </c>
      <c r="H2" s="255" t="s">
        <v>893</v>
      </c>
      <c r="I2" s="255" t="s">
        <v>902</v>
      </c>
      <c r="J2" s="255" t="s">
        <v>903</v>
      </c>
      <c r="K2" s="6" t="s">
        <v>432</v>
      </c>
      <c r="L2" s="265"/>
      <c r="M2" s="265"/>
      <c r="N2" s="265"/>
    </row>
    <row r="3" spans="1:14" s="5" customFormat="1" ht="12.75" x14ac:dyDescent="0.2">
      <c r="A3" s="392" t="s">
        <v>179</v>
      </c>
      <c r="B3" s="392" t="s">
        <v>180</v>
      </c>
      <c r="C3" s="392" t="s">
        <v>181</v>
      </c>
      <c r="D3" s="392" t="s">
        <v>182</v>
      </c>
      <c r="E3" s="377">
        <v>1001</v>
      </c>
      <c r="F3" s="392" t="s">
        <v>180</v>
      </c>
      <c r="G3" s="377">
        <v>1101</v>
      </c>
      <c r="H3" s="490">
        <v>188003</v>
      </c>
      <c r="I3" s="491">
        <v>154917</v>
      </c>
      <c r="J3" s="198">
        <v>82.4</v>
      </c>
      <c r="K3" s="569"/>
      <c r="L3" s="569"/>
      <c r="M3" s="569"/>
      <c r="N3" s="569"/>
    </row>
    <row r="4" spans="1:14" s="5" customFormat="1" ht="12.75" x14ac:dyDescent="0.2">
      <c r="A4" s="392" t="s">
        <v>179</v>
      </c>
      <c r="B4" s="392" t="s">
        <v>180</v>
      </c>
      <c r="C4" s="392" t="s">
        <v>181</v>
      </c>
      <c r="D4" s="392" t="s">
        <v>182</v>
      </c>
      <c r="E4" s="377">
        <v>1001</v>
      </c>
      <c r="F4" s="392" t="s">
        <v>183</v>
      </c>
      <c r="G4" s="377">
        <v>1107</v>
      </c>
      <c r="H4" s="490">
        <v>103807</v>
      </c>
      <c r="I4" s="491">
        <v>83991</v>
      </c>
      <c r="J4" s="198">
        <v>80.91</v>
      </c>
      <c r="K4" s="569"/>
      <c r="L4" s="569"/>
      <c r="M4" s="569"/>
      <c r="N4" s="569"/>
    </row>
    <row r="5" spans="1:14" s="5" customFormat="1" ht="12.75" x14ac:dyDescent="0.2">
      <c r="A5" s="392" t="s">
        <v>184</v>
      </c>
      <c r="B5" s="392" t="s">
        <v>184</v>
      </c>
      <c r="C5" s="392" t="s">
        <v>181</v>
      </c>
      <c r="D5" s="392" t="s">
        <v>184</v>
      </c>
      <c r="E5" s="377">
        <v>2101</v>
      </c>
      <c r="F5" s="392" t="s">
        <v>184</v>
      </c>
      <c r="G5" s="377">
        <v>2101</v>
      </c>
      <c r="H5" s="490">
        <v>347605</v>
      </c>
      <c r="I5" s="491">
        <v>190693</v>
      </c>
      <c r="J5" s="198">
        <v>54.86</v>
      </c>
      <c r="K5" s="569"/>
      <c r="L5" s="569"/>
      <c r="M5" s="569"/>
      <c r="N5" s="569"/>
    </row>
    <row r="6" spans="1:14" s="5" customFormat="1" ht="12.75" x14ac:dyDescent="0.2">
      <c r="A6" s="392" t="s">
        <v>184</v>
      </c>
      <c r="B6" s="392" t="s">
        <v>185</v>
      </c>
      <c r="C6" s="392" t="s">
        <v>181</v>
      </c>
      <c r="D6" s="392" t="s">
        <v>186</v>
      </c>
      <c r="E6" s="377">
        <v>2201</v>
      </c>
      <c r="F6" s="392" t="s">
        <v>186</v>
      </c>
      <c r="G6" s="377">
        <v>2201</v>
      </c>
      <c r="H6" s="490">
        <v>157575</v>
      </c>
      <c r="I6" s="491">
        <v>126444</v>
      </c>
      <c r="J6" s="198">
        <v>80.239999999999995</v>
      </c>
      <c r="K6" s="569"/>
      <c r="L6" s="569"/>
      <c r="M6" s="569"/>
      <c r="N6" s="569"/>
    </row>
    <row r="7" spans="1:14" s="5" customFormat="1" ht="12.75" x14ac:dyDescent="0.2">
      <c r="A7" s="392" t="s">
        <v>187</v>
      </c>
      <c r="B7" s="392" t="s">
        <v>188</v>
      </c>
      <c r="C7" s="392" t="s">
        <v>181</v>
      </c>
      <c r="D7" s="392" t="s">
        <v>189</v>
      </c>
      <c r="E7" s="377">
        <v>3001</v>
      </c>
      <c r="F7" s="392" t="s">
        <v>188</v>
      </c>
      <c r="G7" s="377">
        <v>3101</v>
      </c>
      <c r="H7" s="490">
        <v>150747</v>
      </c>
      <c r="I7" s="491">
        <v>127757</v>
      </c>
      <c r="J7" s="198">
        <v>84.75</v>
      </c>
      <c r="K7" s="569"/>
      <c r="L7" s="569"/>
      <c r="M7" s="569"/>
      <c r="N7" s="569"/>
    </row>
    <row r="8" spans="1:14" s="5" customFormat="1" ht="12.75" x14ac:dyDescent="0.2">
      <c r="A8" s="392" t="s">
        <v>187</v>
      </c>
      <c r="B8" s="392" t="s">
        <v>188</v>
      </c>
      <c r="C8" s="392" t="s">
        <v>181</v>
      </c>
      <c r="D8" s="392" t="s">
        <v>189</v>
      </c>
      <c r="E8" s="377">
        <v>3001</v>
      </c>
      <c r="F8" s="392" t="s">
        <v>190</v>
      </c>
      <c r="G8" s="377">
        <v>3103</v>
      </c>
      <c r="H8" s="490">
        <v>9855</v>
      </c>
      <c r="I8" s="491">
        <v>8180</v>
      </c>
      <c r="J8" s="198">
        <v>83</v>
      </c>
      <c r="K8" s="569"/>
      <c r="L8" s="569"/>
      <c r="M8" s="569"/>
      <c r="N8" s="569"/>
    </row>
    <row r="9" spans="1:14" s="5" customFormat="1" ht="12.75" x14ac:dyDescent="0.2">
      <c r="A9" s="392" t="s">
        <v>187</v>
      </c>
      <c r="B9" s="387" t="s">
        <v>191</v>
      </c>
      <c r="C9" s="387" t="s">
        <v>181</v>
      </c>
      <c r="D9" s="387" t="s">
        <v>192</v>
      </c>
      <c r="E9" s="377">
        <v>3301</v>
      </c>
      <c r="F9" s="387" t="s">
        <v>192</v>
      </c>
      <c r="G9" s="377">
        <v>3301</v>
      </c>
      <c r="H9" s="490">
        <v>45298</v>
      </c>
      <c r="I9" s="491">
        <v>38100</v>
      </c>
      <c r="J9" s="198">
        <v>84.11</v>
      </c>
      <c r="K9" s="569"/>
      <c r="L9" s="569"/>
      <c r="M9" s="569"/>
      <c r="N9" s="569"/>
    </row>
    <row r="10" spans="1:14" s="5" customFormat="1" ht="12.75" x14ac:dyDescent="0.2">
      <c r="A10" s="392" t="s">
        <v>193</v>
      </c>
      <c r="B10" s="392" t="s">
        <v>194</v>
      </c>
      <c r="C10" s="392" t="s">
        <v>181</v>
      </c>
      <c r="D10" s="392" t="s">
        <v>195</v>
      </c>
      <c r="E10" s="377">
        <v>4001</v>
      </c>
      <c r="F10" s="392" t="s">
        <v>196</v>
      </c>
      <c r="G10" s="377">
        <v>4101</v>
      </c>
      <c r="H10" s="490">
        <v>199844</v>
      </c>
      <c r="I10" s="491">
        <v>159072</v>
      </c>
      <c r="J10" s="198">
        <v>79.599999999999994</v>
      </c>
      <c r="K10" s="569"/>
      <c r="L10" s="569"/>
      <c r="M10" s="569"/>
      <c r="N10" s="569"/>
    </row>
    <row r="11" spans="1:14" s="5" customFormat="1" ht="12.75" x14ac:dyDescent="0.2">
      <c r="A11" s="392" t="s">
        <v>193</v>
      </c>
      <c r="B11" s="392" t="s">
        <v>194</v>
      </c>
      <c r="C11" s="392" t="s">
        <v>181</v>
      </c>
      <c r="D11" s="392" t="s">
        <v>195</v>
      </c>
      <c r="E11" s="377">
        <v>4001</v>
      </c>
      <c r="F11" s="392" t="s">
        <v>193</v>
      </c>
      <c r="G11" s="377">
        <v>4102</v>
      </c>
      <c r="H11" s="490">
        <v>212520</v>
      </c>
      <c r="I11" s="491">
        <v>170927</v>
      </c>
      <c r="J11" s="198">
        <v>80.430000000000007</v>
      </c>
      <c r="K11" s="569"/>
      <c r="L11" s="569"/>
      <c r="M11" s="569"/>
      <c r="N11" s="569"/>
    </row>
    <row r="12" spans="1:14" s="5" customFormat="1" ht="12.75" x14ac:dyDescent="0.2">
      <c r="A12" s="392" t="s">
        <v>193</v>
      </c>
      <c r="B12" s="392" t="s">
        <v>197</v>
      </c>
      <c r="C12" s="392" t="s">
        <v>181</v>
      </c>
      <c r="D12" s="392" t="s">
        <v>198</v>
      </c>
      <c r="E12" s="377">
        <v>4301</v>
      </c>
      <c r="F12" s="193" t="s">
        <v>198</v>
      </c>
      <c r="G12" s="377">
        <v>4301</v>
      </c>
      <c r="H12" s="490">
        <v>86098</v>
      </c>
      <c r="I12" s="491">
        <v>76374</v>
      </c>
      <c r="J12" s="198">
        <v>88.71</v>
      </c>
      <c r="K12" s="569"/>
      <c r="L12" s="569"/>
      <c r="M12" s="569"/>
      <c r="N12" s="569"/>
    </row>
    <row r="13" spans="1:14" s="5" customFormat="1" ht="12.75" x14ac:dyDescent="0.2">
      <c r="A13" s="392" t="s">
        <v>199</v>
      </c>
      <c r="B13" s="392" t="s">
        <v>199</v>
      </c>
      <c r="C13" s="392" t="s">
        <v>200</v>
      </c>
      <c r="D13" s="392" t="s">
        <v>200</v>
      </c>
      <c r="E13" s="377">
        <v>5001</v>
      </c>
      <c r="F13" s="392" t="s">
        <v>199</v>
      </c>
      <c r="G13" s="377">
        <v>5101</v>
      </c>
      <c r="H13" s="490">
        <v>294207</v>
      </c>
      <c r="I13" s="491">
        <v>100996</v>
      </c>
      <c r="J13" s="198">
        <v>34.33</v>
      </c>
      <c r="K13" s="569"/>
      <c r="L13" s="569"/>
      <c r="M13" s="569"/>
      <c r="N13" s="569"/>
    </row>
    <row r="14" spans="1:14" s="5" customFormat="1" ht="12.75" x14ac:dyDescent="0.2">
      <c r="A14" s="392" t="s">
        <v>199</v>
      </c>
      <c r="B14" s="392" t="s">
        <v>199</v>
      </c>
      <c r="C14" s="392" t="s">
        <v>200</v>
      </c>
      <c r="D14" s="392" t="s">
        <v>200</v>
      </c>
      <c r="E14" s="377">
        <v>5001</v>
      </c>
      <c r="F14" s="392" t="s">
        <v>201</v>
      </c>
      <c r="G14" s="377">
        <v>5102</v>
      </c>
      <c r="H14" s="490">
        <v>17948</v>
      </c>
      <c r="I14" s="491">
        <v>12837</v>
      </c>
      <c r="J14" s="198">
        <v>71.52</v>
      </c>
      <c r="K14" s="569"/>
      <c r="L14" s="569"/>
      <c r="M14" s="569"/>
      <c r="N14" s="569"/>
    </row>
    <row r="15" spans="1:14" s="5" customFormat="1" ht="12.75" x14ac:dyDescent="0.2">
      <c r="A15" s="392" t="s">
        <v>199</v>
      </c>
      <c r="B15" s="392" t="s">
        <v>199</v>
      </c>
      <c r="C15" s="392" t="s">
        <v>200</v>
      </c>
      <c r="D15" s="392" t="s">
        <v>200</v>
      </c>
      <c r="E15" s="377">
        <v>5001</v>
      </c>
      <c r="F15" s="392" t="s">
        <v>202</v>
      </c>
      <c r="G15" s="377">
        <v>5103</v>
      </c>
      <c r="H15" s="490">
        <v>39345</v>
      </c>
      <c r="I15" s="491">
        <v>28341</v>
      </c>
      <c r="J15" s="198">
        <v>72.03</v>
      </c>
      <c r="K15" s="569"/>
      <c r="L15" s="569"/>
      <c r="M15" s="569"/>
      <c r="N15" s="569"/>
    </row>
    <row r="16" spans="1:14" s="5" customFormat="1" ht="12.75" x14ac:dyDescent="0.2">
      <c r="A16" s="392" t="s">
        <v>199</v>
      </c>
      <c r="B16" s="392" t="s">
        <v>199</v>
      </c>
      <c r="C16" s="392" t="s">
        <v>200</v>
      </c>
      <c r="D16" s="392" t="s">
        <v>200</v>
      </c>
      <c r="E16" s="377">
        <v>5001</v>
      </c>
      <c r="F16" s="392" t="s">
        <v>203</v>
      </c>
      <c r="G16" s="377">
        <v>5105</v>
      </c>
      <c r="H16" s="490">
        <v>15813</v>
      </c>
      <c r="I16" s="491">
        <v>3203</v>
      </c>
      <c r="J16" s="198">
        <v>20.260000000000002</v>
      </c>
      <c r="K16" s="569"/>
      <c r="L16" s="569"/>
      <c r="M16" s="569"/>
      <c r="N16" s="569"/>
    </row>
    <row r="17" spans="1:14" s="5" customFormat="1" ht="12.75" x14ac:dyDescent="0.2">
      <c r="A17" s="392" t="s">
        <v>199</v>
      </c>
      <c r="B17" s="392" t="s">
        <v>199</v>
      </c>
      <c r="C17" s="392" t="s">
        <v>200</v>
      </c>
      <c r="D17" s="392" t="s">
        <v>200</v>
      </c>
      <c r="E17" s="377">
        <v>5001</v>
      </c>
      <c r="F17" s="392" t="s">
        <v>204</v>
      </c>
      <c r="G17" s="377">
        <v>5107</v>
      </c>
      <c r="H17" s="490">
        <v>26247</v>
      </c>
      <c r="I17" s="491">
        <v>12856</v>
      </c>
      <c r="J17" s="198">
        <v>48.98</v>
      </c>
      <c r="K17" s="569"/>
      <c r="L17" s="569"/>
      <c r="M17" s="569"/>
      <c r="N17" s="569"/>
    </row>
    <row r="18" spans="1:14" s="5" customFormat="1" ht="12.75" x14ac:dyDescent="0.2">
      <c r="A18" s="392" t="s">
        <v>199</v>
      </c>
      <c r="B18" s="392" t="s">
        <v>199</v>
      </c>
      <c r="C18" s="392" t="s">
        <v>200</v>
      </c>
      <c r="D18" s="392" t="s">
        <v>200</v>
      </c>
      <c r="E18" s="377">
        <v>5001</v>
      </c>
      <c r="F18" s="392" t="s">
        <v>205</v>
      </c>
      <c r="G18" s="377">
        <v>5109</v>
      </c>
      <c r="H18" s="490">
        <v>332875</v>
      </c>
      <c r="I18" s="491">
        <v>186775</v>
      </c>
      <c r="J18" s="198">
        <v>56.11</v>
      </c>
      <c r="K18" s="569"/>
      <c r="L18" s="569"/>
      <c r="M18" s="569"/>
      <c r="N18" s="569"/>
    </row>
    <row r="19" spans="1:14" s="5" customFormat="1" ht="12.75" x14ac:dyDescent="0.2">
      <c r="A19" s="392" t="s">
        <v>199</v>
      </c>
      <c r="B19" s="387" t="s">
        <v>206</v>
      </c>
      <c r="C19" s="387" t="s">
        <v>181</v>
      </c>
      <c r="D19" s="387" t="s">
        <v>207</v>
      </c>
      <c r="E19" s="377">
        <v>5301</v>
      </c>
      <c r="F19" s="194" t="s">
        <v>206</v>
      </c>
      <c r="G19" s="377">
        <v>5301</v>
      </c>
      <c r="H19" s="490">
        <v>60064</v>
      </c>
      <c r="I19" s="491">
        <v>55612</v>
      </c>
      <c r="J19" s="198">
        <v>92.59</v>
      </c>
      <c r="K19" s="569"/>
      <c r="L19" s="569"/>
      <c r="M19" s="569"/>
      <c r="N19" s="569"/>
    </row>
    <row r="20" spans="1:14" s="5" customFormat="1" ht="12.75" x14ac:dyDescent="0.2">
      <c r="A20" s="392" t="s">
        <v>199</v>
      </c>
      <c r="B20" s="387" t="s">
        <v>206</v>
      </c>
      <c r="C20" s="387" t="s">
        <v>181</v>
      </c>
      <c r="D20" s="387" t="s">
        <v>207</v>
      </c>
      <c r="E20" s="377">
        <v>5301</v>
      </c>
      <c r="F20" s="194" t="s">
        <v>208</v>
      </c>
      <c r="G20" s="377">
        <v>5304</v>
      </c>
      <c r="H20" s="490">
        <v>11350</v>
      </c>
      <c r="I20" s="491">
        <v>9848</v>
      </c>
      <c r="J20" s="198">
        <v>86.77</v>
      </c>
      <c r="K20" s="569"/>
      <c r="L20" s="569"/>
      <c r="M20" s="569"/>
      <c r="N20" s="569"/>
    </row>
    <row r="21" spans="1:14" s="5" customFormat="1" ht="12.75" x14ac:dyDescent="0.2">
      <c r="A21" s="392" t="s">
        <v>199</v>
      </c>
      <c r="B21" s="387" t="s">
        <v>209</v>
      </c>
      <c r="C21" s="387" t="s">
        <v>181</v>
      </c>
      <c r="D21" s="387" t="s">
        <v>210</v>
      </c>
      <c r="E21" s="377">
        <v>5501</v>
      </c>
      <c r="F21" s="194" t="s">
        <v>209</v>
      </c>
      <c r="G21" s="377">
        <v>5501</v>
      </c>
      <c r="H21" s="490">
        <v>77354</v>
      </c>
      <c r="I21" s="491">
        <v>51672</v>
      </c>
      <c r="J21" s="198">
        <v>66.8</v>
      </c>
      <c r="K21" s="569"/>
      <c r="L21" s="569"/>
      <c r="M21" s="569"/>
      <c r="N21" s="569"/>
    </row>
    <row r="22" spans="1:14" s="5" customFormat="1" ht="12.75" x14ac:dyDescent="0.2">
      <c r="A22" s="392" t="s">
        <v>199</v>
      </c>
      <c r="B22" s="387" t="s">
        <v>209</v>
      </c>
      <c r="C22" s="387" t="s">
        <v>181</v>
      </c>
      <c r="D22" s="387" t="s">
        <v>210</v>
      </c>
      <c r="E22" s="377">
        <v>5501</v>
      </c>
      <c r="F22" s="194" t="s">
        <v>211</v>
      </c>
      <c r="G22" s="377">
        <v>5502</v>
      </c>
      <c r="H22" s="490">
        <v>48569</v>
      </c>
      <c r="I22" s="491">
        <v>29782</v>
      </c>
      <c r="J22" s="198">
        <v>61.32</v>
      </c>
      <c r="K22" s="569"/>
      <c r="L22" s="569"/>
      <c r="M22" s="569"/>
      <c r="N22" s="569"/>
    </row>
    <row r="23" spans="1:14" s="5" customFormat="1" ht="12.75" x14ac:dyDescent="0.2">
      <c r="A23" s="392" t="s">
        <v>199</v>
      </c>
      <c r="B23" s="387" t="s">
        <v>209</v>
      </c>
      <c r="C23" s="387" t="s">
        <v>181</v>
      </c>
      <c r="D23" s="387" t="s">
        <v>210</v>
      </c>
      <c r="E23" s="377">
        <v>5501</v>
      </c>
      <c r="F23" s="194" t="s">
        <v>212</v>
      </c>
      <c r="G23" s="377">
        <v>5503</v>
      </c>
      <c r="H23" s="490">
        <v>11732</v>
      </c>
      <c r="I23" s="491">
        <v>6182</v>
      </c>
      <c r="J23" s="198">
        <v>52.69</v>
      </c>
      <c r="K23" s="569"/>
      <c r="L23" s="569"/>
      <c r="M23" s="569"/>
      <c r="N23" s="569"/>
    </row>
    <row r="24" spans="1:14" s="5" customFormat="1" ht="12.75" x14ac:dyDescent="0.2">
      <c r="A24" s="392" t="s">
        <v>199</v>
      </c>
      <c r="B24" s="387" t="s">
        <v>209</v>
      </c>
      <c r="C24" s="387" t="s">
        <v>181</v>
      </c>
      <c r="D24" s="387" t="s">
        <v>210</v>
      </c>
      <c r="E24" s="377">
        <v>5501</v>
      </c>
      <c r="F24" s="194" t="s">
        <v>213</v>
      </c>
      <c r="G24" s="377">
        <v>5504</v>
      </c>
      <c r="H24" s="490">
        <v>19408</v>
      </c>
      <c r="I24" s="491">
        <v>10375</v>
      </c>
      <c r="J24" s="198">
        <v>53.46</v>
      </c>
      <c r="K24" s="569"/>
      <c r="L24" s="569"/>
      <c r="M24" s="569"/>
      <c r="N24" s="569"/>
    </row>
    <row r="25" spans="1:14" s="5" customFormat="1" ht="12.75" x14ac:dyDescent="0.2">
      <c r="A25" s="392" t="s">
        <v>199</v>
      </c>
      <c r="B25" s="392" t="s">
        <v>214</v>
      </c>
      <c r="C25" s="392" t="s">
        <v>181</v>
      </c>
      <c r="D25" s="392" t="s">
        <v>215</v>
      </c>
      <c r="E25" s="377">
        <v>5601</v>
      </c>
      <c r="F25" s="193" t="s">
        <v>214</v>
      </c>
      <c r="G25" s="377">
        <v>5601</v>
      </c>
      <c r="H25" s="490">
        <v>86239</v>
      </c>
      <c r="I25" s="491">
        <v>64789</v>
      </c>
      <c r="J25" s="198">
        <v>75.13</v>
      </c>
      <c r="K25" s="569"/>
      <c r="L25" s="569"/>
      <c r="M25" s="569"/>
      <c r="N25" s="569"/>
    </row>
    <row r="26" spans="1:14" s="5" customFormat="1" ht="12.75" x14ac:dyDescent="0.2">
      <c r="A26" s="392" t="s">
        <v>199</v>
      </c>
      <c r="B26" s="392" t="s">
        <v>214</v>
      </c>
      <c r="C26" s="392" t="s">
        <v>181</v>
      </c>
      <c r="D26" s="392" t="s">
        <v>215</v>
      </c>
      <c r="E26" s="377">
        <v>5601</v>
      </c>
      <c r="F26" s="193" t="s">
        <v>216</v>
      </c>
      <c r="G26" s="377">
        <v>5603</v>
      </c>
      <c r="H26" s="490">
        <v>20792</v>
      </c>
      <c r="I26" s="491">
        <v>8512</v>
      </c>
      <c r="J26" s="198">
        <v>40.94</v>
      </c>
      <c r="K26" s="569"/>
      <c r="L26" s="569"/>
      <c r="M26" s="569"/>
      <c r="N26" s="569"/>
    </row>
    <row r="27" spans="1:14" s="5" customFormat="1" ht="12.75" x14ac:dyDescent="0.2">
      <c r="A27" s="392" t="s">
        <v>199</v>
      </c>
      <c r="B27" s="392" t="s">
        <v>214</v>
      </c>
      <c r="C27" s="392" t="s">
        <v>181</v>
      </c>
      <c r="D27" s="392" t="s">
        <v>215</v>
      </c>
      <c r="E27" s="377">
        <v>5601</v>
      </c>
      <c r="F27" s="193" t="s">
        <v>217</v>
      </c>
      <c r="G27" s="377">
        <v>5606</v>
      </c>
      <c r="H27" s="490">
        <v>6147</v>
      </c>
      <c r="I27" s="491">
        <v>3439</v>
      </c>
      <c r="J27" s="198">
        <v>55.95</v>
      </c>
      <c r="K27" s="569"/>
      <c r="L27" s="569"/>
      <c r="M27" s="569"/>
      <c r="N27" s="569"/>
    </row>
    <row r="28" spans="1:14" s="5" customFormat="1" ht="12.75" x14ac:dyDescent="0.2">
      <c r="A28" s="392" t="s">
        <v>199</v>
      </c>
      <c r="B28" s="387" t="s">
        <v>218</v>
      </c>
      <c r="C28" s="387" t="s">
        <v>181</v>
      </c>
      <c r="D28" s="387" t="s">
        <v>219</v>
      </c>
      <c r="E28" s="377">
        <v>5701</v>
      </c>
      <c r="F28" s="194" t="s">
        <v>219</v>
      </c>
      <c r="G28" s="377">
        <v>5701</v>
      </c>
      <c r="H28" s="490">
        <v>69253</v>
      </c>
      <c r="I28" s="491">
        <v>55847</v>
      </c>
      <c r="J28" s="198">
        <v>80.64</v>
      </c>
      <c r="K28" s="569"/>
      <c r="L28" s="569"/>
      <c r="M28" s="569"/>
      <c r="N28" s="569"/>
    </row>
    <row r="29" spans="1:14" s="5" customFormat="1" ht="12.75" x14ac:dyDescent="0.2">
      <c r="A29" s="392" t="s">
        <v>199</v>
      </c>
      <c r="B29" s="392" t="s">
        <v>220</v>
      </c>
      <c r="C29" s="392" t="s">
        <v>200</v>
      </c>
      <c r="D29" s="392" t="s">
        <v>200</v>
      </c>
      <c r="E29" s="377">
        <v>5001</v>
      </c>
      <c r="F29" s="392" t="s">
        <v>221</v>
      </c>
      <c r="G29" s="377">
        <v>5801</v>
      </c>
      <c r="H29" s="490">
        <v>147991</v>
      </c>
      <c r="I29" s="491">
        <v>62918</v>
      </c>
      <c r="J29" s="198">
        <v>42.51</v>
      </c>
      <c r="K29" s="569"/>
      <c r="L29" s="569"/>
      <c r="M29" s="569"/>
      <c r="N29" s="569"/>
    </row>
    <row r="30" spans="1:14" s="5" customFormat="1" ht="12.75" x14ac:dyDescent="0.2">
      <c r="A30" s="392" t="s">
        <v>199</v>
      </c>
      <c r="B30" s="392" t="s">
        <v>220</v>
      </c>
      <c r="C30" s="392" t="s">
        <v>200</v>
      </c>
      <c r="D30" s="392" t="s">
        <v>200</v>
      </c>
      <c r="E30" s="377">
        <v>5001</v>
      </c>
      <c r="F30" s="392" t="s">
        <v>222</v>
      </c>
      <c r="G30" s="377">
        <v>5802</v>
      </c>
      <c r="H30" s="490">
        <v>38996</v>
      </c>
      <c r="I30" s="491">
        <v>23280</v>
      </c>
      <c r="J30" s="198">
        <v>59.7</v>
      </c>
      <c r="K30" s="569"/>
      <c r="L30" s="569"/>
      <c r="M30" s="569"/>
      <c r="N30" s="569"/>
    </row>
    <row r="31" spans="1:14" s="5" customFormat="1" ht="12.75" x14ac:dyDescent="0.2">
      <c r="A31" s="392" t="s">
        <v>199</v>
      </c>
      <c r="B31" s="392" t="s">
        <v>220</v>
      </c>
      <c r="C31" s="392" t="s">
        <v>200</v>
      </c>
      <c r="D31" s="392" t="s">
        <v>200</v>
      </c>
      <c r="E31" s="377">
        <v>5001</v>
      </c>
      <c r="F31" s="392" t="s">
        <v>223</v>
      </c>
      <c r="G31" s="377">
        <v>5803</v>
      </c>
      <c r="H31" s="490">
        <v>11996</v>
      </c>
      <c r="I31" s="491">
        <v>3525</v>
      </c>
      <c r="J31" s="198">
        <v>29.38</v>
      </c>
      <c r="K31" s="569"/>
      <c r="L31" s="569"/>
      <c r="M31" s="569"/>
      <c r="N31" s="569"/>
    </row>
    <row r="32" spans="1:14" s="5" customFormat="1" ht="12.75" x14ac:dyDescent="0.2">
      <c r="A32" s="392" t="s">
        <v>199</v>
      </c>
      <c r="B32" s="392" t="s">
        <v>220</v>
      </c>
      <c r="C32" s="392" t="s">
        <v>200</v>
      </c>
      <c r="D32" s="392" t="s">
        <v>200</v>
      </c>
      <c r="E32" s="377">
        <v>5001</v>
      </c>
      <c r="F32" s="392" t="s">
        <v>224</v>
      </c>
      <c r="G32" s="377">
        <v>5804</v>
      </c>
      <c r="H32" s="490">
        <v>125140</v>
      </c>
      <c r="I32" s="491">
        <v>75943</v>
      </c>
      <c r="J32" s="198">
        <v>60.69</v>
      </c>
      <c r="K32" s="569"/>
      <c r="L32" s="569"/>
      <c r="M32" s="569"/>
      <c r="N32" s="569"/>
    </row>
    <row r="33" spans="1:14" s="5" customFormat="1" ht="12.75" x14ac:dyDescent="0.2">
      <c r="A33" s="392" t="s">
        <v>225</v>
      </c>
      <c r="B33" s="392" t="s">
        <v>226</v>
      </c>
      <c r="C33" s="392" t="s">
        <v>181</v>
      </c>
      <c r="D33" s="392" t="s">
        <v>227</v>
      </c>
      <c r="E33" s="377">
        <v>6001</v>
      </c>
      <c r="F33" s="392" t="s">
        <v>228</v>
      </c>
      <c r="G33" s="377">
        <v>6101</v>
      </c>
      <c r="H33" s="490">
        <v>233663</v>
      </c>
      <c r="I33" s="491">
        <v>212718</v>
      </c>
      <c r="J33" s="198">
        <v>91.04</v>
      </c>
      <c r="K33" s="569"/>
      <c r="L33" s="569"/>
      <c r="M33" s="569"/>
      <c r="N33" s="569"/>
    </row>
    <row r="34" spans="1:14" s="5" customFormat="1" ht="12.75" x14ac:dyDescent="0.2">
      <c r="A34" s="392" t="s">
        <v>225</v>
      </c>
      <c r="B34" s="392" t="s">
        <v>226</v>
      </c>
      <c r="C34" s="392" t="s">
        <v>181</v>
      </c>
      <c r="D34" s="392" t="s">
        <v>227</v>
      </c>
      <c r="E34" s="377">
        <v>6001</v>
      </c>
      <c r="F34" s="392" t="s">
        <v>229</v>
      </c>
      <c r="G34" s="377">
        <v>6108</v>
      </c>
      <c r="H34" s="490">
        <v>51199</v>
      </c>
      <c r="I34" s="491">
        <v>40590</v>
      </c>
      <c r="J34" s="198">
        <v>79.28</v>
      </c>
      <c r="K34" s="569"/>
      <c r="L34" s="569"/>
      <c r="M34" s="569"/>
      <c r="N34" s="569"/>
    </row>
    <row r="35" spans="1:14" s="5" customFormat="1" ht="12.75" x14ac:dyDescent="0.2">
      <c r="A35" s="392" t="s">
        <v>225</v>
      </c>
      <c r="B35" s="387" t="s">
        <v>226</v>
      </c>
      <c r="C35" s="387" t="s">
        <v>181</v>
      </c>
      <c r="D35" s="387" t="s">
        <v>230</v>
      </c>
      <c r="E35" s="377">
        <v>6115</v>
      </c>
      <c r="F35" s="387" t="s">
        <v>230</v>
      </c>
      <c r="G35" s="377">
        <v>6115</v>
      </c>
      <c r="H35" s="490">
        <v>45692</v>
      </c>
      <c r="I35" s="491">
        <v>38488</v>
      </c>
      <c r="J35" s="198">
        <v>84.23</v>
      </c>
      <c r="K35" s="569"/>
      <c r="L35" s="569"/>
      <c r="M35" s="569"/>
      <c r="N35" s="569"/>
    </row>
    <row r="36" spans="1:14" s="5" customFormat="1" ht="12.75" x14ac:dyDescent="0.2">
      <c r="A36" s="392" t="s">
        <v>225</v>
      </c>
      <c r="B36" s="387" t="s">
        <v>231</v>
      </c>
      <c r="C36" s="387" t="s">
        <v>181</v>
      </c>
      <c r="D36" s="387" t="s">
        <v>232</v>
      </c>
      <c r="E36" s="377">
        <v>6301</v>
      </c>
      <c r="F36" s="194" t="s">
        <v>232</v>
      </c>
      <c r="G36" s="377">
        <v>6301</v>
      </c>
      <c r="H36" s="490">
        <v>63481</v>
      </c>
      <c r="I36" s="491">
        <v>52143</v>
      </c>
      <c r="J36" s="198">
        <v>82.14</v>
      </c>
      <c r="K36" s="569"/>
      <c r="L36" s="569"/>
      <c r="M36" s="569"/>
      <c r="N36" s="569"/>
    </row>
    <row r="37" spans="1:14" s="5" customFormat="1" ht="12.75" x14ac:dyDescent="0.2">
      <c r="A37" s="392" t="s">
        <v>233</v>
      </c>
      <c r="B37" s="392" t="s">
        <v>234</v>
      </c>
      <c r="C37" s="392" t="s">
        <v>181</v>
      </c>
      <c r="D37" s="392" t="s">
        <v>235</v>
      </c>
      <c r="E37" s="377">
        <v>7001</v>
      </c>
      <c r="F37" s="392" t="s">
        <v>234</v>
      </c>
      <c r="G37" s="377">
        <v>7101</v>
      </c>
      <c r="H37" s="490">
        <v>210033</v>
      </c>
      <c r="I37" s="491">
        <v>184849</v>
      </c>
      <c r="J37" s="198">
        <v>88.01</v>
      </c>
      <c r="K37" s="569"/>
      <c r="L37" s="569"/>
      <c r="M37" s="569"/>
      <c r="N37" s="569"/>
    </row>
    <row r="38" spans="1:14" s="5" customFormat="1" ht="12.75" x14ac:dyDescent="0.2">
      <c r="A38" s="392" t="s">
        <v>233</v>
      </c>
      <c r="B38" s="387" t="s">
        <v>234</v>
      </c>
      <c r="C38" s="387" t="s">
        <v>181</v>
      </c>
      <c r="D38" s="387" t="s">
        <v>236</v>
      </c>
      <c r="E38" s="377">
        <v>7102</v>
      </c>
      <c r="F38" s="387" t="s">
        <v>236</v>
      </c>
      <c r="G38" s="377">
        <v>7102</v>
      </c>
      <c r="H38" s="490">
        <v>37198</v>
      </c>
      <c r="I38" s="491">
        <v>11411</v>
      </c>
      <c r="J38" s="198">
        <v>30.68</v>
      </c>
      <c r="K38" s="569"/>
      <c r="L38" s="569"/>
      <c r="M38" s="569"/>
      <c r="N38" s="569"/>
    </row>
    <row r="39" spans="1:14" s="5" customFormat="1" ht="12.75" x14ac:dyDescent="0.2">
      <c r="A39" s="392" t="s">
        <v>233</v>
      </c>
      <c r="B39" s="392" t="s">
        <v>234</v>
      </c>
      <c r="C39" s="392" t="s">
        <v>181</v>
      </c>
      <c r="D39" s="392" t="s">
        <v>235</v>
      </c>
      <c r="E39" s="377">
        <v>7001</v>
      </c>
      <c r="F39" s="392" t="s">
        <v>233</v>
      </c>
      <c r="G39" s="377">
        <v>7105</v>
      </c>
      <c r="H39" s="490">
        <v>38769</v>
      </c>
      <c r="I39" s="491">
        <v>34004</v>
      </c>
      <c r="J39" s="198">
        <v>87.71</v>
      </c>
      <c r="K39" s="569"/>
      <c r="L39" s="569"/>
      <c r="M39" s="569"/>
      <c r="N39" s="569"/>
    </row>
    <row r="40" spans="1:14" s="5" customFormat="1" ht="12.75" x14ac:dyDescent="0.2">
      <c r="A40" s="392" t="s">
        <v>233</v>
      </c>
      <c r="B40" s="392" t="s">
        <v>237</v>
      </c>
      <c r="C40" s="392" t="s">
        <v>181</v>
      </c>
      <c r="D40" s="392" t="s">
        <v>238</v>
      </c>
      <c r="E40" s="377">
        <v>7301</v>
      </c>
      <c r="F40" s="193" t="s">
        <v>237</v>
      </c>
      <c r="G40" s="377">
        <v>7301</v>
      </c>
      <c r="H40" s="490">
        <v>131752</v>
      </c>
      <c r="I40" s="491">
        <v>111498</v>
      </c>
      <c r="J40" s="198">
        <v>84.63</v>
      </c>
      <c r="K40" s="569"/>
      <c r="L40" s="569"/>
      <c r="M40" s="569"/>
      <c r="N40" s="569"/>
    </row>
    <row r="41" spans="1:14" s="5" customFormat="1" ht="12.75" x14ac:dyDescent="0.2">
      <c r="A41" s="392" t="s">
        <v>233</v>
      </c>
      <c r="B41" s="392" t="s">
        <v>237</v>
      </c>
      <c r="C41" s="392" t="s">
        <v>181</v>
      </c>
      <c r="D41" s="392" t="s">
        <v>238</v>
      </c>
      <c r="E41" s="377">
        <v>7301</v>
      </c>
      <c r="F41" s="193" t="s">
        <v>239</v>
      </c>
      <c r="G41" s="377">
        <v>7305</v>
      </c>
      <c r="H41" s="490">
        <v>5520</v>
      </c>
      <c r="I41" s="491">
        <v>4776</v>
      </c>
      <c r="J41" s="198">
        <v>86.52</v>
      </c>
      <c r="K41" s="569"/>
      <c r="L41" s="569"/>
      <c r="M41" s="569"/>
      <c r="N41" s="569"/>
    </row>
    <row r="42" spans="1:14" s="5" customFormat="1" ht="12.75" x14ac:dyDescent="0.2">
      <c r="A42" s="392" t="s">
        <v>233</v>
      </c>
      <c r="B42" s="392" t="s">
        <v>237</v>
      </c>
      <c r="C42" s="392" t="s">
        <v>181</v>
      </c>
      <c r="D42" s="392" t="s">
        <v>238</v>
      </c>
      <c r="E42" s="377">
        <v>7301</v>
      </c>
      <c r="F42" s="193" t="s">
        <v>240</v>
      </c>
      <c r="G42" s="377">
        <v>7306</v>
      </c>
      <c r="H42" s="490">
        <v>6480</v>
      </c>
      <c r="I42" s="491">
        <v>4506</v>
      </c>
      <c r="J42" s="198">
        <v>69.540000000000006</v>
      </c>
      <c r="K42" s="569"/>
      <c r="L42" s="569"/>
      <c r="M42" s="569"/>
      <c r="N42" s="569"/>
    </row>
    <row r="43" spans="1:14" s="5" customFormat="1" ht="12.75" x14ac:dyDescent="0.2">
      <c r="A43" s="392" t="s">
        <v>233</v>
      </c>
      <c r="B43" s="387" t="s">
        <v>241</v>
      </c>
      <c r="C43" s="387" t="s">
        <v>181</v>
      </c>
      <c r="D43" s="387" t="s">
        <v>241</v>
      </c>
      <c r="E43" s="377">
        <v>7401</v>
      </c>
      <c r="F43" s="194" t="s">
        <v>241</v>
      </c>
      <c r="G43" s="377">
        <v>7401</v>
      </c>
      <c r="H43" s="490">
        <v>77106</v>
      </c>
      <c r="I43" s="491">
        <v>65446</v>
      </c>
      <c r="J43" s="198">
        <v>84.88</v>
      </c>
      <c r="K43" s="569"/>
      <c r="L43" s="569"/>
      <c r="M43" s="569"/>
      <c r="N43" s="569"/>
    </row>
    <row r="44" spans="1:14" s="5" customFormat="1" ht="12.75" x14ac:dyDescent="0.2">
      <c r="A44" s="392" t="s">
        <v>242</v>
      </c>
      <c r="B44" s="392" t="s">
        <v>243</v>
      </c>
      <c r="C44" s="392" t="s">
        <v>244</v>
      </c>
      <c r="D44" s="392" t="s">
        <v>244</v>
      </c>
      <c r="E44" s="377">
        <v>8001</v>
      </c>
      <c r="F44" s="392" t="s">
        <v>243</v>
      </c>
      <c r="G44" s="377">
        <v>8101</v>
      </c>
      <c r="H44" s="490">
        <v>217535</v>
      </c>
      <c r="I44" s="491">
        <v>155100</v>
      </c>
      <c r="J44" s="198">
        <v>71.3</v>
      </c>
      <c r="K44" s="569"/>
      <c r="L44" s="569"/>
      <c r="M44" s="569"/>
      <c r="N44" s="569"/>
    </row>
    <row r="45" spans="1:14" s="5" customFormat="1" ht="12.75" x14ac:dyDescent="0.2">
      <c r="A45" s="392" t="s">
        <v>242</v>
      </c>
      <c r="B45" s="392" t="s">
        <v>243</v>
      </c>
      <c r="C45" s="392" t="s">
        <v>244</v>
      </c>
      <c r="D45" s="392" t="s">
        <v>244</v>
      </c>
      <c r="E45" s="377">
        <v>8001</v>
      </c>
      <c r="F45" s="392" t="s">
        <v>245</v>
      </c>
      <c r="G45" s="377">
        <v>8102</v>
      </c>
      <c r="H45" s="490">
        <v>110341</v>
      </c>
      <c r="I45" s="491">
        <v>90496</v>
      </c>
      <c r="J45" s="198">
        <v>82.01</v>
      </c>
      <c r="K45" s="569"/>
      <c r="L45" s="569"/>
      <c r="M45" s="569"/>
      <c r="N45" s="569"/>
    </row>
    <row r="46" spans="1:14" s="5" customFormat="1" ht="12.75" x14ac:dyDescent="0.2">
      <c r="A46" s="392" t="s">
        <v>242</v>
      </c>
      <c r="B46" s="392" t="s">
        <v>243</v>
      </c>
      <c r="C46" s="392" t="s">
        <v>244</v>
      </c>
      <c r="D46" s="392" t="s">
        <v>244</v>
      </c>
      <c r="E46" s="377">
        <v>8001</v>
      </c>
      <c r="F46" s="392" t="s">
        <v>246</v>
      </c>
      <c r="G46" s="377">
        <v>8103</v>
      </c>
      <c r="H46" s="490">
        <v>85633</v>
      </c>
      <c r="I46" s="491">
        <v>63354</v>
      </c>
      <c r="J46" s="198">
        <v>73.98</v>
      </c>
      <c r="K46" s="569"/>
      <c r="L46" s="569"/>
      <c r="M46" s="569"/>
      <c r="N46" s="569"/>
    </row>
    <row r="47" spans="1:14" s="5" customFormat="1" ht="12.75" x14ac:dyDescent="0.2">
      <c r="A47" s="392" t="s">
        <v>242</v>
      </c>
      <c r="B47" s="392" t="s">
        <v>243</v>
      </c>
      <c r="C47" s="392" t="s">
        <v>244</v>
      </c>
      <c r="D47" s="392" t="s">
        <v>244</v>
      </c>
      <c r="E47" s="377">
        <v>8001</v>
      </c>
      <c r="F47" s="392" t="s">
        <v>247</v>
      </c>
      <c r="G47" s="377">
        <v>8105</v>
      </c>
      <c r="H47" s="490">
        <v>20843</v>
      </c>
      <c r="I47" s="491">
        <v>13592</v>
      </c>
      <c r="J47" s="198">
        <v>65.209999999999994</v>
      </c>
      <c r="K47" s="569"/>
      <c r="L47" s="569"/>
      <c r="M47" s="569"/>
      <c r="N47" s="569"/>
    </row>
    <row r="48" spans="1:14" s="5" customFormat="1" ht="12.75" x14ac:dyDescent="0.2">
      <c r="A48" s="392" t="s">
        <v>242</v>
      </c>
      <c r="B48" s="392" t="s">
        <v>243</v>
      </c>
      <c r="C48" s="392" t="s">
        <v>244</v>
      </c>
      <c r="D48" s="392" t="s">
        <v>244</v>
      </c>
      <c r="E48" s="377">
        <v>8001</v>
      </c>
      <c r="F48" s="392" t="s">
        <v>248</v>
      </c>
      <c r="G48" s="377">
        <v>8106</v>
      </c>
      <c r="H48" s="490">
        <v>43272</v>
      </c>
      <c r="I48" s="491">
        <v>25301</v>
      </c>
      <c r="J48" s="198">
        <v>58.47</v>
      </c>
      <c r="K48" s="569"/>
      <c r="L48" s="569"/>
      <c r="M48" s="569"/>
      <c r="N48" s="569"/>
    </row>
    <row r="49" spans="1:14" s="5" customFormat="1" ht="12.75" x14ac:dyDescent="0.2">
      <c r="A49" s="392" t="s">
        <v>242</v>
      </c>
      <c r="B49" s="392" t="s">
        <v>243</v>
      </c>
      <c r="C49" s="392" t="s">
        <v>244</v>
      </c>
      <c r="D49" s="392" t="s">
        <v>244</v>
      </c>
      <c r="E49" s="377">
        <v>8001</v>
      </c>
      <c r="F49" s="392" t="s">
        <v>249</v>
      </c>
      <c r="G49" s="377">
        <v>8107</v>
      </c>
      <c r="H49" s="490">
        <v>46382</v>
      </c>
      <c r="I49" s="491">
        <v>35762</v>
      </c>
      <c r="J49" s="198">
        <v>77.099999999999994</v>
      </c>
      <c r="K49" s="569"/>
      <c r="L49" s="569"/>
      <c r="M49" s="569"/>
      <c r="N49" s="569"/>
    </row>
    <row r="50" spans="1:14" s="5" customFormat="1" ht="12.75" x14ac:dyDescent="0.2">
      <c r="A50" s="392" t="s">
        <v>242</v>
      </c>
      <c r="B50" s="392" t="s">
        <v>243</v>
      </c>
      <c r="C50" s="392" t="s">
        <v>244</v>
      </c>
      <c r="D50" s="392" t="s">
        <v>244</v>
      </c>
      <c r="E50" s="377">
        <v>8001</v>
      </c>
      <c r="F50" s="392" t="s">
        <v>250</v>
      </c>
      <c r="G50" s="377">
        <v>8108</v>
      </c>
      <c r="H50" s="490">
        <v>131521</v>
      </c>
      <c r="I50" s="491">
        <v>109200</v>
      </c>
      <c r="J50" s="198">
        <v>83.03</v>
      </c>
      <c r="K50" s="569"/>
      <c r="L50" s="569"/>
      <c r="M50" s="569"/>
      <c r="N50" s="569"/>
    </row>
    <row r="51" spans="1:14" s="5" customFormat="1" ht="12.75" x14ac:dyDescent="0.2">
      <c r="A51" s="392" t="s">
        <v>242</v>
      </c>
      <c r="B51" s="392" t="s">
        <v>243</v>
      </c>
      <c r="C51" s="392" t="s">
        <v>244</v>
      </c>
      <c r="D51" s="392" t="s">
        <v>244</v>
      </c>
      <c r="E51" s="377">
        <v>8001</v>
      </c>
      <c r="F51" s="392" t="s">
        <v>251</v>
      </c>
      <c r="G51" s="377">
        <v>8109</v>
      </c>
      <c r="H51" s="490">
        <v>9549</v>
      </c>
      <c r="I51" s="491">
        <v>7664</v>
      </c>
      <c r="J51" s="198">
        <v>80.260000000000005</v>
      </c>
      <c r="K51" s="569"/>
      <c r="L51" s="569"/>
      <c r="M51" s="569"/>
      <c r="N51" s="569"/>
    </row>
    <row r="52" spans="1:14" s="5" customFormat="1" ht="12.75" x14ac:dyDescent="0.2">
      <c r="A52" s="392" t="s">
        <v>242</v>
      </c>
      <c r="B52" s="392" t="s">
        <v>243</v>
      </c>
      <c r="C52" s="392" t="s">
        <v>244</v>
      </c>
      <c r="D52" s="392" t="s">
        <v>244</v>
      </c>
      <c r="E52" s="377">
        <v>8001</v>
      </c>
      <c r="F52" s="392" t="s">
        <v>252</v>
      </c>
      <c r="G52" s="377">
        <v>8110</v>
      </c>
      <c r="H52" s="490">
        <v>149595</v>
      </c>
      <c r="I52" s="491">
        <v>100476</v>
      </c>
      <c r="J52" s="198">
        <v>67.17</v>
      </c>
      <c r="K52" s="569"/>
      <c r="L52" s="569"/>
      <c r="M52" s="569"/>
      <c r="N52" s="569"/>
    </row>
    <row r="53" spans="1:14" s="5" customFormat="1" ht="12.75" x14ac:dyDescent="0.2">
      <c r="A53" s="392" t="s">
        <v>242</v>
      </c>
      <c r="B53" s="392" t="s">
        <v>243</v>
      </c>
      <c r="C53" s="392" t="s">
        <v>244</v>
      </c>
      <c r="D53" s="392" t="s">
        <v>244</v>
      </c>
      <c r="E53" s="377">
        <v>8001</v>
      </c>
      <c r="F53" s="392" t="s">
        <v>253</v>
      </c>
      <c r="G53" s="377">
        <v>8111</v>
      </c>
      <c r="H53" s="490">
        <v>49205</v>
      </c>
      <c r="I53" s="491">
        <v>12174</v>
      </c>
      <c r="J53" s="198">
        <v>24.74</v>
      </c>
      <c r="K53" s="569"/>
      <c r="L53" s="569"/>
      <c r="M53" s="569"/>
      <c r="N53" s="569"/>
    </row>
    <row r="54" spans="1:14" s="5" customFormat="1" ht="12.75" x14ac:dyDescent="0.2">
      <c r="A54" s="392" t="s">
        <v>242</v>
      </c>
      <c r="B54" s="392" t="s">
        <v>243</v>
      </c>
      <c r="C54" s="392" t="s">
        <v>244</v>
      </c>
      <c r="D54" s="392" t="s">
        <v>244</v>
      </c>
      <c r="E54" s="377">
        <v>8001</v>
      </c>
      <c r="F54" s="392" t="s">
        <v>254</v>
      </c>
      <c r="G54" s="377">
        <v>8112</v>
      </c>
      <c r="H54" s="490">
        <v>90704</v>
      </c>
      <c r="I54" s="491">
        <v>86243</v>
      </c>
      <c r="J54" s="198">
        <v>95.08</v>
      </c>
      <c r="K54" s="569"/>
      <c r="L54" s="569"/>
      <c r="M54" s="569"/>
      <c r="N54" s="569"/>
    </row>
    <row r="55" spans="1:14" s="5" customFormat="1" ht="12.75" x14ac:dyDescent="0.2">
      <c r="A55" s="392" t="s">
        <v>242</v>
      </c>
      <c r="B55" s="392" t="s">
        <v>242</v>
      </c>
      <c r="C55" s="392" t="s">
        <v>181</v>
      </c>
      <c r="D55" s="392" t="s">
        <v>255</v>
      </c>
      <c r="E55" s="377">
        <v>8301</v>
      </c>
      <c r="F55" s="392" t="s">
        <v>256</v>
      </c>
      <c r="G55" s="377">
        <v>8301</v>
      </c>
      <c r="H55" s="490">
        <v>150536</v>
      </c>
      <c r="I55" s="491">
        <v>118037</v>
      </c>
      <c r="J55" s="198">
        <v>78.41</v>
      </c>
      <c r="K55" s="569"/>
      <c r="L55" s="569"/>
      <c r="M55" s="569"/>
      <c r="N55" s="569"/>
    </row>
    <row r="56" spans="1:14" s="5" customFormat="1" ht="12.75" x14ac:dyDescent="0.2">
      <c r="A56" s="392" t="s">
        <v>242</v>
      </c>
      <c r="B56" s="392" t="s">
        <v>242</v>
      </c>
      <c r="C56" s="392" t="s">
        <v>181</v>
      </c>
      <c r="D56" s="392" t="s">
        <v>255</v>
      </c>
      <c r="E56" s="377">
        <v>8301</v>
      </c>
      <c r="F56" s="193" t="s">
        <v>257</v>
      </c>
      <c r="G56" s="377">
        <v>8306</v>
      </c>
      <c r="H56" s="490">
        <v>22857</v>
      </c>
      <c r="I56" s="491">
        <v>17142</v>
      </c>
      <c r="J56" s="198">
        <v>75</v>
      </c>
      <c r="K56" s="569"/>
      <c r="L56" s="569"/>
      <c r="M56" s="569"/>
      <c r="N56" s="569"/>
    </row>
    <row r="57" spans="1:14" s="5" customFormat="1" ht="12.75" x14ac:dyDescent="0.2">
      <c r="A57" s="392" t="s">
        <v>258</v>
      </c>
      <c r="B57" s="392" t="s">
        <v>259</v>
      </c>
      <c r="C57" s="392" t="s">
        <v>181</v>
      </c>
      <c r="D57" s="392" t="s">
        <v>260</v>
      </c>
      <c r="E57" s="377">
        <v>9001</v>
      </c>
      <c r="F57" s="392" t="s">
        <v>261</v>
      </c>
      <c r="G57" s="377">
        <v>9101</v>
      </c>
      <c r="H57" s="490">
        <v>261114</v>
      </c>
      <c r="I57" s="491">
        <v>221256</v>
      </c>
      <c r="J57" s="198">
        <v>84.74</v>
      </c>
      <c r="K57" s="569"/>
      <c r="L57" s="569"/>
      <c r="M57" s="569"/>
      <c r="N57" s="569"/>
    </row>
    <row r="58" spans="1:14" s="5" customFormat="1" ht="12.75" x14ac:dyDescent="0.2">
      <c r="A58" s="392" t="s">
        <v>258</v>
      </c>
      <c r="B58" s="392" t="s">
        <v>259</v>
      </c>
      <c r="C58" s="392" t="s">
        <v>181</v>
      </c>
      <c r="D58" s="392" t="s">
        <v>260</v>
      </c>
      <c r="E58" s="377">
        <v>9001</v>
      </c>
      <c r="F58" s="392" t="s">
        <v>262</v>
      </c>
      <c r="G58" s="377">
        <v>9112</v>
      </c>
      <c r="H58" s="490">
        <v>45327</v>
      </c>
      <c r="I58" s="491">
        <v>38429</v>
      </c>
      <c r="J58" s="198">
        <v>84.78</v>
      </c>
      <c r="K58" s="569"/>
      <c r="L58" s="569"/>
      <c r="M58" s="569"/>
      <c r="N58" s="569"/>
    </row>
    <row r="59" spans="1:14" s="5" customFormat="1" ht="12.75" x14ac:dyDescent="0.2">
      <c r="A59" s="392" t="s">
        <v>258</v>
      </c>
      <c r="B59" s="387" t="s">
        <v>259</v>
      </c>
      <c r="C59" s="387" t="s">
        <v>181</v>
      </c>
      <c r="D59" s="387" t="s">
        <v>263</v>
      </c>
      <c r="E59" s="377">
        <v>9120</v>
      </c>
      <c r="F59" s="387" t="s">
        <v>263</v>
      </c>
      <c r="G59" s="377">
        <v>9120</v>
      </c>
      <c r="H59" s="490">
        <v>36042</v>
      </c>
      <c r="I59" s="491">
        <v>22595</v>
      </c>
      <c r="J59" s="198">
        <v>62.69</v>
      </c>
      <c r="K59" s="569"/>
      <c r="L59" s="569"/>
      <c r="M59" s="569"/>
      <c r="N59" s="569"/>
    </row>
    <row r="60" spans="1:14" s="5" customFormat="1" ht="12.75" x14ac:dyDescent="0.2">
      <c r="A60" s="392" t="s">
        <v>258</v>
      </c>
      <c r="B60" s="387" t="s">
        <v>264</v>
      </c>
      <c r="C60" s="387" t="s">
        <v>181</v>
      </c>
      <c r="D60" s="387" t="s">
        <v>265</v>
      </c>
      <c r="E60" s="377">
        <v>9201</v>
      </c>
      <c r="F60" s="387" t="s">
        <v>265</v>
      </c>
      <c r="G60" s="377">
        <v>9201</v>
      </c>
      <c r="H60" s="490">
        <v>48608</v>
      </c>
      <c r="I60" s="491">
        <v>36405</v>
      </c>
      <c r="J60" s="198">
        <v>74.900000000000006</v>
      </c>
      <c r="K60" s="569"/>
      <c r="L60" s="569"/>
      <c r="M60" s="569"/>
      <c r="N60" s="569"/>
    </row>
    <row r="61" spans="1:14" s="5" customFormat="1" ht="12.75" x14ac:dyDescent="0.2">
      <c r="A61" s="392" t="s">
        <v>266</v>
      </c>
      <c r="B61" s="392" t="s">
        <v>267</v>
      </c>
      <c r="C61" s="392" t="s">
        <v>181</v>
      </c>
      <c r="D61" s="392" t="s">
        <v>268</v>
      </c>
      <c r="E61" s="377">
        <v>10001</v>
      </c>
      <c r="F61" s="392" t="s">
        <v>269</v>
      </c>
      <c r="G61" s="377">
        <v>10101</v>
      </c>
      <c r="H61" s="490">
        <v>218617</v>
      </c>
      <c r="I61" s="491">
        <v>173650</v>
      </c>
      <c r="J61" s="198">
        <v>79.430000000000007</v>
      </c>
      <c r="K61" s="569"/>
      <c r="L61" s="569"/>
      <c r="M61" s="569"/>
      <c r="N61" s="569"/>
    </row>
    <row r="62" spans="1:14" s="5" customFormat="1" ht="12.75" x14ac:dyDescent="0.2">
      <c r="A62" s="392" t="s">
        <v>266</v>
      </c>
      <c r="B62" s="392" t="s">
        <v>267</v>
      </c>
      <c r="C62" s="392" t="s">
        <v>181</v>
      </c>
      <c r="D62" s="392" t="s">
        <v>268</v>
      </c>
      <c r="E62" s="377">
        <v>10001</v>
      </c>
      <c r="F62" s="392" t="s">
        <v>270</v>
      </c>
      <c r="G62" s="377">
        <v>10109</v>
      </c>
      <c r="H62" s="490">
        <v>32117</v>
      </c>
      <c r="I62" s="491">
        <v>28490</v>
      </c>
      <c r="J62" s="198">
        <v>88.71</v>
      </c>
      <c r="K62" s="569"/>
      <c r="L62" s="569"/>
      <c r="M62" s="569"/>
      <c r="N62" s="569"/>
    </row>
    <row r="63" spans="1:14" s="5" customFormat="1" ht="12.75" x14ac:dyDescent="0.2">
      <c r="A63" s="392" t="s">
        <v>266</v>
      </c>
      <c r="B63" s="387" t="s">
        <v>271</v>
      </c>
      <c r="C63" s="387" t="s">
        <v>181</v>
      </c>
      <c r="D63" s="387" t="s">
        <v>272</v>
      </c>
      <c r="E63" s="377">
        <v>10201</v>
      </c>
      <c r="F63" s="387" t="s">
        <v>272</v>
      </c>
      <c r="G63" s="377">
        <v>10201</v>
      </c>
      <c r="H63" s="490">
        <v>33417</v>
      </c>
      <c r="I63" s="491">
        <v>21988</v>
      </c>
      <c r="J63" s="198">
        <v>65.8</v>
      </c>
      <c r="K63" s="569"/>
      <c r="L63" s="569"/>
      <c r="M63" s="569"/>
      <c r="N63" s="569"/>
    </row>
    <row r="64" spans="1:14" s="5" customFormat="1" ht="12.75" x14ac:dyDescent="0.2">
      <c r="A64" s="392" t="s">
        <v>266</v>
      </c>
      <c r="B64" s="392" t="s">
        <v>273</v>
      </c>
      <c r="C64" s="392" t="s">
        <v>181</v>
      </c>
      <c r="D64" s="392" t="s">
        <v>273</v>
      </c>
      <c r="E64" s="377">
        <v>10301</v>
      </c>
      <c r="F64" s="392" t="s">
        <v>273</v>
      </c>
      <c r="G64" s="377">
        <v>10301</v>
      </c>
      <c r="H64" s="490">
        <v>147666</v>
      </c>
      <c r="I64" s="491">
        <v>133116</v>
      </c>
      <c r="J64" s="198">
        <v>90.15</v>
      </c>
      <c r="K64" s="569"/>
      <c r="L64" s="569"/>
      <c r="M64" s="569"/>
      <c r="N64" s="569"/>
    </row>
    <row r="65" spans="1:14" s="5" customFormat="1" ht="12.75" x14ac:dyDescent="0.2">
      <c r="A65" s="392" t="s">
        <v>274</v>
      </c>
      <c r="B65" s="387" t="s">
        <v>275</v>
      </c>
      <c r="C65" s="387" t="s">
        <v>181</v>
      </c>
      <c r="D65" s="387" t="s">
        <v>275</v>
      </c>
      <c r="E65" s="377">
        <v>11101</v>
      </c>
      <c r="F65" s="387" t="s">
        <v>275</v>
      </c>
      <c r="G65" s="377">
        <v>11101</v>
      </c>
      <c r="H65" s="490">
        <v>49667</v>
      </c>
      <c r="I65" s="491">
        <v>43358</v>
      </c>
      <c r="J65" s="198">
        <v>87.3</v>
      </c>
      <c r="K65" s="569"/>
      <c r="L65" s="569"/>
      <c r="M65" s="569"/>
      <c r="N65" s="569"/>
    </row>
    <row r="66" spans="1:14" s="5" customFormat="1" ht="12.75" x14ac:dyDescent="0.2">
      <c r="A66" s="392" t="s">
        <v>276</v>
      </c>
      <c r="B66" s="392" t="s">
        <v>276</v>
      </c>
      <c r="C66" s="392" t="s">
        <v>181</v>
      </c>
      <c r="D66" s="392" t="s">
        <v>277</v>
      </c>
      <c r="E66" s="377">
        <v>12101</v>
      </c>
      <c r="F66" s="193" t="s">
        <v>277</v>
      </c>
      <c r="G66" s="377">
        <v>12101</v>
      </c>
      <c r="H66" s="490">
        <v>123403</v>
      </c>
      <c r="I66" s="491">
        <v>94424</v>
      </c>
      <c r="J66" s="198">
        <v>76.52</v>
      </c>
      <c r="K66" s="569"/>
      <c r="L66" s="569"/>
      <c r="M66" s="569"/>
      <c r="N66" s="569"/>
    </row>
    <row r="67" spans="1:14" s="5" customFormat="1" ht="12.75" x14ac:dyDescent="0.2">
      <c r="A67" s="392" t="s">
        <v>278</v>
      </c>
      <c r="B67" s="392" t="s">
        <v>279</v>
      </c>
      <c r="C67" s="392" t="s">
        <v>280</v>
      </c>
      <c r="D67" s="392" t="s">
        <v>280</v>
      </c>
      <c r="E67" s="377">
        <v>13001</v>
      </c>
      <c r="F67" s="392" t="s">
        <v>279</v>
      </c>
      <c r="G67" s="377">
        <v>13101</v>
      </c>
      <c r="H67" s="490">
        <v>402847</v>
      </c>
      <c r="I67" s="491">
        <v>272873</v>
      </c>
      <c r="J67" s="198">
        <v>67.739999999999995</v>
      </c>
      <c r="K67" s="569"/>
      <c r="L67" s="569"/>
      <c r="M67" s="569"/>
      <c r="N67" s="569"/>
    </row>
    <row r="68" spans="1:14" s="5" customFormat="1" ht="12.75" x14ac:dyDescent="0.2">
      <c r="A68" s="392" t="s">
        <v>278</v>
      </c>
      <c r="B68" s="392" t="s">
        <v>279</v>
      </c>
      <c r="C68" s="392" t="s">
        <v>280</v>
      </c>
      <c r="D68" s="392" t="s">
        <v>280</v>
      </c>
      <c r="E68" s="377">
        <v>13001</v>
      </c>
      <c r="F68" s="392" t="s">
        <v>281</v>
      </c>
      <c r="G68" s="377">
        <v>13102</v>
      </c>
      <c r="H68" s="490">
        <v>80710</v>
      </c>
      <c r="I68" s="491">
        <v>69067</v>
      </c>
      <c r="J68" s="198">
        <v>85.57</v>
      </c>
      <c r="K68" s="569"/>
      <c r="L68" s="569"/>
      <c r="M68" s="569"/>
      <c r="N68" s="569"/>
    </row>
    <row r="69" spans="1:14" s="5" customFormat="1" ht="12.75" x14ac:dyDescent="0.2">
      <c r="A69" s="392" t="s">
        <v>278</v>
      </c>
      <c r="B69" s="392" t="s">
        <v>279</v>
      </c>
      <c r="C69" s="392" t="s">
        <v>280</v>
      </c>
      <c r="D69" s="392" t="s">
        <v>280</v>
      </c>
      <c r="E69" s="377">
        <v>13001</v>
      </c>
      <c r="F69" s="392" t="s">
        <v>282</v>
      </c>
      <c r="G69" s="377">
        <v>13103</v>
      </c>
      <c r="H69" s="490">
        <v>132401</v>
      </c>
      <c r="I69" s="491">
        <v>124231</v>
      </c>
      <c r="J69" s="198">
        <v>93.83</v>
      </c>
      <c r="K69" s="569"/>
      <c r="L69" s="569"/>
      <c r="M69" s="569"/>
      <c r="N69" s="569"/>
    </row>
    <row r="70" spans="1:14" s="5" customFormat="1" ht="12.75" x14ac:dyDescent="0.2">
      <c r="A70" s="392" t="s">
        <v>278</v>
      </c>
      <c r="B70" s="392" t="s">
        <v>279</v>
      </c>
      <c r="C70" s="392" t="s">
        <v>280</v>
      </c>
      <c r="D70" s="392" t="s">
        <v>280</v>
      </c>
      <c r="E70" s="377">
        <v>13001</v>
      </c>
      <c r="F70" s="392" t="s">
        <v>283</v>
      </c>
      <c r="G70" s="377">
        <v>13104</v>
      </c>
      <c r="H70" s="490">
        <v>126800</v>
      </c>
      <c r="I70" s="491">
        <v>118977</v>
      </c>
      <c r="J70" s="198">
        <v>93.83</v>
      </c>
      <c r="K70" s="569"/>
      <c r="L70" s="569"/>
      <c r="M70" s="569"/>
      <c r="N70" s="569"/>
    </row>
    <row r="71" spans="1:14" s="5" customFormat="1" ht="12.75" x14ac:dyDescent="0.2">
      <c r="A71" s="392" t="s">
        <v>278</v>
      </c>
      <c r="B71" s="392" t="s">
        <v>279</v>
      </c>
      <c r="C71" s="392" t="s">
        <v>280</v>
      </c>
      <c r="D71" s="392" t="s">
        <v>280</v>
      </c>
      <c r="E71" s="377">
        <v>13001</v>
      </c>
      <c r="F71" s="392" t="s">
        <v>284</v>
      </c>
      <c r="G71" s="377">
        <v>13105</v>
      </c>
      <c r="H71" s="490">
        <v>162415</v>
      </c>
      <c r="I71" s="491">
        <v>129659</v>
      </c>
      <c r="J71" s="198">
        <v>79.83</v>
      </c>
      <c r="K71" s="569"/>
      <c r="L71" s="569"/>
      <c r="M71" s="569"/>
      <c r="N71" s="569"/>
    </row>
    <row r="72" spans="1:14" s="5" customFormat="1" ht="12.75" x14ac:dyDescent="0.2">
      <c r="A72" s="392" t="s">
        <v>278</v>
      </c>
      <c r="B72" s="392" t="s">
        <v>279</v>
      </c>
      <c r="C72" s="392" t="s">
        <v>280</v>
      </c>
      <c r="D72" s="392" t="s">
        <v>280</v>
      </c>
      <c r="E72" s="377">
        <v>13001</v>
      </c>
      <c r="F72" s="392" t="s">
        <v>285</v>
      </c>
      <c r="G72" s="377">
        <v>13106</v>
      </c>
      <c r="H72" s="490">
        <v>140746</v>
      </c>
      <c r="I72" s="491">
        <v>109213</v>
      </c>
      <c r="J72" s="198">
        <v>77.599999999999994</v>
      </c>
      <c r="K72" s="569"/>
      <c r="L72" s="569"/>
      <c r="M72" s="569"/>
      <c r="N72" s="569"/>
    </row>
    <row r="73" spans="1:14" s="5" customFormat="1" ht="12.75" x14ac:dyDescent="0.2">
      <c r="A73" s="392" t="s">
        <v>278</v>
      </c>
      <c r="B73" s="392" t="s">
        <v>279</v>
      </c>
      <c r="C73" s="392" t="s">
        <v>280</v>
      </c>
      <c r="D73" s="392" t="s">
        <v>280</v>
      </c>
      <c r="E73" s="377">
        <v>13001</v>
      </c>
      <c r="F73" s="392" t="s">
        <v>286</v>
      </c>
      <c r="G73" s="377">
        <v>13107</v>
      </c>
      <c r="H73" s="490">
        <v>98500</v>
      </c>
      <c r="I73" s="491">
        <v>84095</v>
      </c>
      <c r="J73" s="198">
        <v>85.38</v>
      </c>
      <c r="K73" s="569"/>
      <c r="L73" s="569"/>
      <c r="M73" s="569"/>
      <c r="N73" s="569"/>
    </row>
    <row r="74" spans="1:14" s="5" customFormat="1" ht="12.75" x14ac:dyDescent="0.2">
      <c r="A74" s="392" t="s">
        <v>278</v>
      </c>
      <c r="B74" s="392" t="s">
        <v>279</v>
      </c>
      <c r="C74" s="392" t="s">
        <v>280</v>
      </c>
      <c r="D74" s="392" t="s">
        <v>280</v>
      </c>
      <c r="E74" s="377">
        <v>13001</v>
      </c>
      <c r="F74" s="392" t="s">
        <v>287</v>
      </c>
      <c r="G74" s="377">
        <v>13108</v>
      </c>
      <c r="H74" s="490">
        <v>100059</v>
      </c>
      <c r="I74" s="491">
        <v>70732</v>
      </c>
      <c r="J74" s="198">
        <v>70.69</v>
      </c>
      <c r="K74" s="569"/>
      <c r="L74" s="569"/>
      <c r="M74" s="569"/>
      <c r="N74" s="569"/>
    </row>
    <row r="75" spans="1:14" s="5" customFormat="1" ht="12.75" x14ac:dyDescent="0.2">
      <c r="A75" s="392" t="s">
        <v>278</v>
      </c>
      <c r="B75" s="392" t="s">
        <v>279</v>
      </c>
      <c r="C75" s="392" t="s">
        <v>280</v>
      </c>
      <c r="D75" s="392" t="s">
        <v>280</v>
      </c>
      <c r="E75" s="377">
        <v>13001</v>
      </c>
      <c r="F75" s="392" t="s">
        <v>288</v>
      </c>
      <c r="G75" s="377">
        <v>13109</v>
      </c>
      <c r="H75" s="490">
        <v>89889</v>
      </c>
      <c r="I75" s="491">
        <v>49767</v>
      </c>
      <c r="J75" s="198">
        <v>55.36</v>
      </c>
      <c r="K75" s="569"/>
      <c r="L75" s="569"/>
      <c r="M75" s="569"/>
      <c r="N75" s="569"/>
    </row>
    <row r="76" spans="1:14" s="5" customFormat="1" ht="12.75" x14ac:dyDescent="0.2">
      <c r="A76" s="392" t="s">
        <v>278</v>
      </c>
      <c r="B76" s="392" t="s">
        <v>279</v>
      </c>
      <c r="C76" s="392" t="s">
        <v>280</v>
      </c>
      <c r="D76" s="392" t="s">
        <v>280</v>
      </c>
      <c r="E76" s="377">
        <v>13001</v>
      </c>
      <c r="F76" s="392" t="s">
        <v>289</v>
      </c>
      <c r="G76" s="377">
        <v>13110</v>
      </c>
      <c r="H76" s="490">
        <v>366376</v>
      </c>
      <c r="I76" s="491">
        <v>334668</v>
      </c>
      <c r="J76" s="198">
        <v>91.35</v>
      </c>
      <c r="K76" s="569"/>
      <c r="L76" s="569"/>
      <c r="M76" s="569"/>
      <c r="N76" s="569"/>
    </row>
    <row r="77" spans="1:14" s="5" customFormat="1" ht="12.75" x14ac:dyDescent="0.2">
      <c r="A77" s="392" t="s">
        <v>278</v>
      </c>
      <c r="B77" s="392" t="s">
        <v>279</v>
      </c>
      <c r="C77" s="392" t="s">
        <v>280</v>
      </c>
      <c r="D77" s="392" t="s">
        <v>280</v>
      </c>
      <c r="E77" s="377">
        <v>13001</v>
      </c>
      <c r="F77" s="392" t="s">
        <v>290</v>
      </c>
      <c r="G77" s="377">
        <v>13111</v>
      </c>
      <c r="H77" s="490">
        <v>116312</v>
      </c>
      <c r="I77" s="491">
        <v>101219</v>
      </c>
      <c r="J77" s="198">
        <v>87.02</v>
      </c>
      <c r="K77" s="569"/>
      <c r="L77" s="569"/>
      <c r="M77" s="569"/>
      <c r="N77" s="569"/>
    </row>
    <row r="78" spans="1:14" s="5" customFormat="1" ht="12.75" x14ac:dyDescent="0.2">
      <c r="A78" s="392" t="s">
        <v>278</v>
      </c>
      <c r="B78" s="392" t="s">
        <v>279</v>
      </c>
      <c r="C78" s="392" t="s">
        <v>280</v>
      </c>
      <c r="D78" s="392" t="s">
        <v>280</v>
      </c>
      <c r="E78" s="377">
        <v>13001</v>
      </c>
      <c r="F78" s="392" t="s">
        <v>291</v>
      </c>
      <c r="G78" s="377">
        <v>13112</v>
      </c>
      <c r="H78" s="490">
        <v>176105</v>
      </c>
      <c r="I78" s="491">
        <v>168372</v>
      </c>
      <c r="J78" s="198">
        <v>95.61</v>
      </c>
      <c r="K78" s="569"/>
      <c r="L78" s="569"/>
      <c r="M78" s="569"/>
      <c r="N78" s="569"/>
    </row>
    <row r="79" spans="1:14" s="5" customFormat="1" ht="12.75" x14ac:dyDescent="0.2">
      <c r="A79" s="392" t="s">
        <v>278</v>
      </c>
      <c r="B79" s="392" t="s">
        <v>279</v>
      </c>
      <c r="C79" s="392" t="s">
        <v>280</v>
      </c>
      <c r="D79" s="392" t="s">
        <v>280</v>
      </c>
      <c r="E79" s="377">
        <v>13001</v>
      </c>
      <c r="F79" s="392" t="s">
        <v>292</v>
      </c>
      <c r="G79" s="377">
        <v>13113</v>
      </c>
      <c r="H79" s="490">
        <v>92678</v>
      </c>
      <c r="I79" s="491">
        <v>48966</v>
      </c>
      <c r="J79" s="198">
        <v>52.83</v>
      </c>
      <c r="K79" s="569"/>
      <c r="L79" s="569"/>
      <c r="M79" s="569"/>
      <c r="N79" s="569"/>
    </row>
    <row r="80" spans="1:14" s="5" customFormat="1" ht="12.75" x14ac:dyDescent="0.2">
      <c r="A80" s="392" t="s">
        <v>278</v>
      </c>
      <c r="B80" s="392" t="s">
        <v>279</v>
      </c>
      <c r="C80" s="392" t="s">
        <v>280</v>
      </c>
      <c r="D80" s="392" t="s">
        <v>280</v>
      </c>
      <c r="E80" s="377">
        <v>13001</v>
      </c>
      <c r="F80" s="392" t="s">
        <v>293</v>
      </c>
      <c r="G80" s="377">
        <v>13114</v>
      </c>
      <c r="H80" s="490">
        <v>294480</v>
      </c>
      <c r="I80" s="491">
        <v>217537</v>
      </c>
      <c r="J80" s="198">
        <v>73.87</v>
      </c>
      <c r="K80" s="569"/>
      <c r="L80" s="569"/>
      <c r="M80" s="569"/>
      <c r="N80" s="569"/>
    </row>
    <row r="81" spans="1:14" s="5" customFormat="1" ht="12.75" x14ac:dyDescent="0.2">
      <c r="A81" s="392" t="s">
        <v>278</v>
      </c>
      <c r="B81" s="392" t="s">
        <v>279</v>
      </c>
      <c r="C81" s="392" t="s">
        <v>280</v>
      </c>
      <c r="D81" s="392" t="s">
        <v>280</v>
      </c>
      <c r="E81" s="377">
        <v>13001</v>
      </c>
      <c r="F81" s="392" t="s">
        <v>294</v>
      </c>
      <c r="G81" s="377">
        <v>13115</v>
      </c>
      <c r="H81" s="490">
        <v>103092</v>
      </c>
      <c r="I81" s="491">
        <v>66190</v>
      </c>
      <c r="J81" s="198">
        <v>64.2</v>
      </c>
      <c r="K81" s="569"/>
      <c r="L81" s="569"/>
      <c r="M81" s="569"/>
      <c r="N81" s="569"/>
    </row>
    <row r="82" spans="1:14" s="5" customFormat="1" ht="12.75" x14ac:dyDescent="0.2">
      <c r="A82" s="392" t="s">
        <v>278</v>
      </c>
      <c r="B82" s="392" t="s">
        <v>279</v>
      </c>
      <c r="C82" s="392" t="s">
        <v>280</v>
      </c>
      <c r="D82" s="392" t="s">
        <v>280</v>
      </c>
      <c r="E82" s="377">
        <v>13001</v>
      </c>
      <c r="F82" s="392" t="s">
        <v>295</v>
      </c>
      <c r="G82" s="377">
        <v>13116</v>
      </c>
      <c r="H82" s="490">
        <v>98651</v>
      </c>
      <c r="I82" s="491">
        <v>90826</v>
      </c>
      <c r="J82" s="198">
        <v>92.07</v>
      </c>
      <c r="K82" s="569"/>
      <c r="L82" s="569"/>
      <c r="M82" s="569"/>
      <c r="N82" s="569"/>
    </row>
    <row r="83" spans="1:14" s="5" customFormat="1" ht="12.75" x14ac:dyDescent="0.2">
      <c r="A83" s="392" t="s">
        <v>278</v>
      </c>
      <c r="B83" s="392" t="s">
        <v>279</v>
      </c>
      <c r="C83" s="392" t="s">
        <v>280</v>
      </c>
      <c r="D83" s="392" t="s">
        <v>280</v>
      </c>
      <c r="E83" s="377">
        <v>13001</v>
      </c>
      <c r="F83" s="392" t="s">
        <v>296</v>
      </c>
      <c r="G83" s="377">
        <v>13117</v>
      </c>
      <c r="H83" s="490">
        <v>95901</v>
      </c>
      <c r="I83" s="491">
        <v>91501</v>
      </c>
      <c r="J83" s="198">
        <v>95.41</v>
      </c>
      <c r="K83" s="569"/>
      <c r="L83" s="569"/>
      <c r="M83" s="569"/>
      <c r="N83" s="569"/>
    </row>
    <row r="84" spans="1:14" s="5" customFormat="1" ht="12.75" x14ac:dyDescent="0.2">
      <c r="A84" s="392" t="s">
        <v>278</v>
      </c>
      <c r="B84" s="392" t="s">
        <v>279</v>
      </c>
      <c r="C84" s="392" t="s">
        <v>280</v>
      </c>
      <c r="D84" s="392" t="s">
        <v>280</v>
      </c>
      <c r="E84" s="377">
        <v>13001</v>
      </c>
      <c r="F84" s="392" t="s">
        <v>297</v>
      </c>
      <c r="G84" s="377">
        <v>13118</v>
      </c>
      <c r="H84" s="490">
        <v>116249</v>
      </c>
      <c r="I84" s="491">
        <v>100399</v>
      </c>
      <c r="J84" s="198">
        <v>86.37</v>
      </c>
      <c r="K84" s="569"/>
      <c r="L84" s="569"/>
      <c r="M84" s="569"/>
      <c r="N84" s="569"/>
    </row>
    <row r="85" spans="1:14" s="5" customFormat="1" ht="12.75" x14ac:dyDescent="0.2">
      <c r="A85" s="392" t="s">
        <v>278</v>
      </c>
      <c r="B85" s="392" t="s">
        <v>279</v>
      </c>
      <c r="C85" s="392" t="s">
        <v>280</v>
      </c>
      <c r="D85" s="392" t="s">
        <v>280</v>
      </c>
      <c r="E85" s="377">
        <v>13001</v>
      </c>
      <c r="F85" s="392" t="s">
        <v>298</v>
      </c>
      <c r="G85" s="377">
        <v>13119</v>
      </c>
      <c r="H85" s="490">
        <v>517393</v>
      </c>
      <c r="I85" s="491">
        <v>502507</v>
      </c>
      <c r="J85" s="198">
        <v>97.12</v>
      </c>
      <c r="K85" s="569"/>
      <c r="L85" s="569"/>
      <c r="M85" s="569"/>
      <c r="N85" s="569"/>
    </row>
    <row r="86" spans="1:14" s="5" customFormat="1" ht="12.75" x14ac:dyDescent="0.2">
      <c r="A86" s="392" t="s">
        <v>278</v>
      </c>
      <c r="B86" s="392" t="s">
        <v>279</v>
      </c>
      <c r="C86" s="392" t="s">
        <v>280</v>
      </c>
      <c r="D86" s="392" t="s">
        <v>280</v>
      </c>
      <c r="E86" s="377">
        <v>13001</v>
      </c>
      <c r="F86" s="392" t="s">
        <v>299</v>
      </c>
      <c r="G86" s="377">
        <v>13120</v>
      </c>
      <c r="H86" s="490">
        <v>208048</v>
      </c>
      <c r="I86" s="491">
        <v>131482</v>
      </c>
      <c r="J86" s="198">
        <v>63.2</v>
      </c>
      <c r="K86" s="569"/>
      <c r="L86" s="569"/>
      <c r="M86" s="569"/>
      <c r="N86" s="569"/>
    </row>
    <row r="87" spans="1:14" s="5" customFormat="1" ht="12.75" x14ac:dyDescent="0.2">
      <c r="A87" s="392" t="s">
        <v>278</v>
      </c>
      <c r="B87" s="392" t="s">
        <v>279</v>
      </c>
      <c r="C87" s="392" t="s">
        <v>280</v>
      </c>
      <c r="D87" s="392" t="s">
        <v>280</v>
      </c>
      <c r="E87" s="377">
        <v>13001</v>
      </c>
      <c r="F87" s="392" t="s">
        <v>300</v>
      </c>
      <c r="G87" s="377">
        <v>13121</v>
      </c>
      <c r="H87" s="490">
        <v>101035</v>
      </c>
      <c r="I87" s="491">
        <v>85958</v>
      </c>
      <c r="J87" s="198">
        <v>85.08</v>
      </c>
      <c r="K87" s="569"/>
      <c r="L87" s="569"/>
      <c r="M87" s="569"/>
      <c r="N87" s="569"/>
    </row>
    <row r="88" spans="1:14" s="5" customFormat="1" ht="12.75" x14ac:dyDescent="0.2">
      <c r="A88" s="392" t="s">
        <v>278</v>
      </c>
      <c r="B88" s="392" t="s">
        <v>279</v>
      </c>
      <c r="C88" s="392" t="s">
        <v>280</v>
      </c>
      <c r="D88" s="392" t="s">
        <v>280</v>
      </c>
      <c r="E88" s="377">
        <v>13001</v>
      </c>
      <c r="F88" s="392" t="s">
        <v>301</v>
      </c>
      <c r="G88" s="377">
        <v>13122</v>
      </c>
      <c r="H88" s="490">
        <v>241394</v>
      </c>
      <c r="I88" s="491">
        <v>217835</v>
      </c>
      <c r="J88" s="198">
        <v>90.24</v>
      </c>
      <c r="K88" s="569"/>
      <c r="L88" s="569"/>
      <c r="M88" s="569"/>
      <c r="N88" s="569"/>
    </row>
    <row r="89" spans="1:14" s="5" customFormat="1" ht="12.75" x14ac:dyDescent="0.2">
      <c r="A89" s="392" t="s">
        <v>278</v>
      </c>
      <c r="B89" s="392" t="s">
        <v>279</v>
      </c>
      <c r="C89" s="392" t="s">
        <v>280</v>
      </c>
      <c r="D89" s="392" t="s">
        <v>280</v>
      </c>
      <c r="E89" s="377">
        <v>13001</v>
      </c>
      <c r="F89" s="392" t="s">
        <v>302</v>
      </c>
      <c r="G89" s="377">
        <v>13123</v>
      </c>
      <c r="H89" s="490">
        <v>141986</v>
      </c>
      <c r="I89" s="491">
        <v>91379</v>
      </c>
      <c r="J89" s="198">
        <v>64.36</v>
      </c>
      <c r="K89" s="569"/>
      <c r="L89" s="569"/>
      <c r="M89" s="569"/>
      <c r="N89" s="569"/>
    </row>
    <row r="90" spans="1:14" s="5" customFormat="1" ht="12.75" x14ac:dyDescent="0.2">
      <c r="A90" s="392" t="s">
        <v>278</v>
      </c>
      <c r="B90" s="392" t="s">
        <v>279</v>
      </c>
      <c r="C90" s="392" t="s">
        <v>280</v>
      </c>
      <c r="D90" s="392" t="s">
        <v>280</v>
      </c>
      <c r="E90" s="377">
        <v>13001</v>
      </c>
      <c r="F90" s="392" t="s">
        <v>303</v>
      </c>
      <c r="G90" s="377">
        <v>13124</v>
      </c>
      <c r="H90" s="490">
        <v>222754</v>
      </c>
      <c r="I90" s="491">
        <v>210624</v>
      </c>
      <c r="J90" s="198">
        <v>94.55</v>
      </c>
      <c r="K90" s="569"/>
      <c r="L90" s="569"/>
      <c r="M90" s="569"/>
      <c r="N90" s="569"/>
    </row>
    <row r="91" spans="1:14" s="5" customFormat="1" ht="12.75" x14ac:dyDescent="0.2">
      <c r="A91" s="392" t="s">
        <v>278</v>
      </c>
      <c r="B91" s="392" t="s">
        <v>279</v>
      </c>
      <c r="C91" s="392" t="s">
        <v>280</v>
      </c>
      <c r="D91" s="392" t="s">
        <v>280</v>
      </c>
      <c r="E91" s="377">
        <v>13001</v>
      </c>
      <c r="F91" s="392" t="s">
        <v>304</v>
      </c>
      <c r="G91" s="377">
        <v>13125</v>
      </c>
      <c r="H91" s="490">
        <v>209676</v>
      </c>
      <c r="I91" s="491">
        <v>197464</v>
      </c>
      <c r="J91" s="198">
        <v>94.18</v>
      </c>
      <c r="K91" s="569"/>
      <c r="L91" s="569"/>
      <c r="M91" s="569"/>
      <c r="N91" s="569"/>
    </row>
    <row r="92" spans="1:14" s="5" customFormat="1" ht="12.75" x14ac:dyDescent="0.2">
      <c r="A92" s="392" t="s">
        <v>278</v>
      </c>
      <c r="B92" s="392" t="s">
        <v>279</v>
      </c>
      <c r="C92" s="392" t="s">
        <v>280</v>
      </c>
      <c r="D92" s="392" t="s">
        <v>280</v>
      </c>
      <c r="E92" s="377">
        <v>13001</v>
      </c>
      <c r="F92" s="392" t="s">
        <v>305</v>
      </c>
      <c r="G92" s="377">
        <v>13126</v>
      </c>
      <c r="H92" s="490">
        <v>109784</v>
      </c>
      <c r="I92" s="491">
        <v>69389</v>
      </c>
      <c r="J92" s="198">
        <v>63.21</v>
      </c>
      <c r="K92" s="569"/>
      <c r="L92" s="569"/>
      <c r="M92" s="569"/>
      <c r="N92" s="569"/>
    </row>
    <row r="93" spans="1:14" s="5" customFormat="1" ht="12.75" x14ac:dyDescent="0.2">
      <c r="A93" s="392" t="s">
        <v>278</v>
      </c>
      <c r="B93" s="392" t="s">
        <v>279</v>
      </c>
      <c r="C93" s="392" t="s">
        <v>280</v>
      </c>
      <c r="D93" s="392" t="s">
        <v>280</v>
      </c>
      <c r="E93" s="377">
        <v>13001</v>
      </c>
      <c r="F93" s="392" t="s">
        <v>306</v>
      </c>
      <c r="G93" s="377">
        <v>13127</v>
      </c>
      <c r="H93" s="490">
        <v>157569</v>
      </c>
      <c r="I93" s="491">
        <v>130141</v>
      </c>
      <c r="J93" s="198">
        <v>82.59</v>
      </c>
      <c r="K93" s="569"/>
      <c r="L93" s="569"/>
      <c r="M93" s="569"/>
      <c r="N93" s="569"/>
    </row>
    <row r="94" spans="1:14" s="5" customFormat="1" ht="12.75" x14ac:dyDescent="0.2">
      <c r="A94" s="392" t="s">
        <v>278</v>
      </c>
      <c r="B94" s="392" t="s">
        <v>279</v>
      </c>
      <c r="C94" s="392" t="s">
        <v>280</v>
      </c>
      <c r="D94" s="392" t="s">
        <v>280</v>
      </c>
      <c r="E94" s="377">
        <v>13001</v>
      </c>
      <c r="F94" s="392" t="s">
        <v>307</v>
      </c>
      <c r="G94" s="377">
        <v>13128</v>
      </c>
      <c r="H94" s="490">
        <v>146987</v>
      </c>
      <c r="I94" s="491">
        <v>133740</v>
      </c>
      <c r="J94" s="198">
        <v>90.99</v>
      </c>
      <c r="K94" s="569"/>
      <c r="L94" s="569"/>
      <c r="M94" s="569"/>
      <c r="N94" s="569"/>
    </row>
    <row r="95" spans="1:14" s="5" customFormat="1" ht="12.75" x14ac:dyDescent="0.2">
      <c r="A95" s="392" t="s">
        <v>278</v>
      </c>
      <c r="B95" s="392" t="s">
        <v>279</v>
      </c>
      <c r="C95" s="392" t="s">
        <v>280</v>
      </c>
      <c r="D95" s="392" t="s">
        <v>280</v>
      </c>
      <c r="E95" s="377">
        <v>13001</v>
      </c>
      <c r="F95" s="392" t="s">
        <v>308</v>
      </c>
      <c r="G95" s="377">
        <v>13129</v>
      </c>
      <c r="H95" s="490">
        <v>94325</v>
      </c>
      <c r="I95" s="491">
        <v>79242</v>
      </c>
      <c r="J95" s="198">
        <v>84.01</v>
      </c>
      <c r="K95" s="569"/>
      <c r="L95" s="569"/>
      <c r="M95" s="569"/>
      <c r="N95" s="569"/>
    </row>
    <row r="96" spans="1:14" s="5" customFormat="1" ht="12.75" x14ac:dyDescent="0.2">
      <c r="A96" s="392" t="s">
        <v>278</v>
      </c>
      <c r="B96" s="392" t="s">
        <v>279</v>
      </c>
      <c r="C96" s="392" t="s">
        <v>280</v>
      </c>
      <c r="D96" s="392" t="s">
        <v>280</v>
      </c>
      <c r="E96" s="377">
        <v>13001</v>
      </c>
      <c r="F96" s="392" t="s">
        <v>309</v>
      </c>
      <c r="G96" s="377">
        <v>13130</v>
      </c>
      <c r="H96" s="490">
        <v>107828</v>
      </c>
      <c r="I96" s="491">
        <v>50862</v>
      </c>
      <c r="J96" s="198">
        <v>47.17</v>
      </c>
      <c r="K96" s="569"/>
      <c r="L96" s="569"/>
      <c r="M96" s="569"/>
      <c r="N96" s="569"/>
    </row>
    <row r="97" spans="1:14" s="5" customFormat="1" ht="12.75" x14ac:dyDescent="0.2">
      <c r="A97" s="392" t="s">
        <v>278</v>
      </c>
      <c r="B97" s="392" t="s">
        <v>279</v>
      </c>
      <c r="C97" s="392" t="s">
        <v>280</v>
      </c>
      <c r="D97" s="392" t="s">
        <v>280</v>
      </c>
      <c r="E97" s="377">
        <v>13001</v>
      </c>
      <c r="F97" s="392" t="s">
        <v>310</v>
      </c>
      <c r="G97" s="377">
        <v>13131</v>
      </c>
      <c r="H97" s="490">
        <v>82602</v>
      </c>
      <c r="I97" s="491">
        <v>70193</v>
      </c>
      <c r="J97" s="198">
        <v>84.98</v>
      </c>
      <c r="K97" s="569"/>
      <c r="L97" s="569"/>
      <c r="M97" s="569"/>
      <c r="N97" s="569"/>
    </row>
    <row r="98" spans="1:14" s="5" customFormat="1" ht="12.75" x14ac:dyDescent="0.2">
      <c r="A98" s="392" t="s">
        <v>278</v>
      </c>
      <c r="B98" s="392" t="s">
        <v>279</v>
      </c>
      <c r="C98" s="392" t="s">
        <v>280</v>
      </c>
      <c r="D98" s="392" t="s">
        <v>280</v>
      </c>
      <c r="E98" s="377">
        <v>13001</v>
      </c>
      <c r="F98" s="392" t="s">
        <v>311</v>
      </c>
      <c r="G98" s="377">
        <v>13132</v>
      </c>
      <c r="H98" s="490">
        <v>85300</v>
      </c>
      <c r="I98" s="491">
        <v>47736</v>
      </c>
      <c r="J98" s="198">
        <v>55.96</v>
      </c>
      <c r="K98" s="569"/>
      <c r="L98" s="569"/>
      <c r="M98" s="569"/>
      <c r="N98" s="569"/>
    </row>
    <row r="99" spans="1:14" s="5" customFormat="1" ht="12.75" x14ac:dyDescent="0.2">
      <c r="A99" s="392" t="s">
        <v>278</v>
      </c>
      <c r="B99" s="392" t="s">
        <v>312</v>
      </c>
      <c r="C99" s="392" t="s">
        <v>280</v>
      </c>
      <c r="D99" s="392" t="s">
        <v>280</v>
      </c>
      <c r="E99" s="377">
        <v>13001</v>
      </c>
      <c r="F99" s="392" t="s">
        <v>313</v>
      </c>
      <c r="G99" s="377">
        <v>13201</v>
      </c>
      <c r="H99" s="490">
        <v>565439</v>
      </c>
      <c r="I99" s="491">
        <v>534876</v>
      </c>
      <c r="J99" s="198">
        <v>94.59</v>
      </c>
      <c r="K99" s="569"/>
      <c r="L99" s="569"/>
      <c r="M99" s="569"/>
      <c r="N99" s="569"/>
    </row>
    <row r="100" spans="1:14" s="5" customFormat="1" ht="12.75" x14ac:dyDescent="0.2">
      <c r="A100" s="392" t="s">
        <v>278</v>
      </c>
      <c r="B100" s="392" t="s">
        <v>312</v>
      </c>
      <c r="C100" s="392" t="s">
        <v>280</v>
      </c>
      <c r="D100" s="392" t="s">
        <v>280</v>
      </c>
      <c r="E100" s="377">
        <v>13001</v>
      </c>
      <c r="F100" s="392" t="s">
        <v>314</v>
      </c>
      <c r="G100" s="377">
        <v>13202</v>
      </c>
      <c r="H100" s="490">
        <v>11514</v>
      </c>
      <c r="I100" s="491">
        <v>3792</v>
      </c>
      <c r="J100" s="198">
        <v>32.93</v>
      </c>
      <c r="K100" s="569"/>
      <c r="L100" s="569"/>
      <c r="M100" s="569"/>
      <c r="N100" s="569"/>
    </row>
    <row r="101" spans="1:14" s="5" customFormat="1" ht="12.75" x14ac:dyDescent="0.2">
      <c r="A101" s="392" t="s">
        <v>278</v>
      </c>
      <c r="B101" s="392" t="s">
        <v>312</v>
      </c>
      <c r="C101" s="392" t="s">
        <v>280</v>
      </c>
      <c r="D101" s="392" t="s">
        <v>280</v>
      </c>
      <c r="E101" s="377">
        <v>13001</v>
      </c>
      <c r="F101" s="392" t="s">
        <v>315</v>
      </c>
      <c r="G101" s="377">
        <v>13203</v>
      </c>
      <c r="H101" s="490">
        <v>11115</v>
      </c>
      <c r="I101" s="491">
        <v>4401</v>
      </c>
      <c r="J101" s="198">
        <v>39.6</v>
      </c>
      <c r="K101" s="569"/>
      <c r="L101" s="569"/>
      <c r="M101" s="569"/>
      <c r="N101" s="569"/>
    </row>
    <row r="102" spans="1:14" s="5" customFormat="1" ht="12.75" x14ac:dyDescent="0.2">
      <c r="A102" s="392" t="s">
        <v>278</v>
      </c>
      <c r="B102" s="392" t="s">
        <v>316</v>
      </c>
      <c r="C102" s="392" t="s">
        <v>280</v>
      </c>
      <c r="D102" s="392" t="s">
        <v>280</v>
      </c>
      <c r="E102" s="377">
        <v>13001</v>
      </c>
      <c r="F102" s="392" t="s">
        <v>317</v>
      </c>
      <c r="G102" s="377">
        <v>13301</v>
      </c>
      <c r="H102" s="490">
        <v>117839</v>
      </c>
      <c r="I102" s="491">
        <v>88632</v>
      </c>
      <c r="J102" s="198">
        <v>75.209999999999994</v>
      </c>
      <c r="K102" s="569"/>
      <c r="L102" s="569"/>
      <c r="M102" s="569"/>
      <c r="N102" s="569"/>
    </row>
    <row r="103" spans="1:14" s="5" customFormat="1" ht="12.75" x14ac:dyDescent="0.2">
      <c r="A103" s="392" t="s">
        <v>278</v>
      </c>
      <c r="B103" s="392" t="s">
        <v>316</v>
      </c>
      <c r="C103" s="392" t="s">
        <v>280</v>
      </c>
      <c r="D103" s="392" t="s">
        <v>280</v>
      </c>
      <c r="E103" s="377">
        <v>13001</v>
      </c>
      <c r="F103" s="392" t="s">
        <v>318</v>
      </c>
      <c r="G103" s="377">
        <v>13302</v>
      </c>
      <c r="H103" s="490">
        <v>80683</v>
      </c>
      <c r="I103" s="491">
        <v>56765</v>
      </c>
      <c r="J103" s="198">
        <v>70.36</v>
      </c>
      <c r="K103" s="569"/>
      <c r="L103" s="569"/>
      <c r="M103" s="569"/>
      <c r="N103" s="569"/>
    </row>
    <row r="104" spans="1:14" s="5" customFormat="1" ht="12.75" x14ac:dyDescent="0.2">
      <c r="A104" s="392" t="s">
        <v>278</v>
      </c>
      <c r="B104" s="392" t="s">
        <v>316</v>
      </c>
      <c r="C104" s="392" t="s">
        <v>280</v>
      </c>
      <c r="D104" s="392" t="s">
        <v>280</v>
      </c>
      <c r="E104" s="377">
        <v>13001</v>
      </c>
      <c r="F104" s="392" t="s">
        <v>319</v>
      </c>
      <c r="G104" s="377">
        <v>13303</v>
      </c>
      <c r="H104" s="490">
        <v>13057</v>
      </c>
      <c r="I104" s="491">
        <v>6774</v>
      </c>
      <c r="J104" s="198">
        <v>51.88</v>
      </c>
      <c r="K104" s="569"/>
      <c r="L104" s="569"/>
      <c r="M104" s="569"/>
      <c r="N104" s="569"/>
    </row>
    <row r="105" spans="1:14" s="5" customFormat="1" ht="12.75" x14ac:dyDescent="0.2">
      <c r="A105" s="392" t="s">
        <v>278</v>
      </c>
      <c r="B105" s="392" t="s">
        <v>320</v>
      </c>
      <c r="C105" s="392" t="s">
        <v>280</v>
      </c>
      <c r="D105" s="392" t="s">
        <v>280</v>
      </c>
      <c r="E105" s="377">
        <v>13001</v>
      </c>
      <c r="F105" s="392" t="s">
        <v>321</v>
      </c>
      <c r="G105" s="377">
        <v>13401</v>
      </c>
      <c r="H105" s="490">
        <v>295550</v>
      </c>
      <c r="I105" s="491">
        <v>263020</v>
      </c>
      <c r="J105" s="198">
        <v>88.99</v>
      </c>
      <c r="K105" s="569"/>
      <c r="L105" s="569"/>
      <c r="M105" s="569"/>
      <c r="N105" s="569"/>
    </row>
    <row r="106" spans="1:14" s="5" customFormat="1" ht="12.75" x14ac:dyDescent="0.2">
      <c r="A106" s="392" t="s">
        <v>278</v>
      </c>
      <c r="B106" s="392" t="s">
        <v>320</v>
      </c>
      <c r="C106" s="392" t="s">
        <v>280</v>
      </c>
      <c r="D106" s="392" t="s">
        <v>280</v>
      </c>
      <c r="E106" s="377">
        <v>13001</v>
      </c>
      <c r="F106" s="392" t="s">
        <v>322</v>
      </c>
      <c r="G106" s="377">
        <v>13402</v>
      </c>
      <c r="H106" s="490">
        <v>82267</v>
      </c>
      <c r="I106" s="491">
        <v>68231</v>
      </c>
      <c r="J106" s="198">
        <v>82.94</v>
      </c>
      <c r="K106" s="569"/>
      <c r="L106" s="569"/>
      <c r="M106" s="569"/>
      <c r="N106" s="569"/>
    </row>
    <row r="107" spans="1:14" s="5" customFormat="1" ht="12.75" x14ac:dyDescent="0.2">
      <c r="A107" s="392" t="s">
        <v>278</v>
      </c>
      <c r="B107" s="392" t="s">
        <v>320</v>
      </c>
      <c r="C107" s="392" t="s">
        <v>280</v>
      </c>
      <c r="D107" s="392" t="s">
        <v>280</v>
      </c>
      <c r="E107" s="377">
        <v>13001</v>
      </c>
      <c r="F107" s="392" t="s">
        <v>323</v>
      </c>
      <c r="G107" s="377">
        <v>13403</v>
      </c>
      <c r="H107" s="490">
        <v>11488</v>
      </c>
      <c r="I107" s="491">
        <v>7368</v>
      </c>
      <c r="J107" s="198">
        <v>64.14</v>
      </c>
      <c r="K107" s="569"/>
      <c r="L107" s="569"/>
      <c r="M107" s="569"/>
      <c r="N107" s="569"/>
    </row>
    <row r="108" spans="1:14" s="5" customFormat="1" ht="12.75" x14ac:dyDescent="0.2">
      <c r="A108" s="392" t="s">
        <v>278</v>
      </c>
      <c r="B108" s="392" t="s">
        <v>320</v>
      </c>
      <c r="C108" s="392" t="s">
        <v>280</v>
      </c>
      <c r="D108" s="392" t="s">
        <v>280</v>
      </c>
      <c r="E108" s="377">
        <v>13001</v>
      </c>
      <c r="F108" s="392" t="s">
        <v>324</v>
      </c>
      <c r="G108" s="377">
        <v>13404</v>
      </c>
      <c r="H108" s="490">
        <v>46352</v>
      </c>
      <c r="I108" s="491">
        <v>31400</v>
      </c>
      <c r="J108" s="198">
        <v>67.739999999999995</v>
      </c>
      <c r="K108" s="569"/>
      <c r="L108" s="569"/>
      <c r="M108" s="569"/>
      <c r="N108" s="569"/>
    </row>
    <row r="109" spans="1:14" s="5" customFormat="1" ht="12.75" x14ac:dyDescent="0.2">
      <c r="A109" s="392" t="s">
        <v>278</v>
      </c>
      <c r="B109" s="392" t="s">
        <v>325</v>
      </c>
      <c r="C109" s="392" t="s">
        <v>181</v>
      </c>
      <c r="D109" s="392" t="s">
        <v>325</v>
      </c>
      <c r="E109" s="377">
        <v>13501</v>
      </c>
      <c r="F109" s="193" t="s">
        <v>325</v>
      </c>
      <c r="G109" s="377">
        <v>13501</v>
      </c>
      <c r="H109" s="490">
        <v>84286</v>
      </c>
      <c r="I109" s="491">
        <v>58676</v>
      </c>
      <c r="J109" s="198">
        <v>69.62</v>
      </c>
      <c r="K109" s="569"/>
      <c r="L109" s="569"/>
      <c r="M109" s="569"/>
      <c r="N109" s="569"/>
    </row>
    <row r="110" spans="1:14" s="5" customFormat="1" ht="12.75" x14ac:dyDescent="0.2">
      <c r="A110" s="392" t="s">
        <v>278</v>
      </c>
      <c r="B110" s="392" t="s">
        <v>326</v>
      </c>
      <c r="C110" s="392" t="s">
        <v>280</v>
      </c>
      <c r="D110" s="392" t="s">
        <v>280</v>
      </c>
      <c r="E110" s="377">
        <v>13001</v>
      </c>
      <c r="F110" s="392" t="s">
        <v>326</v>
      </c>
      <c r="G110" s="377">
        <v>13601</v>
      </c>
      <c r="H110" s="490">
        <v>58950</v>
      </c>
      <c r="I110" s="491">
        <v>51626</v>
      </c>
      <c r="J110" s="198">
        <v>87.58</v>
      </c>
      <c r="K110" s="569"/>
      <c r="L110" s="569"/>
      <c r="M110" s="569"/>
      <c r="N110" s="569"/>
    </row>
    <row r="111" spans="1:14" s="5" customFormat="1" ht="12.75" x14ac:dyDescent="0.2">
      <c r="A111" s="392" t="s">
        <v>278</v>
      </c>
      <c r="B111" s="392" t="s">
        <v>326</v>
      </c>
      <c r="C111" s="392" t="s">
        <v>280</v>
      </c>
      <c r="D111" s="392" t="s">
        <v>280</v>
      </c>
      <c r="E111" s="377">
        <v>13001</v>
      </c>
      <c r="F111" s="392" t="s">
        <v>327</v>
      </c>
      <c r="G111" s="377">
        <v>13602</v>
      </c>
      <c r="H111" s="490">
        <v>29998</v>
      </c>
      <c r="I111" s="491">
        <v>21860</v>
      </c>
      <c r="J111" s="198">
        <v>72.87</v>
      </c>
      <c r="K111" s="569"/>
      <c r="L111" s="569"/>
      <c r="M111" s="569"/>
      <c r="N111" s="569"/>
    </row>
    <row r="112" spans="1:14" s="5" customFormat="1" ht="12.75" x14ac:dyDescent="0.2">
      <c r="A112" s="392" t="s">
        <v>278</v>
      </c>
      <c r="B112" s="392" t="s">
        <v>326</v>
      </c>
      <c r="C112" s="392" t="s">
        <v>280</v>
      </c>
      <c r="D112" s="392" t="s">
        <v>280</v>
      </c>
      <c r="E112" s="377">
        <v>13001</v>
      </c>
      <c r="F112" s="392" t="s">
        <v>328</v>
      </c>
      <c r="G112" s="377">
        <v>13603</v>
      </c>
      <c r="H112" s="490">
        <v>26910</v>
      </c>
      <c r="I112" s="491">
        <v>15269</v>
      </c>
      <c r="J112" s="198">
        <v>56.74</v>
      </c>
      <c r="K112" s="569"/>
      <c r="L112" s="569"/>
      <c r="M112" s="569"/>
      <c r="N112" s="569"/>
    </row>
    <row r="113" spans="1:14" s="5" customFormat="1" ht="12.75" x14ac:dyDescent="0.2">
      <c r="A113" s="392" t="s">
        <v>278</v>
      </c>
      <c r="B113" s="392" t="s">
        <v>326</v>
      </c>
      <c r="C113" s="392" t="s">
        <v>280</v>
      </c>
      <c r="D113" s="392" t="s">
        <v>280</v>
      </c>
      <c r="E113" s="377">
        <v>13001</v>
      </c>
      <c r="F113" s="392" t="s">
        <v>329</v>
      </c>
      <c r="G113" s="377">
        <v>13604</v>
      </c>
      <c r="H113" s="490">
        <v>54922</v>
      </c>
      <c r="I113" s="491">
        <v>45158</v>
      </c>
      <c r="J113" s="198">
        <v>82.22</v>
      </c>
      <c r="K113" s="569"/>
      <c r="L113" s="569"/>
      <c r="M113" s="569"/>
      <c r="N113" s="569"/>
    </row>
    <row r="114" spans="1:14" s="5" customFormat="1" ht="12.75" x14ac:dyDescent="0.2">
      <c r="A114" s="392" t="s">
        <v>278</v>
      </c>
      <c r="B114" s="392" t="s">
        <v>326</v>
      </c>
      <c r="C114" s="392" t="s">
        <v>280</v>
      </c>
      <c r="D114" s="392" t="s">
        <v>280</v>
      </c>
      <c r="E114" s="377">
        <v>13001</v>
      </c>
      <c r="F114" s="392" t="s">
        <v>330</v>
      </c>
      <c r="G114" s="377">
        <v>13605</v>
      </c>
      <c r="H114" s="490">
        <v>82959</v>
      </c>
      <c r="I114" s="491">
        <v>59872</v>
      </c>
      <c r="J114" s="198">
        <v>72.17</v>
      </c>
      <c r="K114" s="569"/>
      <c r="L114" s="569"/>
      <c r="M114" s="569"/>
      <c r="N114" s="569"/>
    </row>
    <row r="115" spans="1:14" s="5" customFormat="1" ht="12.75" x14ac:dyDescent="0.2">
      <c r="A115" s="392" t="s">
        <v>331</v>
      </c>
      <c r="B115" s="392" t="s">
        <v>332</v>
      </c>
      <c r="C115" s="392" t="s">
        <v>181</v>
      </c>
      <c r="D115" s="392" t="s">
        <v>332</v>
      </c>
      <c r="E115" s="377">
        <v>14101</v>
      </c>
      <c r="F115" s="392" t="s">
        <v>332</v>
      </c>
      <c r="G115" s="377">
        <v>14101</v>
      </c>
      <c r="H115" s="490">
        <v>153993</v>
      </c>
      <c r="I115" s="491">
        <v>117776</v>
      </c>
      <c r="J115" s="198">
        <v>76.48</v>
      </c>
      <c r="K115" s="569"/>
      <c r="L115" s="569"/>
      <c r="M115" s="569"/>
      <c r="N115" s="569"/>
    </row>
    <row r="116" spans="1:14" s="5" customFormat="1" ht="12.75" x14ac:dyDescent="0.2">
      <c r="A116" s="392" t="s">
        <v>333</v>
      </c>
      <c r="B116" s="392" t="s">
        <v>334</v>
      </c>
      <c r="C116" s="392" t="s">
        <v>181</v>
      </c>
      <c r="D116" s="392" t="s">
        <v>334</v>
      </c>
      <c r="E116" s="377">
        <v>15101</v>
      </c>
      <c r="F116" s="392" t="s">
        <v>334</v>
      </c>
      <c r="G116" s="377">
        <v>15101</v>
      </c>
      <c r="H116" s="490">
        <v>203132</v>
      </c>
      <c r="I116" s="491">
        <v>154433</v>
      </c>
      <c r="J116" s="198">
        <v>76.03</v>
      </c>
      <c r="K116" s="569"/>
      <c r="L116" s="569"/>
      <c r="M116" s="569"/>
      <c r="N116" s="569"/>
    </row>
    <row r="117" spans="1:14" s="5" customFormat="1" ht="12.75" x14ac:dyDescent="0.2">
      <c r="A117" s="392" t="s">
        <v>335</v>
      </c>
      <c r="B117" s="349" t="s">
        <v>336</v>
      </c>
      <c r="C117" s="349" t="s">
        <v>181</v>
      </c>
      <c r="D117" s="392" t="s">
        <v>337</v>
      </c>
      <c r="E117" s="377">
        <v>16101</v>
      </c>
      <c r="F117" s="392" t="s">
        <v>338</v>
      </c>
      <c r="G117" s="377">
        <v>16101</v>
      </c>
      <c r="H117" s="490">
        <v>168343</v>
      </c>
      <c r="I117" s="491">
        <v>145225</v>
      </c>
      <c r="J117" s="198">
        <v>86.27</v>
      </c>
      <c r="K117" s="569"/>
      <c r="L117" s="569"/>
      <c r="M117" s="569"/>
      <c r="N117" s="569"/>
    </row>
    <row r="118" spans="1:14" s="5" customFormat="1" ht="12.75" x14ac:dyDescent="0.2">
      <c r="A118" s="392" t="s">
        <v>335</v>
      </c>
      <c r="B118" s="349" t="s">
        <v>336</v>
      </c>
      <c r="C118" s="349" t="s">
        <v>181</v>
      </c>
      <c r="D118" s="392" t="s">
        <v>337</v>
      </c>
      <c r="E118" s="377">
        <v>16101</v>
      </c>
      <c r="F118" s="392" t="s">
        <v>339</v>
      </c>
      <c r="G118" s="377">
        <v>16103</v>
      </c>
      <c r="H118" s="490">
        <v>27359</v>
      </c>
      <c r="I118" s="491">
        <v>18791</v>
      </c>
      <c r="J118" s="198">
        <v>68.680000000000007</v>
      </c>
      <c r="K118" s="569"/>
      <c r="L118" s="569"/>
      <c r="M118" s="569"/>
      <c r="N118" s="569"/>
    </row>
    <row r="119" spans="1:14" s="5" customFormat="1" ht="12.75" x14ac:dyDescent="0.2">
      <c r="A119" s="392" t="s">
        <v>335</v>
      </c>
      <c r="B119" s="349" t="s">
        <v>340</v>
      </c>
      <c r="C119" s="349" t="s">
        <v>181</v>
      </c>
      <c r="D119" s="387" t="s">
        <v>341</v>
      </c>
      <c r="E119" s="377">
        <v>16301</v>
      </c>
      <c r="F119" s="387" t="s">
        <v>341</v>
      </c>
      <c r="G119" s="377">
        <v>16301</v>
      </c>
      <c r="H119" s="490">
        <v>33109</v>
      </c>
      <c r="I119" s="491">
        <v>27682</v>
      </c>
      <c r="J119" s="198">
        <v>83.61</v>
      </c>
      <c r="K119" s="569"/>
      <c r="L119" s="569"/>
      <c r="M119" s="569"/>
      <c r="N119" s="569"/>
    </row>
  </sheetData>
  <mergeCells count="1">
    <mergeCell ref="B1:J1"/>
  </mergeCells>
  <hyperlinks>
    <hyperlink ref="K1" location="INDICE!A1" display="INDICE" xr:uid="{00000000-0004-0000-1B00-000000000000}"/>
    <hyperlink ref="K2" location="Matriz_Estadisticas!A1" display="ESTADÍSTICAS" xr:uid="{00000000-0004-0000-1B00-000001000000}"/>
  </hyperlinks>
  <pageMargins left="0.7" right="0.7" top="0.75" bottom="0.75" header="0.3" footer="0.3"/>
  <pageSetup orientation="portrait" horizontalDpi="4294967293" verticalDpi="4294967293"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C38"/>
  <sheetViews>
    <sheetView workbookViewId="0"/>
  </sheetViews>
  <sheetFormatPr baseColWidth="10" defaultColWidth="11.42578125" defaultRowHeight="15" x14ac:dyDescent="0.25"/>
  <cols>
    <col min="1" max="1" width="44.42578125" style="655" bestFit="1" customWidth="1"/>
    <col min="2" max="2" width="100.7109375" style="34" customWidth="1"/>
    <col min="3" max="3" width="11.85546875" style="34" bestFit="1" customWidth="1"/>
    <col min="4" max="16384" width="11.42578125" style="34"/>
  </cols>
  <sheetData>
    <row r="1" spans="1:3" x14ac:dyDescent="0.25">
      <c r="A1" s="679" t="s">
        <v>401</v>
      </c>
      <c r="B1" s="679" t="s">
        <v>402</v>
      </c>
      <c r="C1" s="57" t="s">
        <v>144</v>
      </c>
    </row>
    <row r="2" spans="1:3" x14ac:dyDescent="0.25">
      <c r="A2" s="415" t="s">
        <v>8</v>
      </c>
      <c r="B2" s="332" t="s">
        <v>27</v>
      </c>
      <c r="C2" s="263"/>
    </row>
    <row r="3" spans="1:3" x14ac:dyDescent="0.25">
      <c r="A3" s="415" t="s">
        <v>6</v>
      </c>
      <c r="B3" s="356" t="s">
        <v>16</v>
      </c>
      <c r="C3" s="263"/>
    </row>
    <row r="4" spans="1:3" x14ac:dyDescent="0.25">
      <c r="A4" s="415" t="s">
        <v>370</v>
      </c>
      <c r="B4" s="341" t="s">
        <v>17</v>
      </c>
      <c r="C4" s="263"/>
    </row>
    <row r="5" spans="1:3" x14ac:dyDescent="0.25">
      <c r="A5" s="415" t="s">
        <v>11</v>
      </c>
      <c r="B5" s="356" t="s">
        <v>904</v>
      </c>
      <c r="C5" s="263"/>
    </row>
    <row r="6" spans="1:3" x14ac:dyDescent="0.25">
      <c r="A6" s="415" t="s">
        <v>145</v>
      </c>
      <c r="B6" s="341" t="s">
        <v>451</v>
      </c>
      <c r="C6" s="263"/>
    </row>
    <row r="7" spans="1:3" x14ac:dyDescent="0.25">
      <c r="A7" s="415" t="s">
        <v>9</v>
      </c>
      <c r="B7" s="341" t="s">
        <v>905</v>
      </c>
      <c r="C7" s="263"/>
    </row>
    <row r="8" spans="1:3" x14ac:dyDescent="0.25">
      <c r="A8" s="415" t="s">
        <v>371</v>
      </c>
      <c r="B8" s="341">
        <v>2018</v>
      </c>
      <c r="C8" s="263"/>
    </row>
    <row r="9" spans="1:3" x14ac:dyDescent="0.25">
      <c r="A9" s="415" t="s">
        <v>372</v>
      </c>
      <c r="B9" s="341" t="s">
        <v>453</v>
      </c>
      <c r="C9" s="263"/>
    </row>
    <row r="10" spans="1:3" ht="51" x14ac:dyDescent="0.25">
      <c r="A10" s="209" t="s">
        <v>373</v>
      </c>
      <c r="B10" s="359" t="s">
        <v>906</v>
      </c>
      <c r="C10" s="263"/>
    </row>
    <row r="11" spans="1:3" x14ac:dyDescent="0.25">
      <c r="A11" s="415" t="s">
        <v>374</v>
      </c>
      <c r="B11" s="358" t="s">
        <v>907</v>
      </c>
      <c r="C11" s="263"/>
    </row>
    <row r="12" spans="1:3" x14ac:dyDescent="0.25">
      <c r="A12" s="415" t="s">
        <v>375</v>
      </c>
      <c r="B12" s="358" t="s">
        <v>456</v>
      </c>
      <c r="C12" s="263"/>
    </row>
    <row r="13" spans="1:3" x14ac:dyDescent="0.25">
      <c r="A13" s="415" t="s">
        <v>376</v>
      </c>
      <c r="B13" s="358" t="s">
        <v>457</v>
      </c>
      <c r="C13" s="263"/>
    </row>
    <row r="14" spans="1:3" x14ac:dyDescent="0.25">
      <c r="A14" s="415" t="s">
        <v>146</v>
      </c>
      <c r="B14" s="341" t="s">
        <v>908</v>
      </c>
      <c r="C14" s="263"/>
    </row>
    <row r="15" spans="1:3" x14ac:dyDescent="0.25">
      <c r="A15" s="415" t="s">
        <v>377</v>
      </c>
      <c r="B15" s="357">
        <v>43546</v>
      </c>
      <c r="C15" s="263"/>
    </row>
    <row r="16" spans="1:3" x14ac:dyDescent="0.25">
      <c r="A16" s="415" t="s">
        <v>378</v>
      </c>
      <c r="B16" s="334">
        <v>43667</v>
      </c>
      <c r="C16" s="263"/>
    </row>
    <row r="17" spans="1:3" x14ac:dyDescent="0.25">
      <c r="A17" s="415" t="s">
        <v>379</v>
      </c>
      <c r="B17" s="332" t="s">
        <v>476</v>
      </c>
      <c r="C17" s="263"/>
    </row>
    <row r="18" spans="1:3" x14ac:dyDescent="0.25">
      <c r="A18" s="415" t="s">
        <v>380</v>
      </c>
      <c r="B18" s="341" t="s">
        <v>909</v>
      </c>
      <c r="C18" s="263"/>
    </row>
    <row r="19" spans="1:3" x14ac:dyDescent="0.25">
      <c r="A19" s="415" t="s">
        <v>381</v>
      </c>
      <c r="B19" s="341" t="s">
        <v>530</v>
      </c>
      <c r="C19" s="263"/>
    </row>
    <row r="20" spans="1:3" x14ac:dyDescent="0.25">
      <c r="A20" s="432" t="s">
        <v>382</v>
      </c>
      <c r="B20" s="435" t="s">
        <v>462</v>
      </c>
      <c r="C20" s="263"/>
    </row>
    <row r="21" spans="1:3" x14ac:dyDescent="0.25">
      <c r="A21" s="432" t="s">
        <v>385</v>
      </c>
      <c r="B21" s="355" t="s">
        <v>910</v>
      </c>
      <c r="C21" s="263"/>
    </row>
    <row r="22" spans="1:3" x14ac:dyDescent="0.25">
      <c r="A22" s="432" t="s">
        <v>386</v>
      </c>
      <c r="B22" s="355" t="s">
        <v>417</v>
      </c>
      <c r="C22" s="263"/>
    </row>
    <row r="23" spans="1:3" x14ac:dyDescent="0.25">
      <c r="A23" s="432" t="s">
        <v>418</v>
      </c>
      <c r="B23" s="355" t="s">
        <v>911</v>
      </c>
      <c r="C23" s="263"/>
    </row>
    <row r="24" spans="1:3" x14ac:dyDescent="0.25">
      <c r="A24" s="432" t="s">
        <v>387</v>
      </c>
      <c r="B24" s="355">
        <v>2018</v>
      </c>
      <c r="C24" s="263"/>
    </row>
    <row r="25" spans="1:3" x14ac:dyDescent="0.25">
      <c r="A25" s="432" t="s">
        <v>388</v>
      </c>
      <c r="B25" s="355" t="s">
        <v>453</v>
      </c>
      <c r="C25" s="263"/>
    </row>
    <row r="26" spans="1:3" x14ac:dyDescent="0.25">
      <c r="A26" s="432" t="s">
        <v>389</v>
      </c>
      <c r="B26" s="355" t="s">
        <v>457</v>
      </c>
      <c r="C26" s="263"/>
    </row>
    <row r="27" spans="1:3" x14ac:dyDescent="0.25">
      <c r="A27" s="432" t="s">
        <v>390</v>
      </c>
      <c r="B27" s="355" t="s">
        <v>417</v>
      </c>
      <c r="C27" s="263"/>
    </row>
    <row r="28" spans="1:3" x14ac:dyDescent="0.25">
      <c r="A28" s="432" t="s">
        <v>422</v>
      </c>
      <c r="B28" s="617" t="s">
        <v>912</v>
      </c>
      <c r="C28" s="263"/>
    </row>
    <row r="29" spans="1:3" x14ac:dyDescent="0.25">
      <c r="A29" s="432" t="s">
        <v>391</v>
      </c>
      <c r="B29" s="355">
        <v>2017</v>
      </c>
      <c r="C29" s="263"/>
    </row>
    <row r="30" spans="1:3" x14ac:dyDescent="0.25">
      <c r="A30" s="432" t="s">
        <v>392</v>
      </c>
      <c r="B30" s="355" t="s">
        <v>453</v>
      </c>
      <c r="C30" s="263"/>
    </row>
    <row r="31" spans="1:3" x14ac:dyDescent="0.25">
      <c r="A31" s="432" t="s">
        <v>393</v>
      </c>
      <c r="B31" s="361" t="s">
        <v>663</v>
      </c>
      <c r="C31" s="263"/>
    </row>
    <row r="32" spans="1:3" x14ac:dyDescent="0.25">
      <c r="A32" s="432" t="s">
        <v>394</v>
      </c>
      <c r="B32" s="361" t="s">
        <v>417</v>
      </c>
      <c r="C32" s="263"/>
    </row>
    <row r="33" spans="1:3" x14ac:dyDescent="0.25">
      <c r="A33" s="432" t="s">
        <v>423</v>
      </c>
      <c r="B33" s="618" t="s">
        <v>913</v>
      </c>
      <c r="C33" s="263"/>
    </row>
    <row r="34" spans="1:3" x14ac:dyDescent="0.25">
      <c r="A34" s="432" t="s">
        <v>395</v>
      </c>
      <c r="B34" s="362">
        <v>2017</v>
      </c>
      <c r="C34" s="263"/>
    </row>
    <row r="35" spans="1:3" x14ac:dyDescent="0.25">
      <c r="A35" s="432" t="s">
        <v>396</v>
      </c>
      <c r="B35" s="355" t="s">
        <v>453</v>
      </c>
      <c r="C35" s="263"/>
    </row>
    <row r="36" spans="1:3" ht="25.5" x14ac:dyDescent="0.25">
      <c r="A36" s="432" t="s">
        <v>383</v>
      </c>
      <c r="B36" s="391" t="s">
        <v>914</v>
      </c>
      <c r="C36" s="263"/>
    </row>
    <row r="37" spans="1:3" x14ac:dyDescent="0.25">
      <c r="A37" s="432" t="s">
        <v>384</v>
      </c>
      <c r="B37" s="360" t="s">
        <v>915</v>
      </c>
      <c r="C37" s="263"/>
    </row>
    <row r="38" spans="1:3" x14ac:dyDescent="0.25">
      <c r="B38" s="263"/>
      <c r="C38" s="263"/>
    </row>
  </sheetData>
  <hyperlinks>
    <hyperlink ref="C1" location="INDICE!A1" display="INDICE" xr:uid="{00000000-0004-0000-1C00-000000000000}"/>
  </hyperlink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P233"/>
  <sheetViews>
    <sheetView zoomScale="85" zoomScaleNormal="85" zoomScalePageLayoutView="85" workbookViewId="0">
      <pane ySplit="1" topLeftCell="A2" activePane="bottomLeft" state="frozen"/>
      <selection activeCell="CE5" sqref="CE5"/>
      <selection pane="bottomLeft" activeCell="A5" sqref="A5"/>
    </sheetView>
  </sheetViews>
  <sheetFormatPr baseColWidth="10" defaultColWidth="35" defaultRowHeight="12.75" x14ac:dyDescent="0.25"/>
  <cols>
    <col min="1" max="1" width="20.140625" style="96" bestFit="1" customWidth="1"/>
    <col min="2" max="2" width="25.7109375" style="96" bestFit="1" customWidth="1"/>
    <col min="3" max="3" width="18.5703125" style="96" bestFit="1" customWidth="1"/>
    <col min="4" max="4" width="38.5703125" style="96" bestFit="1" customWidth="1"/>
    <col min="5" max="5" width="16.140625" style="96" bestFit="1" customWidth="1"/>
    <col min="6" max="6" width="44.85546875" style="96" bestFit="1" customWidth="1"/>
    <col min="7" max="7" width="15" style="96" bestFit="1" customWidth="1"/>
    <col min="8" max="10" width="22.140625" style="96" customWidth="1"/>
    <col min="11" max="19" width="22.140625" style="69" customWidth="1"/>
    <col min="20" max="28" width="26.5703125" style="69" customWidth="1"/>
    <col min="29" max="33" width="26.85546875" style="69" customWidth="1"/>
    <col min="34" max="46" width="19.140625" style="69" customWidth="1"/>
    <col min="47" max="56" width="21.140625" style="69" customWidth="1"/>
    <col min="57" max="57" width="22.5703125" style="69" customWidth="1"/>
    <col min="58" max="58" width="21.140625" style="69" customWidth="1"/>
    <col min="59" max="65" width="26.28515625" style="69" customWidth="1"/>
    <col min="66" max="71" width="29.85546875" style="69" customWidth="1"/>
    <col min="72" max="77" width="28.5703125" style="69" customWidth="1"/>
    <col min="78" max="83" width="29.28515625" style="69" customWidth="1"/>
    <col min="84" max="88" width="19.28515625" style="69" customWidth="1"/>
    <col min="89" max="92" width="18.7109375" style="69" customWidth="1"/>
    <col min="93" max="93" width="25.28515625" style="69" customWidth="1"/>
    <col min="94" max="94" width="19.85546875" style="69" customWidth="1"/>
    <col min="95" max="16384" width="35" style="96"/>
  </cols>
  <sheetData>
    <row r="1" spans="1:94" ht="12.75" customHeight="1" x14ac:dyDescent="0.25">
      <c r="A1" s="68" t="s">
        <v>144</v>
      </c>
      <c r="G1" s="101" t="s">
        <v>6</v>
      </c>
      <c r="H1" s="729" t="s">
        <v>16</v>
      </c>
      <c r="I1" s="729"/>
      <c r="J1" s="729"/>
      <c r="K1" s="729"/>
      <c r="L1" s="729"/>
      <c r="M1" s="729"/>
      <c r="N1" s="729"/>
      <c r="O1" s="729"/>
      <c r="P1" s="729"/>
      <c r="Q1" s="729"/>
      <c r="R1" s="729"/>
      <c r="S1" s="729"/>
      <c r="T1" s="726" t="s">
        <v>36</v>
      </c>
      <c r="U1" s="727"/>
      <c r="V1" s="727"/>
      <c r="W1" s="727"/>
      <c r="X1" s="727"/>
      <c r="Y1" s="727"/>
      <c r="Z1" s="727"/>
      <c r="AA1" s="727"/>
      <c r="AB1" s="727"/>
      <c r="AC1" s="727"/>
      <c r="AD1" s="727"/>
      <c r="AE1" s="727"/>
      <c r="AF1" s="727"/>
      <c r="AG1" s="728"/>
      <c r="AH1" s="726" t="s">
        <v>59</v>
      </c>
      <c r="AI1" s="727"/>
      <c r="AJ1" s="727"/>
      <c r="AK1" s="727"/>
      <c r="AL1" s="727"/>
      <c r="AM1" s="727"/>
      <c r="AN1" s="727"/>
      <c r="AO1" s="727"/>
      <c r="AP1" s="727"/>
      <c r="AQ1" s="727"/>
      <c r="AR1" s="727"/>
      <c r="AS1" s="727"/>
      <c r="AT1" s="728"/>
      <c r="AU1" s="726" t="s">
        <v>79</v>
      </c>
      <c r="AV1" s="727"/>
      <c r="AW1" s="727"/>
      <c r="AX1" s="727"/>
      <c r="AY1" s="727"/>
      <c r="AZ1" s="727"/>
      <c r="BA1" s="727"/>
      <c r="BB1" s="727"/>
      <c r="BC1" s="727"/>
      <c r="BD1" s="727"/>
      <c r="BE1" s="727"/>
      <c r="BF1" s="728"/>
      <c r="BG1" s="725" t="s">
        <v>100</v>
      </c>
      <c r="BH1" s="725"/>
      <c r="BI1" s="725"/>
      <c r="BJ1" s="725"/>
      <c r="BK1" s="725"/>
      <c r="BL1" s="725"/>
      <c r="BM1" s="725"/>
      <c r="BN1" s="725" t="s">
        <v>113</v>
      </c>
      <c r="BO1" s="725"/>
      <c r="BP1" s="725"/>
      <c r="BQ1" s="725"/>
      <c r="BR1" s="725"/>
      <c r="BS1" s="725"/>
      <c r="BT1" s="725" t="s">
        <v>122</v>
      </c>
      <c r="BU1" s="725"/>
      <c r="BV1" s="725"/>
      <c r="BW1" s="725"/>
      <c r="BX1" s="725"/>
      <c r="BY1" s="725"/>
      <c r="BZ1" s="725" t="s">
        <v>132</v>
      </c>
      <c r="CA1" s="725"/>
      <c r="CB1" s="725"/>
      <c r="CC1" s="725"/>
      <c r="CD1" s="725"/>
      <c r="CE1" s="725"/>
      <c r="CF1" s="96"/>
      <c r="CG1" s="96"/>
      <c r="CH1" s="96"/>
      <c r="CI1" s="96"/>
      <c r="CJ1" s="96"/>
      <c r="CK1" s="96"/>
      <c r="CL1" s="96"/>
      <c r="CM1" s="96"/>
      <c r="CN1" s="96"/>
      <c r="CO1" s="96"/>
      <c r="CP1" s="96"/>
    </row>
    <row r="2" spans="1:94" ht="51" x14ac:dyDescent="0.25">
      <c r="A2" s="86"/>
      <c r="B2" s="106"/>
      <c r="C2" s="106"/>
      <c r="D2" s="106"/>
      <c r="E2" s="106"/>
      <c r="F2" s="106"/>
      <c r="G2" s="101" t="s">
        <v>7</v>
      </c>
      <c r="H2" s="726" t="s">
        <v>17</v>
      </c>
      <c r="I2" s="727"/>
      <c r="J2" s="727"/>
      <c r="K2" s="727"/>
      <c r="L2" s="727"/>
      <c r="M2" s="727"/>
      <c r="N2" s="727"/>
      <c r="O2" s="726" t="s">
        <v>28</v>
      </c>
      <c r="P2" s="727"/>
      <c r="Q2" s="725" t="s">
        <v>31</v>
      </c>
      <c r="R2" s="725"/>
      <c r="S2" s="109" t="s">
        <v>34</v>
      </c>
      <c r="T2" s="725" t="s">
        <v>37</v>
      </c>
      <c r="U2" s="725"/>
      <c r="V2" s="725"/>
      <c r="W2" s="725"/>
      <c r="X2" s="725"/>
      <c r="Y2" s="675" t="s">
        <v>43</v>
      </c>
      <c r="Z2" s="109" t="s">
        <v>46</v>
      </c>
      <c r="AA2" s="676" t="s">
        <v>48</v>
      </c>
      <c r="AB2" s="726" t="s">
        <v>50</v>
      </c>
      <c r="AC2" s="728"/>
      <c r="AD2" s="726" t="s">
        <v>53</v>
      </c>
      <c r="AE2" s="728"/>
      <c r="AF2" s="726" t="s">
        <v>56</v>
      </c>
      <c r="AG2" s="728"/>
      <c r="AH2" s="676" t="s">
        <v>60</v>
      </c>
      <c r="AI2" s="726" t="s">
        <v>62</v>
      </c>
      <c r="AJ2" s="727"/>
      <c r="AK2" s="726" t="s">
        <v>65</v>
      </c>
      <c r="AL2" s="727"/>
      <c r="AM2" s="726" t="s">
        <v>159</v>
      </c>
      <c r="AN2" s="727"/>
      <c r="AO2" s="726" t="s">
        <v>71</v>
      </c>
      <c r="AP2" s="727"/>
      <c r="AQ2" s="727"/>
      <c r="AR2" s="725" t="s">
        <v>169</v>
      </c>
      <c r="AS2" s="725"/>
      <c r="AT2" s="725"/>
      <c r="AU2" s="676" t="s">
        <v>80</v>
      </c>
      <c r="AV2" s="682" t="s">
        <v>82</v>
      </c>
      <c r="AW2" s="682" t="s">
        <v>84</v>
      </c>
      <c r="AX2" s="676" t="s">
        <v>86</v>
      </c>
      <c r="AY2" s="726" t="s">
        <v>88</v>
      </c>
      <c r="AZ2" s="727"/>
      <c r="BA2" s="727"/>
      <c r="BB2" s="726" t="s">
        <v>92</v>
      </c>
      <c r="BC2" s="727"/>
      <c r="BD2" s="726" t="s">
        <v>95</v>
      </c>
      <c r="BE2" s="728"/>
      <c r="BF2" s="675" t="s">
        <v>98</v>
      </c>
      <c r="BG2" s="676" t="s">
        <v>101</v>
      </c>
      <c r="BH2" s="726" t="s">
        <v>103</v>
      </c>
      <c r="BI2" s="727"/>
      <c r="BJ2" s="727"/>
      <c r="BK2" s="676" t="s">
        <v>107</v>
      </c>
      <c r="BL2" s="676" t="s">
        <v>109</v>
      </c>
      <c r="BM2" s="675" t="s">
        <v>111</v>
      </c>
      <c r="BN2" s="676" t="s">
        <v>114</v>
      </c>
      <c r="BO2" s="725" t="s">
        <v>116</v>
      </c>
      <c r="BP2" s="725"/>
      <c r="BQ2" s="725"/>
      <c r="BR2" s="725"/>
      <c r="BS2" s="725"/>
      <c r="BT2" s="676" t="s">
        <v>123</v>
      </c>
      <c r="BU2" s="726" t="s">
        <v>125</v>
      </c>
      <c r="BV2" s="727"/>
      <c r="BW2" s="727"/>
      <c r="BX2" s="725" t="s">
        <v>129</v>
      </c>
      <c r="BY2" s="725"/>
      <c r="BZ2" s="725" t="s">
        <v>133</v>
      </c>
      <c r="CA2" s="725"/>
      <c r="CB2" s="109" t="s">
        <v>170</v>
      </c>
      <c r="CC2" s="675" t="s">
        <v>171</v>
      </c>
      <c r="CD2" s="109" t="s">
        <v>140</v>
      </c>
      <c r="CE2" s="109" t="s">
        <v>142</v>
      </c>
      <c r="CF2" s="96"/>
      <c r="CG2" s="96"/>
      <c r="CH2" s="96"/>
      <c r="CI2" s="96"/>
      <c r="CJ2" s="96"/>
      <c r="CK2" s="96"/>
      <c r="CL2" s="96"/>
      <c r="CM2" s="96"/>
      <c r="CN2" s="96"/>
      <c r="CO2" s="96"/>
      <c r="CP2" s="96"/>
    </row>
    <row r="3" spans="1:94" x14ac:dyDescent="0.25">
      <c r="A3" s="69"/>
      <c r="B3" s="69"/>
      <c r="C3" s="69"/>
      <c r="D3" s="69"/>
      <c r="E3" s="69"/>
      <c r="F3" s="69"/>
      <c r="G3" s="101" t="s">
        <v>8</v>
      </c>
      <c r="H3" s="111" t="str">
        <f>IFERROR(VLOOKUP(G$3,BPU_20_M!$A$2:$B$68,2,FALSE),"")</f>
        <v>BPU_20</v>
      </c>
      <c r="I3" s="111" t="str">
        <f>IFERROR(VLOOKUP(G$3,BPU_21_M!$A$2:$B$72,2,FALSE),"")</f>
        <v>BPU_21</v>
      </c>
      <c r="J3" s="111" t="str">
        <f>IFERROR(VLOOKUP(G$3,BPU_22_M!$A$2:$B$68,2,FALSE),"")</f>
        <v>BPU_22</v>
      </c>
      <c r="K3" s="111" t="str">
        <f>IFERROR(VLOOKUP(G$3,BPU_23_M!$A$2:$B$68,2,FALSE),"")</f>
        <v>BPU_23</v>
      </c>
      <c r="L3" s="111" t="str">
        <f>IFERROR(VLOOKUP(G$3,BPU_28a_M!$A$2:$B$63,2,FALSE),"")</f>
        <v xml:space="preserve">BPU_28a </v>
      </c>
      <c r="M3" s="111" t="str">
        <f>IFERROR(VLOOKUP(G$3,BPU_28b_M!$A$2:$B$63,2,FALSE),"")</f>
        <v>BPU_28b</v>
      </c>
      <c r="N3" s="111" t="str">
        <f>IFERROR(VLOOKUP(G$3,BPU_29_M!$A$2:$B$68,2,FALSE),"")</f>
        <v>BPU_29</v>
      </c>
      <c r="O3" s="111" t="str">
        <f>IFERROR(VLOOKUP(G$3,BPU_7_M!$A$2:$B$68,2,FALSE),"")</f>
        <v>BPU_7</v>
      </c>
      <c r="P3" s="111" t="str">
        <f>IFERROR(VLOOKUP(G$3,BPU_8_M!$A$2:$B$68,2,FALSE),"")</f>
        <v>BPU_8</v>
      </c>
      <c r="Q3" s="84" t="str">
        <f>IFERROR(VLOOKUP(G$3,BPU_3_M!$A$2:$B$68,2,FALSE),"")</f>
        <v>BPU_3</v>
      </c>
      <c r="R3" s="111" t="str">
        <f>IFERROR(VLOOKUP(G$3,BPU_4_M!$A$2:$B$67,2,FALSE),"")</f>
        <v>BPU_4</v>
      </c>
      <c r="S3" s="207" t="str">
        <f>IFERROR(VLOOKUP(G$3,BPU_1_M!$A$2:$B$68,2,FALSE),"")</f>
        <v>BPU_1</v>
      </c>
      <c r="T3" s="111" t="str">
        <f>IFERROR(VLOOKUP(G$3,BPU_25_M!$A$2:$B$73,2,FALSE),"")</f>
        <v>BPU_25</v>
      </c>
      <c r="U3" s="84" t="str">
        <f>IFERROR(VLOOKUP(G$3,BPU_26_M!$A$2:$B$68,2,FALSE),"")</f>
        <v>BPU_26</v>
      </c>
      <c r="V3" s="111" t="str">
        <f>IFERROR(VLOOKUP(G$3,BPU_26x_M!$A$2:$B$68,2,FALSE),"")</f>
        <v>BPU_26*</v>
      </c>
      <c r="W3" s="84" t="str">
        <f>IFERROR(VLOOKUP(G$3,BPU_26b_M!$A$2:$B$68,2,FALSE),"")</f>
        <v>BPU_26b</v>
      </c>
      <c r="X3" s="111" t="str">
        <f>IFERROR(VLOOKUP(G$3,DE_36_M!$A$2:$B$68,2,FALSE),"")</f>
        <v>DE_36</v>
      </c>
      <c r="Y3" s="84" t="str">
        <f>IFERROR(VLOOKUP(G$3,EA_93_M!$A$2:$B$68,2,FALSE),"")</f>
        <v>EA_93</v>
      </c>
      <c r="Z3" s="84" t="str">
        <f>IFERROR(VLOOKUP(G$3,DE_25_M!$A$2:$B$68,2,FALSE),"")</f>
        <v>DE_25</v>
      </c>
      <c r="AA3" s="111" t="str">
        <f>IFERROR(VLOOKUP(G$3,DE_33_M!$A$2:$B$68,2,FALSE),"")</f>
        <v>DE_33</v>
      </c>
      <c r="AB3" s="111" t="str">
        <f>IFERROR(VLOOKUP(G$3,DE_102_M!$A$2:$B$68,2,FALSE),"")</f>
        <v>DE_102</v>
      </c>
      <c r="AC3" s="111" t="str">
        <f>IFERROR(VLOOKUP(G$3,DE_105_M!$A$2:$B$68,2,FALSE),"")</f>
        <v>DE_105</v>
      </c>
      <c r="AD3" s="111" t="str">
        <f>IFERROR(VLOOKUP(G$3,DE_28_M!$A$2:$B$68,2,FALSE),"")</f>
        <v>DE_28</v>
      </c>
      <c r="AE3" s="111" t="str">
        <f>IFERROR(VLOOKUP(G$3,DE_31_M!$A$2:$B$68,2,FALSE),"")</f>
        <v>DE_31</v>
      </c>
      <c r="AF3" s="111" t="str">
        <f>IFERROR(VLOOKUP(G$3,DE_16_M!$A$2:$B$68,2,FALSE),"")</f>
        <v>DE_16</v>
      </c>
      <c r="AG3" s="111" t="str">
        <f>IFERROR(VLOOKUP(G$3,DE_29_M!$A$2:$B$68,2,FALSE),"")</f>
        <v>DE_29</v>
      </c>
      <c r="AH3" s="111" t="str">
        <f>IFERROR(VLOOKUP(G$3,EA_16_M!$A$2:$B$68,2,FALSE),"")</f>
        <v>EA_16</v>
      </c>
      <c r="AI3" s="111" t="str">
        <f>IFERROR(VLOOKUP(G$3,EA_10_M!$A$2:$B$64,2,FALSE),"")</f>
        <v>EA_10</v>
      </c>
      <c r="AJ3" s="84" t="str">
        <f>IFERROR(VLOOKUP(G$3,EA_90_M!$A$2:$B$64,2,FALSE),"")</f>
        <v>EA_90</v>
      </c>
      <c r="AK3" s="111" t="str">
        <f>IFERROR(VLOOKUP(G$3,EA_8_M!$A$2:$B$68,2,FALSE),"")</f>
        <v>EA_8</v>
      </c>
      <c r="AL3" s="84" t="str">
        <f>IFERROR(VLOOKUP(G$3,EA_9_M!$A$2:$B$68,2,FALSE),"")</f>
        <v>EA_9</v>
      </c>
      <c r="AM3" s="84" t="str">
        <f>IFERROR(VLOOKUP(G$3,EA_34_M!$A$2:$B$68,2,FALSE),"")</f>
        <v>EA_34</v>
      </c>
      <c r="AN3" s="111" t="str">
        <f>IFERROR(VLOOKUP(G$3,EA_35_M!$A$2:$B$68,2,FALSE),"")</f>
        <v>EA_35</v>
      </c>
      <c r="AO3" s="111" t="str">
        <f>IFERROR(VLOOKUP(G$3,EA_22_M!$A$2:$B$68,2,FALSE),"")</f>
        <v>EA_22</v>
      </c>
      <c r="AP3" s="84" t="str">
        <f>IFERROR(VLOOKUP(G$3,EA_22a_M!$A$2:$B$68,2,FALSE),"")</f>
        <v>EA_22a</v>
      </c>
      <c r="AQ3" s="111" t="str">
        <f>IFERROR(VLOOKUP(G$3,EA_23_M!$A$2:$B$69,2,FALSE),"")</f>
        <v>EA_23</v>
      </c>
      <c r="AR3" s="111" t="str">
        <f>IFERROR(VLOOKUP(G$3,IP_33a_M!$A$2:$B$68,2,FALSE),"")</f>
        <v>IP_33a</v>
      </c>
      <c r="AS3" s="111" t="str">
        <f>IFERROR(VLOOKUP(G$3,IP_33b_M!$A$2:$B$68,2,FALSE),"")</f>
        <v>IP_33b</v>
      </c>
      <c r="AT3" s="111" t="str">
        <f>IFERROR(VLOOKUP(G$3,IP_33c_M!$A$2:$B$68,2,FALSE),"")</f>
        <v>IP_33c</v>
      </c>
      <c r="AU3" s="111" t="str">
        <f>IFERROR(VLOOKUP(G$3,BPU_24_M!$A$2:$B$68,2,FALSE),"")</f>
        <v>BPU_24</v>
      </c>
      <c r="AV3" s="111" t="str">
        <f>IFERROR(VLOOKUP(G$3,IS_91_M!$A$2:$B$68,2,FALSE),"")</f>
        <v>IS_91</v>
      </c>
      <c r="AW3" s="111" t="str">
        <f>IFERROR(VLOOKUP(G$3,IS_40_M!$A$2:$B$68,2,FALSE),"")</f>
        <v>IS_40</v>
      </c>
      <c r="AX3" s="111" t="str">
        <f>IFERROR(VLOOKUP(G$3,IS_31_M!$A$2:$B$68,2,FALSE),"")</f>
        <v>IS_31</v>
      </c>
      <c r="AY3" s="111" t="str">
        <f>IFERROR(VLOOKUP(G$3,IS_32_M!$A$2:$B$68,2,FALSE),"")</f>
        <v>IS_32</v>
      </c>
      <c r="AZ3" s="111" t="str">
        <f>IFERROR(VLOOKUP(G$3,IS_33_M!$A$2:$B$68,2,FALSE),"")</f>
        <v>IS_33</v>
      </c>
      <c r="BA3" s="111" t="str">
        <f>IFERROR(VLOOKUP(G$3,IS_34_M!$A$2:$B$68,2,FALSE),"")</f>
        <v>IS_34</v>
      </c>
      <c r="BB3" s="111" t="str">
        <f>IFERROR(VLOOKUP(G$3,IS_36_M!$A$2:$B$68,2,FALSE),"")</f>
        <v>IS_36</v>
      </c>
      <c r="BC3" s="111" t="str">
        <f>IFERROR(VLOOKUP(G$3,IS_37_M!$A$2:$B$68,2,FALSE),"")</f>
        <v>IS_37</v>
      </c>
      <c r="BD3" s="111" t="s">
        <v>96</v>
      </c>
      <c r="BE3" s="111" t="str">
        <f>IFERROR(VLOOKUP(G$3,IS_39a_M!$A$2:$B$68,2,FALSE),"")</f>
        <v>IS_39a</v>
      </c>
      <c r="BF3" s="111" t="str">
        <f>IFERROR(VLOOKUP(G$3,IS_58_M!$A$2:$B$68,2,FALSE),"")</f>
        <v>IS_58</v>
      </c>
      <c r="BG3" s="84" t="str">
        <f>IFERROR(VLOOKUP(G$3,IS_20_M!$A$2:$B$68,2,FALSE),"")</f>
        <v>IS_20</v>
      </c>
      <c r="BH3" s="111" t="str">
        <f>IFERROR(VLOOKUP(G$3,DE_48_M!$A$2:$B$68,2,FALSE),"")</f>
        <v>DE_48</v>
      </c>
      <c r="BI3" s="84" t="str">
        <f>IFERROR(VLOOKUP(G$3,EA_31_M!$A$2:$B$68,2,FALSE),"")</f>
        <v>EA_31</v>
      </c>
      <c r="BJ3" s="84" t="str">
        <f>IFERROR(VLOOKUP(G$3,IS_5_M!$A$2:$B$68,2,FALSE),"")</f>
        <v>IS_5</v>
      </c>
      <c r="BK3" s="111" t="str">
        <f>IFERROR(VLOOKUP(G$3,EA_48_M!$A$2:$B$68,2,FALSE),"")</f>
        <v>EA_48</v>
      </c>
      <c r="BL3" s="84" t="str">
        <f>IFERROR(VLOOKUP(G$3,IG_1_M!$A$2:$B$68,2,FALSE),"")</f>
        <v>IG_1</v>
      </c>
      <c r="BM3" s="84" t="str">
        <f>IFERROR(VLOOKUP(G$3,IG_66_M!$A$2:$B$68,2,FALSE),"")</f>
        <v>IG_66</v>
      </c>
      <c r="BN3" s="84" t="str">
        <f>IFERROR(VLOOKUP(G$3,DE_3_M!$A$2:$B$68,2,FALSE),"")</f>
        <v>DE_3</v>
      </c>
      <c r="BO3" s="84" t="str">
        <f>IFERROR(VLOOKUP(G$3,DE_99_M!$A$2:$B$68,2,FALSE),"")</f>
        <v>DE_99</v>
      </c>
      <c r="BP3" s="111" t="str">
        <f>IFERROR(VLOOKUP(G$3,DE_100_M!$A$2:$B$68,2,FALSE),"")</f>
        <v>DE_100</v>
      </c>
      <c r="BQ3" s="84" t="str">
        <f>IFERROR(VLOOKUP(G$3,DE_101_M!$A$2:$B$37,2,FALSE),"")</f>
        <v>DE_101</v>
      </c>
      <c r="BR3" s="84" t="str">
        <f>IFERROR(VLOOKUP(G$3,DE_18_M!$A$2:$B$68,2,FALSE),"")</f>
        <v>DE_18</v>
      </c>
      <c r="BS3" s="111" t="str">
        <f>IFERROR(VLOOKUP(G$3,DE_98_M!$A$2:$B$68,2,FALSE),"")</f>
        <v>DE_98</v>
      </c>
      <c r="BT3" s="111" t="str">
        <f>IFERROR(VLOOKUP(G$3,IP_6_M!$A$2:$B$68,2,FALSE),"")</f>
        <v>IP_6</v>
      </c>
      <c r="BU3" s="84" t="str">
        <f>IFERROR(VLOOKUP(G$3,IP_34_M!$A$2:$B$68,2,FALSE),"")</f>
        <v>IP_34</v>
      </c>
      <c r="BV3" s="111" t="str">
        <f>IFERROR(VLOOKUP(G$3,IP_34a_M!$A$2:$B$68,2,FALSE),"")</f>
        <v>IP_34a</v>
      </c>
      <c r="BW3" s="84" t="str">
        <f>IFERROR(VLOOKUP(G$3,IP_48_M!$A$2:$B$68,2,FALSE),"")</f>
        <v>IP_48</v>
      </c>
      <c r="BX3" s="207" t="str">
        <f>IFERROR(VLOOKUP(G$3,IP_43_M!$A$2:$B$68,2,FALSE),"")</f>
        <v>IP_43</v>
      </c>
      <c r="BY3" s="111" t="str">
        <f>IFERROR(VLOOKUP(G$3,IP_43a_M!$A$2:$B$68,2,FALSE),"")</f>
        <v>IP_43a</v>
      </c>
      <c r="BZ3" s="84" t="str">
        <f>IFERROR(VLOOKUP(G$3,IP_47_M!$A$1:$B$62,2,FALSE),"")</f>
        <v>IP_47</v>
      </c>
      <c r="CA3" s="111" t="str">
        <f>IFERROR(VLOOKUP(G$3,IP_47a_M!$A$2:$B$68,2,FALSE),"")</f>
        <v>IP_47a</v>
      </c>
      <c r="CB3" s="111" t="str">
        <f>IFERROR(VLOOKUP(G$3,IG_22_M!$A$2:$B$68,2,FALSE),"")</f>
        <v>IG_22</v>
      </c>
      <c r="CC3" s="111" t="str">
        <f>IFERROR(VLOOKUP(G$3,IG_92_M!$A$2:$B$68,2,FALSE),"")</f>
        <v>IG_92</v>
      </c>
      <c r="CD3" s="84" t="str">
        <f>IFERROR(VLOOKUP(G$3,IG_91_M!$A$2:$B$68,2,FALSE),"")</f>
        <v>IG_91</v>
      </c>
      <c r="CE3" s="84" t="str">
        <f>IFERROR(VLOOKUP(G$3,IG_90_M!$A$2:$B$68,2,FALSE),"")</f>
        <v>IG_90</v>
      </c>
      <c r="CF3" s="96"/>
      <c r="CG3" s="96"/>
      <c r="CH3" s="96"/>
      <c r="CI3" s="96"/>
      <c r="CJ3" s="96"/>
      <c r="CK3" s="96"/>
      <c r="CL3" s="96"/>
      <c r="CM3" s="96"/>
      <c r="CN3" s="96"/>
      <c r="CO3" s="96"/>
      <c r="CP3" s="96"/>
    </row>
    <row r="4" spans="1:94" ht="89.25" customHeight="1" x14ac:dyDescent="0.25">
      <c r="A4" s="69"/>
      <c r="B4" s="69"/>
      <c r="C4" s="69"/>
      <c r="D4" s="69"/>
      <c r="E4" s="69"/>
      <c r="F4" s="69"/>
      <c r="G4" s="101" t="s">
        <v>11</v>
      </c>
      <c r="H4" s="110" t="str">
        <f>IFERROR(VLOOKUP(G$4,BPU_20_M!$A$2:$B$68,2,FALSE),"")</f>
        <v>Distancia a plazas públicas</v>
      </c>
      <c r="I4" s="110" t="str">
        <f>IFERROR(VLOOKUP(G$4,BPU_21_M!$A$2:$B$72,2,FALSE),"")</f>
        <v>Superficie de plazas públicas por habitante que cumple estándar de distancia (400 metros)</v>
      </c>
      <c r="J4" s="110" t="str">
        <f>IFERROR(VLOOKUP(G$4,BPU_22_M!$A$2:$B$68,2,FALSE),"")</f>
        <v>Distancia a parques públicos</v>
      </c>
      <c r="K4" s="111" t="str">
        <f>IFERROR(VLOOKUP(G$4,BPU_23_M!$A$2:$B$68,2,FALSE),"")</f>
        <v>Superficie de parques públicos por habitante que cumple estándar de distancia (3000 metros)</v>
      </c>
      <c r="L4" s="110" t="str">
        <f>IFERROR(VLOOKUP(G$4,BPU_28a_M!$A$2:$B$63,2,FALSE),"")</f>
        <v xml:space="preserve">Porcentaje de población atendida por el sistema de plazas públicas </v>
      </c>
      <c r="M4" s="110" t="str">
        <f>IFERROR(VLOOKUP(G$4,BPU_28b_M!$A$2:$B$63,2,FALSE),"")</f>
        <v>Porcentaje de población atendida por el sistema de parques públicos</v>
      </c>
      <c r="N4" s="111" t="str">
        <f>IFERROR(VLOOKUP(G$4,BPU_29_M!$A$2:$B$68,2,FALSE),"")</f>
        <v xml:space="preserve">Superficie de áreas verdes públicas por habitante </v>
      </c>
      <c r="O4" s="110" t="str">
        <f>IFERROR(VLOOKUP(G$4,BPU_7_M!$A$2:$B$68,2,FALSE),"")</f>
        <v>Distancia a centros de salud primaria</v>
      </c>
      <c r="P4" s="110" t="str">
        <f>IFERROR(VLOOKUP(G$4,BPU_8_M!$A$2:$B$68,2,FALSE),"")</f>
        <v xml:space="preserve">Cantidad de jornadas diarias completas de trabajo de médicos en salud primaria por cada 10.000 habitantes </v>
      </c>
      <c r="Q4" s="109" t="str">
        <f>IFERROR(VLOOKUP(G$4,BPU_3_M!$A$2:$B$68,2,FALSE),"")</f>
        <v>Distancia a establecimientos de educación básica</v>
      </c>
      <c r="R4" s="109" t="str">
        <f>IFERROR(VLOOKUP(G$4,BPU_4_M!$A$2:$B$67,2,FALSE),"")</f>
        <v xml:space="preserve">Razón entre disponibilidad efectiva de matrículas y demanda potencial por educación básica </v>
      </c>
      <c r="S4" s="85" t="str">
        <f>IFERROR(VLOOKUP(G$4,BPU_1_M!$A$2:$B$68,2,FALSE),"")</f>
        <v>Distancia a establecimientos de educación inicial</v>
      </c>
      <c r="T4" s="110" t="str">
        <f>IFERROR(VLOOKUP(G$4,BPU_25_M!$A$2:$B$73,2,FALSE),"")</f>
        <v>Distancia a paraderos de transporte público mayor</v>
      </c>
      <c r="U4" s="109" t="str">
        <f>IFERROR(VLOOKUP(G$4,BPU_26_M!$A$2:$B$68,2,FALSE),"")</f>
        <v>Densidad de oferta planificada de transporte público mayor en periodo punta mañana, por persona</v>
      </c>
      <c r="V4" s="110" t="str">
        <f>IFERROR(VLOOKUP(G$4,BPU_26x_M!$A$2:$B$68,2,FALSE),"")</f>
        <v>Densidad de la oferta real de transporte público mayor en periodo punta mañana, por persona</v>
      </c>
      <c r="W4" s="109" t="str">
        <f>IFERROR(VLOOKUP(G$4,BPU_26b_M!$A$2:$B$68,2,FALSE),"")</f>
        <v>Densidad de oferta planificada de transporte público menor en periodo punta mañana, por persona</v>
      </c>
      <c r="X4" s="110" t="str">
        <f>IFERROR(VLOOKUP(G$4,DE_36_M!$A$2:$B$68,2,FALSE),"")</f>
        <v>Porcentaje de la población dentro del área de influencia de la red de transporte público mayor</v>
      </c>
      <c r="Y4" s="109" t="str">
        <f>IFERROR(VLOOKUP(G$4,EA_93_M!$A$2:$B$68,2,FALSE),"")</f>
        <v>Porcentaje de cobertura de la red de ciclovía sobre la red vial</v>
      </c>
      <c r="Z4" s="109" t="str">
        <f>IFERROR(VLOOKUP(G$4,DE_25_M!$A$2:$B$68,2,FALSE),"")</f>
        <v>Promedio de intersecciones relevantes cada 1,44 km²</v>
      </c>
      <c r="AA4" s="110" t="str">
        <f>IFERROR(VLOOKUP(G$4,DE_33_M!$A$2:$B$68,2,FALSE),"")</f>
        <v>Relación entre el tiempo de viaje en hora punta respecto del tiempo de viaje fuera de hora punta</v>
      </c>
      <c r="AB4" s="110" t="str">
        <f>IFERROR(VLOOKUP(G$4,DE_102_M!$A$2:$B$68,2,FALSE),"")</f>
        <v xml:space="preserve">Partición modal del transporte público (número de viajes en transporte público respecto al número total de viajes) </v>
      </c>
      <c r="AC4" s="110" t="str">
        <f>IFERROR(VLOOKUP(G$4,DE_105_M!$A$2:$B$68,2,FALSE),"")</f>
        <v>Partición modal del transporte sustentable (suma de viajes en transporte público, caminata y bicicleta respecto al número total de viajes)</v>
      </c>
      <c r="AD4" s="110" t="str">
        <f>IFERROR(VLOOKUP(G$4,DE_28_M!$A$2:$B$68,2,FALSE),"")</f>
        <v>Número de víctimas mortales en siniestros de tránsito por cada 100.000 habitantes</v>
      </c>
      <c r="AE4" s="110" t="str">
        <f>IFERROR(VLOOKUP(G$4,DE_31_M!$A$2:$B$68,2,FALSE),"")</f>
        <v>Número de víctimas lesionadas en siniestros de tránsito por cada 100.000 habitantes</v>
      </c>
      <c r="AF4" s="110" t="str">
        <f>IFERROR(VLOOKUP(G$4,DE_16_M!$A$2:$B$68,2,FALSE),"")</f>
        <v>Tiempo de viaje en hora punta mañana</v>
      </c>
      <c r="AG4" s="110" t="str">
        <f>IFERROR(VLOOKUP(G$4,DE_29_M!$A$2:$B$68,2,FALSE),"")</f>
        <v>Tiempo de viaje en transporte público en hora punta mañana</v>
      </c>
      <c r="AH4" s="110" t="str">
        <f>IFERROR(VLOOKUP(G$4,EA_16_M!$A$2:$B$68,2,FALSE),"")</f>
        <v>Cumplimiento norma anual de Material Particulado 2.5</v>
      </c>
      <c r="AI4" s="111" t="str">
        <f>IFERROR(VLOOKUP(G$4,EA_10_M!$A$2:$B$64,2,FALSE),"")</f>
        <v>Porcentaje de personas potencialmente expuestas a niveles de ruido diurno inaceptables (Ln &gt; 65 dBA OCDE)</v>
      </c>
      <c r="AJ4" s="84" t="str">
        <f>IFERROR(VLOOKUP(G$4,EA_90_M!$A$2:$B$64,2,FALSE),"")</f>
        <v>Porcentaje de personas potencialmente expuestas a niveles de ruido nocturno inaceptables (Ln &gt; 55 dBA OCDE)</v>
      </c>
      <c r="AK4" s="110" t="str">
        <f>IFERROR(VLOOKUP(G$4,EA_8_M!$A$2:$B$68,2,FALSE),"")</f>
        <v xml:space="preserve">Consumo de agua potable residencial per cápita al día </v>
      </c>
      <c r="AL4" s="109" t="str">
        <f>IFERROR(VLOOKUP(G$4,EA_9_M!$A$2:$B$68,2,FALSE),"")</f>
        <v>Porcentaje de agua no facturada</v>
      </c>
      <c r="AM4" s="109" t="str">
        <f>IFERROR(VLOOKUP(G$4,EA_34_M!$A$2:$B$68,2,FALSE),"")</f>
        <v>Cantidad (kg) de disposición final de residuos sólidos urbanos per cápita</v>
      </c>
      <c r="AN4" s="110" t="str">
        <f>IFERROR(VLOOKUP(G$4,EA_35_M!$A$2:$B$68,2,FALSE),"")</f>
        <v>Número de microbasurales por cada 10.000 habitantes</v>
      </c>
      <c r="AO4" s="110" t="str">
        <f>IFERROR(VLOOKUP(G$4,EA_22_M!$A$2:$B$68,2,FALSE),"")</f>
        <v>Consumo de energía eléctrica per cápita residencial</v>
      </c>
      <c r="AP4" s="109" t="str">
        <f>IFERROR(VLOOKUP(G$4,EA_22a_M!$A$2:$B$68,2,FALSE),"")</f>
        <v>Consumo de energía eléctrica per cápita no residencial</v>
      </c>
      <c r="AQ4" s="110" t="str">
        <f>IFERROR(VLOOKUP(G$4,EA_23_M!$A$2:$B$69,2,FALSE),"")</f>
        <v>Porcentaje de aporte de energía eléctrica de origen domiciliario</v>
      </c>
      <c r="AR4" s="110" t="str">
        <f>IFERROR(VLOOKUP(G$4,IP_33a_M!$A$2:$B$68,2,FALSE),"")</f>
        <v>Superficie del Continuo de Construcciones Urbanas (CCU)</v>
      </c>
      <c r="AS4" s="110" t="str">
        <f>IFERROR(VLOOKUP(G$4,IP_33b_M!$A$2:$B$68,2,FALSE),"")</f>
        <v>Superficie de suelos de alto valor agrícola, según clases de suelo, próximas al CCU</v>
      </c>
      <c r="AT4" s="110" t="str">
        <f>IFERROR(VLOOKUP(G$4,IP_33c_M!$A$2:$B$68,2,FALSE),"")</f>
        <v>Superficie de sitios prioritarios para la conservación próximos al CCU</v>
      </c>
      <c r="AU4" s="110" t="str">
        <f>IFERROR(VLOOKUP(G$4,BPU_24_M!$A$2:$B$68,2,FALSE),"")</f>
        <v>Tasa de conexiones residenciales fijas de internet por cada 1.000 viviendas particulares</v>
      </c>
      <c r="AV4" s="110" t="str">
        <f>IFERROR(VLOOKUP(G$4,IS_91_M!$A$2:$B$68,2,FALSE),"")</f>
        <v>Indisponibilidad de suministro eléctrico - indicador SAIDI anual</v>
      </c>
      <c r="AW4" s="110" t="str">
        <f>IFERROR(VLOOKUP(G$4,IS_40_M!$A$2:$B$68,2,FALSE),"")</f>
        <v>Porcentaje de manzanas con veredas con buena calidad de pavimento</v>
      </c>
      <c r="AX4" s="110" t="str">
        <f>IFERROR(VLOOKUP(G$4,IS_31_M!$A$2:$B$68,2,FALSE),"")</f>
        <v>Porcentaje de viviendas particulares que requieren mejoras de materialidad y/o servicios básicos</v>
      </c>
      <c r="AY4" s="110" t="str">
        <f>IFERROR(VLOOKUP(G$4,IS_32_M!$A$2:$B$68,2,FALSE),"")</f>
        <v>Requerimiento de viviendas nuevas urbanas</v>
      </c>
      <c r="AZ4" s="110" t="str">
        <f>IFERROR(VLOOKUP(G$4,IS_33_M!$A$2:$B$68,2,FALSE),"")</f>
        <v>Porcentaje de viviendas en situación de hacinamiento</v>
      </c>
      <c r="BA4" s="110" t="str">
        <f>IFERROR(VLOOKUP(G$4,IS_34_M!$A$2:$B$68,2,FALSE),"")</f>
        <v>Porcentaje de viviendas con situación de allegamiento externo</v>
      </c>
      <c r="BB4" s="110" t="str">
        <f>IFERROR(VLOOKUP(G$4,IS_36_M!$A$2:$B$68,2,FALSE),"")</f>
        <v>Porcentaje de la población en situación de pobreza (pobreza por ingresos MDS)</v>
      </c>
      <c r="BC4" s="110" t="str">
        <f>IFERROR(VLOOKUP(G$4,IS_37_M!$A$2:$B$68,2,FALSE),"")</f>
        <v>Porcentaje de la población en situación de pobreza (pobreza multidimensional MDS)</v>
      </c>
      <c r="BD4" s="111" t="s">
        <v>172</v>
      </c>
      <c r="BE4" s="110" t="str">
        <f>IFERROR(VLOOKUP(G$4,IS_39a_M!$A$2:$B$68,2,FALSE),"")</f>
        <v>Índice de segregación de la población vulnerable</v>
      </c>
      <c r="BF4" s="110" t="str">
        <f>IFERROR(VLOOKUP(G$4,IS_58_M!$A$2:$B$68,2,FALSE),"")</f>
        <v>Número de denuncias por delito en el espacio público cada 100 habitantes</v>
      </c>
      <c r="BG4" s="109" t="str">
        <f>IFERROR(VLOOKUP(G$4,IS_20_M!$A$2:$B$68,2,FALSE),"")</f>
        <v>Porcentaje de continuidad de la infraestructura vial en las áreas de crecimiento urbano</v>
      </c>
      <c r="BH4" s="110" t="str">
        <f>IFERROR(VLOOKUP(G$4,DE_48_M!$A$2:$B$68,2,FALSE),"")</f>
        <v>Porcentaje de superficie no construida (sitios eriazos) en áreas urbanas</v>
      </c>
      <c r="BI4" s="109" t="str">
        <f>IFERROR(VLOOKUP(G$4,EA_31_M!$A$2:$B$68,2,FALSE),"")</f>
        <v>Tasa de crecimiento anual de la extensión física urbana</v>
      </c>
      <c r="BJ4" s="109" t="str">
        <f>IFERROR(VLOOKUP(G$4,IS_5_M!$A$2:$B$68,2,FALSE),"")</f>
        <v>Diferencia entre el valor de suelo más alto y el más bajo entre las áreas homogéneas (urbanas) definidas por el Servicio de Impuestos Internos</v>
      </c>
      <c r="BK4" s="110" t="str">
        <f>IFERROR(VLOOKUP(G$4,EA_48_M!$A$2:$B$68,2,FALSE),"")</f>
        <v>Porcentaje de población expuesta a inundación por tsunami</v>
      </c>
      <c r="BL4" s="109" t="str">
        <f>IFERROR(VLOOKUP(G$4,IG_1_M!$A$2:$B$68,2,FALSE),"")</f>
        <v>Porcentaje de la inversión nacional a escala comunal en la que participa el municipio como institución contratante</v>
      </c>
      <c r="BM4" s="109" t="str">
        <f>IFERROR(VLOOKUP(G$4,IG_66_M!$A$2:$B$68,2,FALSE),"")</f>
        <v>Plan regulador comunal actualizado</v>
      </c>
      <c r="BN4" s="109" t="str">
        <f>IFERROR(VLOOKUP(G$4,DE_3_M!$A$2:$B$68,2,FALSE),"")</f>
        <v>Participación del Fondo Común Municipal (FCM) en el ingreso municipal total (descontadas las transferencias)</v>
      </c>
      <c r="BO4" s="109" t="str">
        <f>IFERROR(VLOOKUP(G$4,DE_99_M!$A$2:$B$68,2,FALSE),"")</f>
        <v>Porcentaje de ocupados que trabajan en el sector primario</v>
      </c>
      <c r="BP4" s="110" t="str">
        <f>IFERROR(VLOOKUP(G$4,DE_100_M!$A$2:$B$68,2,FALSE),"")</f>
        <v>Porcentaje de ocupados que trabajan en el sector secundario</v>
      </c>
      <c r="BQ4" s="109" t="str">
        <f>IFERROR(VLOOKUP(G$4,DE_101_M!$A$2:$B$37,2,FALSE),"")</f>
        <v>Porcentaje de ocupados que trabajan en el sector terciario</v>
      </c>
      <c r="BR4" s="109" t="str">
        <f>IFERROR(VLOOKUP(G$4,DE_18_M!$A$2:$B$68,2,FALSE),"")</f>
        <v>Tasa de desocupación</v>
      </c>
      <c r="BS4" s="110" t="str">
        <f>IFERROR(VLOOKUP(G$4,DE_98_M!$A$2:$B$68,2,FALSE),"")</f>
        <v>Porcentaje de ocupados por cuenta propia, respecto del total de personas ocupadas</v>
      </c>
      <c r="BT4" s="110" t="str">
        <f>IFERROR(VLOOKUP(G$4,IP_6_M!$A$2:$B$68,2,FALSE),"")</f>
        <v>Porcentaje de inversión pública destinada a proyectos que tienen procesos de intervención de restauración de inmuebles patrimoniales sobre el total de inversión destinada a proyectos con recomendación favorable.</v>
      </c>
      <c r="BU4" s="109" t="str">
        <f>IFERROR(VLOOKUP(G$4,IP_34_M!$A$2:$B$68,2,FALSE),"")</f>
        <v>Zonas de Conservación Histórica (ZCH) con norma urbana específica (Plano Seccional/ Plano de Detalle) en Instrumentos de Planificación Territorial (IPT's)</v>
      </c>
      <c r="BV4" s="110" t="str">
        <f>IFERROR(VLOOKUP(G$4,IP_34a_M!$A$2:$B$68,2,FALSE),"")</f>
        <v>Zonas de Conservación Histórica (ZCH) con norma arquitectónica específica (Plano Seccional / Plano de Detalle) en Instrumentos de Planificación Territorial (IPT's)</v>
      </c>
      <c r="BW4" s="109" t="str">
        <f>IFERROR(VLOOKUP(G$4,IP_48_M!$A$2:$B$68,2,FALSE),"")</f>
        <v>Plan Regulador Comunal (PRC) reconoce inmuebles y/o zonas de conservación histórica</v>
      </c>
      <c r="BX4" s="85" t="str">
        <f>IFERROR(VLOOKUP(G$4,IP_43_M!$A$2:$B$68,2,FALSE),"")</f>
        <v>Porcentaje de zonas típicas con lineamientos de intervención aprobados</v>
      </c>
      <c r="BY4" s="110" t="str">
        <f>IFERROR(VLOOKUP(G$4,IP_43a_M!$A$2:$B$68,2,FALSE),"")</f>
        <v>Porcentaje de zonas típicas con lineamientos de intervención en desarrollo</v>
      </c>
      <c r="BZ4" s="109" t="str">
        <f>IFERROR(VLOOKUP(G$4,IP_47_M!$A$1:$B$62,2,FALSE),"")</f>
        <v>Número de organizaciones de la sociedad civil por cada 1.000 habitantes</v>
      </c>
      <c r="CA4" s="110" t="str">
        <f>IFERROR(VLOOKUP(G$4,IP_47a_M!$A$2:$B$68,2,FALSE),"")</f>
        <v>Número de organizaciones comunitarias por cada 1.000 habitantes</v>
      </c>
      <c r="CB4" s="110" t="str">
        <f>IFERROR(VLOOKUP(G$4,IG_22_M!$A$2:$B$68,2,FALSE),"")</f>
        <v>Porcentaje de proyectos urbanos de alto impacto con Participación Ciudadana Anticipada (PACA)</v>
      </c>
      <c r="CC4" s="110" t="str">
        <f>IFERROR(VLOOKUP(G$4,IG_92_M!$A$2:$B$68,2,FALSE),"")</f>
        <v>El Municipio cuenta con mecanismos de presupuestos participativos</v>
      </c>
      <c r="CD4" s="109" t="str">
        <f>IFERROR(VLOOKUP(G$4,IG_91_M!$A$2:$B$68,2,FALSE),"")</f>
        <v>Monto total per cápita, en pesos, de fondos entregados por el municipio a la comunidad vía proyectos concursables para el mejoramiento urbano</v>
      </c>
      <c r="CE4" s="109" t="str">
        <f>IFERROR(VLOOKUP(G$4,IG_90_M!$A$2:$B$68,2,FALSE),"")</f>
        <v>Porcentaje de participación en las elecciones municipales, por comuna</v>
      </c>
      <c r="CF4" s="96"/>
      <c r="CG4" s="96"/>
      <c r="CH4" s="96"/>
      <c r="CI4" s="96"/>
      <c r="CJ4" s="96"/>
      <c r="CK4" s="96"/>
      <c r="CL4" s="96"/>
      <c r="CM4" s="96"/>
      <c r="CN4" s="96"/>
      <c r="CO4" s="96"/>
      <c r="CP4" s="96"/>
    </row>
    <row r="5" spans="1:94" ht="99.75" customHeight="1" x14ac:dyDescent="0.25">
      <c r="A5" s="69"/>
      <c r="B5" s="69"/>
      <c r="C5" s="69"/>
      <c r="D5" s="69"/>
      <c r="E5" s="69"/>
      <c r="F5" s="69"/>
      <c r="G5" s="102" t="s">
        <v>173</v>
      </c>
      <c r="H5" s="109" t="str">
        <f>IFERROR(VLOOKUP(G$5,BPU_20_M!$A$2:$B$68,2,FALSE),"")</f>
        <v>Comunal</v>
      </c>
      <c r="I5" s="110" t="str">
        <f>IFERROR(VLOOKUP(G$5,BPU_21_M!$A$2:$B$72,2,FALSE),"")</f>
        <v>Comunal</v>
      </c>
      <c r="J5" s="109" t="str">
        <f>IFERROR(VLOOKUP(G$5,BPU_22_M!$A$2:$B$68,2,FALSE),"")</f>
        <v>Comunal</v>
      </c>
      <c r="K5" s="111" t="str">
        <f>IFERROR(VLOOKUP(G$5,BPU_23_M!$A$2:$B$68,2,FALSE),"")</f>
        <v>Comunal</v>
      </c>
      <c r="L5" s="110" t="str">
        <f>IFERROR(VLOOKUP(G$5,BPU_28a_M!$A$2:$B$63,2,FALSE),"")</f>
        <v>Comunal</v>
      </c>
      <c r="M5" s="110" t="str">
        <f>IFERROR(VLOOKUP(G$5,BPU_28b_M!$A$2:$B$63,2,FALSE),"")</f>
        <v>Comunal</v>
      </c>
      <c r="N5" s="111" t="str">
        <f>IFERROR(VLOOKUP(G$5,BPU_29_M!$A$2:$B$68,2,FALSE),"")</f>
        <v>Comunal</v>
      </c>
      <c r="O5" s="110" t="str">
        <f>IFERROR(VLOOKUP(G$5,BPU_7_M!$A$2:$B$68,2,FALSE),"")</f>
        <v>Comunal</v>
      </c>
      <c r="P5" s="109" t="str">
        <f>IFERROR(VLOOKUP(G$5,BPU_8_M!$A$2:$B$68,2,FALSE),"")</f>
        <v>Comunal</v>
      </c>
      <c r="Q5" s="109" t="str">
        <f>IFERROR(VLOOKUP(G$5,BPU_3_M!$A$2:$B$68,2,FALSE),"")</f>
        <v>Comunal</v>
      </c>
      <c r="R5" s="109" t="str">
        <f>IFERROR(VLOOKUP(G$5,BPU_4_M!$A$2:$B$67,2,FALSE),"")</f>
        <v>Comunal</v>
      </c>
      <c r="S5" s="110" t="str">
        <f>IFERROR(VLOOKUP(G$5,BPU_1_M!$A$2:$B$68,2,FALSE),"")</f>
        <v>Comunal</v>
      </c>
      <c r="T5" s="109" t="str">
        <f>IFERROR(VLOOKUP(G$5,BPU_25_M!$A$2:$B$73,2,FALSE),"")</f>
        <v>Comunal</v>
      </c>
      <c r="U5" s="110" t="str">
        <f>IFERROR(VLOOKUP(G$5,BPU_26_M!$A$2:$B$68,2,FALSE),"")</f>
        <v>Comunal</v>
      </c>
      <c r="V5" s="110" t="str">
        <f>IFERROR(VLOOKUP(G$5,BPU_26x_M!$A$2:$B$68,2,FALSE),"")</f>
        <v>Comunal</v>
      </c>
      <c r="W5" s="109" t="str">
        <f>IFERROR(VLOOKUP(G$5,BPU_26b_M!$A$2:$B$68,2,FALSE),"")</f>
        <v>Comunal</v>
      </c>
      <c r="X5" s="110" t="str">
        <f>IFERROR(VLOOKUP(G$5,DE_36_M!$A$2:$B$68,2,FALSE),"")</f>
        <v>Ciudad</v>
      </c>
      <c r="Y5" s="109" t="str">
        <f>IFERROR(VLOOKUP(G$5,EA_93_M!$A$2:$B$68,2,FALSE),"")</f>
        <v>Comunal</v>
      </c>
      <c r="Z5" s="109" t="str">
        <f>IFERROR(VLOOKUP(G$5,DE_25_M!$A$2:$B$68,2,FALSE),"")</f>
        <v>Comunal</v>
      </c>
      <c r="AA5" s="110" t="str">
        <f>IFERROR(VLOOKUP(G$5,DE_33_M!$A$2:$B$68,2,FALSE),"")</f>
        <v>Comunal</v>
      </c>
      <c r="AB5" s="110" t="str">
        <f>IFERROR(VLOOKUP(G$5,DE_102_M!$A$2:$B$68,2,FALSE),"")</f>
        <v>Comunal</v>
      </c>
      <c r="AC5" s="110" t="str">
        <f>IFERROR(VLOOKUP(G$5,DE_105_M!$A$2:$B$68,2,FALSE),"")</f>
        <v>Comunal</v>
      </c>
      <c r="AD5" s="110" t="str">
        <f>IFERROR(VLOOKUP(G$5,DE_28_M!$A$2:$B$68,2,FALSE),"")</f>
        <v>Comunal</v>
      </c>
      <c r="AE5" s="110" t="str">
        <f>IFERROR(VLOOKUP(G$5,DE_31_M!$A$2:$B$68,2,FALSE),"")</f>
        <v>Comunal</v>
      </c>
      <c r="AF5" s="110" t="str">
        <f>IFERROR(VLOOKUP(G$5,DE_16_M!$A$2:$B$68,2,FALSE),"")</f>
        <v>Comunal</v>
      </c>
      <c r="AG5" s="110" t="str">
        <f>IFERROR(VLOOKUP(G$5,DE_29_M!$A$2:$B$68,2,FALSE),"")</f>
        <v>Comunal</v>
      </c>
      <c r="AH5" s="110" t="str">
        <f>IFERROR(VLOOKUP(G$5,EA_16_M!$A$2:$B$68,2,FALSE),"")</f>
        <v>Ciudad</v>
      </c>
      <c r="AI5" s="110" t="str">
        <f>IFERROR(VLOOKUP(G$5,EA_10_M!$A$2:$B$64,2,FALSE),"")</f>
        <v>Comunal</v>
      </c>
      <c r="AJ5" s="110" t="str">
        <f>IFERROR(VLOOKUP(G$5,EA_90_M!$A$2:$B$64,2,FALSE),"")</f>
        <v>Comunal</v>
      </c>
      <c r="AK5" s="110" t="str">
        <f>IFERROR(VLOOKUP(G$5,EA_8_M!$A$2:$B$68,2,FALSE),"")</f>
        <v>Ciudad</v>
      </c>
      <c r="AL5" s="110" t="str">
        <f>IFERROR(VLOOKUP(G$5,EA_9_M!$A$2:$B$68,2,FALSE),"")</f>
        <v>Ciudad</v>
      </c>
      <c r="AM5" s="110" t="str">
        <f>IFERROR(VLOOKUP(G$5,EA_34_M!$A$2:$B$68,2,FALSE),"")</f>
        <v>Comunal</v>
      </c>
      <c r="AN5" s="109" t="str">
        <f>IFERROR(VLOOKUP(G$5,EA_35_M!$A$2:$B$68,2,FALSE),"")</f>
        <v>Comunal</v>
      </c>
      <c r="AO5" s="110" t="str">
        <f>IFERROR(VLOOKUP(G$5,EA_22_M!$A$2:$B$68,2,FALSE),"")</f>
        <v>Comunal</v>
      </c>
      <c r="AP5" s="109" t="str">
        <f>IFERROR(VLOOKUP(G$5,EA_22a_M!$A$2:$B$68,2,FALSE),"")</f>
        <v>Comunal</v>
      </c>
      <c r="AQ5" s="110" t="str">
        <f>IFERROR(VLOOKUP(G$5,EA_23_M!$A$2:$B$69,2,FALSE),"")</f>
        <v>Comunal</v>
      </c>
      <c r="AR5" s="109" t="str">
        <f>IFERROR(VLOOKUP(G$5,IP_33a_M!$A$2:$B$68,2,FALSE),"")</f>
        <v>Ciudad</v>
      </c>
      <c r="AS5" s="110" t="str">
        <f>IFERROR(VLOOKUP(G$5,IP_33b_M!$A$2:$B$68,2,FALSE),"")</f>
        <v>Ciudad</v>
      </c>
      <c r="AT5" s="110" t="str">
        <f>IFERROR(VLOOKUP(G$5,IP_33c_M!$A$2:$B$68,2,FALSE),"")</f>
        <v>Ciudad</v>
      </c>
      <c r="AU5" s="110" t="str">
        <f>IFERROR(VLOOKUP(G$5,BPU_24_M!$A$2:$B$68,2,FALSE),"")</f>
        <v>Comunal</v>
      </c>
      <c r="AV5" s="110" t="str">
        <f>IFERROR(VLOOKUP(G$5,IS_91_M!$A$2:$B$68,2,FALSE),"")</f>
        <v>Comunal</v>
      </c>
      <c r="AW5" s="110" t="str">
        <f>IFERROR(VLOOKUP(G$5,IS_40_M!$A$2:$B$68,2,FALSE),"")</f>
        <v>Comunal</v>
      </c>
      <c r="AX5" s="109" t="str">
        <f>IFERROR(VLOOKUP(G$5,IS_31_M!$A$2:$B$68,2,FALSE),"")</f>
        <v>Comunal</v>
      </c>
      <c r="AY5" s="110" t="str">
        <f>IFERROR(VLOOKUP(G$5,IS_32_M!$A$2:$B$68,2,FALSE),"")</f>
        <v>Comunal</v>
      </c>
      <c r="AZ5" s="109" t="str">
        <f>IFERROR(VLOOKUP(G$5,IS_33_M!$A$2:$B$68,2,FALSE),"")</f>
        <v>Comunal</v>
      </c>
      <c r="BA5" s="109" t="str">
        <f>IFERROR(VLOOKUP(G$5,IS_34_M!$A$2:$B$68,2,FALSE),"")</f>
        <v>Comunal</v>
      </c>
      <c r="BB5" s="110" t="str">
        <f>IFERROR(VLOOKUP(G$5,IS_36_M!$A$2:$B$68,2,FALSE),"")</f>
        <v>Comunal</v>
      </c>
      <c r="BC5" s="110" t="str">
        <f>IFERROR(VLOOKUP(G$5,IS_37_M!$A$2:$B$68,2,FALSE),"")</f>
        <v>Comunal</v>
      </c>
      <c r="BD5" s="111" t="s">
        <v>14</v>
      </c>
      <c r="BE5" s="109" t="str">
        <f>IFERROR(VLOOKUP(G$5,IS_39a_M!$A$2:$B$68,2,FALSE),"")</f>
        <v>Comunal</v>
      </c>
      <c r="BF5" s="110" t="str">
        <f>IFERROR(VLOOKUP(G$5,IS_58_M!$A$2:$B$68,2,FALSE),"")</f>
        <v>Comunal</v>
      </c>
      <c r="BG5" s="110" t="str">
        <f>IFERROR(VLOOKUP(G$5,IS_20_M!$A$2:$B$68,2,FALSE),"")</f>
        <v>Ciudad</v>
      </c>
      <c r="BH5" s="110" t="str">
        <f>IFERROR(VLOOKUP(G$5,DE_48_M!$A$2:$B$68,2,FALSE),"")</f>
        <v>Comunal</v>
      </c>
      <c r="BI5" s="110" t="str">
        <f>IFERROR(VLOOKUP(G$5,EA_31_M!$A$2:$B$68,2,FALSE),"")</f>
        <v>Ciudad</v>
      </c>
      <c r="BJ5" s="110" t="str">
        <f>IFERROR(VLOOKUP(G$5,IS_5_M!$A$2:$B$68,2,FALSE),"")</f>
        <v>Comunal</v>
      </c>
      <c r="BK5" s="110" t="str">
        <f>IFERROR(VLOOKUP(G$5,EA_48_M!$A$2:$B$68,2,FALSE),"")</f>
        <v>Comunal</v>
      </c>
      <c r="BL5" s="110" t="str">
        <f>IFERROR(VLOOKUP(G$5,IG_1_M!$A$2:$B$68,2,FALSE),"")</f>
        <v>Comunal</v>
      </c>
      <c r="BM5" s="110" t="str">
        <f>IFERROR(VLOOKUP(G$5,IG_66_M!$A$2:$B$68,2,FALSE),"")</f>
        <v>Comunal</v>
      </c>
      <c r="BN5" s="110" t="str">
        <f>IFERROR(VLOOKUP(G$5,DE_3_M!$A$2:$B$68,2,FALSE),"")</f>
        <v>Comunal</v>
      </c>
      <c r="BO5" s="111" t="str">
        <f>IFERROR(VLOOKUP(G$5,DE_99_M!$A$2:$B$68,2,FALSE),"")</f>
        <v>Ciudad</v>
      </c>
      <c r="BP5" s="110" t="str">
        <f>IFERROR(VLOOKUP(G$5,DE_100_M!$A$2:$B$68,2,FALSE),"")</f>
        <v>Ciudad</v>
      </c>
      <c r="BQ5" s="110" t="str">
        <f>IFERROR(VLOOKUP(G$5,DE_101_M!$A$2:$B$37,2,FALSE),"")</f>
        <v>Ciudad</v>
      </c>
      <c r="BR5" s="110" t="str">
        <f>IFERROR(VLOOKUP(G$5,DE_18_M!$A$2:$B$68,2,FALSE),"")</f>
        <v>Ciudad</v>
      </c>
      <c r="BS5" s="111" t="str">
        <f>IFERROR(VLOOKUP(G$5,DE_98_M!$A$2:$B$68,2,FALSE),"")</f>
        <v>Ciudad</v>
      </c>
      <c r="BT5" s="110" t="str">
        <f>IFERROR(VLOOKUP(G$5,IP_6_M!$A$2:$B$68,2,FALSE),"")</f>
        <v>Comunal</v>
      </c>
      <c r="BU5" s="110" t="str">
        <f>IFERROR(VLOOKUP(G$5,IP_34_M!$A$2:$B$68,2,FALSE),"")</f>
        <v>Comunal</v>
      </c>
      <c r="BV5" s="110" t="str">
        <f>IFERROR(VLOOKUP(G$5,IP_34a_M!$A$2:$B$68,2,FALSE),"")</f>
        <v>Comunal</v>
      </c>
      <c r="BW5" s="110" t="str">
        <f>IFERROR(VLOOKUP(G$5,IP_48_M!$A$2:$B$68,2,FALSE),"")</f>
        <v>Comunal</v>
      </c>
      <c r="BX5" s="110" t="str">
        <f>IFERROR(VLOOKUP(G$5,IP_43_M!$A$2:$B$68,2,FALSE),"")</f>
        <v>Comunal</v>
      </c>
      <c r="BY5" s="110" t="str">
        <f>IFERROR(VLOOKUP(G$5,IP_43a_M!$A$2:$B$68,2,FALSE),"")</f>
        <v>Comunal</v>
      </c>
      <c r="BZ5" s="110" t="str">
        <f>IFERROR(VLOOKUP(G$5,IP_47_M!$A$1:$B$62,2,FALSE),"")</f>
        <v>Ciudad</v>
      </c>
      <c r="CA5" s="110" t="str">
        <f>IFERROR(VLOOKUP(G$5,IP_47a_M!$A$2:$B$68,2,FALSE),"")</f>
        <v>Ciudad</v>
      </c>
      <c r="CB5" s="110" t="str">
        <f>IFERROR(VLOOKUP(G$5,IG_22_M!$A$2:$B$68,2,FALSE),"")</f>
        <v>Ciudad</v>
      </c>
      <c r="CC5" s="110" t="str">
        <f>IFERROR(VLOOKUP(G$5,IG_92_M!$A$2:$B$68,2,FALSE),"")</f>
        <v>Comunal</v>
      </c>
      <c r="CD5" s="109" t="str">
        <f>IFERROR(VLOOKUP(G$5,IG_91_M!$A$2:$B$68,2,FALSE),"")</f>
        <v>Comunal</v>
      </c>
      <c r="CE5" s="109" t="str">
        <f>IFERROR(VLOOKUP(G$5,IG_90_M!$A$2:$B$68,2,FALSE),"")</f>
        <v>Comunal</v>
      </c>
      <c r="CF5" s="96"/>
      <c r="CG5" s="96"/>
      <c r="CH5" s="96"/>
      <c r="CI5" s="96"/>
      <c r="CJ5" s="96"/>
      <c r="CK5" s="96"/>
      <c r="CL5" s="96"/>
      <c r="CM5" s="96"/>
      <c r="CN5" s="96"/>
      <c r="CO5" s="96"/>
      <c r="CP5" s="96"/>
    </row>
    <row r="6" spans="1:94" ht="25.5" x14ac:dyDescent="0.25">
      <c r="A6" s="69"/>
      <c r="B6" s="69"/>
      <c r="C6" s="69"/>
      <c r="D6" s="69"/>
      <c r="E6" s="69"/>
      <c r="F6" s="69"/>
      <c r="G6" s="102" t="s">
        <v>10</v>
      </c>
      <c r="H6" s="110" t="str">
        <f>+VLOOKUP(H3,INDICE!$C$8:$E$83,3,FALSE)</f>
        <v>Evaluación</v>
      </c>
      <c r="I6" s="110" t="str">
        <f>+VLOOKUP(I3,INDICE!$C$8:$E$83,3,FALSE)</f>
        <v>Evaluación</v>
      </c>
      <c r="J6" s="110" t="str">
        <f>+VLOOKUP(J3,INDICE!$C$8:$E$83,3,FALSE)</f>
        <v>Evaluación</v>
      </c>
      <c r="K6" s="111" t="str">
        <f>+VLOOKUP(K3,INDICE!$C$8:$E$83,3,FALSE)</f>
        <v>Evaluación</v>
      </c>
      <c r="L6" s="110" t="str">
        <f>+VLOOKUP(L3,INDICE!$C$8:$E$83,3,FALSE)</f>
        <v>Evaluación</v>
      </c>
      <c r="M6" s="110" t="s">
        <v>18</v>
      </c>
      <c r="N6" s="111" t="str">
        <f>+VLOOKUP(N3,INDICE!$C$8:$E$83,3,FALSE)</f>
        <v>Evaluación</v>
      </c>
      <c r="O6" s="110" t="str">
        <f>+VLOOKUP(O3,INDICE!$C$8:$E$83,3,FALSE)</f>
        <v>Evaluación</v>
      </c>
      <c r="P6" s="110" t="str">
        <f>+VLOOKUP(P3,INDICE!$C$8:$E$83,3,FALSE)</f>
        <v>Evaluación</v>
      </c>
      <c r="Q6" s="109" t="str">
        <f>+VLOOKUP(Q3,INDICE!$C$8:$E$83,3,FALSE)</f>
        <v>Evaluación</v>
      </c>
      <c r="R6" s="109" t="str">
        <f>+VLOOKUP(R3,INDICE!$C$8:$E$83,3,FALSE)</f>
        <v>Evaluación</v>
      </c>
      <c r="S6" s="85" t="str">
        <f>+VLOOKUP(S3,INDICE!$C$8:$E$83,3,FALSE)</f>
        <v>Evaluación</v>
      </c>
      <c r="T6" s="109" t="str">
        <f>+VLOOKUP(T3,INDICE!$C$8:$E$83,3,FALSE)</f>
        <v>Evaluación</v>
      </c>
      <c r="U6" s="109" t="str">
        <f>+VLOOKUP(U3,INDICE!$C$8:$E$83,3,FALSE)</f>
        <v>Evaluación</v>
      </c>
      <c r="V6" s="110" t="str">
        <f>+VLOOKUP(V3,INDICE!$C$8:$E$83,3,FALSE)</f>
        <v>Evaluación</v>
      </c>
      <c r="W6" s="109" t="str">
        <f>+VLOOKUP(W3,INDICE!$C$8:$E$83,3,FALSE)</f>
        <v>Evaluación</v>
      </c>
      <c r="X6" s="110" t="str">
        <f>+VLOOKUP(X3,INDICE!$C$8:$E$83,3,FALSE)</f>
        <v>Evaluación</v>
      </c>
      <c r="Y6" s="109" t="str">
        <f>+VLOOKUP(Y3,INDICE!$C$8:$E$83,3,FALSE)</f>
        <v>Caracterización</v>
      </c>
      <c r="Z6" s="109" t="str">
        <f>+VLOOKUP(Z3,INDICE!$C$8:$E$83,3,FALSE)</f>
        <v>Caracterización</v>
      </c>
      <c r="AA6" s="110" t="str">
        <f>+VLOOKUP(AA3,INDICE!$C$8:$E$83,3,FALSE)</f>
        <v>Evaluación</v>
      </c>
      <c r="AB6" s="110" t="str">
        <f>+VLOOKUP(AB3,INDICE!$C$8:$E$83,3,FALSE)</f>
        <v>Evaluación</v>
      </c>
      <c r="AC6" s="110" t="str">
        <f>+VLOOKUP(AC3,INDICE!$C$8:$E$83,3,FALSE)</f>
        <v>Evaluación</v>
      </c>
      <c r="AD6" s="110" t="str">
        <f>+VLOOKUP(AD3,INDICE!$C$8:$E$83,3,FALSE)</f>
        <v>Evaluación</v>
      </c>
      <c r="AE6" s="110" t="str">
        <f>+VLOOKUP(AE3,INDICE!$C$8:$E$83,3,FALSE)</f>
        <v>Evaluación</v>
      </c>
      <c r="AF6" s="110" t="str">
        <f>+VLOOKUP(AF3,INDICE!$C$8:$E$83,3,FALSE)</f>
        <v>Evaluación</v>
      </c>
      <c r="AG6" s="110" t="str">
        <f>+VLOOKUP(AG3,INDICE!$C$8:$E$83,3,FALSE)</f>
        <v>Evaluación</v>
      </c>
      <c r="AH6" s="110" t="str">
        <f>+VLOOKUP(AH3,INDICE!$C$8:$E$83,3,FALSE)</f>
        <v>Evaluación</v>
      </c>
      <c r="AI6" s="110" t="str">
        <f>+VLOOKUP(AI3,INDICE!$C$8:$E$83,3,FALSE)</f>
        <v>Evaluación</v>
      </c>
      <c r="AJ6" s="109" t="str">
        <f>+VLOOKUP(AJ3,INDICE!$C$8:$E$83,3,FALSE)</f>
        <v>Evaluación</v>
      </c>
      <c r="AK6" s="110" t="str">
        <f>+VLOOKUP(AK3,INDICE!$C$8:$E$83,3,FALSE)</f>
        <v>Evaluación</v>
      </c>
      <c r="AL6" s="109" t="str">
        <f>+VLOOKUP(AL3,INDICE!$C$8:$E$83,3,FALSE)</f>
        <v>Evaluación</v>
      </c>
      <c r="AM6" s="109" t="str">
        <f>+VLOOKUP(AM3,INDICE!$C$8:$E$83,3,FALSE)</f>
        <v>Evaluación</v>
      </c>
      <c r="AN6" s="110" t="str">
        <f>+VLOOKUP(AN3,INDICE!$C$8:$E$83,3,FALSE)</f>
        <v>Evaluación</v>
      </c>
      <c r="AO6" s="110" t="str">
        <f>+VLOOKUP(AO3,INDICE!$C$8:$E$83,3,FALSE)</f>
        <v>Evaluación</v>
      </c>
      <c r="AP6" s="109" t="str">
        <f>+VLOOKUP(AP3,INDICE!$C$8:$E$83,3,FALSE)</f>
        <v>Evaluación</v>
      </c>
      <c r="AQ6" s="110" t="str">
        <f>+VLOOKUP(AQ3,INDICE!$C$8:$E$83,3,FALSE)</f>
        <v>Evaluación</v>
      </c>
      <c r="AR6" s="110" t="str">
        <f>+VLOOKUP(AR3,INDICE!$C$8:$E$83,3,FALSE)</f>
        <v>Caracterización</v>
      </c>
      <c r="AS6" s="110" t="str">
        <f>+VLOOKUP(AS3,INDICE!$C$8:$E$83,3,FALSE)</f>
        <v>Caracterización</v>
      </c>
      <c r="AT6" s="110" t="str">
        <f>+VLOOKUP(AT3,INDICE!$C$8:$E$83,3,FALSE)</f>
        <v>Caracterización</v>
      </c>
      <c r="AU6" s="110" t="str">
        <f>+VLOOKUP(AU3,INDICE!$C$8:$E$83,3,FALSE)</f>
        <v>Evaluación</v>
      </c>
      <c r="AV6" s="110" t="str">
        <f>+VLOOKUP(AV3,INDICE!$C$8:$E$83,3,FALSE)</f>
        <v>Evaluación</v>
      </c>
      <c r="AW6" s="110" t="str">
        <f>+VLOOKUP(AW3,INDICE!$C$8:$E$83,3,FALSE)</f>
        <v>Evaluación</v>
      </c>
      <c r="AX6" s="110" t="str">
        <f>+VLOOKUP(AX3,INDICE!$C$8:$E$83,3,FALSE)</f>
        <v>Evaluación</v>
      </c>
      <c r="AY6" s="110" t="str">
        <f>+VLOOKUP(AY3,INDICE!$C$8:$E$83,3,FALSE)</f>
        <v>Evaluación</v>
      </c>
      <c r="AZ6" s="110" t="str">
        <f>+VLOOKUP(AZ3,INDICE!$C$8:$E$83,3,FALSE)</f>
        <v>Evaluación</v>
      </c>
      <c r="BA6" s="110" t="str">
        <f>+VLOOKUP(BA3,INDICE!$C$8:$E$83,3,FALSE)</f>
        <v>Evaluación</v>
      </c>
      <c r="BB6" s="110" t="str">
        <f>+VLOOKUP(BB3,INDICE!$C$8:$E$83,3,FALSE)</f>
        <v>Evaluación</v>
      </c>
      <c r="BC6" s="110" t="str">
        <f>+VLOOKUP(BC3,INDICE!$C$8:$E$83,3,FALSE)</f>
        <v>Evaluación</v>
      </c>
      <c r="BD6" s="111" t="str">
        <f>+VLOOKUP(BD3,INDICE!$C$8:$E$83,3,FALSE)</f>
        <v>Evaluación</v>
      </c>
      <c r="BE6" s="110" t="str">
        <f>+VLOOKUP(BE3,INDICE!$C$8:$E$83,3,FALSE)</f>
        <v>Evaluación</v>
      </c>
      <c r="BF6" s="110" t="str">
        <f>+VLOOKUP(BF3,INDICE!$C$8:$E$83,3,FALSE)</f>
        <v>Evaluación</v>
      </c>
      <c r="BG6" s="109" t="str">
        <f>+VLOOKUP(BG3,INDICE!$C$8:$E$83,3,FALSE)</f>
        <v>Evaluación</v>
      </c>
      <c r="BH6" s="110" t="str">
        <f>+VLOOKUP(BH3,INDICE!$C$8:$E$83,3,FALSE)</f>
        <v>Evaluación</v>
      </c>
      <c r="BI6" s="109" t="str">
        <f>+VLOOKUP(BI3,INDICE!$C$8:$E$83,3,FALSE)</f>
        <v>Evaluación</v>
      </c>
      <c r="BJ6" s="109" t="str">
        <f>+VLOOKUP(BJ3,INDICE!$C$8:$E$83,3,FALSE)</f>
        <v>Evaluación</v>
      </c>
      <c r="BK6" s="110" t="str">
        <f>+VLOOKUP(BK3,INDICE!$C$8:$E$83,3,FALSE)</f>
        <v>Evaluación</v>
      </c>
      <c r="BL6" s="109" t="str">
        <f>+VLOOKUP(BL3,INDICE!$C$8:$E$83,3,FALSE)</f>
        <v>Evaluación</v>
      </c>
      <c r="BM6" s="109" t="str">
        <f>+VLOOKUP(BM3,INDICE!$C$8:$E$83,3,FALSE)</f>
        <v>Evaluación</v>
      </c>
      <c r="BN6" s="109" t="str">
        <f>+VLOOKUP(BN3,INDICE!$C$8:$E$83,3,FALSE)</f>
        <v>Evaluación</v>
      </c>
      <c r="BO6" s="109" t="str">
        <f>+VLOOKUP(BO3,INDICE!$C$8:$E$83,3,FALSE)</f>
        <v>Caracterización</v>
      </c>
      <c r="BP6" s="110" t="str">
        <f>+VLOOKUP(BP3,INDICE!$C$8:$E$83,3,FALSE)</f>
        <v>Caracterización</v>
      </c>
      <c r="BQ6" s="109" t="str">
        <f>+VLOOKUP(BQ3,INDICE!$C$8:$E$83,3,FALSE)</f>
        <v>Caracterización</v>
      </c>
      <c r="BR6" s="109" t="str">
        <f>+VLOOKUP(BR3,INDICE!$C$8:$E$83,3,FALSE)</f>
        <v>Evaluación</v>
      </c>
      <c r="BS6" s="110" t="str">
        <f>+VLOOKUP(BS3,INDICE!$C$8:$E$83,3,FALSE)</f>
        <v>Caracterización</v>
      </c>
      <c r="BT6" s="110" t="str">
        <f>+VLOOKUP(BT3,INDICE!$C$8:$E$83,3,FALSE)</f>
        <v>Evaluación</v>
      </c>
      <c r="BU6" s="109" t="str">
        <f>+VLOOKUP(BU3,INDICE!$C$8:$E$83,3,FALSE)</f>
        <v>Evaluación</v>
      </c>
      <c r="BV6" s="110" t="str">
        <f>+VLOOKUP(BV3,INDICE!$C$8:$E$83,3,FALSE)</f>
        <v>Evaluación</v>
      </c>
      <c r="BW6" s="109" t="str">
        <f>+VLOOKUP(BW3,INDICE!$C$8:$E$83,3,FALSE)</f>
        <v>Evaluación</v>
      </c>
      <c r="BX6" s="85" t="str">
        <f>+VLOOKUP(BX3,INDICE!$C$8:$E$83,3,FALSE)</f>
        <v>Evaluación</v>
      </c>
      <c r="BY6" s="110" t="str">
        <f>+VLOOKUP(BY3,INDICE!$C$8:$E$83,3,FALSE)</f>
        <v>Evaluación</v>
      </c>
      <c r="BZ6" s="109" t="str">
        <f>+VLOOKUP(BZ3,INDICE!$C$8:$E$83,3,FALSE)</f>
        <v>Caracterización</v>
      </c>
      <c r="CA6" s="110" t="str">
        <f>+VLOOKUP(CA3,INDICE!$C$8:$E$83,3,FALSE)</f>
        <v>Caracterización</v>
      </c>
      <c r="CB6" s="110" t="str">
        <f>+VLOOKUP(CB3,INDICE!$C$8:$E$83,3,FALSE)</f>
        <v>Evaluación</v>
      </c>
      <c r="CC6" s="110" t="str">
        <f>+VLOOKUP(CC3,INDICE!$C$8:$E$83,3,FALSE)</f>
        <v>Evaluación</v>
      </c>
      <c r="CD6" s="109" t="str">
        <f>+VLOOKUP(CD3,INDICE!$C$8:$E$83,3,FALSE)</f>
        <v>Evaluación</v>
      </c>
      <c r="CE6" s="109" t="str">
        <f>+VLOOKUP(CE3,INDICE!$C$8:$E$83,3,FALSE)</f>
        <v>Evaluación</v>
      </c>
      <c r="CF6" s="96"/>
      <c r="CG6" s="96"/>
      <c r="CH6" s="96"/>
      <c r="CI6" s="96"/>
      <c r="CJ6" s="96"/>
      <c r="CK6" s="96"/>
      <c r="CL6" s="96"/>
      <c r="CM6" s="96"/>
      <c r="CN6" s="96"/>
      <c r="CO6" s="96"/>
      <c r="CP6" s="96"/>
    </row>
    <row r="7" spans="1:94" ht="81.75" customHeight="1" x14ac:dyDescent="0.25">
      <c r="A7" s="69"/>
      <c r="B7" s="69"/>
      <c r="C7" s="69"/>
      <c r="D7" s="69"/>
      <c r="E7" s="69"/>
      <c r="F7" s="69"/>
      <c r="G7" s="102" t="s">
        <v>9</v>
      </c>
      <c r="H7" s="109" t="str">
        <f>IFERROR(VLOOKUP(G$7,BPU_20_M!$A$2:$B$68,2,FALSE),"")</f>
        <v>Hasta 400 metros de distancia</v>
      </c>
      <c r="I7" s="109" t="str">
        <f>IFERROR(VLOOKUP(G$7,BPU_21_M!$A$2:$B$72,2,FALSE),"")</f>
        <v>Sin estándar</v>
      </c>
      <c r="J7" s="109" t="str">
        <f>IFERROR(VLOOKUP(G$7,BPU_22_M!$A$2:$B$68,2,FALSE),"")</f>
        <v>Hasta 3000 metros de distancia</v>
      </c>
      <c r="K7" s="109" t="str">
        <f>IFERROR(VLOOKUP(G$7,BPU_23_M!$A$2:$B$68,2,FALSE),"")</f>
        <v>Sin estándar</v>
      </c>
      <c r="L7" s="109" t="str">
        <f>IFERROR(VLOOKUP(G$7,BPU_28a_M!$A$2:$B$63,2,FALSE),"")</f>
        <v>Sin estándar</v>
      </c>
      <c r="M7" s="110" t="str">
        <f>IFERROR(VLOOKUP(G$7,BPU_28b_M!$A$2:$B$63,2,FALSE),"")</f>
        <v>Sin estándar</v>
      </c>
      <c r="N7" s="109" t="str">
        <f>IFERROR(VLOOKUP(G$7,BPU_29_M!$A$2:$B$68,2,FALSE),"")</f>
        <v>Desde 10 metros cuadrados / habitante</v>
      </c>
      <c r="O7" s="109" t="str">
        <f>IFERROR(VLOOKUP(G$7,BPU_7_M!$A$2:$B$68,2,FALSE),"")</f>
        <v>Hasta 1500 metros de distancia</v>
      </c>
      <c r="P7" s="109" t="str">
        <f>IFERROR(VLOOKUP(G$7,BPU_8_M!$A$2:$B$68,2,FALSE),"")</f>
        <v>Sin estándar</v>
      </c>
      <c r="Q7" s="109" t="str">
        <f>IFERROR(VLOOKUP(G$7,BPU_3_M!$A$2:$B$68,2,FALSE),"")</f>
        <v>Hasta 1000 metros de distancia</v>
      </c>
      <c r="R7" s="109" t="str">
        <f>IFERROR(VLOOKUP(G$7,BPU_4_M!$A$2:$B$67,2,FALSE),"")</f>
        <v>Desde 1</v>
      </c>
      <c r="S7" s="109" t="str">
        <f>IFERROR(VLOOKUP(G$7,BPU_1_M!$A$2:$B$68,2,FALSE),"")</f>
        <v>Hasta 400 metros de distancia</v>
      </c>
      <c r="T7" s="109" t="str">
        <f>IFERROR(VLOOKUP(G$7,BPU_25_M!$A$2:$B$73,2,FALSE),"")</f>
        <v>400 metros de distancia máxima</v>
      </c>
      <c r="U7" s="109" t="str">
        <f>IFERROR(VLOOKUP(G$7,BPU_26_M!$A$2:$B$68,2,FALSE),"")</f>
        <v>Sin estándar</v>
      </c>
      <c r="V7" s="109" t="str">
        <f>IFERROR(VLOOKUP(G$7,BPU_26x_M!$A$2:$B$68,2,FALSE),"")</f>
        <v>Sin estándar</v>
      </c>
      <c r="W7" s="109" t="str">
        <f>IFERROR(VLOOKUP(G$7,BPU_26b_M!$A$2:$B$68,2,FALSE),"")</f>
        <v>Sin estándar</v>
      </c>
      <c r="X7" s="109" t="str">
        <f>IFERROR(VLOOKUP(G$7,DE_36_M!$A$2:$B$68,2,FALSE),"")</f>
        <v>90% o más de población cubierta dentro de la red de transporte público mayor</v>
      </c>
      <c r="Y7" s="109" t="str">
        <f>IFERROR(VLOOKUP(G$7,EA_93_M!$A$2:$B$68,2,FALSE),"")</f>
        <v>Sin estándar</v>
      </c>
      <c r="Z7" s="109" t="str">
        <f>IFERROR(VLOOKUP(G$7,DE_25_M!$A$2:$B$68,2,FALSE),"")</f>
        <v>Sin estándar</v>
      </c>
      <c r="AA7" s="109" t="str">
        <f>IFERROR(VLOOKUP(G$7,DE_33_M!$A$2:$B$68,2,FALSE),"")</f>
        <v>Sin estándar</v>
      </c>
      <c r="AB7" s="109" t="str">
        <f>IFERROR(VLOOKUP(G$7,DE_102_M!$A$2:$B$68,2,FALSE),"")</f>
        <v>Sin estándar</v>
      </c>
      <c r="AC7" s="109" t="str">
        <f>IFERROR(VLOOKUP(G$7,DE_105_M!$A$2:$B$68,2,FALSE),"")</f>
        <v>Sin estándar</v>
      </c>
      <c r="AD7" s="109" t="str">
        <f>IFERROR(VLOOKUP(G$7,DE_28_M!$A$2:$B$68,2,FALSE),"")</f>
        <v>Sin estándar</v>
      </c>
      <c r="AE7" s="109" t="str">
        <f>IFERROR(VLOOKUP(G$7,DE_31_M!$A$2:$B$68,2,FALSE),"")</f>
        <v>Sin estándar</v>
      </c>
      <c r="AF7" s="109" t="str">
        <f>IFERROR(VLOOKUP(G$7,DE_16_M!$A$2:$B$68,2,FALSE),"")</f>
        <v>Hasta 60 minutos</v>
      </c>
      <c r="AG7" s="109" t="str">
        <f>IFERROR(VLOOKUP(G$7,DE_29_M!$A$2:$B$68,2,FALSE),"")</f>
        <v>Hasta 60 minutos</v>
      </c>
      <c r="AH7" s="109" t="str">
        <f>IFERROR(VLOOKUP(G$7,EA_16_M!$A$2:$B$68,2,FALSE),"")</f>
        <v>Hasta 20 µg/m3</v>
      </c>
      <c r="AI7" s="109" t="str">
        <f>IFERROR(VLOOKUP(G$7,EA_10_M!$A$2:$B$64,2,FALSE),"")</f>
        <v>Ln &gt; 65 dBA OCDE</v>
      </c>
      <c r="AJ7" s="109" t="str">
        <f>IFERROR(VLOOKUP(G$7,EA_90_M!$A$2:$B$64,2,FALSE),"")</f>
        <v>Ln &gt; 55 dBA OCDE</v>
      </c>
      <c r="AK7" s="109" t="str">
        <f>IFERROR(VLOOKUP(G$7,EA_8_M!$A$2:$B$68,2,FALSE),"")</f>
        <v>Sin estándar</v>
      </c>
      <c r="AL7" s="109" t="str">
        <f>IFERROR(VLOOKUP(G$7,EA_9_M!$A$2:$B$68,2,FALSE),"")</f>
        <v>Sin estándar</v>
      </c>
      <c r="AM7" s="109" t="str">
        <f>IFERROR(VLOOKUP(G$7,EA_34_M!$A$2:$B$68,2,FALSE),"")</f>
        <v>Hasta 1 kilogramo / habitante / día</v>
      </c>
      <c r="AN7" s="109" t="str">
        <f>IFERROR(VLOOKUP(G$7,EA_35_M!$A$2:$B$68,2,FALSE),"")</f>
        <v>Sin estándar</v>
      </c>
      <c r="AO7" s="109" t="str">
        <f>IFERROR(VLOOKUP(G$7,EA_22_M!$A$2:$B$68,2,FALSE),"")</f>
        <v>Sin estándar</v>
      </c>
      <c r="AP7" s="109" t="str">
        <f>IFERROR(VLOOKUP(G$7,EA_22a_M!$A$2:$B$68,2,FALSE),"")</f>
        <v>Sin estándar</v>
      </c>
      <c r="AQ7" s="109" t="str">
        <f>IFERROR(VLOOKUP(G$7,EA_23_M!$A$2:$B$69,2,FALSE),"")</f>
        <v>Sin estándar</v>
      </c>
      <c r="AR7" s="109" t="str">
        <f>IFERROR(VLOOKUP(G$7,IP_33a_M!$A$2:$B$68,2,FALSE),"")</f>
        <v>Sin estándar</v>
      </c>
      <c r="AS7" s="109" t="str">
        <f>IFERROR(VLOOKUP(G$7,IP_33b_M!$A$2:$B$68,2,FALSE),"")</f>
        <v>Sin estándar</v>
      </c>
      <c r="AT7" s="109" t="str">
        <f>IFERROR(VLOOKUP(G$7,IP_33c_M!$A$2:$B$68,2,FALSE),"")</f>
        <v>Sin estándar</v>
      </c>
      <c r="AU7" s="109" t="str">
        <f>IFERROR(VLOOKUP(G$7,BPU_24_M!$A$2:$B$68,2,FALSE),"")</f>
        <v>Sin estándar</v>
      </c>
      <c r="AV7" s="109" t="str">
        <f>IFERROR(VLOOKUP(G$7,IS_91_M!$A$2:$B$68,2,FALSE),"")</f>
        <v>Sin estándar</v>
      </c>
      <c r="AW7" s="109" t="str">
        <f>IFERROR(VLOOKUP(G$7,IS_40_M!$A$2:$B$68,2,FALSE),"")</f>
        <v>100% de veredas en buen estado</v>
      </c>
      <c r="AX7" s="109" t="str">
        <f>IFERROR(VLOOKUP(G$7,IS_31_M!$A$2:$B$68,2,FALSE),"")</f>
        <v>Hasta 10%</v>
      </c>
      <c r="AY7" s="109" t="str">
        <f>IFERROR(VLOOKUP(G$7,IS_32_M!$A$2:$B$68,2,FALSE),"")</f>
        <v>Sin estándar</v>
      </c>
      <c r="AZ7" s="109" t="str">
        <f>IFERROR(VLOOKUP(G$7,IS_33_M!$A$2:$B$68,2,FALSE),"")</f>
        <v>Sin estándar</v>
      </c>
      <c r="BA7" s="109" t="str">
        <f>IFERROR(VLOOKUP(G$7,IS_34_M!$A$2:$B$68,2,FALSE),"")</f>
        <v>Sin estándar</v>
      </c>
      <c r="BB7" s="109" t="str">
        <f>IFERROR(VLOOKUP(G$7,IS_36_M!$A$2:$B$68,2,FALSE),"")</f>
        <v>Sin estándar</v>
      </c>
      <c r="BC7" s="109" t="str">
        <f>IFERROR(VLOOKUP(G$7,IS_37_M!$A$2:$B$68,2,FALSE),"")</f>
        <v>Sin estándar</v>
      </c>
      <c r="BD7" s="109" t="str">
        <f>IFERROR(VLOOKUP(G$7,IS_39_M!$A$2:$B$68,2,FALSE),"")</f>
        <v>100 % de las unidades vecinales (UV) de una comuna con un mínimo de 20% y un máximo de 60% de población vulnerable.</v>
      </c>
      <c r="BE7" s="109" t="str">
        <f>IFERROR(VLOOKUP(G$7,IS_39a_M!$A$2:$B$68,2,FALSE),"")</f>
        <v>Sin estándar</v>
      </c>
      <c r="BF7" s="109" t="str">
        <f>IFERROR(VLOOKUP(G$7,IS_58_M!$A$2:$B$68,2,FALSE),"")</f>
        <v>Sin estándar</v>
      </c>
      <c r="BG7" s="109" t="str">
        <f>IFERROR(VLOOKUP(G$7,IS_20_M!$A$2:$B$68,2,FALSE),"")</f>
        <v>Sin estándar</v>
      </c>
      <c r="BH7" s="109" t="str">
        <f>IFERROR(VLOOKUP(G$7,DE_48_M!$A$2:$B$68,2,FALSE),"")</f>
        <v>Sin estándar</v>
      </c>
      <c r="BI7" s="109" t="str">
        <f>IFERROR(VLOOKUP(G$7,EA_31_M!$A$2:$B$68,2,FALSE),"")</f>
        <v>Sin estándar</v>
      </c>
      <c r="BJ7" s="109" t="str">
        <f>IFERROR(VLOOKUP(G$7,IS_5_M!$A$2:$B$68,2,FALSE),"")</f>
        <v>Sin estándar</v>
      </c>
      <c r="BK7" s="109" t="str">
        <f>IFERROR(VLOOKUP(G$7,EA_48_M!$A$2:$B$68,2,FALSE),"")</f>
        <v>Sin estándar</v>
      </c>
      <c r="BL7" s="109" t="str">
        <f>IFERROR(VLOOKUP(G$7,IG_1_M!$A$2:$B$68,2,FALSE),"")</f>
        <v>Sin estándar</v>
      </c>
      <c r="BM7" s="109" t="str">
        <f>IFERROR(VLOOKUP(G$7,IG_66_M!$A$2:$B$68,2,FALSE),"")</f>
        <v>PRC vigente o actualizado en menos de 10 años</v>
      </c>
      <c r="BN7" s="109" t="str">
        <f>IFERROR(VLOOKUP(G$7,DE_3_M!$A$2:$B$68,2,FALSE),"")</f>
        <v>Hasta 30%</v>
      </c>
      <c r="BO7" s="109" t="str">
        <f>IFERROR(VLOOKUP(G$7,DE_99_M!$A$2:$B$68,2,FALSE),"")</f>
        <v>Sin estándar</v>
      </c>
      <c r="BP7" s="109" t="str">
        <f>IFERROR(VLOOKUP(G$7,DE_100_M!$A$2:$B$68,2,FALSE),"")</f>
        <v>Sin estándar</v>
      </c>
      <c r="BQ7" s="109" t="str">
        <f>IFERROR(VLOOKUP(G$7,DE_101_M!$A$2:$B$37,2,FALSE),"")</f>
        <v>Sin estándar</v>
      </c>
      <c r="BR7" s="109" t="str">
        <f>IFERROR(VLOOKUP(G$7,DE_18_M!$A$2:$B$68,2,FALSE),"")</f>
        <v>Hasta 5%</v>
      </c>
      <c r="BS7" s="109" t="str">
        <f>IFERROR(VLOOKUP(G$7,DE_98_M!$A$2:$B$68,2,FALSE),"")</f>
        <v>Sin estándar</v>
      </c>
      <c r="BT7" s="109" t="str">
        <f>IFERROR(VLOOKUP(G$7,IP_6_M!$A$2:$B$68,2,FALSE),"")</f>
        <v>Sin estándar</v>
      </c>
      <c r="BU7" s="109" t="str">
        <f>IFERROR(VLOOKUP(G$7,IP_34_M!$A$2:$B$68,2,FALSE),"")</f>
        <v>Sin estándar</v>
      </c>
      <c r="BV7" s="109" t="str">
        <f>IFERROR(VLOOKUP(G$7,IP_34a_M!$A$2:$B$68,2,FALSE),"")</f>
        <v>Sin estándar</v>
      </c>
      <c r="BW7" s="109" t="str">
        <f>IFERROR(VLOOKUP(G$7,IP_48_M!$A$2:$B$68,2,FALSE),"")</f>
        <v>Plan Regulador Comunal (en adelante PRC) reconoce inmuebles y/o zonas de conservación histórica (en adelante, ICH y/o ZCH respectivamente)</v>
      </c>
      <c r="BX7" s="109" t="str">
        <f>IFERROR(VLOOKUP(G$7,IP_43_M!$A$2:$B$68,2,FALSE),"")</f>
        <v>Sin estándar</v>
      </c>
      <c r="BY7" s="109" t="str">
        <f>IFERROR(VLOOKUP(G$7,IP_43a_M!$A$2:$B$68,2,FALSE),"")</f>
        <v>Sin estándar</v>
      </c>
      <c r="BZ7" s="109" t="str">
        <f>IFERROR(VLOOKUP(G$7,IP_47_M!$A$1:$B$62,2,FALSE),"")</f>
        <v>Sin estándar</v>
      </c>
      <c r="CA7" s="109" t="str">
        <f>IFERROR(VLOOKUP(G$7,IP_47a_M!$A$2:$B$68,2,FALSE),"")</f>
        <v>Sin estándar</v>
      </c>
      <c r="CB7" s="109" t="str">
        <f>IFERROR(VLOOKUP(G$7,IG_22_M!$A$2:$B$68,2,FALSE),"")</f>
        <v>100% de los proyectos</v>
      </c>
      <c r="CC7" s="109" t="str">
        <f>IFERROR(VLOOKUP(G$7,IG_92_M!$A$2:$B$68,2,FALSE),"")</f>
        <v>Sin estándar</v>
      </c>
      <c r="CD7" s="109" t="str">
        <f>IFERROR(VLOOKUP(G$7,IG_91_M!$A$2:$B$68,2,FALSE),"")</f>
        <v>Sin estándar</v>
      </c>
      <c r="CE7" s="109" t="str">
        <f>IFERROR(VLOOKUP(G$7,IG_90_M!$A$2:$B$68,2,FALSE),"")</f>
        <v>Sin estándar</v>
      </c>
      <c r="CF7" s="96"/>
      <c r="CG7" s="96"/>
      <c r="CH7" s="96"/>
      <c r="CI7" s="96"/>
      <c r="CJ7" s="96"/>
      <c r="CK7" s="96"/>
      <c r="CL7" s="96"/>
      <c r="CM7" s="96"/>
      <c r="CN7" s="96"/>
      <c r="CO7" s="96"/>
      <c r="CP7" s="96"/>
    </row>
    <row r="8" spans="1:94" s="69" customFormat="1" ht="48" x14ac:dyDescent="0.25">
      <c r="A8" s="101" t="s">
        <v>174</v>
      </c>
      <c r="B8" s="101" t="s">
        <v>175</v>
      </c>
      <c r="C8" s="101" t="s">
        <v>176</v>
      </c>
      <c r="D8" s="255" t="s">
        <v>177</v>
      </c>
      <c r="E8" s="255" t="s">
        <v>178</v>
      </c>
      <c r="F8" s="101" t="s">
        <v>14</v>
      </c>
      <c r="G8" s="103" t="s">
        <v>146</v>
      </c>
      <c r="H8" s="109" t="str">
        <f>IFERROR(VLOOKUP(G$8,BPU_20_M!$A$2:$B$68,2,FALSE),"")</f>
        <v>Metros lineales</v>
      </c>
      <c r="I8" s="109" t="str">
        <f>IFERROR(VLOOKUP(G$8,BPU_21_M!$A$2:$B$72,2,FALSE),"")</f>
        <v>Metros cuadrados/Habitante</v>
      </c>
      <c r="J8" s="109" t="str">
        <f>IFERROR(VLOOKUP(G$8,BPU_22_M!$A$2:$B$68,2,FALSE),"")</f>
        <v>Metros lineales</v>
      </c>
      <c r="K8" s="109" t="str">
        <f>IFERROR(VLOOKUP(G$8,BPU_23_M!$A$2:$B$68,2,FALSE),"")</f>
        <v>Metros cuadrados / Habitante</v>
      </c>
      <c r="L8" s="109" t="str">
        <f>IFERROR(VLOOKUP(G$8,BPU_28a_M!$A$2:$B$63,2,FALSE),"")</f>
        <v>Porcentaje</v>
      </c>
      <c r="M8" s="110" t="str">
        <f>IFERROR(VLOOKUP(G$8,BPU_28b_M!$A$2:$B$63,2,FALSE),"")</f>
        <v>Porcentaje</v>
      </c>
      <c r="N8" s="109" t="str">
        <f>IFERROR(VLOOKUP(G$8,BPU_29_M!$A$2:$B$68,2,FALSE),"")</f>
        <v>Metros cuadrados/Habitante</v>
      </c>
      <c r="O8" s="109" t="str">
        <f>IFERROR(VLOOKUP(G$8,BPU_7_M!$A$2:$B$68,2,FALSE),"")</f>
        <v>Metros lineales</v>
      </c>
      <c r="P8" s="109" t="str">
        <f>IFERROR(VLOOKUP(G$8,BPU_8_M!$A$2:$B$68,2,FALSE),"")</f>
        <v>Jornadas diarias de médicos / 10.000 habitantes</v>
      </c>
      <c r="Q8" s="109" t="str">
        <f>IFERROR(VLOOKUP(G$8,BPU_3_M!$A$2:$B$68,2,FALSE),"")</f>
        <v>Metros lineales</v>
      </c>
      <c r="R8" s="109" t="str">
        <f>IFERROR(VLOOKUP(G$8,BPU_4_M!$A$2:$B$67,2,FALSE),"")</f>
        <v>Relación (Matrículas/Población)</v>
      </c>
      <c r="S8" s="109" t="str">
        <f>IFERROR(VLOOKUP(G$8,BPU_1_M!$A$2:$B$68,2,FALSE),"")</f>
        <v>Metros lineales</v>
      </c>
      <c r="T8" s="109" t="str">
        <f>IFERROR(VLOOKUP(G$8,BPU_25_M!$A$2:$B$73,2,FALSE),"")</f>
        <v>Metros lineales</v>
      </c>
      <c r="U8" s="109" t="str">
        <f>IFERROR(VLOOKUP(G$8,BPU_26_M!$A$2:$B$68,2,FALSE),"")</f>
        <v>Promedio per cápita de frecuencia de transporte público mayor</v>
      </c>
      <c r="V8" s="109" t="str">
        <f>IFERROR(VLOOKUP(G$8,BPU_26x_M!$A$2:$B$68,2,FALSE),"")</f>
        <v>Promedio per cápita de frecuencia de transporte público mayor ajustada según el ICF.</v>
      </c>
      <c r="W8" s="109" t="str">
        <f>IFERROR(VLOOKUP(G$8,BPU_26b_M!$A$2:$B$68,2,FALSE),"")</f>
        <v>Promedio per cápita de frecuencia de transporte público menor</v>
      </c>
      <c r="X8" s="109" t="str">
        <f>IFERROR(VLOOKUP(G$8,DE_36_M!$A$2:$B$68,2,FALSE),"")</f>
        <v>Porcentaje</v>
      </c>
      <c r="Y8" s="109" t="str">
        <f>IFERROR(VLOOKUP(G$8,EA_93_M!$A$2:$B$68,2,FALSE),"")</f>
        <v>Porcentaje</v>
      </c>
      <c r="Z8" s="109" t="str">
        <f>IFERROR(VLOOKUP(G$8,DE_25_M!$A$2:$B$68,2,FALSE),"")</f>
        <v>Número de intersecciones promedio en una superficie de 1,44 km2</v>
      </c>
      <c r="AA8" s="109" t="str">
        <f>IFERROR(VLOOKUP(G$8,DE_33_M!$A$2:$B$68,2,FALSE),"")</f>
        <v>Ratio</v>
      </c>
      <c r="AB8" s="109" t="str">
        <f>IFERROR(VLOOKUP(G$8,DE_102_M!$A$2:$B$68,2,FALSE),"")</f>
        <v>Porcentaje</v>
      </c>
      <c r="AC8" s="109" t="str">
        <f>IFERROR(VLOOKUP(G$8,DE_105_M!$A$2:$B$68,2,FALSE),"")</f>
        <v>Porcentaje</v>
      </c>
      <c r="AD8" s="109" t="str">
        <f>IFERROR(VLOOKUP(G$8,DE_28_M!$A$2:$B$68,2,FALSE),"")</f>
        <v>Relación (Número de víctimas mortales por cada 100.000 Habitantes)</v>
      </c>
      <c r="AE8" s="109" t="str">
        <f>IFERROR(VLOOKUP(G$8,DE_31_M!$A$2:$B$68,2,FALSE),"")</f>
        <v>Relación (Número de víctimas lesionadas por cada 100.000 Habitantes)</v>
      </c>
      <c r="AF8" s="109" t="str">
        <f>IFERROR(VLOOKUP(G$8,DE_16_M!$A$2:$B$68,2,FALSE),"")</f>
        <v>Minutos</v>
      </c>
      <c r="AG8" s="109" t="str">
        <f>IFERROR(VLOOKUP(G$8,DE_29_M!$A$2:$B$68,2,FALSE),"")</f>
        <v>Minutos</v>
      </c>
      <c r="AH8" s="109" t="str">
        <f>IFERROR(VLOOKUP(G$8,EA_16_M!$A$2:$B$68,2,FALSE),"")</f>
        <v>µg/m3</v>
      </c>
      <c r="AI8" s="109" t="str">
        <f>IFERROR(VLOOKUP(G$8,EA_10_M!$A$2:$B$64,2,FALSE),"")</f>
        <v>Porcentaje</v>
      </c>
      <c r="AJ8" s="109" t="str">
        <f>IFERROR(VLOOKUP(G$8,EA_90_M!$A$2:$B$64,2,FALSE),"")</f>
        <v xml:space="preserve">Porcentaje  </v>
      </c>
      <c r="AK8" s="109" t="str">
        <f>IFERROR(VLOOKUP(G$8,EA_8_M!$A$2:$B$68,2,FALSE),"")</f>
        <v xml:space="preserve">Litros al día / Habitante </v>
      </c>
      <c r="AL8" s="109" t="str">
        <f>IFERROR(VLOOKUP(G$8,EA_9_M!$A$2:$B$68,2,FALSE),"")</f>
        <v xml:space="preserve">Porcentaje  </v>
      </c>
      <c r="AM8" s="109" t="str">
        <f>IFERROR(VLOOKUP(G$8,EA_34_M!$A$2:$B$68,2,FALSE),"")</f>
        <v>Kilogramo / habitante /día</v>
      </c>
      <c r="AN8" s="109" t="str">
        <f>IFERROR(VLOOKUP(G$8,EA_35_M!$A$2:$B$68,2,FALSE),"")</f>
        <v>Relación (Número de microbasurales por cada 10.000 habitantes)</v>
      </c>
      <c r="AO8" s="109" t="str">
        <f>IFERROR(VLOOKUP(G$8,EA_22_M!$A$2:$B$68,2,FALSE),"")</f>
        <v>Kilovatio hora (kWh) / habitante / año</v>
      </c>
      <c r="AP8" s="109" t="str">
        <f>IFERROR(VLOOKUP(G$8,EA_22a_M!$A$2:$B$68,2,FALSE),"")</f>
        <v>Kilovatio hora (kWh) / habitante / año</v>
      </c>
      <c r="AQ8" s="109" t="str">
        <f>IFERROR(VLOOKUP(G$8,EA_23_M!$A$2:$B$69,2,FALSE),"")</f>
        <v xml:space="preserve">Porcentaje  </v>
      </c>
      <c r="AR8" s="109" t="str">
        <f>IFERROR(VLOOKUP(G$8,IP_33a_M!$A$2:$B$68,2,FALSE),"")</f>
        <v>Hectáreas</v>
      </c>
      <c r="AS8" s="109" t="str">
        <f>IFERROR(VLOOKUP(G$8,IP_33b_M!$A$2:$B$68,2,FALSE),"")</f>
        <v>Hectáreas</v>
      </c>
      <c r="AT8" s="109" t="str">
        <f>IFERROR(VLOOKUP(G$8,IP_33c_M!$A$2:$B$68,2,FALSE),"")</f>
        <v>Hectáreas</v>
      </c>
      <c r="AU8" s="109" t="str">
        <f>IFERROR(VLOOKUP(G$8,BPU_24_M!$A$2:$B$68,2,FALSE),"")</f>
        <v>Relación (Unidades por cada 1.000 viviendas particulares)</v>
      </c>
      <c r="AV8" s="109" t="str">
        <f>IFERROR(VLOOKUP(G$8,IS_91_M!$A$2:$B$68,2,FALSE),"")</f>
        <v>Número de horas promedio por año</v>
      </c>
      <c r="AW8" s="109" t="str">
        <f>IFERROR(VLOOKUP(G$8,IS_40_M!$A$2:$B$68,2,FALSE),"")</f>
        <v>Porcentaje</v>
      </c>
      <c r="AX8" s="109" t="str">
        <f>IFERROR(VLOOKUP(G$8,IS_31_M!$A$2:$B$68,2,FALSE),"")</f>
        <v>Porcentaje</v>
      </c>
      <c r="AY8" s="109" t="str">
        <f>IFERROR(VLOOKUP(G$8,IS_32_M!$A$2:$B$68,2,FALSE),"")</f>
        <v>Cantidad de viviendas</v>
      </c>
      <c r="AZ8" s="109" t="str">
        <f>IFERROR(VLOOKUP(G$8,IS_33_M!$A$2:$B$68,2,FALSE),"")</f>
        <v>Porcentaje</v>
      </c>
      <c r="BA8" s="109" t="str">
        <f>IFERROR(VLOOKUP(G$8,IS_34_M!$A$2:$B$68,2,FALSE),"")</f>
        <v>Porcentaje</v>
      </c>
      <c r="BB8" s="109" t="str">
        <f>IFERROR(VLOOKUP(G$8,IS_36_M!$A$2:$B$68,2,FALSE),"")</f>
        <v>Porcentaje</v>
      </c>
      <c r="BC8" s="109" t="str">
        <f>IFERROR(VLOOKUP(G$8,IS_37_M!$A$2:$B$68,2,FALSE),"")</f>
        <v>Porcentaje</v>
      </c>
      <c r="BD8" s="109" t="str">
        <f>IFERROR(VLOOKUP(G$8,IS_39_M!$A$2:$B$68,2,FALSE),"")</f>
        <v>Porcentaje</v>
      </c>
      <c r="BE8" s="109" t="str">
        <f>IFERROR(VLOOKUP(G$8,IS_39a_M!$A$2:$B$68,2,FALSE),"")</f>
        <v>Índice</v>
      </c>
      <c r="BF8" s="109" t="str">
        <f>IFERROR(VLOOKUP(G$8,IS_58_M!$A$2:$B$68,2,FALSE),"")</f>
        <v xml:space="preserve">Porcentaje </v>
      </c>
      <c r="BG8" s="109" t="str">
        <f>IFERROR(VLOOKUP(G$8,IS_20_M!$A$2:$B$68,2,FALSE),"")</f>
        <v xml:space="preserve">Porcentaje </v>
      </c>
      <c r="BH8" s="109" t="str">
        <f>IFERROR(VLOOKUP(G$8,DE_48_M!$A$2:$B$68,2,FALSE),"")</f>
        <v>Porcentaje</v>
      </c>
      <c r="BI8" s="109" t="str">
        <f>IFERROR(VLOOKUP(G$8,EA_31_M!$A$2:$B$68,2,FALSE),"")</f>
        <v>Porcentaje y tasa</v>
      </c>
      <c r="BJ8" s="109" t="str">
        <f>IFERROR(VLOOKUP(G$8,IS_5_M!$A$2:$B$68,2,FALSE),"")</f>
        <v>Índice</v>
      </c>
      <c r="BK8" s="109" t="str">
        <f>IFERROR(VLOOKUP(G$8,EA_48_M!$A$2:$B$68,2,FALSE),"")</f>
        <v>Porcentaje</v>
      </c>
      <c r="BL8" s="109" t="str">
        <f>IFERROR(VLOOKUP(G$8,IG_1_M!$A$2:$B$68,2,FALSE),"")</f>
        <v>Porcentaje</v>
      </c>
      <c r="BM8" s="109" t="str">
        <f>IFERROR(VLOOKUP(G$8,IG_66_M!$A$2:$B$68,2,FALSE),"")</f>
        <v>Sí o No</v>
      </c>
      <c r="BN8" s="109" t="str">
        <f>IFERROR(VLOOKUP(G$8,DE_3_M!$A$2:$B$68,2,FALSE),"")</f>
        <v>Porcentaje</v>
      </c>
      <c r="BO8" s="109" t="str">
        <f>IFERROR(VLOOKUP(G$8,DE_99_M!$A$2:$B$68,2,FALSE),"")</f>
        <v>Porcentaje</v>
      </c>
      <c r="BP8" s="109" t="str">
        <f>IFERROR(VLOOKUP(G$8,DE_100_M!$A$2:$B$68,2,FALSE),"")</f>
        <v>Porcentaje</v>
      </c>
      <c r="BQ8" s="109" t="str">
        <f>IFERROR(VLOOKUP(G$8,DE_101_M!$A$2:$B$37,2,FALSE),"")</f>
        <v>Porcentaje</v>
      </c>
      <c r="BR8" s="109" t="str">
        <f>IFERROR(VLOOKUP(G$8,DE_18_M!$A$2:$B$68,2,FALSE),"")</f>
        <v>Porcentaje</v>
      </c>
      <c r="BS8" s="109" t="str">
        <f>IFERROR(VLOOKUP(G$8,DE_98_M!$A$2:$B$68,2,FALSE),"")</f>
        <v xml:space="preserve">Porcentaje  </v>
      </c>
      <c r="BT8" s="109" t="str">
        <f>IFERROR(VLOOKUP(G$8,IP_6_M!$A$2:$B$68,2,FALSE),"")</f>
        <v>Porcentaje</v>
      </c>
      <c r="BU8" s="109" t="str">
        <f>IFERROR(VLOOKUP(G$8,IP_34_M!$A$2:$B$68,2,FALSE),"")</f>
        <v>Sí o No</v>
      </c>
      <c r="BV8" s="109" t="str">
        <f>IFERROR(VLOOKUP(G$8,IP_34a_M!$A$2:$B$68,2,FALSE),"")</f>
        <v>Sí o No</v>
      </c>
      <c r="BW8" s="109" t="str">
        <f>IFERROR(VLOOKUP(G$8,IP_48_M!$A$2:$B$68,2,FALSE),"")</f>
        <v>Sí y No</v>
      </c>
      <c r="BX8" s="109" t="str">
        <f>IFERROR(VLOOKUP(G$8,IP_43_M!$A$2:$B$68,2,FALSE),"")</f>
        <v>Porcentaje</v>
      </c>
      <c r="BY8" s="109" t="str">
        <f>IFERROR(VLOOKUP(G$8,IP_43a_M!$A$2:$B$68,2,FALSE),"")</f>
        <v>Porcentaje</v>
      </c>
      <c r="BZ8" s="109" t="str">
        <f>IFERROR(VLOOKUP(G$8,IP_47_M!$A$1:$B$62,2,FALSE),"")</f>
        <v>Relación (Número de organizaciones por cada 1.000 habitantes)</v>
      </c>
      <c r="CA8" s="109" t="str">
        <f>IFERROR(VLOOKUP(G$8,IP_47a_M!$A$2:$B$68,2,FALSE),"")</f>
        <v>Relación (Número de organizaciones por cada 1.000 habitantes)</v>
      </c>
      <c r="CB8" s="109" t="str">
        <f>IFERROR(VLOOKUP(G$8,IG_22_M!$A$2:$B$68,2,FALSE),"")</f>
        <v>Porcentaje</v>
      </c>
      <c r="CC8" s="109" t="str">
        <f>IFERROR(VLOOKUP(G$8,IG_92_M!$A$2:$B$68,2,FALSE),"")</f>
        <v>Sí o No</v>
      </c>
      <c r="CD8" s="109" t="str">
        <f>IFERROR(VLOOKUP(G$8,IG_91_M!$A$2:$B$68,2,FALSE),"")</f>
        <v>Monto per cápita en pesos por habitante</v>
      </c>
      <c r="CE8" s="109" t="str">
        <f>IFERROR(VLOOKUP(G$8,IG_90_M!$A$2:$B$68,2,FALSE),"")</f>
        <v>Porcentaje</v>
      </c>
    </row>
    <row r="9" spans="1:94" ht="15" x14ac:dyDescent="0.25">
      <c r="A9" s="429" t="s">
        <v>179</v>
      </c>
      <c r="B9" s="429" t="s">
        <v>180</v>
      </c>
      <c r="C9" s="419" t="s">
        <v>181</v>
      </c>
      <c r="D9" s="392" t="s">
        <v>182</v>
      </c>
      <c r="E9" s="377">
        <v>1001</v>
      </c>
      <c r="F9" s="429" t="s">
        <v>180</v>
      </c>
      <c r="G9" s="677">
        <v>1101</v>
      </c>
      <c r="H9" s="378">
        <f>IFERROR(IF(VLOOKUP($G9,BPU_20_I!$G$3:$H$119,2,FALSE)="","",VLOOKUP($G9,BPU_20_I!$G$3:$H$119,2,FALSE)),"")</f>
        <v>282.38</v>
      </c>
      <c r="I9" s="87">
        <f>IFERROR(IF(VLOOKUP($G9,BPU_21_I!$G$3:$J$119,4,FALSE)="","",VLOOKUP($G9,BPU_21_I!$G$3:$J$119,4,FALSE)),"")</f>
        <v>1.72</v>
      </c>
      <c r="J9" s="378">
        <f>IFERROR(IF(VLOOKUP($G9,BPU_22_I!$G$3:$H$119,2,FALSE)="","",VLOOKUP($G9,BPU_22_I!$G$3:$H$119,2,FALSE)),"")</f>
        <v>2047.55</v>
      </c>
      <c r="K9" s="378">
        <f>IFERROR(IF(VLOOKUP($G9,BPU_23_I!$G$3:$J$119,4,FALSE)="","",VLOOKUP($G9,BPU_23_I!$G$3:$J$119,4,FALSE)),"")</f>
        <v>0.84</v>
      </c>
      <c r="L9" s="378">
        <f>IFERROR(IF(VLOOKUP($G9,BPU_28a_I!$G$3:$J$119,4,FALSE)="","",VLOOKUP($G9,BPU_28a_I!$G$3:$J$119,4,FALSE)),"")</f>
        <v>82.4</v>
      </c>
      <c r="M9" s="378">
        <f>IFERROR(IF(VLOOKUP($G9,BPU_28b_I!$G$3:$J$119,4,FALSE)="","",VLOOKUP($G9,BPU_28b_I!$G$3:$J$119,4,FALSE)),"")</f>
        <v>83.76</v>
      </c>
      <c r="N9" s="378">
        <f>IFERROR(IF(VLOOKUP($G9,BPU_29_I!$G$3:$L$119,6,FALSE)="","",VLOOKUP($G9,BPU_29_I!$G$3:$L$119,6,FALSE)),"")</f>
        <v>2.13</v>
      </c>
      <c r="O9" s="378">
        <f>IFERROR(IF(VLOOKUP($G9,BPU_7_I!$G$3:$H$119,2,FALSE)="","",VLOOKUP($G9,BPU_7_I!$G$3:$H$119,2,FALSE)),"")</f>
        <v>1044.58</v>
      </c>
      <c r="P9" s="378">
        <f>IFERROR(IF(VLOOKUP($G9,BPU_8_I!$G$3:$J$119,4,FALSE)="","",VLOOKUP($G9,BPU_8_I!$G$3:$J$119,4,FALSE)),"")</f>
        <v>16.34</v>
      </c>
      <c r="Q9" s="378">
        <f>IFERROR(IF(VLOOKUP($G9,BPU_3_I!$G$3:$H$119,2,FALSE)="","",VLOOKUP($G9,BPU_3_I!$G$3:$H$119,2,FALSE)),"")</f>
        <v>505.99</v>
      </c>
      <c r="R9" s="378">
        <f>IFERROR(IF(VLOOKUP($G9,BPU_4_I!$G$3:$H$119,2,FALSE)="","",VLOOKUP($G9,BPU_4_I!$G$3:$H$119,2,FALSE)),"")</f>
        <v>0.93</v>
      </c>
      <c r="S9" s="378">
        <f>IFERROR(IF(VLOOKUP($G9,BPU_1_I!$G$3:$H$119,2,FALSE)="","",VLOOKUP($G9,BPU_1_I!$G$3:$H$119,2,FALSE)),"")</f>
        <v>566.1</v>
      </c>
      <c r="T9" s="378">
        <f>IFERROR(IF(VLOOKUP($G9,BPU_25_I!$G$3:$H$119,2,FALSE)="","",VLOOKUP($G9,BPU_25_I!$G$3:$H$119,2,FALSE)),"")</f>
        <v>248.34</v>
      </c>
      <c r="U9" s="378">
        <f>IFERROR(IF(VLOOKUP($G9,BPU_26_26x_26b_I!$G$3:$H$119,2,FALSE)="","",VLOOKUP($G9,BPU_26_26x_26b_I!$G$3:$H$119,2,FALSE)),"")</f>
        <v>4.45</v>
      </c>
      <c r="V9" s="378" t="str">
        <f>IFERROR(IF(VLOOKUP($G9,BPU_26_26x_26b_I!$G$3:$I$119,3,FALSE)="","",VLOOKUP($G9,BPU_26_26x_26b_I!$G$3:$I$119,3,FALSE)),"")</f>
        <v>S/I</v>
      </c>
      <c r="W9" s="378">
        <f>IFERROR(IF(VLOOKUP($G9,BPU_26_26x_26b_I!$G$3:$J$119,4,FALSE)="","",VLOOKUP($G9,BPU_26_26x_26b_I!$G$3:$J$119,4,FALSE)),"")</f>
        <v>20.97</v>
      </c>
      <c r="X9" s="378"/>
      <c r="Y9" s="378">
        <f>IFERROR(IF(VLOOKUP($G9,EA_93_I!$G$3:$L$119,6,FALSE)="","",VLOOKUP($G9,EA_93_I!$G$3:$L$119,6,FALSE)),"")</f>
        <v>2.2799999999999998</v>
      </c>
      <c r="Z9" s="689">
        <v>49.34</v>
      </c>
      <c r="AA9" s="378">
        <f>IFERROR(IF(VLOOKUP($G9,DE_102_105_16_29_33_I!$G$3:$L$119,6,FALSE)="","",VLOOKUP($G9,DE_102_105_16_29_33_I!$G$3:$L$119,6,FALSE)),"")</f>
        <v>1</v>
      </c>
      <c r="AB9" s="378">
        <f>IFERROR(IF(VLOOKUP($G9,DE_102_105_16_29_33_I!$G$3:$L$119,2,FALSE)="","",VLOOKUP($G9,DE_102_105_16_29_33_I!$G$3:$L$119,2,FALSE)),"")</f>
        <v>31.5</v>
      </c>
      <c r="AC9" s="378">
        <f>IFERROR(IF(VLOOKUP($G9,DE_102_105_16_29_33_I!$G$3:$L$119,3,FALSE)="","",VLOOKUP($G9,DE_102_105_16_29_33_I!$G$3:$L$119,3,FALSE)),"")</f>
        <v>61.2</v>
      </c>
      <c r="AD9" s="378">
        <f>IFERROR(IF(VLOOKUP($G9,DE_28_I!$G$3:$J$119,4,FALSE)="","",VLOOKUP($G9,DE_28_I!$G$3:$J$119,4,FALSE)),"")</f>
        <v>4.7753439441475773</v>
      </c>
      <c r="AE9" s="378">
        <f>IFERROR(IF(VLOOKUP($G9,DE_31_I!$G$3:$J$119,4,FALSE)="","",VLOOKUP($G9,DE_31_I!$G$3:$J$119,4,FALSE)),"")</f>
        <v>362.92613975521584</v>
      </c>
      <c r="AF9" s="378">
        <f>IFERROR(IF(VLOOKUP($G9,DE_102_105_16_29_33_I!$G$3:$L$119,4,FALSE)="","",VLOOKUP($G9,DE_102_105_16_29_33_I!$G$3:$L$119,4,FALSE)),"")</f>
        <v>30</v>
      </c>
      <c r="AG9" s="378">
        <f>IFERROR(IF(VLOOKUP($G9,DE_102_105_16_29_33_I!$G$3:$L$119,5,FALSE)="","",VLOOKUP($G9,DE_102_105_16_29_33_I!$G$3:$L$119,5,FALSE)),"")</f>
        <v>35</v>
      </c>
      <c r="AH9" s="378"/>
      <c r="AI9" s="378" t="str">
        <f>IFERROR(IF(VLOOKUP($G9,EA_10_90_I!$G$3:$I$119,2,FALSE)="","",VLOOKUP($G9,EA_10_90_I!$G$3:$I$119,2,FALSE)),"")</f>
        <v>S/I</v>
      </c>
      <c r="AJ9" s="378" t="str">
        <f>IFERROR(IF(VLOOKUP($G9,EA_10_90_I!$G$3:$I$119,3,FALSE)="","",VLOOKUP($G9,EA_10_90_I!$G$3:$I$119,3,FALSE)),"")</f>
        <v>S/I</v>
      </c>
      <c r="AK9" s="378"/>
      <c r="AL9" s="378"/>
      <c r="AM9" s="378">
        <f>IFERROR(IF(VLOOKUP($G9,EA_34_I!$G$3:$J$119,4,FALSE)="","",VLOOKUP($G9,EA_34_I!$G$3:$J$119,4,FALSE)),"")</f>
        <v>1.614066253121881</v>
      </c>
      <c r="AN9" s="378">
        <f>IFERROR(IF(VLOOKUP($G9,EA_35_I!$G$3:$J$119,4,FALSE)="","",VLOOKUP($G9,EA_35_I!$G$3:$J$119,4,FALSE)),"")</f>
        <v>12.13</v>
      </c>
      <c r="AO9" s="378">
        <f>IFERROR(IF(VLOOKUP($G9,EA_22_22a_I!$G$3:$J$119,4,FALSE)="","",VLOOKUP($G9,EA_22_22a_I!$G$3:$J$119,4,FALSE)),"")</f>
        <v>783.84</v>
      </c>
      <c r="AP9" s="378">
        <f>IFERROR(IF(VLOOKUP($G9,EA_22_22a_I!$G$3:$L$119,6,FALSE)="","",VLOOKUP($G9,EA_22_22a_I!$G$3:$L$119,6,FALSE)),"")</f>
        <v>707.65</v>
      </c>
      <c r="AQ9" s="378">
        <f>IFERROR(IF(VLOOKUP($G9,EA_23_I!$G$3:$L$119,6,FALSE)="","",VLOOKUP($G9,EA_23_I!$G$3:$L$119,6,FALSE)),"")</f>
        <v>7.0000000000000007E-2</v>
      </c>
      <c r="AR9" s="378"/>
      <c r="AS9" s="378"/>
      <c r="AT9" s="378"/>
      <c r="AU9" s="378">
        <f>IFERROR(IF(VLOOKUP($G9,BPU_24_I!$G$3:$J$119,4,FALSE)="","",VLOOKUP($G9,BPU_24_I!$G$3:$J$119,4,FALSE)),"")</f>
        <v>747.35</v>
      </c>
      <c r="AV9" s="378">
        <f>IFERROR(IF(VLOOKUP($G9,IS_91_I!$G$3:$H$119,2,FALSE)="","",VLOOKUP($G9,IS_91_I!$G$3:$H$119,2,FALSE)),"")</f>
        <v>13.15</v>
      </c>
      <c r="AW9" s="378">
        <f>IFERROR(IF(VLOOKUP($G9,IS_40_I!$G$3:$H$119,2,FALSE)="","",VLOOKUP($G9,IS_40_I!$G$3:$H$119,2,FALSE)),"")</f>
        <v>23.13</v>
      </c>
      <c r="AX9" s="378">
        <f>IFERROR(IF(VLOOKUP($G9,IS_31_I!$G$3:$H$119,2,FALSE)="","",VLOOKUP($G9,IS_31_I!$G$3:$H$119,2,FALSE)),"")</f>
        <v>11.79</v>
      </c>
      <c r="AY9" s="378">
        <f>IFERROR(IF(VLOOKUP($G9,IS_32_I!$G$3:$H$119,2,FALSE)="","",VLOOKUP($G9,IS_32_I!$G$3:$H$119,2,FALSE)),"")</f>
        <v>6949</v>
      </c>
      <c r="AZ9" s="378">
        <f>IFERROR(IF(VLOOKUP($G9,IS_33_I!$G$3:$H$119,2,FALSE)="","",VLOOKUP($G9,IS_33_I!$G$3:$H$119,2,FALSE)),"")</f>
        <v>9.92</v>
      </c>
      <c r="BA9" s="378">
        <f>IFERROR(IF(VLOOKUP($G9,IS_34_I!$G$3:$H$119,2,FALSE)="","",VLOOKUP($G9,IS_34_I!$G$3:$H$119,2,FALSE)),"")</f>
        <v>4.4400000000000004</v>
      </c>
      <c r="BB9" s="378">
        <f>IFERROR(IF(VLOOKUP($G9,IS_36_I!$G$3:$I$119,3,FALSE)="","",VLOOKUP($G9,IS_36_I!$G$3:$I$119,3,FALSE)),"")</f>
        <v>5.33</v>
      </c>
      <c r="BC9" s="378">
        <f>IFERROR(IF(VLOOKUP($G9,IS_37_I!$G$3:$I$119,3,FALSE)="","",VLOOKUP($G9,IS_37_I!$G$3:$I$119,3,FALSE)),"")</f>
        <v>17.260000000000002</v>
      </c>
      <c r="BD9" s="378">
        <f>IFERROR(IF(VLOOKUP($G9,IS_39_I!$G$3:$L$119,6,FALSE)="","",VLOOKUP($G9,IS_39_I!$G$3:$L$119,6,FALSE)),"")</f>
        <v>65.069999999999993</v>
      </c>
      <c r="BE9" s="378">
        <f>IFERROR(IF(VLOOKUP($G9,IS_39a_I!$G$3:$J$119,4,FALSE)="","",VLOOKUP($G9,IS_39a_I!$G$3:$J$119,4,FALSE)),"")</f>
        <v>33.1</v>
      </c>
      <c r="BF9" s="378">
        <f>IFERROR(IF(VLOOKUP($G9,IS_58_I!$G$3:$L$119,6,FALSE)="","",VLOOKUP($G9,IS_58_I!$G$3:$L$119,6,FALSE)),"")</f>
        <v>0.67523363370246736</v>
      </c>
      <c r="BG9" s="378"/>
      <c r="BH9" s="378">
        <f>IFERROR(IF(VLOOKUP($G9,DE_48_I!$G$3:$J$119,4,FALSE)="","",VLOOKUP($G9,DE_48_I!$G$3:$J$119,4,FALSE)),"")</f>
        <v>12.66</v>
      </c>
      <c r="BI9" s="378"/>
      <c r="BJ9" s="378">
        <f>IFERROR(IF(VLOOKUP($G9,IS_5_I!$G$3:$J$119,4,FALSE)="","",VLOOKUP($G9,IS_5_I!$G$3:$J$119,4,FALSE)),"")</f>
        <v>0.09</v>
      </c>
      <c r="BK9" s="378">
        <f>IFERROR(IF(VLOOKUP($G9,EA_48_I!$G$3:$J$119,4,FALSE)="","",VLOOKUP($G9,EA_48_I!$G$3:$J$119,4,FALSE)),"")</f>
        <v>29.77</v>
      </c>
      <c r="BL9" s="378">
        <f>IFERROR(IF(VLOOKUP($G9,IG_1_I!$G$3:$J$119,4,FALSE)="","",VLOOKUP($G9,IG_1_I!$G$3:$J$119,4,FALSE)),"")</f>
        <v>8.49</v>
      </c>
      <c r="BM9" s="378" t="str">
        <f>IFERROR(IF(VLOOKUP($G9,IG_66_I!$G$3:$H$119,2,FALSE)="","",VLOOKUP($G9,IG_66_I!$G$3:$H$119,2,FALSE)),"")</f>
        <v>SI</v>
      </c>
      <c r="BN9" s="378">
        <f>IFERROR(IF(VLOOKUP($G9,DE_3_I!$G$3:$J$119,4,FALSE)="","",VLOOKUP($G9,DE_3_I!$G$3:$J$119,4,FALSE)),"")</f>
        <v>8.3800000000000008</v>
      </c>
      <c r="BO9" s="677"/>
      <c r="BP9" s="677"/>
      <c r="BQ9" s="677"/>
      <c r="BR9" s="677"/>
      <c r="BT9" s="378">
        <f>IFERROR(IF(VLOOKUP($G9,IP_6_I!$G$3:$J$119,4,FALSE)="","",VLOOKUP($G9,IP_6_I!$G$3:$J$119,4,FALSE)),"")</f>
        <v>2.894975796112</v>
      </c>
      <c r="BU9" s="378" t="str">
        <f>IFERROR(IF(VLOOKUP($G9,IP_48_34_34a_I!$G$3:$N$119,7,FALSE)="","",VLOOKUP($G9,IP_48_34_34a_I!$G$3:$N$119,7,FALSE)),"")</f>
        <v>S/ZCH</v>
      </c>
      <c r="BV9" s="378" t="str">
        <f>IFERROR(IF(VLOOKUP($G9,IP_48_34_34a_I!$G$3:$N$119,8,FALSE)="","",VLOOKUP($G9,IP_48_34_34a_I!$G$3:$N$119,8,FALSE)),"")</f>
        <v>S/ZCH</v>
      </c>
      <c r="BW9" s="378" t="str">
        <f>IFERROR(IF(VLOOKUP($G9,IP_48_34_34a_I!$G$3:$N$119,6,FALSE)="","",VLOOKUP($G9,IP_48_34_34a_I!$G$3:$N$119,6,FALSE)),"")</f>
        <v>NO</v>
      </c>
      <c r="BX9" s="378">
        <f>IFERROR(IF(VLOOKUP($G9,IP_43_43a_I!$G$3:$L$119,5,FALSE)="","",VLOOKUP($G9,IP_43_43a_I!$G$3:$L$119,5,FALSE)),"")</f>
        <v>0</v>
      </c>
      <c r="BY9" s="378">
        <f>IFERROR(IF(VLOOKUP($G9,IP_43_43a_I!$G$3:$L$119,6,FALSE)="","",VLOOKUP($G9,IP_43_43a_I!$G$3:$L$119,6,FALSE)),"")</f>
        <v>100</v>
      </c>
      <c r="BZ9" s="378"/>
      <c r="CA9" s="378"/>
      <c r="CB9" s="378"/>
      <c r="CC9" s="378" t="str">
        <f>IFERROR(IF(VLOOKUP($G9,IG_92_I!$G$3:$H$119,2,FALSE)="","",VLOOKUP($G9,IG_92_I!$G$3:$H$119,2,FALSE)),"")</f>
        <v>SI</v>
      </c>
      <c r="CD9" s="378">
        <f>IFERROR(IF(VLOOKUP($G9,IG_91_I!$G$3:$K$119,5,FALSE)="","",VLOOKUP($G9,IG_91_I!$G$3:$K$119,5,FALSE)),"")</f>
        <v>1704.8</v>
      </c>
      <c r="CE9" s="378">
        <f>IFERROR(IF(VLOOKUP($G9,IG_90_I!$G$3:$H$119,2,FALSE)="","",VLOOKUP($G9,IG_90_I!$G$3:$H$119,2,FALSE)),"")</f>
        <v>29.65</v>
      </c>
      <c r="CF9" s="96"/>
      <c r="CG9" s="96"/>
      <c r="CH9" s="96"/>
      <c r="CI9" s="96"/>
      <c r="CJ9" s="96"/>
      <c r="CK9" s="96"/>
      <c r="CL9" s="96"/>
      <c r="CM9" s="96"/>
      <c r="CN9" s="96"/>
      <c r="CO9" s="96"/>
      <c r="CP9" s="96"/>
    </row>
    <row r="10" spans="1:94" ht="15" x14ac:dyDescent="0.25">
      <c r="A10" s="429" t="s">
        <v>179</v>
      </c>
      <c r="B10" s="429" t="s">
        <v>180</v>
      </c>
      <c r="C10" s="419" t="s">
        <v>181</v>
      </c>
      <c r="D10" s="392" t="s">
        <v>182</v>
      </c>
      <c r="E10" s="377">
        <v>1001</v>
      </c>
      <c r="F10" s="429" t="s">
        <v>183</v>
      </c>
      <c r="G10" s="677">
        <v>1107</v>
      </c>
      <c r="H10" s="378">
        <f>IFERROR(IF(VLOOKUP($G10,BPU_20_I!$G$3:$H$119,2,FALSE)="","",VLOOKUP($G10,BPU_20_I!$G$3:$H$119,2,FALSE)),"")</f>
        <v>274.86</v>
      </c>
      <c r="I10" s="87">
        <f>IFERROR(IF(VLOOKUP($G10,BPU_21_I!$G$3:$J$119,4,FALSE)="","",VLOOKUP($G10,BPU_21_I!$G$3:$J$119,4,FALSE)),"")</f>
        <v>2.87</v>
      </c>
      <c r="J10" s="378">
        <f>IFERROR(IF(VLOOKUP($G10,BPU_22_I!$G$3:$H$119,2,FALSE)="","",VLOOKUP($G10,BPU_22_I!$G$3:$H$119,2,FALSE)),"")</f>
        <v>1827.35</v>
      </c>
      <c r="K10" s="378">
        <f>IFERROR(IF(VLOOKUP($G10,BPU_23_I!$G$3:$J$119,4,FALSE)="","",VLOOKUP($G10,BPU_23_I!$G$3:$J$119,4,FALSE)),"")</f>
        <v>1.1399999999999999</v>
      </c>
      <c r="L10" s="378">
        <f>IFERROR(IF(VLOOKUP($G10,BPU_28a_I!$G$3:$J$119,4,FALSE)="","",VLOOKUP($G10,BPU_28a_I!$G$3:$J$119,4,FALSE)),"")</f>
        <v>80.91</v>
      </c>
      <c r="M10" s="378">
        <f>IFERROR(IF(VLOOKUP($G10,BPU_28b_I!$G$3:$J$119,4,FALSE)="","",VLOOKUP($G10,BPU_28b_I!$G$3:$J$119,4,FALSE)),"")</f>
        <v>85.39</v>
      </c>
      <c r="N10" s="378">
        <f>IFERROR(IF(VLOOKUP($G10,BPU_29_I!$G$3:$L$119,6,FALSE)="","",VLOOKUP($G10,BPU_29_I!$G$3:$L$119,6,FALSE)),"")</f>
        <v>3.29</v>
      </c>
      <c r="O10" s="378">
        <f>IFERROR(IF(VLOOKUP($G10,BPU_7_I!$G$3:$H$119,2,FALSE)="","",VLOOKUP($G10,BPU_7_I!$G$3:$H$119,2,FALSE)),"")</f>
        <v>1067.96</v>
      </c>
      <c r="P10" s="378">
        <f>IFERROR(IF(VLOOKUP($G10,BPU_8_I!$G$3:$J$119,4,FALSE)="","",VLOOKUP($G10,BPU_8_I!$G$3:$J$119,4,FALSE)),"")</f>
        <v>32.75</v>
      </c>
      <c r="Q10" s="378">
        <f>IFERROR(IF(VLOOKUP($G10,BPU_3_I!$G$3:$H$119,2,FALSE)="","",VLOOKUP($G10,BPU_3_I!$G$3:$H$119,2,FALSE)),"")</f>
        <v>496.12</v>
      </c>
      <c r="R10" s="378">
        <f>IFERROR(IF(VLOOKUP($G10,BPU_4_I!$G$3:$H$119,2,FALSE)="","",VLOOKUP($G10,BPU_4_I!$G$3:$H$119,2,FALSE)),"")</f>
        <v>0.91</v>
      </c>
      <c r="S10" s="378">
        <f>IFERROR(IF(VLOOKUP($G10,BPU_1_I!$G$3:$H$119,2,FALSE)="","",VLOOKUP($G10,BPU_1_I!$G$3:$H$119,2,FALSE)),"")</f>
        <v>535.97</v>
      </c>
      <c r="T10" s="378">
        <f>IFERROR(IF(VLOOKUP($G10,BPU_25_I!$G$3:$H$119,2,FALSE)="","",VLOOKUP($G10,BPU_25_I!$G$3:$H$119,2,FALSE)),"")</f>
        <v>268.64</v>
      </c>
      <c r="U10" s="378">
        <f>IFERROR(IF(VLOOKUP($G10,BPU_26_26x_26b_I!$G$3:$H$119,2,FALSE)="","",VLOOKUP($G10,BPU_26_26x_26b_I!$G$3:$H$119,2,FALSE)),"")</f>
        <v>3.88</v>
      </c>
      <c r="V10" s="378" t="str">
        <f>IFERROR(IF(VLOOKUP($G10,BPU_26_26x_26b_I!$G$3:$I$119,3,FALSE)="","",VLOOKUP($G10,BPU_26_26x_26b_I!$G$3:$I$119,3,FALSE)),"")</f>
        <v>S/I</v>
      </c>
      <c r="W10" s="378">
        <f>IFERROR(IF(VLOOKUP($G10,BPU_26_26x_26b_I!$G$3:$J$119,4,FALSE)="","",VLOOKUP($G10,BPU_26_26x_26b_I!$G$3:$J$119,4,FALSE)),"")</f>
        <v>6.76</v>
      </c>
      <c r="X10" s="378"/>
      <c r="Y10" s="378">
        <f>IFERROR(IF(VLOOKUP($G10,EA_93_I!$G$3:$L$119,6,FALSE)="","",VLOOKUP($G10,EA_93_I!$G$3:$L$119,6,FALSE)),"")</f>
        <v>1.56</v>
      </c>
      <c r="Z10" s="689">
        <v>29.06</v>
      </c>
      <c r="AA10" s="378">
        <f>IFERROR(IF(VLOOKUP($G10,DE_102_105_16_29_33_I!$G$3:$L$119,6,FALSE)="","",VLOOKUP($G10,DE_102_105_16_29_33_I!$G$3:$L$119,6,FALSE)),"")</f>
        <v>1.1299999999999999</v>
      </c>
      <c r="AB10" s="378">
        <f>IFERROR(IF(VLOOKUP($G10,DE_102_105_16_29_33_I!$G$3:$L$119,2,FALSE)="","",VLOOKUP($G10,DE_102_105_16_29_33_I!$G$3:$L$119,2,FALSE)),"")</f>
        <v>26.4</v>
      </c>
      <c r="AC10" s="378">
        <f>IFERROR(IF(VLOOKUP($G10,DE_102_105_16_29_33_I!$G$3:$L$119,3,FALSE)="","",VLOOKUP($G10,DE_102_105_16_29_33_I!$G$3:$L$119,3,FALSE)),"")</f>
        <v>71.400000000000006</v>
      </c>
      <c r="AD10" s="378">
        <f>IFERROR(IF(VLOOKUP($G10,DE_28_I!$G$3:$J$119,4,FALSE)="","",VLOOKUP($G10,DE_28_I!$G$3:$J$119,4,FALSE)),"")</f>
        <v>3.3789776902997999</v>
      </c>
      <c r="AE10" s="378">
        <f>IFERROR(IF(VLOOKUP($G10,DE_31_I!$G$3:$J$119,4,FALSE)="","",VLOOKUP($G10,DE_31_I!$G$3:$J$119,4,FALSE)),"")</f>
        <v>294.81580347865753</v>
      </c>
      <c r="AF10" s="378">
        <f>IFERROR(IF(VLOOKUP($G10,DE_102_105_16_29_33_I!$G$3:$L$119,4,FALSE)="","",VLOOKUP($G10,DE_102_105_16_29_33_I!$G$3:$L$119,4,FALSE)),"")</f>
        <v>45</v>
      </c>
      <c r="AG10" s="378">
        <f>IFERROR(IF(VLOOKUP($G10,DE_102_105_16_29_33_I!$G$3:$L$119,5,FALSE)="","",VLOOKUP($G10,DE_102_105_16_29_33_I!$G$3:$L$119,5,FALSE)),"")</f>
        <v>60</v>
      </c>
      <c r="AH10" s="378"/>
      <c r="AI10" s="378" t="str">
        <f>IFERROR(IF(VLOOKUP($G10,EA_10_90_I!$G$3:$I$119,2,FALSE)="","",VLOOKUP($G10,EA_10_90_I!$G$3:$I$119,2,FALSE)),"")</f>
        <v>S/I</v>
      </c>
      <c r="AJ10" s="378" t="str">
        <f>IFERROR(IF(VLOOKUP($G10,EA_10_90_I!$G$3:$I$119,3,FALSE)="","",VLOOKUP($G10,EA_10_90_I!$G$3:$I$119,3,FALSE)),"")</f>
        <v>S/I</v>
      </c>
      <c r="AK10" s="378"/>
      <c r="AL10" s="378"/>
      <c r="AM10" s="690">
        <f>IFERROR(IF(VLOOKUP($G10,EA_34_I!$G$3:$J$119,4,FALSE)="","",VLOOKUP($G10,EA_34_I!$G$3:$J$119,4,FALSE)),"")</f>
        <v>1.3544608927883937</v>
      </c>
      <c r="AN10" s="378" t="str">
        <f>IFERROR(IF(VLOOKUP($G10,EA_35_I!$G$3:$J$119,4,FALSE)="","",VLOOKUP($G10,EA_35_I!$G$3:$J$119,4,FALSE)),"")</f>
        <v>S/R</v>
      </c>
      <c r="AO10" s="378">
        <f>IFERROR(IF(VLOOKUP($G10,EA_22_22a_I!$G$3:$J$119,4,FALSE)="","",VLOOKUP($G10,EA_22_22a_I!$G$3:$J$119,4,FALSE)),"")</f>
        <v>487.12</v>
      </c>
      <c r="AP10" s="378">
        <f>IFERROR(IF(VLOOKUP($G10,EA_22_22a_I!$G$3:$L$119,6,FALSE)="","",VLOOKUP($G10,EA_22_22a_I!$G$3:$L$119,6,FALSE)),"")</f>
        <v>226.22</v>
      </c>
      <c r="AQ10" s="378" t="str">
        <f>IFERROR(IF(VLOOKUP($G10,EA_23_I!$G$3:$L$119,6,FALSE)="","",VLOOKUP($G10,EA_23_I!$G$3:$L$119,6,FALSE)),"")</f>
        <v>S/I</v>
      </c>
      <c r="AR10" s="378"/>
      <c r="AS10" s="378"/>
      <c r="AT10" s="378"/>
      <c r="AU10" s="378">
        <f>IFERROR(IF(VLOOKUP($G10,BPU_24_I!$G$3:$J$119,4,FALSE)="","",VLOOKUP($G10,BPU_24_I!$G$3:$J$119,4,FALSE)),"")</f>
        <v>320.60000000000002</v>
      </c>
      <c r="AV10" s="378">
        <f>IFERROR(IF(VLOOKUP($G10,IS_91_I!$G$3:$H$119,2,FALSE)="","",VLOOKUP($G10,IS_91_I!$G$3:$H$119,2,FALSE)),"")</f>
        <v>17.79</v>
      </c>
      <c r="AW10" s="378">
        <f>IFERROR(IF(VLOOKUP($G10,IS_40_I!$G$3:$H$119,2,FALSE)="","",VLOOKUP($G10,IS_40_I!$G$3:$H$119,2,FALSE)),"")</f>
        <v>28.03</v>
      </c>
      <c r="AX10" s="378">
        <f>IFERROR(IF(VLOOKUP($G10,IS_31_I!$G$3:$H$119,2,FALSE)="","",VLOOKUP($G10,IS_31_I!$G$3:$H$119,2,FALSE)),"")</f>
        <v>23.23</v>
      </c>
      <c r="AY10" s="378">
        <f>IFERROR(IF(VLOOKUP($G10,IS_32_I!$G$3:$H$119,2,FALSE)="","",VLOOKUP($G10,IS_32_I!$G$3:$H$119,2,FALSE)),"")</f>
        <v>4978</v>
      </c>
      <c r="AZ10" s="378">
        <f>IFERROR(IF(VLOOKUP($G10,IS_33_I!$G$3:$H$119,2,FALSE)="","",VLOOKUP($G10,IS_33_I!$G$3:$H$119,2,FALSE)),"")</f>
        <v>15.32</v>
      </c>
      <c r="BA10" s="378">
        <f>IFERROR(IF(VLOOKUP($G10,IS_34_I!$G$3:$H$119,2,FALSE)="","",VLOOKUP($G10,IS_34_I!$G$3:$H$119,2,FALSE)),"")</f>
        <v>3.19</v>
      </c>
      <c r="BB10" s="378">
        <f>IFERROR(IF(VLOOKUP($G10,IS_36_I!$G$3:$I$119,3,FALSE)="","",VLOOKUP($G10,IS_36_I!$G$3:$I$119,3,FALSE)),"")</f>
        <v>8.51</v>
      </c>
      <c r="BC10" s="378">
        <f>IFERROR(IF(VLOOKUP($G10,IS_37_I!$G$3:$I$119,3,FALSE)="","",VLOOKUP($G10,IS_37_I!$G$3:$I$119,3,FALSE)),"")</f>
        <v>23.18</v>
      </c>
      <c r="BD10" s="378">
        <f>IFERROR(IF(VLOOKUP($G10,IS_39_I!$G$3:$L$119,6,FALSE)="","",VLOOKUP($G10,IS_39_I!$G$3:$L$119,6,FALSE)),"")</f>
        <v>55.55</v>
      </c>
      <c r="BE10" s="378">
        <f>IFERROR(IF(VLOOKUP($G10,IS_39a_I!$G$3:$J$119,4,FALSE)="","",VLOOKUP($G10,IS_39a_I!$G$3:$J$119,4,FALSE)),"")</f>
        <v>23.59</v>
      </c>
      <c r="BF10" s="378">
        <f>IFERROR(IF(VLOOKUP($G10,IS_58_I!$G$3:$L$119,6,FALSE)="","",VLOOKUP($G10,IS_58_I!$G$3:$L$119,6,FALSE)),"")</f>
        <v>0.7205669924564323</v>
      </c>
      <c r="BG10" s="378"/>
      <c r="BH10" s="378">
        <f>IFERROR(IF(VLOOKUP($G10,DE_48_I!$G$3:$J$119,4,FALSE)="","",VLOOKUP($G10,DE_48_I!$G$3:$J$119,4,FALSE)),"")</f>
        <v>40.369999999999997</v>
      </c>
      <c r="BI10" s="378"/>
      <c r="BJ10" s="378">
        <f>IFERROR(IF(VLOOKUP($G10,IS_5_I!$G$3:$J$119,4,FALSE)="","",VLOOKUP($G10,IS_5_I!$G$3:$J$119,4,FALSE)),"")</f>
        <v>0.01</v>
      </c>
      <c r="BK10" s="378" t="str">
        <f>IFERROR(IF(VLOOKUP($G10,EA_48_I!$G$3:$J$119,4,FALSE)="","",VLOOKUP($G10,EA_48_I!$G$3:$J$119,4,FALSE)),"")</f>
        <v>Comuna no costera</v>
      </c>
      <c r="BL10" s="378">
        <f>IFERROR(IF(VLOOKUP($G10,IG_1_I!$G$3:$J$119,4,FALSE)="","",VLOOKUP($G10,IG_1_I!$G$3:$J$119,4,FALSE)),"")</f>
        <v>7.61</v>
      </c>
      <c r="BM10" s="378" t="str">
        <f>IFERROR(IF(VLOOKUP($G10,IG_66_I!$G$3:$H$119,2,FALSE)="","",VLOOKUP($G10,IG_66_I!$G$3:$H$119,2,FALSE)),"")</f>
        <v>NO</v>
      </c>
      <c r="BN10" s="690">
        <f>IFERROR(IF(VLOOKUP($G10,DE_3_I!$G$3:$J$119,4,FALSE)="","",VLOOKUP($G10,DE_3_I!$G$3:$J$119,4,FALSE)),"")</f>
        <v>55.38</v>
      </c>
      <c r="BO10" s="677"/>
      <c r="BP10" s="677"/>
      <c r="BQ10" s="677"/>
      <c r="BR10" s="677"/>
      <c r="BS10" s="378" t="str">
        <f>IFERROR(IF(VLOOKUP($G10,DE_98_IC!#REF!,2,FALSE)="","",VLOOKUP($G10,DE_98_IC!#REF!,2,FALSE)),"")</f>
        <v/>
      </c>
      <c r="BT10" s="378">
        <f>IFERROR(IF(VLOOKUP($G10,IP_6_I!$G$3:$J$119,4,FALSE)="","",VLOOKUP($G10,IP_6_I!$G$3:$J$119,4,FALSE)),"")</f>
        <v>0</v>
      </c>
      <c r="BU10" s="378" t="str">
        <f>IFERROR(IF(VLOOKUP($G10,IP_48_34_34a_I!$G$3:$N$119,7,FALSE)="","",VLOOKUP($G10,IP_48_34_34a_I!$G$3:$N$119,7,FALSE)),"")</f>
        <v>S/ZCH</v>
      </c>
      <c r="BV10" s="378" t="str">
        <f>IFERROR(IF(VLOOKUP($G10,IP_48_34_34a_I!$G$3:$N$119,8,FALSE)="","",VLOOKUP($G10,IP_48_34_34a_I!$G$3:$N$119,8,FALSE)),"")</f>
        <v>S/ZCH</v>
      </c>
      <c r="BW10" s="378" t="str">
        <f>IFERROR(IF(VLOOKUP($G10,IP_48_34_34a_I!$G$3:$N$119,6,FALSE)="","",VLOOKUP($G10,IP_48_34_34a_I!$G$3:$N$119,6,FALSE)),"")</f>
        <v>NO</v>
      </c>
      <c r="BX10" s="378" t="str">
        <f>IFERROR(IF(VLOOKUP($G10,IP_43_43a_I!$G$3:$L$119,5,FALSE)="","",VLOOKUP($G10,IP_43_43a_I!$G$3:$L$119,5,FALSE)),"")</f>
        <v>Sin ZT</v>
      </c>
      <c r="BY10" s="378" t="str">
        <f>IFERROR(IF(VLOOKUP($G10,IP_43_43a_I!$G$3:$L$119,6,FALSE)="","",VLOOKUP($G10,IP_43_43a_I!$G$3:$L$119,6,FALSE)),"")</f>
        <v>Sin ZT</v>
      </c>
      <c r="BZ10" s="378"/>
      <c r="CA10" s="378"/>
      <c r="CB10" s="378"/>
      <c r="CC10" s="378" t="str">
        <f>IFERROR(IF(VLOOKUP($G10,IG_92_I!$G$3:$H$119,2,FALSE)="","",VLOOKUP($G10,IG_92_I!$G$3:$H$119,2,FALSE)),"")</f>
        <v>S/I</v>
      </c>
      <c r="CD10" s="378" t="str">
        <f>IFERROR(IF(VLOOKUP($G10,IG_91_I!$G$3:$K$119,5,FALSE)="","",VLOOKUP($G10,IG_91_I!$G$3:$K$119,5,FALSE)),"")</f>
        <v/>
      </c>
      <c r="CE10" s="378">
        <f>IFERROR(IF(VLOOKUP($G10,IG_90_I!$G$3:$H$119,2,FALSE)="","",VLOOKUP($G10,IG_90_I!$G$3:$H$119,2,FALSE)),"")</f>
        <v>29.09</v>
      </c>
      <c r="CF10" s="96"/>
      <c r="CG10" s="96"/>
      <c r="CH10" s="96"/>
      <c r="CI10" s="96"/>
      <c r="CJ10" s="96"/>
      <c r="CK10" s="96"/>
      <c r="CL10" s="96"/>
      <c r="CM10" s="96"/>
      <c r="CN10" s="96"/>
      <c r="CO10" s="96"/>
      <c r="CP10" s="96"/>
    </row>
    <row r="11" spans="1:94" ht="15" x14ac:dyDescent="0.25">
      <c r="A11" s="429" t="s">
        <v>184</v>
      </c>
      <c r="B11" s="429" t="s">
        <v>184</v>
      </c>
      <c r="C11" s="419" t="s">
        <v>181</v>
      </c>
      <c r="D11" s="392" t="s">
        <v>184</v>
      </c>
      <c r="E11" s="377">
        <v>2101</v>
      </c>
      <c r="F11" s="429" t="s">
        <v>184</v>
      </c>
      <c r="G11" s="677">
        <v>2101</v>
      </c>
      <c r="H11" s="378">
        <f>IFERROR(IF(VLOOKUP($G11,BPU_20_I!$G$3:$H$119,2,FALSE)="","",VLOOKUP($G11,BPU_20_I!$G$3:$H$119,2,FALSE)),"")</f>
        <v>425.99</v>
      </c>
      <c r="I11" s="87">
        <f>IFERROR(IF(VLOOKUP($G11,BPU_21_I!$G$3:$J$119,4,FALSE)="","",VLOOKUP($G11,BPU_21_I!$G$3:$J$119,4,FALSE)),"")</f>
        <v>2.4700000000000002</v>
      </c>
      <c r="J11" s="378">
        <f>IFERROR(IF(VLOOKUP($G11,BPU_22_I!$G$3:$H$119,2,FALSE)="","",VLOOKUP($G11,BPU_22_I!$G$3:$H$119,2,FALSE)),"")</f>
        <v>1420.31</v>
      </c>
      <c r="K11" s="378">
        <f>IFERROR(IF(VLOOKUP($G11,BPU_23_I!$G$3:$J$119,4,FALSE)="","",VLOOKUP($G11,BPU_23_I!$G$3:$J$119,4,FALSE)),"")</f>
        <v>1.03</v>
      </c>
      <c r="L11" s="378">
        <f>IFERROR(IF(VLOOKUP($G11,BPU_28a_I!$G$3:$J$119,4,FALSE)="","",VLOOKUP($G11,BPU_28a_I!$G$3:$J$119,4,FALSE)),"")</f>
        <v>54.86</v>
      </c>
      <c r="M11" s="378">
        <f>IFERROR(IF(VLOOKUP($G11,BPU_28b_I!$G$3:$J$119,4,FALSE)="","",VLOOKUP($G11,BPU_28b_I!$G$3:$J$119,4,FALSE)),"")</f>
        <v>93</v>
      </c>
      <c r="N11" s="378">
        <f>IFERROR(IF(VLOOKUP($G11,BPU_29_I!$G$3:$L$119,6,FALSE)="","",VLOOKUP($G11,BPU_29_I!$G$3:$L$119,6,FALSE)),"")</f>
        <v>2.31</v>
      </c>
      <c r="O11" s="378">
        <f>IFERROR(IF(VLOOKUP($G11,BPU_7_I!$G$3:$H$119,2,FALSE)="","",VLOOKUP($G11,BPU_7_I!$G$3:$H$119,2,FALSE)),"")</f>
        <v>1320.59</v>
      </c>
      <c r="P11" s="378">
        <f>IFERROR(IF(VLOOKUP($G11,BPU_8_I!$G$3:$J$119,4,FALSE)="","",VLOOKUP($G11,BPU_8_I!$G$3:$J$119,4,FALSE)),"")</f>
        <v>6.44</v>
      </c>
      <c r="Q11" s="378">
        <f>IFERROR(IF(VLOOKUP($G11,BPU_3_I!$G$3:$H$119,2,FALSE)="","",VLOOKUP($G11,BPU_3_I!$G$3:$H$119,2,FALSE)),"")</f>
        <v>688.99</v>
      </c>
      <c r="R11" s="378">
        <f>IFERROR(IF(VLOOKUP($G11,BPU_4_I!$G$3:$H$119,2,FALSE)="","",VLOOKUP($G11,BPU_4_I!$G$3:$H$119,2,FALSE)),"")</f>
        <v>0.88</v>
      </c>
      <c r="S11" s="378">
        <f>IFERROR(IF(VLOOKUP($G11,BPU_1_I!$G$3:$H$119,2,FALSE)="","",VLOOKUP($G11,BPU_1_I!$G$3:$H$119,2,FALSE)),"")</f>
        <v>831.55</v>
      </c>
      <c r="T11" s="378">
        <f>IFERROR(IF(VLOOKUP($G11,BPU_25_I!$G$3:$H$119,2,FALSE)="","",VLOOKUP($G11,BPU_25_I!$G$3:$H$119,2,FALSE)),"")</f>
        <v>326.74</v>
      </c>
      <c r="U11" s="378">
        <f>IFERROR(IF(VLOOKUP($G11,BPU_26_26x_26b_I!$G$3:$H$119,2,FALSE)="","",VLOOKUP($G11,BPU_26_26x_26b_I!$G$3:$H$119,2,FALSE)),"")</f>
        <v>6.44</v>
      </c>
      <c r="V11" s="378" t="str">
        <f>IFERROR(IF(VLOOKUP($G11,BPU_26_26x_26b_I!$G$3:$I$119,3,FALSE)="","",VLOOKUP($G11,BPU_26_26x_26b_I!$G$3:$I$119,3,FALSE)),"")</f>
        <v>S/I</v>
      </c>
      <c r="W11" s="378">
        <f>IFERROR(IF(VLOOKUP($G11,BPU_26_26x_26b_I!$G$3:$J$119,4,FALSE)="","",VLOOKUP($G11,BPU_26_26x_26b_I!$G$3:$J$119,4,FALSE)),"")</f>
        <v>5.56</v>
      </c>
      <c r="X11" s="378"/>
      <c r="Y11" s="378">
        <f>IFERROR(IF(VLOOKUP($G11,EA_93_I!$G$3:$L$119,6,FALSE)="","",VLOOKUP($G11,EA_93_I!$G$3:$L$119,6,FALSE)),"")</f>
        <v>2.74</v>
      </c>
      <c r="Z11" s="689">
        <v>25.86</v>
      </c>
      <c r="AA11" s="378">
        <f>IFERROR(IF(VLOOKUP($G11,DE_102_105_16_29_33_I!$G$3:$L$119,6,FALSE)="","",VLOOKUP($G11,DE_102_105_16_29_33_I!$G$3:$L$119,6,FALSE)),"")</f>
        <v>1</v>
      </c>
      <c r="AB11" s="378">
        <f>IFERROR(IF(VLOOKUP($G11,DE_102_105_16_29_33_I!$G$3:$L$119,2,FALSE)="","",VLOOKUP($G11,DE_102_105_16_29_33_I!$G$3:$L$119,2,FALSE)),"")</f>
        <v>34.1</v>
      </c>
      <c r="AC11" s="378">
        <f>IFERROR(IF(VLOOKUP($G11,DE_102_105_16_29_33_I!$G$3:$L$119,3,FALSE)="","",VLOOKUP($G11,DE_102_105_16_29_33_I!$G$3:$L$119,3,FALSE)),"")</f>
        <v>63.3</v>
      </c>
      <c r="AD11" s="378">
        <f>IFERROR(IF(VLOOKUP($G11,DE_28_I!$G$3:$J$119,4,FALSE)="","",VLOOKUP($G11,DE_28_I!$G$3:$J$119,4,FALSE)),"")</f>
        <v>5.564168776413994</v>
      </c>
      <c r="AE11" s="378">
        <f>IFERROR(IF(VLOOKUP($G11,DE_31_I!$G$3:$J$119,4,FALSE)="","",VLOOKUP($G11,DE_31_I!$G$3:$J$119,4,FALSE)),"")</f>
        <v>259.49259839094356</v>
      </c>
      <c r="AF11" s="378">
        <f>IFERROR(IF(VLOOKUP($G11,DE_102_105_16_29_33_I!$G$3:$L$119,4,FALSE)="","",VLOOKUP($G11,DE_102_105_16_29_33_I!$G$3:$L$119,4,FALSE)),"")</f>
        <v>40</v>
      </c>
      <c r="AG11" s="378">
        <f>IFERROR(IF(VLOOKUP($G11,DE_102_105_16_29_33_I!$G$3:$L$119,5,FALSE)="","",VLOOKUP($G11,DE_102_105_16_29_33_I!$G$3:$L$119,5,FALSE)),"")</f>
        <v>55</v>
      </c>
      <c r="AH11" s="378"/>
      <c r="AI11" s="378" t="str">
        <f>IFERROR(IF(VLOOKUP($G11,EA_10_90_I!$G$3:$I$119,2,FALSE)="","",VLOOKUP($G11,EA_10_90_I!$G$3:$I$119,2,FALSE)),"")</f>
        <v>S/I</v>
      </c>
      <c r="AJ11" s="378" t="str">
        <f>IFERROR(IF(VLOOKUP($G11,EA_10_90_I!$G$3:$I$119,3,FALSE)="","",VLOOKUP($G11,EA_10_90_I!$G$3:$I$119,3,FALSE)),"")</f>
        <v>S/I</v>
      </c>
      <c r="AK11" s="378"/>
      <c r="AL11" s="378"/>
      <c r="AM11" s="690">
        <f>IFERROR(IF(VLOOKUP($G11,EA_34_I!$G$3:$J$119,4,FALSE)="","",VLOOKUP($G11,EA_34_I!$G$3:$J$119,4,FALSE)),"")</f>
        <v>1.2417520119268617</v>
      </c>
      <c r="AN11" s="378" t="str">
        <f>IFERROR(IF(VLOOKUP($G11,EA_35_I!$G$3:$J$119,4,FALSE)="","",VLOOKUP($G11,EA_35_I!$G$3:$J$119,4,FALSE)),"")</f>
        <v>S/R</v>
      </c>
      <c r="AO11" s="378">
        <f>IFERROR(IF(VLOOKUP($G11,EA_22_22a_I!$G$3:$J$119,4,FALSE)="","",VLOOKUP($G11,EA_22_22a_I!$G$3:$J$119,4,FALSE)),"")</f>
        <v>701.21</v>
      </c>
      <c r="AP11" s="378">
        <f>IFERROR(IF(VLOOKUP($G11,EA_22_22a_I!$G$3:$L$119,6,FALSE)="","",VLOOKUP($G11,EA_22_22a_I!$G$3:$L$119,6,FALSE)),"")</f>
        <v>807.42</v>
      </c>
      <c r="AQ11" s="378">
        <f>IFERROR(IF(VLOOKUP($G11,EA_23_I!$G$3:$L$119,6,FALSE)="","",VLOOKUP($G11,EA_23_I!$G$3:$L$119,6,FALSE)),"")</f>
        <v>0.04</v>
      </c>
      <c r="AR11" s="378"/>
      <c r="AS11" s="378"/>
      <c r="AT11" s="378"/>
      <c r="AU11" s="378">
        <f>IFERROR(IF(VLOOKUP($G11,BPU_24_I!$G$3:$J$119,4,FALSE)="","",VLOOKUP($G11,BPU_24_I!$G$3:$J$119,4,FALSE)),"")</f>
        <v>817.27</v>
      </c>
      <c r="AV11" s="378">
        <f>IFERROR(IF(VLOOKUP($G11,IS_91_I!$G$3:$H$119,2,FALSE)="","",VLOOKUP($G11,IS_91_I!$G$3:$H$119,2,FALSE)),"")</f>
        <v>11.44</v>
      </c>
      <c r="AW11" s="378">
        <f>IFERROR(IF(VLOOKUP($G11,IS_40_I!$G$3:$H$119,2,FALSE)="","",VLOOKUP($G11,IS_40_I!$G$3:$H$119,2,FALSE)),"")</f>
        <v>34.159999999999997</v>
      </c>
      <c r="AX11" s="378">
        <f>IFERROR(IF(VLOOKUP($G11,IS_31_I!$G$3:$H$119,2,FALSE)="","",VLOOKUP($G11,IS_31_I!$G$3:$H$119,2,FALSE)),"")</f>
        <v>11.47</v>
      </c>
      <c r="AY11" s="378">
        <f>IFERROR(IF(VLOOKUP($G11,IS_32_I!$G$3:$H$119,2,FALSE)="","",VLOOKUP($G11,IS_32_I!$G$3:$H$119,2,FALSE)),"")</f>
        <v>13240</v>
      </c>
      <c r="AZ11" s="378">
        <f>IFERROR(IF(VLOOKUP($G11,IS_33_I!$G$3:$H$119,2,FALSE)="","",VLOOKUP($G11,IS_33_I!$G$3:$H$119,2,FALSE)),"")</f>
        <v>7.73</v>
      </c>
      <c r="BA11" s="378">
        <f>IFERROR(IF(VLOOKUP($G11,IS_34_I!$G$3:$H$119,2,FALSE)="","",VLOOKUP($G11,IS_34_I!$G$3:$H$119,2,FALSE)),"")</f>
        <v>4.34</v>
      </c>
      <c r="BB11" s="378">
        <f>IFERROR(IF(VLOOKUP($G11,IS_36_I!$G$3:$I$119,3,FALSE)="","",VLOOKUP($G11,IS_36_I!$G$3:$I$119,3,FALSE)),"")</f>
        <v>5.12</v>
      </c>
      <c r="BC11" s="378">
        <f>IFERROR(IF(VLOOKUP($G11,IS_37_I!$G$3:$I$119,3,FALSE)="","",VLOOKUP($G11,IS_37_I!$G$3:$I$119,3,FALSE)),"")</f>
        <v>13.95</v>
      </c>
      <c r="BD11" s="378">
        <f>IFERROR(IF(VLOOKUP($G11,IS_39_I!$G$3:$L$119,6,FALSE)="","",VLOOKUP($G11,IS_39_I!$G$3:$L$119,6,FALSE)),"")</f>
        <v>71.790000000000006</v>
      </c>
      <c r="BE11" s="378">
        <f>IFERROR(IF(VLOOKUP($G11,IS_39a_I!$G$3:$J$119,4,FALSE)="","",VLOOKUP($G11,IS_39a_I!$G$3:$J$119,4,FALSE)),"")</f>
        <v>39.909999999999997</v>
      </c>
      <c r="BF11" s="378">
        <f>IFERROR(IF(VLOOKUP($G11,IS_58_I!$G$3:$L$119,6,FALSE)="","",VLOOKUP($G11,IS_58_I!$G$3:$L$119,6,FALSE)),"")</f>
        <v>0.47447184657057517</v>
      </c>
      <c r="BG11" s="378"/>
      <c r="BH11" s="378">
        <f>IFERROR(IF(VLOOKUP($G11,DE_48_I!$G$3:$J$119,4,FALSE)="","",VLOOKUP($G11,DE_48_I!$G$3:$J$119,4,FALSE)),"")</f>
        <v>38.03</v>
      </c>
      <c r="BI11" s="378"/>
      <c r="BJ11" s="378">
        <f>IFERROR(IF(VLOOKUP($G11,IS_5_I!$G$3:$J$119,4,FALSE)="","",VLOOKUP($G11,IS_5_I!$G$3:$J$119,4,FALSE)),"")</f>
        <v>0</v>
      </c>
      <c r="BK11" s="378">
        <f>IFERROR(IF(VLOOKUP($G11,EA_48_I!$G$3:$J$119,4,FALSE)="","",VLOOKUP($G11,EA_48_I!$G$3:$J$119,4,FALSE)),"")</f>
        <v>1.73</v>
      </c>
      <c r="BL11" s="378">
        <f>IFERROR(IF(VLOOKUP($G11,IG_1_I!$G$3:$J$119,4,FALSE)="","",VLOOKUP($G11,IG_1_I!$G$3:$J$119,4,FALSE)),"")</f>
        <v>20.69</v>
      </c>
      <c r="BM11" s="378" t="str">
        <f>IFERROR(IF(VLOOKUP($G11,IG_66_I!$G$3:$H$119,2,FALSE)="","",VLOOKUP($G11,IG_66_I!$G$3:$H$119,2,FALSE)),"")</f>
        <v>SI</v>
      </c>
      <c r="BN11" s="690">
        <f>IFERROR(IF(VLOOKUP($G11,DE_3_I!$G$3:$J$119,4,FALSE)="","",VLOOKUP($G11,DE_3_I!$G$3:$J$119,4,FALSE)),"")</f>
        <v>14.12</v>
      </c>
      <c r="BO11" s="677"/>
      <c r="BP11" s="677"/>
      <c r="BQ11" s="677"/>
      <c r="BR11" s="677"/>
      <c r="BS11" s="378" t="str">
        <f>IFERROR(IF(VLOOKUP($G11,DE_98_IC!#REF!,2,FALSE)="","",VLOOKUP($G11,DE_98_IC!#REF!,2,FALSE)),"")</f>
        <v/>
      </c>
      <c r="BT11" s="378">
        <f>IFERROR(IF(VLOOKUP($G11,IP_6_I!$G$3:$J$119,4,FALSE)="","",VLOOKUP($G11,IP_6_I!$G$3:$J$119,4,FALSE)),"")</f>
        <v>3.3533067561262979</v>
      </c>
      <c r="BU11" s="378" t="str">
        <f>IFERROR(IF(VLOOKUP($G11,IP_48_34_34a_I!$G$3:$N$119,7,FALSE)="","",VLOOKUP($G11,IP_48_34_34a_I!$G$3:$N$119,7,FALSE)),"")</f>
        <v>SI</v>
      </c>
      <c r="BV11" s="378" t="str">
        <f>IFERROR(IF(VLOOKUP($G11,IP_48_34_34a_I!$G$3:$N$119,8,FALSE)="","",VLOOKUP($G11,IP_48_34_34a_I!$G$3:$N$119,8,FALSE)),"")</f>
        <v>NO</v>
      </c>
      <c r="BW11" s="378" t="str">
        <f>IFERROR(IF(VLOOKUP($G11,IP_48_34_34a_I!$G$3:$N$119,6,FALSE)="","",VLOOKUP($G11,IP_48_34_34a_I!$G$3:$N$119,6,FALSE)),"")</f>
        <v>SI</v>
      </c>
      <c r="BX11" s="378">
        <f>IFERROR(IF(VLOOKUP($G11,IP_43_43a_I!$G$3:$L$119,5,FALSE)="","",VLOOKUP($G11,IP_43_43a_I!$G$3:$L$119,5,FALSE)),"")</f>
        <v>0</v>
      </c>
      <c r="BY11" s="378">
        <f>IFERROR(IF(VLOOKUP($G11,IP_43_43a_I!$G$3:$L$119,6,FALSE)="","",VLOOKUP($G11,IP_43_43a_I!$G$3:$L$119,6,FALSE)),"")</f>
        <v>0</v>
      </c>
      <c r="BZ11" s="378"/>
      <c r="CA11" s="378"/>
      <c r="CB11" s="378"/>
      <c r="CC11" s="378" t="str">
        <f>IFERROR(IF(VLOOKUP($G11,IG_92_I!$G$3:$H$119,2,FALSE)="","",VLOOKUP($G11,IG_92_I!$G$3:$H$119,2,FALSE)),"")</f>
        <v>S/I</v>
      </c>
      <c r="CD11" s="378" t="str">
        <f>IFERROR(IF(VLOOKUP($G11,IG_91_I!$G$3:$K$119,5,FALSE)="","",VLOOKUP($G11,IG_91_I!$G$3:$K$119,5,FALSE)),"")</f>
        <v/>
      </c>
      <c r="CE11" s="378">
        <f>IFERROR(IF(VLOOKUP($G11,IG_90_I!$G$3:$H$119,2,FALSE)="","",VLOOKUP($G11,IG_90_I!$G$3:$H$119,2,FALSE)),"")</f>
        <v>25.43</v>
      </c>
      <c r="CF11" s="96"/>
      <c r="CG11" s="96"/>
      <c r="CH11" s="96"/>
      <c r="CI11" s="96"/>
      <c r="CJ11" s="96"/>
      <c r="CK11" s="96"/>
      <c r="CL11" s="96"/>
      <c r="CM11" s="96"/>
      <c r="CN11" s="96"/>
      <c r="CO11" s="96"/>
      <c r="CP11" s="96"/>
    </row>
    <row r="12" spans="1:94" ht="15" x14ac:dyDescent="0.25">
      <c r="A12" s="429" t="s">
        <v>184</v>
      </c>
      <c r="B12" s="429" t="s">
        <v>185</v>
      </c>
      <c r="C12" s="419" t="s">
        <v>181</v>
      </c>
      <c r="D12" s="392" t="s">
        <v>186</v>
      </c>
      <c r="E12" s="377">
        <v>2201</v>
      </c>
      <c r="F12" s="429" t="s">
        <v>186</v>
      </c>
      <c r="G12" s="677">
        <v>2201</v>
      </c>
      <c r="H12" s="378">
        <f>IFERROR(IF(VLOOKUP($G12,BPU_20_I!$G$3:$H$119,2,FALSE)="","",VLOOKUP($G12,BPU_20_I!$G$3:$H$119,2,FALSE)),"")</f>
        <v>273.83</v>
      </c>
      <c r="I12" s="87">
        <f>IFERROR(IF(VLOOKUP($G12,BPU_21_I!$G$3:$J$119,4,FALSE)="","",VLOOKUP($G12,BPU_21_I!$G$3:$J$119,4,FALSE)),"")</f>
        <v>3.98</v>
      </c>
      <c r="J12" s="378">
        <f>IFERROR(IF(VLOOKUP($G12,BPU_22_I!$G$3:$H$119,2,FALSE)="","",VLOOKUP($G12,BPU_22_I!$G$3:$H$119,2,FALSE)),"")</f>
        <v>1926.28</v>
      </c>
      <c r="K12" s="378">
        <f>IFERROR(IF(VLOOKUP($G12,BPU_23_I!$G$3:$J$119,4,FALSE)="","",VLOOKUP($G12,BPU_23_I!$G$3:$J$119,4,FALSE)),"")</f>
        <v>1.18</v>
      </c>
      <c r="L12" s="378">
        <f>IFERROR(IF(VLOOKUP($G12,BPU_28a_I!$G$3:$J$119,4,FALSE)="","",VLOOKUP($G12,BPU_28a_I!$G$3:$J$119,4,FALSE)),"")</f>
        <v>80.239999999999995</v>
      </c>
      <c r="M12" s="378">
        <f>IFERROR(IF(VLOOKUP($G12,BPU_28b_I!$G$3:$J$119,4,FALSE)="","",VLOOKUP($G12,BPU_28b_I!$G$3:$J$119,4,FALSE)),"")</f>
        <v>83.1</v>
      </c>
      <c r="N12" s="378">
        <f>IFERROR(IF(VLOOKUP($G12,BPU_29_I!$G$3:$L$119,6,FALSE)="","",VLOOKUP($G12,BPU_29_I!$G$3:$L$119,6,FALSE)),"")</f>
        <v>4.17</v>
      </c>
      <c r="O12" s="378">
        <f>IFERROR(IF(VLOOKUP($G12,BPU_7_I!$G$3:$H$119,2,FALSE)="","",VLOOKUP($G12,BPU_7_I!$G$3:$H$119,2,FALSE)),"")</f>
        <v>1023.18</v>
      </c>
      <c r="P12" s="378">
        <f>IFERROR(IF(VLOOKUP($G12,BPU_8_I!$G$3:$J$119,4,FALSE)="","",VLOOKUP($G12,BPU_8_I!$G$3:$J$119,4,FALSE)),"")</f>
        <v>12.69</v>
      </c>
      <c r="Q12" s="378">
        <f>IFERROR(IF(VLOOKUP($G12,BPU_3_I!$G$3:$H$119,2,FALSE)="","",VLOOKUP($G12,BPU_3_I!$G$3:$H$119,2,FALSE)),"")</f>
        <v>633.01</v>
      </c>
      <c r="R12" s="378">
        <f>IFERROR(IF(VLOOKUP($G12,BPU_4_I!$G$3:$H$119,2,FALSE)="","",VLOOKUP($G12,BPU_4_I!$G$3:$H$119,2,FALSE)),"")</f>
        <v>0.86</v>
      </c>
      <c r="S12" s="378">
        <f>IFERROR(IF(VLOOKUP($G12,BPU_1_I!$G$3:$H$119,2,FALSE)="","",VLOOKUP($G12,BPU_1_I!$G$3:$H$119,2,FALSE)),"")</f>
        <v>885.45</v>
      </c>
      <c r="T12" s="378">
        <f>IFERROR(IF(VLOOKUP($G12,BPU_25_I!$G$3:$H$119,2,FALSE)="","",VLOOKUP($G12,BPU_25_I!$G$3:$H$119,2,FALSE)),"")</f>
        <v>553.33000000000004</v>
      </c>
      <c r="U12" s="378" t="str">
        <f>IFERROR(IF(VLOOKUP($G12,BPU_26_26x_26b_I!$G$3:$H$119,2,FALSE)="","",VLOOKUP($G12,BPU_26_26x_26b_I!$G$3:$H$119,2,FALSE)),"")</f>
        <v>S/I</v>
      </c>
      <c r="V12" s="378" t="str">
        <f>IFERROR(IF(VLOOKUP($G12,BPU_26_26x_26b_I!$G$3:$I$119,3,FALSE)="","",VLOOKUP($G12,BPU_26_26x_26b_I!$G$3:$I$119,3,FALSE)),"")</f>
        <v>S/I</v>
      </c>
      <c r="W12" s="378" t="str">
        <f>IFERROR(IF(VLOOKUP($G12,BPU_26_26x_26b_I!$G$3:$J$119,4,FALSE)="","",VLOOKUP($G12,BPU_26_26x_26b_I!$G$3:$J$119,4,FALSE)),"")</f>
        <v>S/I</v>
      </c>
      <c r="X12" s="378"/>
      <c r="Y12" s="378">
        <f>IFERROR(IF(VLOOKUP($G12,EA_93_I!$G$3:$L$119,6,FALSE)="","",VLOOKUP($G12,EA_93_I!$G$3:$L$119,6,FALSE)),"")</f>
        <v>2.41</v>
      </c>
      <c r="Z12" s="689">
        <v>32.15</v>
      </c>
      <c r="AA12" s="378" t="str">
        <f>IFERROR(IF(VLOOKUP($G12,DE_102_105_16_29_33_I!$G$3:$L$119,6,FALSE)="","",VLOOKUP($G12,DE_102_105_16_29_33_I!$G$3:$L$119,6,FALSE)),"")</f>
        <v>S/I</v>
      </c>
      <c r="AB12" s="378" t="str">
        <f>IFERROR(IF(VLOOKUP($G12,DE_102_105_16_29_33_I!$G$3:$L$119,2,FALSE)="","",VLOOKUP($G12,DE_102_105_16_29_33_I!$G$3:$L$119,2,FALSE)),"")</f>
        <v>S/I</v>
      </c>
      <c r="AC12" s="378" t="str">
        <f>IFERROR(IF(VLOOKUP($G12,DE_102_105_16_29_33_I!$G$3:$L$119,3,FALSE)="","",VLOOKUP($G12,DE_102_105_16_29_33_I!$G$3:$L$119,3,FALSE)),"")</f>
        <v>S/I</v>
      </c>
      <c r="AD12" s="378">
        <f>IFERROR(IF(VLOOKUP($G12,DE_28_I!$G$3:$J$119,4,FALSE)="","",VLOOKUP($G12,DE_28_I!$G$3:$J$119,4,FALSE)),"")</f>
        <v>7.8810191283592843</v>
      </c>
      <c r="AE12" s="378">
        <f>IFERROR(IF(VLOOKUP($G12,DE_31_I!$G$3:$J$119,4,FALSE)="","",VLOOKUP($G12,DE_31_I!$G$3:$J$119,4,FALSE)),"")</f>
        <v>281.46496886997448</v>
      </c>
      <c r="AF12" s="378" t="str">
        <f>IFERROR(IF(VLOOKUP($G12,DE_102_105_16_29_33_I!$G$3:$L$119,4,FALSE)="","",VLOOKUP($G12,DE_102_105_16_29_33_I!$G$3:$L$119,4,FALSE)),"")</f>
        <v>S/I</v>
      </c>
      <c r="AG12" s="378" t="str">
        <f>IFERROR(IF(VLOOKUP($G12,DE_102_105_16_29_33_I!$G$3:$L$119,5,FALSE)="","",VLOOKUP($G12,DE_102_105_16_29_33_I!$G$3:$L$119,5,FALSE)),"")</f>
        <v>S/I</v>
      </c>
      <c r="AH12" s="378"/>
      <c r="AI12" s="378" t="str">
        <f>IFERROR(IF(VLOOKUP($G12,EA_10_90_I!$G$3:$I$119,2,FALSE)="","",VLOOKUP($G12,EA_10_90_I!$G$3:$I$119,2,FALSE)),"")</f>
        <v>S/I</v>
      </c>
      <c r="AJ12" s="378" t="str">
        <f>IFERROR(IF(VLOOKUP($G12,EA_10_90_I!$G$3:$I$119,3,FALSE)="","",VLOOKUP($G12,EA_10_90_I!$G$3:$I$119,3,FALSE)),"")</f>
        <v>S/I</v>
      </c>
      <c r="AK12" s="378"/>
      <c r="AL12" s="378"/>
      <c r="AM12" s="690">
        <f>IFERROR(IF(VLOOKUP($G12,EA_34_I!$G$3:$J$119,4,FALSE)="","",VLOOKUP($G12,EA_34_I!$G$3:$J$119,4,FALSE)),"")</f>
        <v>0.91395453962895667</v>
      </c>
      <c r="AN12" s="378" t="str">
        <f>IFERROR(IF(VLOOKUP($G12,EA_35_I!$G$3:$J$119,4,FALSE)="","",VLOOKUP($G12,EA_35_I!$G$3:$J$119,4,FALSE)),"")</f>
        <v>S/R</v>
      </c>
      <c r="AO12" s="378">
        <f>IFERROR(IF(VLOOKUP($G12,EA_22_22a_I!$G$3:$J$119,4,FALSE)="","",VLOOKUP($G12,EA_22_22a_I!$G$3:$J$119,4,FALSE)),"")</f>
        <v>700.94</v>
      </c>
      <c r="AP12" s="378">
        <f>IFERROR(IF(VLOOKUP($G12,EA_22_22a_I!$G$3:$L$119,6,FALSE)="","",VLOOKUP($G12,EA_22_22a_I!$G$3:$L$119,6,FALSE)),"")</f>
        <v>585.42999999999995</v>
      </c>
      <c r="AQ12" s="378">
        <f>IFERROR(IF(VLOOKUP($G12,EA_23_I!$G$3:$L$119,6,FALSE)="","",VLOOKUP($G12,EA_23_I!$G$3:$L$119,6,FALSE)),"")</f>
        <v>0.02</v>
      </c>
      <c r="AR12" s="378"/>
      <c r="AS12" s="378"/>
      <c r="AT12" s="378"/>
      <c r="AU12" s="378">
        <f>IFERROR(IF(VLOOKUP($G12,BPU_24_I!$G$3:$J$119,4,FALSE)="","",VLOOKUP($G12,BPU_24_I!$G$3:$J$119,4,FALSE)),"")</f>
        <v>745.77</v>
      </c>
      <c r="AV12" s="378">
        <f>IFERROR(IF(VLOOKUP($G12,IS_91_I!$G$3:$H$119,2,FALSE)="","",VLOOKUP($G12,IS_91_I!$G$3:$H$119,2,FALSE)),"")</f>
        <v>10.8</v>
      </c>
      <c r="AW12" s="378">
        <f>IFERROR(IF(VLOOKUP($G12,IS_40_I!$G$3:$H$119,2,FALSE)="","",VLOOKUP($G12,IS_40_I!$G$3:$H$119,2,FALSE)),"")</f>
        <v>40.57</v>
      </c>
      <c r="AX12" s="378">
        <f>IFERROR(IF(VLOOKUP($G12,IS_31_I!$G$3:$H$119,2,FALSE)="","",VLOOKUP($G12,IS_31_I!$G$3:$H$119,2,FALSE)),"")</f>
        <v>15.23</v>
      </c>
      <c r="AY12" s="378">
        <f>IFERROR(IF(VLOOKUP($G12,IS_32_I!$G$3:$H$119,2,FALSE)="","",VLOOKUP($G12,IS_32_I!$G$3:$H$119,2,FALSE)),"")</f>
        <v>4884</v>
      </c>
      <c r="AZ12" s="378">
        <f>IFERROR(IF(VLOOKUP($G12,IS_33_I!$G$3:$H$119,2,FALSE)="","",VLOOKUP($G12,IS_33_I!$G$3:$H$119,2,FALSE)),"")</f>
        <v>10.29</v>
      </c>
      <c r="BA12" s="378">
        <f>IFERROR(IF(VLOOKUP($G12,IS_34_I!$G$3:$H$119,2,FALSE)="","",VLOOKUP($G12,IS_34_I!$G$3:$H$119,2,FALSE)),"")</f>
        <v>2.77</v>
      </c>
      <c r="BB12" s="378">
        <f>IFERROR(IF(VLOOKUP($G12,IS_36_I!$G$3:$I$119,3,FALSE)="","",VLOOKUP($G12,IS_36_I!$G$3:$I$119,3,FALSE)),"")</f>
        <v>4.97</v>
      </c>
      <c r="BC12" s="378">
        <f>IFERROR(IF(VLOOKUP($G12,IS_37_I!$G$3:$I$119,3,FALSE)="","",VLOOKUP($G12,IS_37_I!$G$3:$I$119,3,FALSE)),"")</f>
        <v>21.86</v>
      </c>
      <c r="BD12" s="378" t="str">
        <f>IFERROR(IF(VLOOKUP($G12,IS_39_I!$G$3:$L$119,6,FALSE)="","",VLOOKUP($G12,IS_39_I!$G$3:$L$119,6,FALSE)),"")</f>
        <v>S/I</v>
      </c>
      <c r="BE12" s="378" t="str">
        <f>IFERROR(IF(VLOOKUP($G12,IS_39a_I!$G$3:$J$119,4,FALSE)="","",VLOOKUP($G12,IS_39a_I!$G$3:$J$119,4,FALSE)),"")</f>
        <v>S/I</v>
      </c>
      <c r="BF12" s="378">
        <f>IFERROR(IF(VLOOKUP($G12,IS_58_I!$G$3:$L$119,6,FALSE)="","",VLOOKUP($G12,IS_58_I!$G$3:$L$119,6,FALSE)),"")</f>
        <v>0.60233503338174532</v>
      </c>
      <c r="BG12" s="378"/>
      <c r="BH12" s="378">
        <f>IFERROR(IF(VLOOKUP($G12,DE_48_I!$G$3:$J$119,4,FALSE)="","",VLOOKUP($G12,DE_48_I!$G$3:$J$119,4,FALSE)),"")</f>
        <v>24.31</v>
      </c>
      <c r="BI12" s="378"/>
      <c r="BJ12" s="378">
        <f>IFERROR(IF(VLOOKUP($G12,IS_5_I!$G$3:$J$119,4,FALSE)="","",VLOOKUP($G12,IS_5_I!$G$3:$J$119,4,FALSE)),"")</f>
        <v>0</v>
      </c>
      <c r="BK12" s="378" t="str">
        <f>IFERROR(IF(VLOOKUP($G12,EA_48_I!$G$3:$J$119,4,FALSE)="","",VLOOKUP($G12,EA_48_I!$G$3:$J$119,4,FALSE)),"")</f>
        <v>Comuna no costera</v>
      </c>
      <c r="BL12" s="378">
        <f>IFERROR(IF(VLOOKUP($G12,IG_1_I!$G$3:$J$119,4,FALSE)="","",VLOOKUP($G12,IG_1_I!$G$3:$J$119,4,FALSE)),"")</f>
        <v>16.45</v>
      </c>
      <c r="BM12" s="378" t="str">
        <f>IFERROR(IF(VLOOKUP($G12,IG_66_I!$G$3:$H$119,2,FALSE)="","",VLOOKUP($G12,IG_66_I!$G$3:$H$119,2,FALSE)),"")</f>
        <v>NO</v>
      </c>
      <c r="BN12" s="690">
        <f>IFERROR(IF(VLOOKUP($G12,DE_3_I!$G$3:$J$119,4,FALSE)="","",VLOOKUP($G12,DE_3_I!$G$3:$J$119,4,FALSE)),"")</f>
        <v>20.81</v>
      </c>
      <c r="BO12" s="677"/>
      <c r="BP12" s="677"/>
      <c r="BQ12" s="677"/>
      <c r="BR12" s="677"/>
      <c r="BS12" s="378" t="str">
        <f>IFERROR(IF(VLOOKUP($G12,DE_98_IC!#REF!,2,FALSE)="","",VLOOKUP($G12,DE_98_IC!#REF!,2,FALSE)),"")</f>
        <v/>
      </c>
      <c r="BT12" s="378">
        <f>IFERROR(IF(VLOOKUP($G12,IP_6_I!$G$3:$J$119,4,FALSE)="","",VLOOKUP($G12,IP_6_I!$G$3:$J$119,4,FALSE)),"")</f>
        <v>0</v>
      </c>
      <c r="BU12" s="378" t="str">
        <f>IFERROR(IF(VLOOKUP($G12,IP_48_34_34a_I!$G$3:$N$119,7,FALSE)="","",VLOOKUP($G12,IP_48_34_34a_I!$G$3:$N$119,7,FALSE)),"")</f>
        <v>SI</v>
      </c>
      <c r="BV12" s="378" t="str">
        <f>IFERROR(IF(VLOOKUP($G12,IP_48_34_34a_I!$G$3:$N$119,8,FALSE)="","",VLOOKUP($G12,IP_48_34_34a_I!$G$3:$N$119,8,FALSE)),"")</f>
        <v>NO</v>
      </c>
      <c r="BW12" s="378" t="str">
        <f>IFERROR(IF(VLOOKUP($G12,IP_48_34_34a_I!$G$3:$N$119,6,FALSE)="","",VLOOKUP($G12,IP_48_34_34a_I!$G$3:$N$119,6,FALSE)),"")</f>
        <v>SI</v>
      </c>
      <c r="BX12" s="378">
        <f>IFERROR(IF(VLOOKUP($G12,IP_43_43a_I!$G$3:$L$119,5,FALSE)="","",VLOOKUP($G12,IP_43_43a_I!$G$3:$L$119,5,FALSE)),"")</f>
        <v>0</v>
      </c>
      <c r="BY12" s="378">
        <f>IFERROR(IF(VLOOKUP($G12,IP_43_43a_I!$G$3:$L$119,6,FALSE)="","",VLOOKUP($G12,IP_43_43a_I!$G$3:$L$119,6,FALSE)),"")</f>
        <v>0</v>
      </c>
      <c r="BZ12" s="378"/>
      <c r="CA12" s="378"/>
      <c r="CB12" s="378"/>
      <c r="CC12" s="378" t="str">
        <f>IFERROR(IF(VLOOKUP($G12,IG_92_I!$G$3:$H$119,2,FALSE)="","",VLOOKUP($G12,IG_92_I!$G$3:$H$119,2,FALSE)),"")</f>
        <v>S/I</v>
      </c>
      <c r="CD12" s="378" t="str">
        <f>IFERROR(IF(VLOOKUP($G12,IG_91_I!$G$3:$K$119,5,FALSE)="","",VLOOKUP($G12,IG_91_I!$G$3:$K$119,5,FALSE)),"")</f>
        <v/>
      </c>
      <c r="CE12" s="378">
        <f>IFERROR(IF(VLOOKUP($G12,IG_90_I!$G$3:$H$119,2,FALSE)="","",VLOOKUP($G12,IG_90_I!$G$3:$H$119,2,FALSE)),"")</f>
        <v>28.32</v>
      </c>
      <c r="CF12" s="96"/>
      <c r="CG12" s="96"/>
      <c r="CH12" s="96"/>
      <c r="CI12" s="96"/>
      <c r="CJ12" s="96"/>
      <c r="CK12" s="96"/>
      <c r="CL12" s="96"/>
      <c r="CM12" s="96"/>
      <c r="CN12" s="96"/>
      <c r="CO12" s="96"/>
      <c r="CP12" s="96"/>
    </row>
    <row r="13" spans="1:94" ht="15" x14ac:dyDescent="0.25">
      <c r="A13" s="429" t="s">
        <v>187</v>
      </c>
      <c r="B13" s="429" t="s">
        <v>188</v>
      </c>
      <c r="C13" s="419" t="s">
        <v>181</v>
      </c>
      <c r="D13" s="392" t="s">
        <v>189</v>
      </c>
      <c r="E13" s="377">
        <v>3001</v>
      </c>
      <c r="F13" s="429" t="s">
        <v>188</v>
      </c>
      <c r="G13" s="677">
        <v>3101</v>
      </c>
      <c r="H13" s="378">
        <f>IFERROR(IF(VLOOKUP($G13,BPU_20_I!$G$3:$H$119,2,FALSE)="","",VLOOKUP($G13,BPU_20_I!$G$3:$H$119,2,FALSE)),"")</f>
        <v>245.02</v>
      </c>
      <c r="I13" s="87">
        <f>IFERROR(IF(VLOOKUP($G13,BPU_21_I!$G$3:$J$119,4,FALSE)="","",VLOOKUP($G13,BPU_21_I!$G$3:$J$119,4,FALSE)),"")</f>
        <v>3.92</v>
      </c>
      <c r="J13" s="378">
        <f>IFERROR(IF(VLOOKUP($G13,BPU_22_I!$G$3:$H$119,2,FALSE)="","",VLOOKUP($G13,BPU_22_I!$G$3:$H$119,2,FALSE)),"")</f>
        <v>1882.55</v>
      </c>
      <c r="K13" s="378">
        <f>IFERROR(IF(VLOOKUP($G13,BPU_23_I!$G$3:$J$119,4,FALSE)="","",VLOOKUP($G13,BPU_23_I!$G$3:$J$119,4,FALSE)),"")</f>
        <v>2.19</v>
      </c>
      <c r="L13" s="378">
        <f>IFERROR(IF(VLOOKUP($G13,BPU_28a_I!$G$3:$J$119,4,FALSE)="","",VLOOKUP($G13,BPU_28a_I!$G$3:$J$119,4,FALSE)),"")</f>
        <v>84.75</v>
      </c>
      <c r="M13" s="378">
        <f>IFERROR(IF(VLOOKUP($G13,BPU_28b_I!$G$3:$J$119,4,FALSE)="","",VLOOKUP($G13,BPU_28b_I!$G$3:$J$119,4,FALSE)),"")</f>
        <v>86.59</v>
      </c>
      <c r="N13" s="378">
        <f>IFERROR(IF(VLOOKUP($G13,BPU_29_I!$G$3:$L$119,6,FALSE)="","",VLOOKUP($G13,BPU_29_I!$G$3:$L$119,6,FALSE)),"")</f>
        <v>5.22</v>
      </c>
      <c r="O13" s="378">
        <f>IFERROR(IF(VLOOKUP($G13,BPU_7_I!$G$3:$H$119,2,FALSE)="","",VLOOKUP($G13,BPU_7_I!$G$3:$H$119,2,FALSE)),"")</f>
        <v>1227.97</v>
      </c>
      <c r="P13" s="378">
        <f>IFERROR(IF(VLOOKUP($G13,BPU_8_I!$G$3:$J$119,4,FALSE)="","",VLOOKUP($G13,BPU_8_I!$G$3:$J$119,4,FALSE)),"")</f>
        <v>15.06</v>
      </c>
      <c r="Q13" s="378">
        <f>IFERROR(IF(VLOOKUP($G13,BPU_3_I!$G$3:$H$119,2,FALSE)="","",VLOOKUP($G13,BPU_3_I!$G$3:$H$119,2,FALSE)),"")</f>
        <v>675.45</v>
      </c>
      <c r="R13" s="378">
        <f>IFERROR(IF(VLOOKUP($G13,BPU_4_I!$G$3:$H$119,2,FALSE)="","",VLOOKUP($G13,BPU_4_I!$G$3:$H$119,2,FALSE)),"")</f>
        <v>0.91</v>
      </c>
      <c r="S13" s="378">
        <f>IFERROR(IF(VLOOKUP($G13,BPU_1_I!$G$3:$H$119,2,FALSE)="","",VLOOKUP($G13,BPU_1_I!$G$3:$H$119,2,FALSE)),"")</f>
        <v>577.84</v>
      </c>
      <c r="T13" s="378">
        <f>IFERROR(IF(VLOOKUP($G13,BPU_25_I!$G$3:$H$119,2,FALSE)="","",VLOOKUP($G13,BPU_25_I!$G$3:$H$119,2,FALSE)),"")</f>
        <v>285.39999999999998</v>
      </c>
      <c r="U13" s="378" t="str">
        <f>IFERROR(IF(VLOOKUP($G13,BPU_26_26x_26b_I!$G$3:$H$119,2,FALSE)="","",VLOOKUP($G13,BPU_26_26x_26b_I!$G$3:$H$119,2,FALSE)),"")</f>
        <v>S/I</v>
      </c>
      <c r="V13" s="378" t="str">
        <f>IFERROR(IF(VLOOKUP($G13,BPU_26_26x_26b_I!$G$3:$I$119,3,FALSE)="","",VLOOKUP($G13,BPU_26_26x_26b_I!$G$3:$I$119,3,FALSE)),"")</f>
        <v>S/I</v>
      </c>
      <c r="W13" s="378" t="str">
        <f>IFERROR(IF(VLOOKUP($G13,BPU_26_26x_26b_I!$G$3:$J$119,4,FALSE)="","",VLOOKUP($G13,BPU_26_26x_26b_I!$G$3:$J$119,4,FALSE)),"")</f>
        <v>S/I</v>
      </c>
      <c r="X13" s="378"/>
      <c r="Y13" s="378">
        <f>IFERROR(IF(VLOOKUP($G13,EA_93_I!$G$3:$L$119,6,FALSE)="","",VLOOKUP($G13,EA_93_I!$G$3:$L$119,6,FALSE)),"")</f>
        <v>5.3</v>
      </c>
      <c r="Z13" s="689">
        <v>28.98</v>
      </c>
      <c r="AA13" s="378">
        <f>IFERROR(IF(VLOOKUP($G13,DE_102_105_16_29_33_I!$G$3:$L$119,6,FALSE)="","",VLOOKUP($G13,DE_102_105_16_29_33_I!$G$3:$L$119,6,FALSE)),"")</f>
        <v>1.17</v>
      </c>
      <c r="AB13" s="378" t="str">
        <f>IFERROR(IF(VLOOKUP($G13,DE_102_105_16_29_33_I!$G$3:$L$119,2,FALSE)="","",VLOOKUP($G13,DE_102_105_16_29_33_I!$G$3:$L$119,2,FALSE)),"")</f>
        <v>S/I</v>
      </c>
      <c r="AC13" s="378">
        <f>IFERROR(IF(VLOOKUP($G13,DE_102_105_16_29_33_I!$G$3:$L$119,3,FALSE)="","",VLOOKUP($G13,DE_102_105_16_29_33_I!$G$3:$L$119,3,FALSE)),"")</f>
        <v>61</v>
      </c>
      <c r="AD13" s="378">
        <f>IFERROR(IF(VLOOKUP($G13,DE_28_I!$G$3:$J$119,4,FALSE)="","",VLOOKUP($G13,DE_28_I!$G$3:$J$119,4,FALSE)),"")</f>
        <v>7.7731670274213416</v>
      </c>
      <c r="AE13" s="378">
        <f>IFERROR(IF(VLOOKUP($G13,DE_31_I!$G$3:$J$119,4,FALSE)="","",VLOOKUP($G13,DE_31_I!$G$3:$J$119,4,FALSE)),"")</f>
        <v>227.81358749596393</v>
      </c>
      <c r="AF13" s="378">
        <f>IFERROR(IF(VLOOKUP($G13,DE_102_105_16_29_33_I!$G$3:$L$119,4,FALSE)="","",VLOOKUP($G13,DE_102_105_16_29_33_I!$G$3:$L$119,4,FALSE)),"")</f>
        <v>35</v>
      </c>
      <c r="AG13" s="378">
        <f>IFERROR(IF(VLOOKUP($G13,DE_102_105_16_29_33_I!$G$3:$L$119,5,FALSE)="","",VLOOKUP($G13,DE_102_105_16_29_33_I!$G$3:$L$119,5,FALSE)),"")</f>
        <v>45</v>
      </c>
      <c r="AH13" s="378"/>
      <c r="AI13" s="378" t="str">
        <f>IFERROR(IF(VLOOKUP($G13,EA_10_90_I!$G$3:$I$119,2,FALSE)="","",VLOOKUP($G13,EA_10_90_I!$G$3:$I$119,2,FALSE)),"")</f>
        <v>S/I</v>
      </c>
      <c r="AJ13" s="378" t="str">
        <f>IFERROR(IF(VLOOKUP($G13,EA_10_90_I!$G$3:$I$119,3,FALSE)="","",VLOOKUP($G13,EA_10_90_I!$G$3:$I$119,3,FALSE)),"")</f>
        <v>S/I</v>
      </c>
      <c r="AK13" s="378"/>
      <c r="AL13" s="378"/>
      <c r="AM13" s="690">
        <f>IFERROR(IF(VLOOKUP($G13,EA_34_I!$G$3:$J$119,4,FALSE)="","",VLOOKUP($G13,EA_34_I!$G$3:$J$119,4,FALSE)),"")</f>
        <v>1.4380660425962999</v>
      </c>
      <c r="AN13" s="378" t="str">
        <f>IFERROR(IF(VLOOKUP($G13,EA_35_I!$G$3:$J$119,4,FALSE)="","",VLOOKUP($G13,EA_35_I!$G$3:$J$119,4,FALSE)),"")</f>
        <v>S/R</v>
      </c>
      <c r="AO13" s="378">
        <f>IFERROR(IF(VLOOKUP($G13,EA_22_22a_I!$G$3:$J$119,4,FALSE)="","",VLOOKUP($G13,EA_22_22a_I!$G$3:$J$119,4,FALSE)),"")</f>
        <v>649.13</v>
      </c>
      <c r="AP13" s="378">
        <f>IFERROR(IF(VLOOKUP($G13,EA_22_22a_I!$G$3:$L$119,6,FALSE)="","",VLOOKUP($G13,EA_22_22a_I!$G$3:$L$119,6,FALSE)),"")</f>
        <v>643.04</v>
      </c>
      <c r="AQ13" s="378">
        <f>IFERROR(IF(VLOOKUP($G13,EA_23_I!$G$3:$L$119,6,FALSE)="","",VLOOKUP($G13,EA_23_I!$G$3:$L$119,6,FALSE)),"")</f>
        <v>0.49</v>
      </c>
      <c r="AR13" s="378"/>
      <c r="AS13" s="378"/>
      <c r="AT13" s="378"/>
      <c r="AU13" s="378">
        <f>IFERROR(IF(VLOOKUP($G13,BPU_24_I!$G$3:$J$119,4,FALSE)="","",VLOOKUP($G13,BPU_24_I!$G$3:$J$119,4,FALSE)),"")</f>
        <v>680.56</v>
      </c>
      <c r="AV13" s="378">
        <f>IFERROR(IF(VLOOKUP($G13,IS_91_I!$G$3:$H$119,2,FALSE)="","",VLOOKUP($G13,IS_91_I!$G$3:$H$119,2,FALSE)),"")</f>
        <v>11.89</v>
      </c>
      <c r="AW13" s="378">
        <f>IFERROR(IF(VLOOKUP($G13,IS_40_I!$G$3:$H$119,2,FALSE)="","",VLOOKUP($G13,IS_40_I!$G$3:$H$119,2,FALSE)),"")</f>
        <v>72</v>
      </c>
      <c r="AX13" s="378">
        <f>IFERROR(IF(VLOOKUP($G13,IS_31_I!$G$3:$H$119,2,FALSE)="","",VLOOKUP($G13,IS_31_I!$G$3:$H$119,2,FALSE)),"")</f>
        <v>16.45</v>
      </c>
      <c r="AY13" s="378">
        <f>IFERROR(IF(VLOOKUP($G13,IS_32_I!$G$3:$H$119,2,FALSE)="","",VLOOKUP($G13,IS_32_I!$G$3:$H$119,2,FALSE)),"")</f>
        <v>3609</v>
      </c>
      <c r="AZ13" s="378">
        <f>IFERROR(IF(VLOOKUP($G13,IS_33_I!$G$3:$H$119,2,FALSE)="","",VLOOKUP($G13,IS_33_I!$G$3:$H$119,2,FALSE)),"")</f>
        <v>7.76</v>
      </c>
      <c r="BA13" s="378">
        <f>IFERROR(IF(VLOOKUP($G13,IS_34_I!$G$3:$H$119,2,FALSE)="","",VLOOKUP($G13,IS_34_I!$G$3:$H$119,2,FALSE)),"")</f>
        <v>2.37</v>
      </c>
      <c r="BB13" s="378">
        <f>IFERROR(IF(VLOOKUP($G13,IS_36_I!$G$3:$I$119,3,FALSE)="","",VLOOKUP($G13,IS_36_I!$G$3:$I$119,3,FALSE)),"")</f>
        <v>4.62</v>
      </c>
      <c r="BC13" s="378">
        <f>IFERROR(IF(VLOOKUP($G13,IS_37_I!$G$3:$I$119,3,FALSE)="","",VLOOKUP($G13,IS_37_I!$G$3:$I$119,3,FALSE)),"")</f>
        <v>27.82</v>
      </c>
      <c r="BD13" s="378">
        <f>IFERROR(IF(VLOOKUP($G13,IS_39_I!$G$3:$L$119,6,FALSE)="","",VLOOKUP($G13,IS_39_I!$G$3:$L$119,6,FALSE)),"")</f>
        <v>30</v>
      </c>
      <c r="BE13" s="378">
        <f>IFERROR(IF(VLOOKUP($G13,IS_39a_I!$G$3:$J$119,4,FALSE)="","",VLOOKUP($G13,IS_39a_I!$G$3:$J$119,4,FALSE)),"")</f>
        <v>47.81</v>
      </c>
      <c r="BF13" s="378">
        <f>IFERROR(IF(VLOOKUP($G13,IS_58_I!$G$3:$L$119,6,FALSE)="","",VLOOKUP($G13,IS_58_I!$G$3:$L$119,6,FALSE)),"")</f>
        <v>0.45742098276748661</v>
      </c>
      <c r="BG13" s="378"/>
      <c r="BH13" s="378">
        <f>IFERROR(IF(VLOOKUP($G13,DE_48_I!$G$3:$J$119,4,FALSE)="","",VLOOKUP($G13,DE_48_I!$G$3:$J$119,4,FALSE)),"")</f>
        <v>14.01</v>
      </c>
      <c r="BI13" s="378"/>
      <c r="BJ13" s="378">
        <f>IFERROR(IF(VLOOKUP($G13,IS_5_I!$G$3:$J$119,4,FALSE)="","",VLOOKUP($G13,IS_5_I!$G$3:$J$119,4,FALSE)),"")</f>
        <v>0</v>
      </c>
      <c r="BK13" s="378" t="str">
        <f>IFERROR(IF(VLOOKUP($G13,EA_48_I!$G$3:$J$119,4,FALSE)="","",VLOOKUP($G13,EA_48_I!$G$3:$J$119,4,FALSE)),"")</f>
        <v>Comuna no costera</v>
      </c>
      <c r="BL13" s="378">
        <f>IFERROR(IF(VLOOKUP($G13,IG_1_I!$G$3:$J$119,4,FALSE)="","",VLOOKUP($G13,IG_1_I!$G$3:$J$119,4,FALSE)),"")</f>
        <v>22.71</v>
      </c>
      <c r="BM13" s="378" t="str">
        <f>IFERROR(IF(VLOOKUP($G13,IG_66_I!$G$3:$H$119,2,FALSE)="","",VLOOKUP($G13,IG_66_I!$G$3:$H$119,2,FALSE)),"")</f>
        <v>SI</v>
      </c>
      <c r="BN13" s="690">
        <f>IFERROR(IF(VLOOKUP($G13,DE_3_I!$G$3:$J$119,4,FALSE)="","",VLOOKUP($G13,DE_3_I!$G$3:$J$119,4,FALSE)),"")</f>
        <v>27.64</v>
      </c>
      <c r="BO13" s="677"/>
      <c r="BP13" s="677"/>
      <c r="BQ13" s="677"/>
      <c r="BR13" s="677"/>
      <c r="BS13" s="378" t="str">
        <f>IFERROR(IF(VLOOKUP($G13,DE_98_IC!#REF!,2,FALSE)="","",VLOOKUP($G13,DE_98_IC!#REF!,2,FALSE)),"")</f>
        <v/>
      </c>
      <c r="BT13" s="378">
        <f>IFERROR(IF(VLOOKUP($G13,IP_6_I!$G$3:$J$119,4,FALSE)="","",VLOOKUP($G13,IP_6_I!$G$3:$J$119,4,FALSE)),"")</f>
        <v>0.27580247756730009</v>
      </c>
      <c r="BU13" s="378" t="str">
        <f>IFERROR(IF(VLOOKUP($G13,IP_48_34_34a_I!$G$3:$N$119,7,FALSE)="","",VLOOKUP($G13,IP_48_34_34a_I!$G$3:$N$119,7,FALSE)),"")</f>
        <v>NO</v>
      </c>
      <c r="BV13" s="378" t="str">
        <f>IFERROR(IF(VLOOKUP($G13,IP_48_34_34a_I!$G$3:$N$119,8,FALSE)="","",VLOOKUP($G13,IP_48_34_34a_I!$G$3:$N$119,8,FALSE)),"")</f>
        <v>NO</v>
      </c>
      <c r="BW13" s="378" t="str">
        <f>IFERROR(IF(VLOOKUP($G13,IP_48_34_34a_I!$G$3:$N$119,6,FALSE)="","",VLOOKUP($G13,IP_48_34_34a_I!$G$3:$N$119,6,FALSE)),"")</f>
        <v>SI</v>
      </c>
      <c r="BX13" s="378">
        <f>IFERROR(IF(VLOOKUP($G13,IP_43_43a_I!$G$3:$L$119,5,FALSE)="","",VLOOKUP($G13,IP_43_43a_I!$G$3:$L$119,5,FALSE)),"")</f>
        <v>0</v>
      </c>
      <c r="BY13" s="378">
        <f>IFERROR(IF(VLOOKUP($G13,IP_43_43a_I!$G$3:$L$119,6,FALSE)="","",VLOOKUP($G13,IP_43_43a_I!$G$3:$L$119,6,FALSE)),"")</f>
        <v>0</v>
      </c>
      <c r="BZ13" s="378"/>
      <c r="CA13" s="378"/>
      <c r="CB13" s="378"/>
      <c r="CC13" s="378" t="str">
        <f>IFERROR(IF(VLOOKUP($G13,IG_92_I!$G$3:$H$119,2,FALSE)="","",VLOOKUP($G13,IG_92_I!$G$3:$H$119,2,FALSE)),"")</f>
        <v>S/I</v>
      </c>
      <c r="CD13" s="378" t="str">
        <f>IFERROR(IF(VLOOKUP($G13,IG_91_I!$G$3:$K$119,5,FALSE)="","",VLOOKUP($G13,IG_91_I!$G$3:$K$119,5,FALSE)),"")</f>
        <v/>
      </c>
      <c r="CE13" s="378">
        <f>IFERROR(IF(VLOOKUP($G13,IG_90_I!$G$3:$H$119,2,FALSE)="","",VLOOKUP($G13,IG_90_I!$G$3:$H$119,2,FALSE)),"")</f>
        <v>34.380000000000003</v>
      </c>
      <c r="CF13" s="96"/>
      <c r="CG13" s="96"/>
      <c r="CH13" s="96"/>
      <c r="CI13" s="96"/>
      <c r="CJ13" s="96"/>
      <c r="CK13" s="96"/>
      <c r="CL13" s="96"/>
      <c r="CM13" s="96"/>
      <c r="CN13" s="96"/>
      <c r="CO13" s="96"/>
      <c r="CP13" s="96"/>
    </row>
    <row r="14" spans="1:94" ht="15" x14ac:dyDescent="0.25">
      <c r="A14" s="429" t="s">
        <v>187</v>
      </c>
      <c r="B14" s="429" t="s">
        <v>188</v>
      </c>
      <c r="C14" s="419" t="s">
        <v>181</v>
      </c>
      <c r="D14" s="392" t="s">
        <v>189</v>
      </c>
      <c r="E14" s="377">
        <v>3001</v>
      </c>
      <c r="F14" s="429" t="s">
        <v>190</v>
      </c>
      <c r="G14" s="677">
        <v>3103</v>
      </c>
      <c r="H14" s="378">
        <f>IFERROR(IF(VLOOKUP($G14,BPU_20_I!$G$3:$H$119,2,FALSE)="","",VLOOKUP($G14,BPU_20_I!$G$3:$H$119,2,FALSE)),"")</f>
        <v>288.62</v>
      </c>
      <c r="I14" s="87">
        <f>IFERROR(IF(VLOOKUP($G14,BPU_21_I!$G$3:$J$119,4,FALSE)="","",VLOOKUP($G14,BPU_21_I!$G$3:$J$119,4,FALSE)),"")</f>
        <v>7.72</v>
      </c>
      <c r="J14" s="378">
        <f>IFERROR(IF(VLOOKUP($G14,BPU_22_I!$G$3:$H$119,2,FALSE)="","",VLOOKUP($G14,BPU_22_I!$G$3:$H$119,2,FALSE)),"")</f>
        <v>2360.04</v>
      </c>
      <c r="K14" s="378">
        <f>IFERROR(IF(VLOOKUP($G14,BPU_23_I!$G$3:$J$119,4,FALSE)="","",VLOOKUP($G14,BPU_23_I!$G$3:$J$119,4,FALSE)),"")</f>
        <v>6.49</v>
      </c>
      <c r="L14" s="378">
        <f>IFERROR(IF(VLOOKUP($G14,BPU_28a_I!$G$3:$J$119,4,FALSE)="","",VLOOKUP($G14,BPU_28a_I!$G$3:$J$119,4,FALSE)),"")</f>
        <v>83</v>
      </c>
      <c r="M14" s="378">
        <f>IFERROR(IF(VLOOKUP($G14,BPU_28b_I!$G$3:$J$119,4,FALSE)="","",VLOOKUP($G14,BPU_28b_I!$G$3:$J$119,4,FALSE)),"")</f>
        <v>59.2</v>
      </c>
      <c r="N14" s="378">
        <f>IFERROR(IF(VLOOKUP($G14,BPU_29_I!$G$3:$L$119,6,FALSE)="","",VLOOKUP($G14,BPU_29_I!$G$3:$L$119,6,FALSE)),"")</f>
        <v>10.25</v>
      </c>
      <c r="O14" s="378">
        <f>IFERROR(IF(VLOOKUP($G14,BPU_7_I!$G$3:$H$119,2,FALSE)="","",VLOOKUP($G14,BPU_7_I!$G$3:$H$119,2,FALSE)),"")</f>
        <v>1542.16</v>
      </c>
      <c r="P14" s="378">
        <f>IFERROR(IF(VLOOKUP($G14,BPU_8_I!$G$3:$J$119,4,FALSE)="","",VLOOKUP($G14,BPU_8_I!$G$3:$J$119,4,FALSE)),"")</f>
        <v>40.590000000000003</v>
      </c>
      <c r="Q14" s="378">
        <f>IFERROR(IF(VLOOKUP($G14,BPU_3_I!$G$3:$H$119,2,FALSE)="","",VLOOKUP($G14,BPU_3_I!$G$3:$H$119,2,FALSE)),"")</f>
        <v>781.18</v>
      </c>
      <c r="R14" s="378">
        <f>IFERROR(IF(VLOOKUP($G14,BPU_4_I!$G$3:$H$119,2,FALSE)="","",VLOOKUP($G14,BPU_4_I!$G$3:$H$119,2,FALSE)),"")</f>
        <v>0.56999999999999995</v>
      </c>
      <c r="S14" s="378">
        <f>IFERROR(IF(VLOOKUP($G14,BPU_1_I!$G$3:$H$119,2,FALSE)="","",VLOOKUP($G14,BPU_1_I!$G$3:$H$119,2,FALSE)),"")</f>
        <v>601.78</v>
      </c>
      <c r="T14" s="378" t="str">
        <f>IFERROR(IF(VLOOKUP($G14,BPU_25_I!$G$3:$H$119,2,FALSE)="","",VLOOKUP($G14,BPU_25_I!$G$3:$H$119,2,FALSE)),"")</f>
        <v>S/I</v>
      </c>
      <c r="U14" s="378" t="str">
        <f>IFERROR(IF(VLOOKUP($G14,BPU_26_26x_26b_I!$G$3:$H$119,2,FALSE)="","",VLOOKUP($G14,BPU_26_26x_26b_I!$G$3:$H$119,2,FALSE)),"")</f>
        <v>S/I</v>
      </c>
      <c r="V14" s="378" t="str">
        <f>IFERROR(IF(VLOOKUP($G14,BPU_26_26x_26b_I!$G$3:$I$119,3,FALSE)="","",VLOOKUP($G14,BPU_26_26x_26b_I!$G$3:$I$119,3,FALSE)),"")</f>
        <v>S/I</v>
      </c>
      <c r="W14" s="378" t="str">
        <f>IFERROR(IF(VLOOKUP($G14,BPU_26_26x_26b_I!$G$3:$J$119,4,FALSE)="","",VLOOKUP($G14,BPU_26_26x_26b_I!$G$3:$J$119,4,FALSE)),"")</f>
        <v>S/I</v>
      </c>
      <c r="X14" s="378"/>
      <c r="Y14" s="378" t="str">
        <f>IFERROR(IF(VLOOKUP($G14,EA_93_I!$G$3:$L$119,6,FALSE)="","",VLOOKUP($G14,EA_93_I!$G$3:$L$119,6,FALSE)),"")</f>
        <v>S/I</v>
      </c>
      <c r="Z14" s="689">
        <v>10.85</v>
      </c>
      <c r="AA14" s="378" t="str">
        <f>IFERROR(IF(VLOOKUP($G14,DE_102_105_16_29_33_I!$G$3:$L$119,6,FALSE)="","",VLOOKUP($G14,DE_102_105_16_29_33_I!$G$3:$L$119,6,FALSE)),"")</f>
        <v>S/I</v>
      </c>
      <c r="AB14" s="378">
        <f>IFERROR(IF(VLOOKUP($G14,DE_102_105_16_29_33_I!$G$3:$L$119,2,FALSE)="","",VLOOKUP($G14,DE_102_105_16_29_33_I!$G$3:$L$119,2,FALSE)),"")</f>
        <v>29.2</v>
      </c>
      <c r="AC14" s="378" t="str">
        <f>IFERROR(IF(VLOOKUP($G14,DE_102_105_16_29_33_I!$G$3:$L$119,3,FALSE)="","",VLOOKUP($G14,DE_102_105_16_29_33_I!$G$3:$L$119,3,FALSE)),"")</f>
        <v>S/I</v>
      </c>
      <c r="AD14" s="378">
        <f>IFERROR(IF(VLOOKUP($G14,DE_28_I!$G$3:$J$119,4,FALSE)="","",VLOOKUP($G14,DE_28_I!$G$3:$J$119,4,FALSE)),"")</f>
        <v>7.1123755334281658</v>
      </c>
      <c r="AE14" s="378">
        <f>IFERROR(IF(VLOOKUP($G14,DE_31_I!$G$3:$J$119,4,FALSE)="","",VLOOKUP($G14,DE_31_I!$G$3:$J$119,4,FALSE)),"")</f>
        <v>227.5960170697013</v>
      </c>
      <c r="AF14" s="378" t="str">
        <f>IFERROR(IF(VLOOKUP($G14,DE_102_105_16_29_33_I!$G$3:$L$119,4,FALSE)="","",VLOOKUP($G14,DE_102_105_16_29_33_I!$G$3:$L$119,4,FALSE)),"")</f>
        <v>S/I</v>
      </c>
      <c r="AG14" s="378" t="str">
        <f>IFERROR(IF(VLOOKUP($G14,DE_102_105_16_29_33_I!$G$3:$L$119,5,FALSE)="","",VLOOKUP($G14,DE_102_105_16_29_33_I!$G$3:$L$119,5,FALSE)),"")</f>
        <v>S/I</v>
      </c>
      <c r="AH14" s="378"/>
      <c r="AI14" s="378" t="str">
        <f>IFERROR(IF(VLOOKUP($G14,EA_10_90_I!$G$3:$I$119,2,FALSE)="","",VLOOKUP($G14,EA_10_90_I!$G$3:$I$119,2,FALSE)),"")</f>
        <v>S/I</v>
      </c>
      <c r="AJ14" s="378" t="str">
        <f>IFERROR(IF(VLOOKUP($G14,EA_10_90_I!$G$3:$I$119,3,FALSE)="","",VLOOKUP($G14,EA_10_90_I!$G$3:$I$119,3,FALSE)),"")</f>
        <v>S/I</v>
      </c>
      <c r="AK14" s="378"/>
      <c r="AL14" s="378"/>
      <c r="AM14" s="690" t="str">
        <f>IFERROR(IF(VLOOKUP($G14,EA_34_I!$G$3:$J$119,4,FALSE)="","",VLOOKUP($G14,EA_34_I!$G$3:$J$119,4,FALSE)),"")</f>
        <v>S/I</v>
      </c>
      <c r="AN14" s="378" t="str">
        <f>IFERROR(IF(VLOOKUP($G14,EA_35_I!$G$3:$J$119,4,FALSE)="","",VLOOKUP($G14,EA_35_I!$G$3:$J$119,4,FALSE)),"")</f>
        <v>S/R</v>
      </c>
      <c r="AO14" s="378">
        <f>IFERROR(IF(VLOOKUP($G14,EA_22_22a_I!$G$3:$J$119,4,FALSE)="","",VLOOKUP($G14,EA_22_22a_I!$G$3:$J$119,4,FALSE)),"")</f>
        <v>544.16999999999996</v>
      </c>
      <c r="AP14" s="378">
        <f>IFERROR(IF(VLOOKUP($G14,EA_22_22a_I!$G$3:$L$119,6,FALSE)="","",VLOOKUP($G14,EA_22_22a_I!$G$3:$L$119,6,FALSE)),"")</f>
        <v>5895.22</v>
      </c>
      <c r="AQ14" s="378">
        <f>IFERROR(IF(VLOOKUP($G14,EA_23_I!$G$3:$L$119,6,FALSE)="","",VLOOKUP($G14,EA_23_I!$G$3:$L$119,6,FALSE)),"")</f>
        <v>2.29</v>
      </c>
      <c r="AR14" s="378"/>
      <c r="AS14" s="378"/>
      <c r="AT14" s="378"/>
      <c r="AU14" s="378">
        <f>IFERROR(IF(VLOOKUP($G14,BPU_24_I!$G$3:$J$119,4,FALSE)="","",VLOOKUP($G14,BPU_24_I!$G$3:$J$119,4,FALSE)),"")</f>
        <v>105.33</v>
      </c>
      <c r="AV14" s="378">
        <f>IFERROR(IF(VLOOKUP($G14,IS_91_I!$G$3:$H$119,2,FALSE)="","",VLOOKUP($G14,IS_91_I!$G$3:$H$119,2,FALSE)),"")</f>
        <v>6.53</v>
      </c>
      <c r="AW14" s="378">
        <f>IFERROR(IF(VLOOKUP($G14,IS_40_I!$G$3:$H$119,2,FALSE)="","",VLOOKUP($G14,IS_40_I!$G$3:$H$119,2,FALSE)),"")</f>
        <v>19.55</v>
      </c>
      <c r="AX14" s="378">
        <f>IFERROR(IF(VLOOKUP($G14,IS_31_I!$G$3:$H$119,2,FALSE)="","",VLOOKUP($G14,IS_31_I!$G$3:$H$119,2,FALSE)),"")</f>
        <v>36.57</v>
      </c>
      <c r="AY14" s="378">
        <f>IFERROR(IF(VLOOKUP($G14,IS_32_I!$G$3:$H$119,2,FALSE)="","",VLOOKUP($G14,IS_32_I!$G$3:$H$119,2,FALSE)),"")</f>
        <v>243</v>
      </c>
      <c r="AZ14" s="378">
        <f>IFERROR(IF(VLOOKUP($G14,IS_33_I!$G$3:$H$119,2,FALSE)="","",VLOOKUP($G14,IS_33_I!$G$3:$H$119,2,FALSE)),"")</f>
        <v>11.67</v>
      </c>
      <c r="BA14" s="378">
        <f>IFERROR(IF(VLOOKUP($G14,IS_34_I!$G$3:$H$119,2,FALSE)="","",VLOOKUP($G14,IS_34_I!$G$3:$H$119,2,FALSE)),"")</f>
        <v>2.19</v>
      </c>
      <c r="BB14" s="378">
        <f>IFERROR(IF(VLOOKUP($G14,IS_36_I!$G$3:$I$119,3,FALSE)="","",VLOOKUP($G14,IS_36_I!$G$3:$I$119,3,FALSE)),"")</f>
        <v>11.98</v>
      </c>
      <c r="BC14" s="378">
        <f>IFERROR(IF(VLOOKUP($G14,IS_37_I!$G$3:$I$119,3,FALSE)="","",VLOOKUP($G14,IS_37_I!$G$3:$I$119,3,FALSE)),"")</f>
        <v>34.979999999999997</v>
      </c>
      <c r="BD14" s="378" t="str">
        <f>IFERROR(IF(VLOOKUP($G14,IS_39_I!$G$3:$L$119,6,FALSE)="","",VLOOKUP($G14,IS_39_I!$G$3:$L$119,6,FALSE)),"")</f>
        <v>S/I</v>
      </c>
      <c r="BE14" s="378" t="str">
        <f>IFERROR(IF(VLOOKUP($G14,IS_39a_I!$G$3:$J$119,4,FALSE)="","",VLOOKUP($G14,IS_39a_I!$G$3:$J$119,4,FALSE)),"")</f>
        <v>S/I</v>
      </c>
      <c r="BF14" s="378">
        <f>IFERROR(IF(VLOOKUP($G14,IS_58_I!$G$3:$L$119,6,FALSE)="","",VLOOKUP($G14,IS_58_I!$G$3:$L$119,6,FALSE)),"")</f>
        <v>0.19203413940256045</v>
      </c>
      <c r="BG14" s="378"/>
      <c r="BH14" s="378">
        <f>IFERROR(IF(VLOOKUP($G14,DE_48_I!$G$3:$J$119,4,FALSE)="","",VLOOKUP($G14,DE_48_I!$G$3:$J$119,4,FALSE)),"")</f>
        <v>6.55</v>
      </c>
      <c r="BI14" s="378"/>
      <c r="BJ14" s="378">
        <f>IFERROR(IF(VLOOKUP($G14,IS_5_I!$G$3:$J$119,4,FALSE)="","",VLOOKUP($G14,IS_5_I!$G$3:$J$119,4,FALSE)),"")</f>
        <v>0.01</v>
      </c>
      <c r="BK14" s="378" t="str">
        <f>IFERROR(IF(VLOOKUP($G14,EA_48_I!$G$3:$J$119,4,FALSE)="","",VLOOKUP($G14,EA_48_I!$G$3:$J$119,4,FALSE)),"")</f>
        <v>Comuna no costera</v>
      </c>
      <c r="BL14" s="378">
        <f>IFERROR(IF(VLOOKUP($G14,IG_1_I!$G$3:$J$119,4,FALSE)="","",VLOOKUP($G14,IG_1_I!$G$3:$J$119,4,FALSE)),"")</f>
        <v>33.32</v>
      </c>
      <c r="BM14" s="378" t="str">
        <f>IFERROR(IF(VLOOKUP($G14,IG_66_I!$G$3:$H$119,2,FALSE)="","",VLOOKUP($G14,IG_66_I!$G$3:$H$119,2,FALSE)),"")</f>
        <v>NO</v>
      </c>
      <c r="BN14" s="690">
        <f>IFERROR(IF(VLOOKUP($G14,DE_3_I!$G$3:$J$119,4,FALSE)="","",VLOOKUP($G14,DE_3_I!$G$3:$J$119,4,FALSE)),"")</f>
        <v>24.4</v>
      </c>
      <c r="BO14" s="677"/>
      <c r="BP14" s="677"/>
      <c r="BQ14" s="677"/>
      <c r="BR14" s="677"/>
      <c r="BS14" s="378" t="str">
        <f>IFERROR(IF(VLOOKUP($G14,DE_98_IC!#REF!,2,FALSE)="","",VLOOKUP($G14,DE_98_IC!#REF!,2,FALSE)),"")</f>
        <v/>
      </c>
      <c r="BT14" s="378">
        <f>IFERROR(IF(VLOOKUP($G14,IP_6_I!$G$3:$J$119,4,FALSE)="","",VLOOKUP($G14,IP_6_I!$G$3:$J$119,4,FALSE)),"")</f>
        <v>0</v>
      </c>
      <c r="BU14" s="378" t="str">
        <f>IFERROR(IF(VLOOKUP($G14,IP_48_34_34a_I!$G$3:$N$119,7,FALSE)="","",VLOOKUP($G14,IP_48_34_34a_I!$G$3:$N$119,7,FALSE)),"")</f>
        <v>S/ZCH</v>
      </c>
      <c r="BV14" s="378" t="str">
        <f>IFERROR(IF(VLOOKUP($G14,IP_48_34_34a_I!$G$3:$N$119,8,FALSE)="","",VLOOKUP($G14,IP_48_34_34a_I!$G$3:$N$119,8,FALSE)),"")</f>
        <v>S/ZCH</v>
      </c>
      <c r="BW14" s="378" t="str">
        <f>IFERROR(IF(VLOOKUP($G14,IP_48_34_34a_I!$G$3:$N$119,6,FALSE)="","",VLOOKUP($G14,IP_48_34_34a_I!$G$3:$N$119,6,FALSE)),"")</f>
        <v>NO</v>
      </c>
      <c r="BX14" s="378" t="str">
        <f>IFERROR(IF(VLOOKUP($G14,IP_43_43a_I!$G$3:$L$119,5,FALSE)="","",VLOOKUP($G14,IP_43_43a_I!$G$3:$L$119,5,FALSE)),"")</f>
        <v>Sin ZT</v>
      </c>
      <c r="BY14" s="378" t="str">
        <f>IFERROR(IF(VLOOKUP($G14,IP_43_43a_I!$G$3:$L$119,6,FALSE)="","",VLOOKUP($G14,IP_43_43a_I!$G$3:$L$119,6,FALSE)),"")</f>
        <v>Sin ZT</v>
      </c>
      <c r="BZ14" s="378"/>
      <c r="CA14" s="378"/>
      <c r="CB14" s="378"/>
      <c r="CC14" s="378" t="str">
        <f>IFERROR(IF(VLOOKUP($G14,IG_92_I!$G$3:$H$119,2,FALSE)="","",VLOOKUP($G14,IG_92_I!$G$3:$H$119,2,FALSE)),"")</f>
        <v>S/I</v>
      </c>
      <c r="CD14" s="378" t="str">
        <f>IFERROR(IF(VLOOKUP($G14,IG_91_I!$G$3:$K$119,5,FALSE)="","",VLOOKUP($G14,IG_91_I!$G$3:$K$119,5,FALSE)),"")</f>
        <v/>
      </c>
      <c r="CE14" s="378">
        <f>IFERROR(IF(VLOOKUP($G14,IG_90_I!$G$3:$H$119,2,FALSE)="","",VLOOKUP($G14,IG_90_I!$G$3:$H$119,2,FALSE)),"")</f>
        <v>56.45</v>
      </c>
      <c r="CF14" s="96"/>
      <c r="CG14" s="96"/>
      <c r="CH14" s="96"/>
      <c r="CI14" s="96"/>
      <c r="CJ14" s="96"/>
      <c r="CK14" s="96"/>
      <c r="CL14" s="96"/>
      <c r="CM14" s="96"/>
      <c r="CN14" s="96"/>
      <c r="CO14" s="96"/>
      <c r="CP14" s="96"/>
    </row>
    <row r="15" spans="1:94" ht="15" x14ac:dyDescent="0.25">
      <c r="A15" s="429" t="s">
        <v>187</v>
      </c>
      <c r="B15" s="424" t="s">
        <v>191</v>
      </c>
      <c r="C15" s="419" t="s">
        <v>181</v>
      </c>
      <c r="D15" s="387" t="s">
        <v>192</v>
      </c>
      <c r="E15" s="377">
        <v>3301</v>
      </c>
      <c r="F15" s="424" t="s">
        <v>192</v>
      </c>
      <c r="G15" s="677">
        <v>3301</v>
      </c>
      <c r="H15" s="378">
        <f>IFERROR(IF(VLOOKUP($G15,BPU_20_I!$G$3:$H$119,2,FALSE)="","",VLOOKUP($G15,BPU_20_I!$G$3:$H$119,2,FALSE)),"")</f>
        <v>241.1</v>
      </c>
      <c r="I15" s="87">
        <f>IFERROR(IF(VLOOKUP($G15,BPU_21_I!$G$3:$J$119,4,FALSE)="","",VLOOKUP($G15,BPU_21_I!$G$3:$J$119,4,FALSE)),"")</f>
        <v>4.8600000000000003</v>
      </c>
      <c r="J15" s="378">
        <f>IFERROR(IF(VLOOKUP($G15,BPU_22_I!$G$3:$H$119,2,FALSE)="","",VLOOKUP($G15,BPU_22_I!$G$3:$H$119,2,FALSE)),"")</f>
        <v>1314.55</v>
      </c>
      <c r="K15" s="378">
        <f>IFERROR(IF(VLOOKUP($G15,BPU_23_I!$G$3:$J$119,4,FALSE)="","",VLOOKUP($G15,BPU_23_I!$G$3:$J$119,4,FALSE)),"")</f>
        <v>2.86</v>
      </c>
      <c r="L15" s="378">
        <f>IFERROR(IF(VLOOKUP($G15,BPU_28a_I!$G$3:$J$119,4,FALSE)="","",VLOOKUP($G15,BPU_28a_I!$G$3:$J$119,4,FALSE)),"")</f>
        <v>84.11</v>
      </c>
      <c r="M15" s="378">
        <f>IFERROR(IF(VLOOKUP($G15,BPU_28b_I!$G$3:$J$119,4,FALSE)="","",VLOOKUP($G15,BPU_28b_I!$G$3:$J$119,4,FALSE)),"")</f>
        <v>99.36</v>
      </c>
      <c r="N15" s="378">
        <f>IFERROR(IF(VLOOKUP($G15,BPU_29_I!$G$3:$L$119,6,FALSE)="","",VLOOKUP($G15,BPU_29_I!$G$3:$L$119,6,FALSE)),"")</f>
        <v>6.93</v>
      </c>
      <c r="O15" s="378">
        <f>IFERROR(IF(VLOOKUP($G15,BPU_7_I!$G$3:$H$119,2,FALSE)="","",VLOOKUP($G15,BPU_7_I!$G$3:$H$119,2,FALSE)),"")</f>
        <v>1043.69</v>
      </c>
      <c r="P15" s="378">
        <f>IFERROR(IF(VLOOKUP($G15,BPU_8_I!$G$3:$J$119,4,FALSE)="","",VLOOKUP($G15,BPU_8_I!$G$3:$J$119,4,FALSE)),"")</f>
        <v>17.66</v>
      </c>
      <c r="Q15" s="378">
        <f>IFERROR(IF(VLOOKUP($G15,BPU_3_I!$G$3:$H$119,2,FALSE)="","",VLOOKUP($G15,BPU_3_I!$G$3:$H$119,2,FALSE)),"")</f>
        <v>744.59</v>
      </c>
      <c r="R15" s="378">
        <f>IFERROR(IF(VLOOKUP($G15,BPU_4_I!$G$3:$H$119,2,FALSE)="","",VLOOKUP($G15,BPU_4_I!$G$3:$H$119,2,FALSE)),"")</f>
        <v>0.99</v>
      </c>
      <c r="S15" s="378">
        <f>IFERROR(IF(VLOOKUP($G15,BPU_1_I!$G$3:$H$119,2,FALSE)="","",VLOOKUP($G15,BPU_1_I!$G$3:$H$119,2,FALSE)),"")</f>
        <v>578.84</v>
      </c>
      <c r="T15" s="378" t="str">
        <f>IFERROR(IF(VLOOKUP($G15,BPU_25_I!$G$3:$H$119,2,FALSE)="","",VLOOKUP($G15,BPU_25_I!$G$3:$H$119,2,FALSE)),"")</f>
        <v>S/I</v>
      </c>
      <c r="U15" s="378" t="str">
        <f>IFERROR(IF(VLOOKUP($G15,BPU_26_26x_26b_I!$G$3:$H$119,2,FALSE)="","",VLOOKUP($G15,BPU_26_26x_26b_I!$G$3:$H$119,2,FALSE)),"")</f>
        <v>S/I</v>
      </c>
      <c r="V15" s="378" t="str">
        <f>IFERROR(IF(VLOOKUP($G15,BPU_26_26x_26b_I!$G$3:$I$119,3,FALSE)="","",VLOOKUP($G15,BPU_26_26x_26b_I!$G$3:$I$119,3,FALSE)),"")</f>
        <v>S/I</v>
      </c>
      <c r="W15" s="378" t="str">
        <f>IFERROR(IF(VLOOKUP($G15,BPU_26_26x_26b_I!$G$3:$J$119,4,FALSE)="","",VLOOKUP($G15,BPU_26_26x_26b_I!$G$3:$J$119,4,FALSE)),"")</f>
        <v>S/I</v>
      </c>
      <c r="X15" s="378"/>
      <c r="Y15" s="378">
        <f>IFERROR(IF(VLOOKUP($G15,EA_93_I!$G$3:$L$119,6,FALSE)="","",VLOOKUP($G15,EA_93_I!$G$3:$L$119,6,FALSE)),"")</f>
        <v>1.59</v>
      </c>
      <c r="Z15" s="689">
        <v>18.5</v>
      </c>
      <c r="AA15" s="378" t="str">
        <f>IFERROR(IF(VLOOKUP($G15,DE_102_105_16_29_33_I!$G$3:$L$119,6,FALSE)="","",VLOOKUP($G15,DE_102_105_16_29_33_I!$G$3:$L$119,6,FALSE)),"")</f>
        <v>S/I</v>
      </c>
      <c r="AB15" s="378" t="str">
        <f>IFERROR(IF(VLOOKUP($G15,DE_102_105_16_29_33_I!$G$3:$L$119,2,FALSE)="","",VLOOKUP($G15,DE_102_105_16_29_33_I!$G$3:$L$119,2,FALSE)),"")</f>
        <v>S/I</v>
      </c>
      <c r="AC15" s="378" t="str">
        <f>IFERROR(IF(VLOOKUP($G15,DE_102_105_16_29_33_I!$G$3:$L$119,3,FALSE)="","",VLOOKUP($G15,DE_102_105_16_29_33_I!$G$3:$L$119,3,FALSE)),"")</f>
        <v>S/I</v>
      </c>
      <c r="AD15" s="378">
        <f>IFERROR(IF(VLOOKUP($G15,DE_28_I!$G$3:$J$119,4,FALSE)="","",VLOOKUP($G15,DE_28_I!$G$3:$J$119,4,FALSE)),"")</f>
        <v>12.485730593607306</v>
      </c>
      <c r="AE15" s="378">
        <f>IFERROR(IF(VLOOKUP($G15,DE_31_I!$G$3:$J$119,4,FALSE)="","",VLOOKUP($G15,DE_31_I!$G$3:$J$119,4,FALSE)),"")</f>
        <v>510.13127853881281</v>
      </c>
      <c r="AF15" s="378" t="str">
        <f>IFERROR(IF(VLOOKUP($G15,DE_102_105_16_29_33_I!$G$3:$L$119,4,FALSE)="","",VLOOKUP($G15,DE_102_105_16_29_33_I!$G$3:$L$119,4,FALSE)),"")</f>
        <v>S/I</v>
      </c>
      <c r="AG15" s="378" t="str">
        <f>IFERROR(IF(VLOOKUP($G15,DE_102_105_16_29_33_I!$G$3:$L$119,5,FALSE)="","",VLOOKUP($G15,DE_102_105_16_29_33_I!$G$3:$L$119,5,FALSE)),"")</f>
        <v>S/I</v>
      </c>
      <c r="AH15" s="378"/>
      <c r="AI15" s="378" t="str">
        <f>IFERROR(IF(VLOOKUP($G15,EA_10_90_I!$G$3:$I$119,2,FALSE)="","",VLOOKUP($G15,EA_10_90_I!$G$3:$I$119,2,FALSE)),"")</f>
        <v>S/I</v>
      </c>
      <c r="AJ15" s="378" t="str">
        <f>IFERROR(IF(VLOOKUP($G15,EA_10_90_I!$G$3:$I$119,3,FALSE)="","",VLOOKUP($G15,EA_10_90_I!$G$3:$I$119,3,FALSE)),"")</f>
        <v>S/I</v>
      </c>
      <c r="AK15" s="378"/>
      <c r="AL15" s="378"/>
      <c r="AM15" s="690">
        <f>IFERROR(IF(VLOOKUP($G15,EA_34_I!$G$3:$J$119,4,FALSE)="","",VLOOKUP($G15,EA_34_I!$G$3:$J$119,4,FALSE)),"")</f>
        <v>1.2164747138299867</v>
      </c>
      <c r="AN15" s="378" t="str">
        <f>IFERROR(IF(VLOOKUP($G15,EA_35_I!$G$3:$J$119,4,FALSE)="","",VLOOKUP($G15,EA_35_I!$G$3:$J$119,4,FALSE)),"")</f>
        <v>S/R</v>
      </c>
      <c r="AO15" s="378">
        <f>IFERROR(IF(VLOOKUP($G15,EA_22_22a_I!$G$3:$J$119,4,FALSE)="","",VLOOKUP($G15,EA_22_22a_I!$G$3:$J$119,4,FALSE)),"")</f>
        <v>617.84</v>
      </c>
      <c r="AP15" s="378">
        <f>IFERROR(IF(VLOOKUP($G15,EA_22_22a_I!$G$3:$L$119,6,FALSE)="","",VLOOKUP($G15,EA_22_22a_I!$G$3:$L$119,6,FALSE)),"")</f>
        <v>695.67</v>
      </c>
      <c r="AQ15" s="378">
        <f>IFERROR(IF(VLOOKUP($G15,EA_23_I!$G$3:$L$119,6,FALSE)="","",VLOOKUP($G15,EA_23_I!$G$3:$L$119,6,FALSE)),"")</f>
        <v>0.26</v>
      </c>
      <c r="AR15" s="378"/>
      <c r="AS15" s="378"/>
      <c r="AT15" s="378"/>
      <c r="AU15" s="378">
        <f>IFERROR(IF(VLOOKUP($G15,BPU_24_I!$G$3:$J$119,4,FALSE)="","",VLOOKUP($G15,BPU_24_I!$G$3:$J$119,4,FALSE)),"")</f>
        <v>355.77</v>
      </c>
      <c r="AV15" s="378">
        <f>IFERROR(IF(VLOOKUP($G15,IS_91_I!$G$3:$H$119,2,FALSE)="","",VLOOKUP($G15,IS_91_I!$G$3:$H$119,2,FALSE)),"")</f>
        <v>26.47</v>
      </c>
      <c r="AW15" s="378">
        <f>IFERROR(IF(VLOOKUP($G15,IS_40_I!$G$3:$H$119,2,FALSE)="","",VLOOKUP($G15,IS_40_I!$G$3:$H$119,2,FALSE)),"")</f>
        <v>68.17</v>
      </c>
      <c r="AX15" s="378">
        <f>IFERROR(IF(VLOOKUP($G15,IS_31_I!$G$3:$H$119,2,FALSE)="","",VLOOKUP($G15,IS_31_I!$G$3:$H$119,2,FALSE)),"")</f>
        <v>23.43</v>
      </c>
      <c r="AY15" s="378">
        <f>IFERROR(IF(VLOOKUP($G15,IS_32_I!$G$3:$H$119,2,FALSE)="","",VLOOKUP($G15,IS_32_I!$G$3:$H$119,2,FALSE)),"")</f>
        <v>1139</v>
      </c>
      <c r="AZ15" s="378">
        <f>IFERROR(IF(VLOOKUP($G15,IS_33_I!$G$3:$H$119,2,FALSE)="","",VLOOKUP($G15,IS_33_I!$G$3:$H$119,2,FALSE)),"")</f>
        <v>6.93</v>
      </c>
      <c r="BA15" s="378">
        <f>IFERROR(IF(VLOOKUP($G15,IS_34_I!$G$3:$H$119,2,FALSE)="","",VLOOKUP($G15,IS_34_I!$G$3:$H$119,2,FALSE)),"")</f>
        <v>2.37</v>
      </c>
      <c r="BB15" s="378">
        <f>IFERROR(IF(VLOOKUP($G15,IS_36_I!$G$3:$I$119,3,FALSE)="","",VLOOKUP($G15,IS_36_I!$G$3:$I$119,3,FALSE)),"")</f>
        <v>10.19</v>
      </c>
      <c r="BC15" s="378">
        <f>IFERROR(IF(VLOOKUP($G15,IS_37_I!$G$3:$I$119,3,FALSE)="","",VLOOKUP($G15,IS_37_I!$G$3:$I$119,3,FALSE)),"")</f>
        <v>18.989999999999998</v>
      </c>
      <c r="BD15" s="378" t="str">
        <f>IFERROR(IF(VLOOKUP($G15,IS_39_I!$G$3:$L$119,6,FALSE)="","",VLOOKUP($G15,IS_39_I!$G$3:$L$119,6,FALSE)),"")</f>
        <v>S/I</v>
      </c>
      <c r="BE15" s="378" t="str">
        <f>IFERROR(IF(VLOOKUP($G15,IS_39a_I!$G$3:$J$119,4,FALSE)="","",VLOOKUP($G15,IS_39a_I!$G$3:$J$119,4,FALSE)),"")</f>
        <v>S/I</v>
      </c>
      <c r="BF15" s="378">
        <f>IFERROR(IF(VLOOKUP($G15,IS_58_I!$G$3:$L$119,6,FALSE)="","",VLOOKUP($G15,IS_58_I!$G$3:$L$119,6,FALSE)),"")</f>
        <v>0.169449200913242</v>
      </c>
      <c r="BG15" s="378"/>
      <c r="BH15" s="378">
        <f>IFERROR(IF(VLOOKUP($G15,DE_48_I!$G$3:$J$119,4,FALSE)="","",VLOOKUP($G15,DE_48_I!$G$3:$J$119,4,FALSE)),"")</f>
        <v>6.29</v>
      </c>
      <c r="BI15" s="378"/>
      <c r="BJ15" s="378">
        <f>IFERROR(IF(VLOOKUP($G15,IS_5_I!$G$3:$J$119,4,FALSE)="","",VLOOKUP($G15,IS_5_I!$G$3:$J$119,4,FALSE)),"")</f>
        <v>0</v>
      </c>
      <c r="BK15" s="378" t="str">
        <f>IFERROR(IF(VLOOKUP($G15,EA_48_I!$G$3:$J$119,4,FALSE)="","",VLOOKUP($G15,EA_48_I!$G$3:$J$119,4,FALSE)),"")</f>
        <v>Comuna no costera</v>
      </c>
      <c r="BL15" s="378">
        <f>IFERROR(IF(VLOOKUP($G15,IG_1_I!$G$3:$J$119,4,FALSE)="","",VLOOKUP($G15,IG_1_I!$G$3:$J$119,4,FALSE)),"")</f>
        <v>44.29</v>
      </c>
      <c r="BM15" s="378" t="str">
        <f>IFERROR(IF(VLOOKUP($G15,IG_66_I!$G$3:$H$119,2,FALSE)="","",VLOOKUP($G15,IG_66_I!$G$3:$H$119,2,FALSE)),"")</f>
        <v>NO</v>
      </c>
      <c r="BN15" s="690">
        <f>IFERROR(IF(VLOOKUP($G15,DE_3_I!$G$3:$J$119,4,FALSE)="","",VLOOKUP($G15,DE_3_I!$G$3:$J$119,4,FALSE)),"")</f>
        <v>52.86</v>
      </c>
      <c r="BO15" s="677"/>
      <c r="BP15" s="677"/>
      <c r="BQ15" s="677"/>
      <c r="BR15" s="677"/>
      <c r="BS15" s="378" t="str">
        <f>IFERROR(IF(VLOOKUP($G15,DE_98_IC!#REF!,2,FALSE)="","",VLOOKUP($G15,DE_98_IC!#REF!,2,FALSE)),"")</f>
        <v/>
      </c>
      <c r="BT15" s="378">
        <f>IFERROR(IF(VLOOKUP($G15,IP_6_I!$G$3:$J$119,4,FALSE)="","",VLOOKUP($G15,IP_6_I!$G$3:$J$119,4,FALSE)),"")</f>
        <v>0</v>
      </c>
      <c r="BU15" s="378" t="str">
        <f>IFERROR(IF(VLOOKUP($G15,IP_48_34_34a_I!$G$3:$N$119,7,FALSE)="","",VLOOKUP($G15,IP_48_34_34a_I!$G$3:$N$119,7,FALSE)),"")</f>
        <v>S/ZCH</v>
      </c>
      <c r="BV15" s="378" t="str">
        <f>IFERROR(IF(VLOOKUP($G15,IP_48_34_34a_I!$G$3:$N$119,8,FALSE)="","",VLOOKUP($G15,IP_48_34_34a_I!$G$3:$N$119,8,FALSE)),"")</f>
        <v>S/ZCH</v>
      </c>
      <c r="BW15" s="378" t="str">
        <f>IFERROR(IF(VLOOKUP($G15,IP_48_34_34a_I!$G$3:$N$119,6,FALSE)="","",VLOOKUP($G15,IP_48_34_34a_I!$G$3:$N$119,6,FALSE)),"")</f>
        <v>NO</v>
      </c>
      <c r="BX15" s="378" t="str">
        <f>IFERROR(IF(VLOOKUP($G15,IP_43_43a_I!$G$3:$L$119,5,FALSE)="","",VLOOKUP($G15,IP_43_43a_I!$G$3:$L$119,5,FALSE)),"")</f>
        <v>Sin ZT</v>
      </c>
      <c r="BY15" s="378" t="str">
        <f>IFERROR(IF(VLOOKUP($G15,IP_43_43a_I!$G$3:$L$119,6,FALSE)="","",VLOOKUP($G15,IP_43_43a_I!$G$3:$L$119,6,FALSE)),"")</f>
        <v>Sin ZT</v>
      </c>
      <c r="BZ15" s="378"/>
      <c r="CA15" s="378"/>
      <c r="CB15" s="378"/>
      <c r="CC15" s="378" t="str">
        <f>IFERROR(IF(VLOOKUP($G15,IG_92_I!$G$3:$H$119,2,FALSE)="","",VLOOKUP($G15,IG_92_I!$G$3:$H$119,2,FALSE)),"")</f>
        <v>S/I</v>
      </c>
      <c r="CD15" s="378" t="str">
        <f>IFERROR(IF(VLOOKUP($G15,IG_91_I!$G$3:$K$119,5,FALSE)="","",VLOOKUP($G15,IG_91_I!$G$3:$K$119,5,FALSE)),"")</f>
        <v/>
      </c>
      <c r="CE15" s="378">
        <f>IFERROR(IF(VLOOKUP($G15,IG_90_I!$G$3:$H$119,2,FALSE)="","",VLOOKUP($G15,IG_90_I!$G$3:$H$119,2,FALSE)),"")</f>
        <v>38.47</v>
      </c>
      <c r="CF15" s="96"/>
      <c r="CG15" s="96"/>
      <c r="CH15" s="96"/>
      <c r="CI15" s="96"/>
      <c r="CJ15" s="96"/>
      <c r="CK15" s="96"/>
      <c r="CL15" s="96"/>
      <c r="CM15" s="96"/>
      <c r="CN15" s="96"/>
      <c r="CO15" s="96"/>
      <c r="CP15" s="96"/>
    </row>
    <row r="16" spans="1:94" ht="15" x14ac:dyDescent="0.25">
      <c r="A16" s="429" t="s">
        <v>193</v>
      </c>
      <c r="B16" s="429" t="s">
        <v>194</v>
      </c>
      <c r="C16" s="419" t="s">
        <v>181</v>
      </c>
      <c r="D16" s="392" t="s">
        <v>195</v>
      </c>
      <c r="E16" s="377">
        <v>4001</v>
      </c>
      <c r="F16" s="429" t="s">
        <v>196</v>
      </c>
      <c r="G16" s="677">
        <v>4101</v>
      </c>
      <c r="H16" s="378">
        <f>IFERROR(IF(VLOOKUP($G16,BPU_20_I!$G$3:$H$119,2,FALSE)="","",VLOOKUP($G16,BPU_20_I!$G$3:$H$119,2,FALSE)),"")</f>
        <v>303.18</v>
      </c>
      <c r="I16" s="87">
        <f>IFERROR(IF(VLOOKUP($G16,BPU_21_I!$G$3:$J$119,4,FALSE)="","",VLOOKUP($G16,BPU_21_I!$G$3:$J$119,4,FALSE)),"")</f>
        <v>5.65</v>
      </c>
      <c r="J16" s="378">
        <f>IFERROR(IF(VLOOKUP($G16,BPU_22_I!$G$3:$H$119,2,FALSE)="","",VLOOKUP($G16,BPU_22_I!$G$3:$H$119,2,FALSE)),"")</f>
        <v>1739.03</v>
      </c>
      <c r="K16" s="378">
        <f>IFERROR(IF(VLOOKUP($G16,BPU_23_I!$G$3:$J$119,4,FALSE)="","",VLOOKUP($G16,BPU_23_I!$G$3:$J$119,4,FALSE)),"")</f>
        <v>8.2899999999999991</v>
      </c>
      <c r="L16" s="378">
        <f>IFERROR(IF(VLOOKUP($G16,BPU_28a_I!$G$3:$J$119,4,FALSE)="","",VLOOKUP($G16,BPU_28a_I!$G$3:$J$119,4,FALSE)),"")</f>
        <v>79.599999999999994</v>
      </c>
      <c r="M16" s="378">
        <f>IFERROR(IF(VLOOKUP($G16,BPU_28b_I!$G$3:$J$119,4,FALSE)="","",VLOOKUP($G16,BPU_28b_I!$G$3:$J$119,4,FALSE)),"")</f>
        <v>78.540000000000006</v>
      </c>
      <c r="N16" s="378">
        <f>IFERROR(IF(VLOOKUP($G16,BPU_29_I!$G$3:$L$119,6,FALSE)="","",VLOOKUP($G16,BPU_29_I!$G$3:$L$119,6,FALSE)),"")</f>
        <v>11.01</v>
      </c>
      <c r="O16" s="378">
        <f>IFERROR(IF(VLOOKUP($G16,BPU_7_I!$G$3:$H$119,2,FALSE)="","",VLOOKUP($G16,BPU_7_I!$G$3:$H$119,2,FALSE)),"")</f>
        <v>1143</v>
      </c>
      <c r="P16" s="378">
        <f>IFERROR(IF(VLOOKUP($G16,BPU_8_I!$G$3:$J$119,4,FALSE)="","",VLOOKUP($G16,BPU_8_I!$G$3:$J$119,4,FALSE)),"")</f>
        <v>8.61</v>
      </c>
      <c r="Q16" s="378">
        <f>IFERROR(IF(VLOOKUP($G16,BPU_3_I!$G$3:$H$119,2,FALSE)="","",VLOOKUP($G16,BPU_3_I!$G$3:$H$119,2,FALSE)),"")</f>
        <v>696.45</v>
      </c>
      <c r="R16" s="378">
        <f>IFERROR(IF(VLOOKUP($G16,BPU_4_I!$G$3:$H$119,2,FALSE)="","",VLOOKUP($G16,BPU_4_I!$G$3:$H$119,2,FALSE)),"")</f>
        <v>0.89</v>
      </c>
      <c r="S16" s="378">
        <f>IFERROR(IF(VLOOKUP($G16,BPU_1_I!$G$3:$H$119,2,FALSE)="","",VLOOKUP($G16,BPU_1_I!$G$3:$H$119,2,FALSE)),"")</f>
        <v>731.02</v>
      </c>
      <c r="T16" s="378">
        <f>IFERROR(IF(VLOOKUP($G16,BPU_25_I!$G$3:$H$119,2,FALSE)="","",VLOOKUP($G16,BPU_25_I!$G$3:$H$119,2,FALSE)),"")</f>
        <v>374.05</v>
      </c>
      <c r="U16" s="378">
        <f>IFERROR(IF(VLOOKUP($G16,BPU_26_26x_26b_I!$G$3:$H$119,2,FALSE)="","",VLOOKUP($G16,BPU_26_26x_26b_I!$G$3:$H$119,2,FALSE)),"")</f>
        <v>2.5099999999999998</v>
      </c>
      <c r="V16" s="378" t="str">
        <f>IFERROR(IF(VLOOKUP($G16,BPU_26_26x_26b_I!$G$3:$I$119,3,FALSE)="","",VLOOKUP($G16,BPU_26_26x_26b_I!$G$3:$I$119,3,FALSE)),"")</f>
        <v>S/I</v>
      </c>
      <c r="W16" s="378">
        <f>IFERROR(IF(VLOOKUP($G16,BPU_26_26x_26b_I!$G$3:$J$119,4,FALSE)="","",VLOOKUP($G16,BPU_26_26x_26b_I!$G$3:$J$119,4,FALSE)),"")</f>
        <v>2.41</v>
      </c>
      <c r="X16" s="378"/>
      <c r="Y16" s="378">
        <f>IFERROR(IF(VLOOKUP($G16,EA_93_I!$G$3:$L$119,6,FALSE)="","",VLOOKUP($G16,EA_93_I!$G$3:$L$119,6,FALSE)),"")</f>
        <v>2.61</v>
      </c>
      <c r="Z16" s="689">
        <v>31.64</v>
      </c>
      <c r="AA16" s="378">
        <f>IFERROR(IF(VLOOKUP($G16,DE_102_105_16_29_33_I!$G$3:$L$119,6,FALSE)="","",VLOOKUP($G16,DE_102_105_16_29_33_I!$G$3:$L$119,6,FALSE)),"")</f>
        <v>1.1299999999999999</v>
      </c>
      <c r="AB16" s="378">
        <f>IFERROR(IF(VLOOKUP($G16,DE_102_105_16_29_33_I!$G$3:$L$119,2,FALSE)="","",VLOOKUP($G16,DE_102_105_16_29_33_I!$G$3:$L$119,2,FALSE)),"")</f>
        <v>31.7</v>
      </c>
      <c r="AC16" s="378">
        <f>IFERROR(IF(VLOOKUP($G16,DE_102_105_16_29_33_I!$G$3:$L$119,3,FALSE)="","",VLOOKUP($G16,DE_102_105_16_29_33_I!$G$3:$L$119,3,FALSE)),"")</f>
        <v>63.06</v>
      </c>
      <c r="AD16" s="378">
        <f>IFERROR(IF(VLOOKUP($G16,DE_28_I!$G$3:$J$119,4,FALSE)="","",VLOOKUP($G16,DE_28_I!$G$3:$J$119,4,FALSE)),"")</f>
        <v>7.5421417168428597</v>
      </c>
      <c r="AE16" s="378">
        <f>IFERROR(IF(VLOOKUP($G16,DE_31_I!$G$3:$J$119,4,FALSE)="","",VLOOKUP($G16,DE_31_I!$G$3:$J$119,4,FALSE)),"")</f>
        <v>394.28640864161838</v>
      </c>
      <c r="AF16" s="378">
        <f>IFERROR(IF(VLOOKUP($G16,DE_102_105_16_29_33_I!$G$3:$L$119,4,FALSE)="","",VLOOKUP($G16,DE_102_105_16_29_33_I!$G$3:$L$119,4,FALSE)),"")</f>
        <v>45</v>
      </c>
      <c r="AG16" s="378">
        <f>IFERROR(IF(VLOOKUP($G16,DE_102_105_16_29_33_I!$G$3:$L$119,5,FALSE)="","",VLOOKUP($G16,DE_102_105_16_29_33_I!$G$3:$L$119,5,FALSE)),"")</f>
        <v>50</v>
      </c>
      <c r="AH16" s="378"/>
      <c r="AI16" s="378">
        <f>IFERROR(IF(VLOOKUP($G16,EA_10_90_I!$G$3:$I$119,2,FALSE)="","",VLOOKUP($G16,EA_10_90_I!$G$3:$I$119,2,FALSE)),"")</f>
        <v>16.72</v>
      </c>
      <c r="AJ16" s="378">
        <f>IFERROR(IF(VLOOKUP($G16,EA_10_90_I!$G$3:$I$119,3,FALSE)="","",VLOOKUP($G16,EA_10_90_I!$G$3:$I$119,3,FALSE)),"")</f>
        <v>7.47</v>
      </c>
      <c r="AK16" s="378"/>
      <c r="AL16" s="378"/>
      <c r="AM16" s="690">
        <f>IFERROR(IF(VLOOKUP($G16,EA_34_I!$G$3:$J$119,4,FALSE)="","",VLOOKUP($G16,EA_34_I!$G$3:$J$119,4,FALSE)),"")</f>
        <v>1.0101819487160766</v>
      </c>
      <c r="AN16" s="378" t="str">
        <f>IFERROR(IF(VLOOKUP($G16,EA_35_I!$G$3:$J$119,4,FALSE)="","",VLOOKUP($G16,EA_35_I!$G$3:$J$119,4,FALSE)),"")</f>
        <v>S/R</v>
      </c>
      <c r="AO16" s="378">
        <f>IFERROR(IF(VLOOKUP($G16,EA_22_22a_I!$G$3:$J$119,4,FALSE)="","",VLOOKUP($G16,EA_22_22a_I!$G$3:$J$119,4,FALSE)),"")</f>
        <v>708.5</v>
      </c>
      <c r="AP16" s="378">
        <f>IFERROR(IF(VLOOKUP($G16,EA_22_22a_I!$G$3:$L$119,6,FALSE)="","",VLOOKUP($G16,EA_22_22a_I!$G$3:$L$119,6,FALSE)),"")</f>
        <v>538.23</v>
      </c>
      <c r="AQ16" s="378">
        <f>IFERROR(IF(VLOOKUP($G16,EA_23_I!$G$3:$L$119,6,FALSE)="","",VLOOKUP($G16,EA_23_I!$G$3:$L$119,6,FALSE)),"")</f>
        <v>7.0000000000000007E-2</v>
      </c>
      <c r="AR16" s="378"/>
      <c r="AS16" s="378"/>
      <c r="AT16" s="378"/>
      <c r="AU16" s="378">
        <f>IFERROR(IF(VLOOKUP($G16,BPU_24_I!$G$3:$J$119,4,FALSE)="","",VLOOKUP($G16,BPU_24_I!$G$3:$J$119,4,FALSE)),"")</f>
        <v>759.38</v>
      </c>
      <c r="AV16" s="378">
        <f>IFERROR(IF(VLOOKUP($G16,IS_91_I!$G$3:$H$119,2,FALSE)="","",VLOOKUP($G16,IS_91_I!$G$3:$H$119,2,FALSE)),"")</f>
        <v>7.54</v>
      </c>
      <c r="AW16" s="378">
        <f>IFERROR(IF(VLOOKUP($G16,IS_40_I!$G$3:$H$119,2,FALSE)="","",VLOOKUP($G16,IS_40_I!$G$3:$H$119,2,FALSE)),"")</f>
        <v>62.1</v>
      </c>
      <c r="AX16" s="378">
        <f>IFERROR(IF(VLOOKUP($G16,IS_31_I!$G$3:$H$119,2,FALSE)="","",VLOOKUP($G16,IS_31_I!$G$3:$H$119,2,FALSE)),"")</f>
        <v>9.4600000000000009</v>
      </c>
      <c r="AY16" s="378">
        <f>IFERROR(IF(VLOOKUP($G16,IS_32_I!$G$3:$H$119,2,FALSE)="","",VLOOKUP($G16,IS_32_I!$G$3:$H$119,2,FALSE)),"")</f>
        <v>3127</v>
      </c>
      <c r="AZ16" s="378">
        <f>IFERROR(IF(VLOOKUP($G16,IS_33_I!$G$3:$H$119,2,FALSE)="","",VLOOKUP($G16,IS_33_I!$G$3:$H$119,2,FALSE)),"")</f>
        <v>4.82</v>
      </c>
      <c r="BA16" s="378">
        <f>IFERROR(IF(VLOOKUP($G16,IS_34_I!$G$3:$H$119,2,FALSE)="","",VLOOKUP($G16,IS_34_I!$G$3:$H$119,2,FALSE)),"")</f>
        <v>2.1</v>
      </c>
      <c r="BB16" s="378">
        <f>IFERROR(IF(VLOOKUP($G16,IS_36_I!$G$3:$I$119,3,FALSE)="","",VLOOKUP($G16,IS_36_I!$G$3:$I$119,3,FALSE)),"")</f>
        <v>8.76</v>
      </c>
      <c r="BC16" s="378">
        <f>IFERROR(IF(VLOOKUP($G16,IS_37_I!$G$3:$I$119,3,FALSE)="","",VLOOKUP($G16,IS_37_I!$G$3:$I$119,3,FALSE)),"")</f>
        <v>23.18</v>
      </c>
      <c r="BD16" s="378">
        <f>IFERROR(IF(VLOOKUP($G16,IS_39_I!$G$3:$L$119,6,FALSE)="","",VLOOKUP($G16,IS_39_I!$G$3:$L$119,6,FALSE)),"")</f>
        <v>54.83</v>
      </c>
      <c r="BE16" s="378">
        <f>IFERROR(IF(VLOOKUP($G16,IS_39a_I!$G$3:$J$119,4,FALSE)="","",VLOOKUP($G16,IS_39a_I!$G$3:$J$119,4,FALSE)),"")</f>
        <v>49.31</v>
      </c>
      <c r="BF16" s="378">
        <f>IFERROR(IF(VLOOKUP($G16,IS_58_I!$G$3:$L$119,6,FALSE)="","",VLOOKUP($G16,IS_58_I!$G$3:$L$119,6,FALSE)),"")</f>
        <v>0.36327982602793107</v>
      </c>
      <c r="BG16" s="378"/>
      <c r="BH16" s="378">
        <f>IFERROR(IF(VLOOKUP($G16,DE_48_I!$G$3:$J$119,4,FALSE)="","",VLOOKUP($G16,DE_48_I!$G$3:$J$119,4,FALSE)),"")</f>
        <v>5.41</v>
      </c>
      <c r="BI16" s="378"/>
      <c r="BJ16" s="378">
        <f>IFERROR(IF(VLOOKUP($G16,IS_5_I!$G$3:$J$119,4,FALSE)="","",VLOOKUP($G16,IS_5_I!$G$3:$J$119,4,FALSE)),"")</f>
        <v>0</v>
      </c>
      <c r="BK16" s="378">
        <f>IFERROR(IF(VLOOKUP($G16,EA_48_I!$G$3:$J$119,4,FALSE)="","",VLOOKUP($G16,EA_48_I!$G$3:$J$119,4,FALSE)),"")</f>
        <v>9.02</v>
      </c>
      <c r="BL16" s="378">
        <f>IFERROR(IF(VLOOKUP($G16,IG_1_I!$G$3:$J$119,4,FALSE)="","",VLOOKUP($G16,IG_1_I!$G$3:$J$119,4,FALSE)),"")</f>
        <v>11.01</v>
      </c>
      <c r="BM16" s="378" t="str">
        <f>IFERROR(IF(VLOOKUP($G16,IG_66_I!$G$3:$H$119,2,FALSE)="","",VLOOKUP($G16,IG_66_I!$G$3:$H$119,2,FALSE)),"")</f>
        <v>NO</v>
      </c>
      <c r="BN16" s="690">
        <f>IFERROR(IF(VLOOKUP($G16,DE_3_I!$G$3:$J$119,4,FALSE)="","",VLOOKUP($G16,DE_3_I!$G$3:$J$119,4,FALSE)),"")</f>
        <v>25.28</v>
      </c>
      <c r="BO16" s="677"/>
      <c r="BP16" s="677"/>
      <c r="BQ16" s="677"/>
      <c r="BR16" s="677"/>
      <c r="BS16" s="378" t="str">
        <f>IFERROR(IF(VLOOKUP($G16,DE_98_IC!#REF!,2,FALSE)="","",VLOOKUP($G16,DE_98_IC!#REF!,2,FALSE)),"")</f>
        <v/>
      </c>
      <c r="BT16" s="378">
        <f>IFERROR(IF(VLOOKUP($G16,IP_6_I!$G$3:$J$119,4,FALSE)="","",VLOOKUP($G16,IP_6_I!$G$3:$J$119,4,FALSE)),"")</f>
        <v>0.84467460800888172</v>
      </c>
      <c r="BU16" s="378" t="str">
        <f>IFERROR(IF(VLOOKUP($G16,IP_48_34_34a_I!$G$3:$N$119,7,FALSE)="","",VLOOKUP($G16,IP_48_34_34a_I!$G$3:$N$119,7,FALSE)),"")</f>
        <v>SI</v>
      </c>
      <c r="BV16" s="378" t="str">
        <f>IFERROR(IF(VLOOKUP($G16,IP_48_34_34a_I!$G$3:$N$119,8,FALSE)="","",VLOOKUP($G16,IP_48_34_34a_I!$G$3:$N$119,8,FALSE)),"")</f>
        <v>NO</v>
      </c>
      <c r="BW16" s="378" t="str">
        <f>IFERROR(IF(VLOOKUP($G16,IP_48_34_34a_I!$G$3:$N$119,6,FALSE)="","",VLOOKUP($G16,IP_48_34_34a_I!$G$3:$N$119,6,FALSE)),"")</f>
        <v>SI</v>
      </c>
      <c r="BX16" s="378">
        <f>IFERROR(IF(VLOOKUP($G16,IP_43_43a_I!$G$3:$L$119,5,FALSE)="","",VLOOKUP($G16,IP_43_43a_I!$G$3:$L$119,5,FALSE)),"")</f>
        <v>0</v>
      </c>
      <c r="BY16" s="378">
        <f>IFERROR(IF(VLOOKUP($G16,IP_43_43a_I!$G$3:$L$119,6,FALSE)="","",VLOOKUP($G16,IP_43_43a_I!$G$3:$L$119,6,FALSE)),"")</f>
        <v>0</v>
      </c>
      <c r="BZ16" s="378"/>
      <c r="CA16" s="378"/>
      <c r="CB16" s="378"/>
      <c r="CC16" s="378" t="str">
        <f>IFERROR(IF(VLOOKUP($G16,IG_92_I!$G$3:$H$119,2,FALSE)="","",VLOOKUP($G16,IG_92_I!$G$3:$H$119,2,FALSE)),"")</f>
        <v>S/I</v>
      </c>
      <c r="CD16" s="378" t="str">
        <f>IFERROR(IF(VLOOKUP($G16,IG_91_I!$G$3:$K$119,5,FALSE)="","",VLOOKUP($G16,IG_91_I!$G$3:$K$119,5,FALSE)),"")</f>
        <v/>
      </c>
      <c r="CE16" s="378">
        <f>IFERROR(IF(VLOOKUP($G16,IG_90_I!$G$3:$H$119,2,FALSE)="","",VLOOKUP($G16,IG_90_I!$G$3:$H$119,2,FALSE)),"")</f>
        <v>25.04</v>
      </c>
      <c r="CF16" s="96"/>
      <c r="CG16" s="96"/>
      <c r="CH16" s="96"/>
      <c r="CI16" s="96"/>
      <c r="CJ16" s="96"/>
      <c r="CK16" s="96"/>
      <c r="CL16" s="96"/>
      <c r="CM16" s="96"/>
      <c r="CN16" s="96"/>
      <c r="CO16" s="96"/>
      <c r="CP16" s="96"/>
    </row>
    <row r="17" spans="1:94" ht="15" x14ac:dyDescent="0.25">
      <c r="A17" s="429" t="s">
        <v>193</v>
      </c>
      <c r="B17" s="429" t="s">
        <v>194</v>
      </c>
      <c r="C17" s="419" t="s">
        <v>181</v>
      </c>
      <c r="D17" s="392" t="s">
        <v>195</v>
      </c>
      <c r="E17" s="377">
        <v>4001</v>
      </c>
      <c r="F17" s="429" t="s">
        <v>193</v>
      </c>
      <c r="G17" s="677">
        <v>4102</v>
      </c>
      <c r="H17" s="378">
        <f>IFERROR(IF(VLOOKUP($G17,BPU_20_I!$G$3:$H$119,2,FALSE)="","",VLOOKUP($G17,BPU_20_I!$G$3:$H$119,2,FALSE)),"")</f>
        <v>291.29000000000002</v>
      </c>
      <c r="I17" s="87">
        <f>IFERROR(IF(VLOOKUP($G17,BPU_21_I!$G$3:$J$119,4,FALSE)="","",VLOOKUP($G17,BPU_21_I!$G$3:$J$119,4,FALSE)),"")</f>
        <v>5.08</v>
      </c>
      <c r="J17" s="378">
        <f>IFERROR(IF(VLOOKUP($G17,BPU_22_I!$G$3:$H$119,2,FALSE)="","",VLOOKUP($G17,BPU_22_I!$G$3:$H$119,2,FALSE)),"")</f>
        <v>2868.83</v>
      </c>
      <c r="K17" s="378">
        <f>IFERROR(IF(VLOOKUP($G17,BPU_23_I!$G$3:$J$119,4,FALSE)="","",VLOOKUP($G17,BPU_23_I!$G$3:$J$119,4,FALSE)),"")</f>
        <v>1.41</v>
      </c>
      <c r="L17" s="378">
        <f>IFERROR(IF(VLOOKUP($G17,BPU_28a_I!$G$3:$J$119,4,FALSE)="","",VLOOKUP($G17,BPU_28a_I!$G$3:$J$119,4,FALSE)),"")</f>
        <v>80.430000000000007</v>
      </c>
      <c r="M17" s="378">
        <f>IFERROR(IF(VLOOKUP($G17,BPU_28b_I!$G$3:$J$119,4,FALSE)="","",VLOOKUP($G17,BPU_28b_I!$G$3:$J$119,4,FALSE)),"")</f>
        <v>55.35</v>
      </c>
      <c r="N17" s="378">
        <f>IFERROR(IF(VLOOKUP($G17,BPU_29_I!$G$3:$L$119,6,FALSE)="","",VLOOKUP($G17,BPU_29_I!$G$3:$L$119,6,FALSE)),"")</f>
        <v>4.8600000000000003</v>
      </c>
      <c r="O17" s="378">
        <f>IFERROR(IF(VLOOKUP($G17,BPU_7_I!$G$3:$H$119,2,FALSE)="","",VLOOKUP($G17,BPU_7_I!$G$3:$H$119,2,FALSE)),"")</f>
        <v>1434.94</v>
      </c>
      <c r="P17" s="378">
        <f>IFERROR(IF(VLOOKUP($G17,BPU_8_I!$G$3:$J$119,4,FALSE)="","",VLOOKUP($G17,BPU_8_I!$G$3:$J$119,4,FALSE)),"")</f>
        <v>7.25</v>
      </c>
      <c r="Q17" s="378">
        <f>IFERROR(IF(VLOOKUP($G17,BPU_3_I!$G$3:$H$119,2,FALSE)="","",VLOOKUP($G17,BPU_3_I!$G$3:$H$119,2,FALSE)),"")</f>
        <v>614.67999999999995</v>
      </c>
      <c r="R17" s="378">
        <f>IFERROR(IF(VLOOKUP($G17,BPU_4_I!$G$3:$H$119,2,FALSE)="","",VLOOKUP($G17,BPU_4_I!$G$3:$H$119,2,FALSE)),"")</f>
        <v>0.8</v>
      </c>
      <c r="S17" s="378">
        <f>IFERROR(IF(VLOOKUP($G17,BPU_1_I!$G$3:$H$119,2,FALSE)="","",VLOOKUP($G17,BPU_1_I!$G$3:$H$119,2,FALSE)),"")</f>
        <v>720.68</v>
      </c>
      <c r="T17" s="378">
        <f>IFERROR(IF(VLOOKUP($G17,BPU_25_I!$G$3:$H$119,2,FALSE)="","",VLOOKUP($G17,BPU_25_I!$G$3:$H$119,2,FALSE)),"")</f>
        <v>294.01</v>
      </c>
      <c r="U17" s="378">
        <f>IFERROR(IF(VLOOKUP($G17,BPU_26_26x_26b_I!$G$3:$H$119,2,FALSE)="","",VLOOKUP($G17,BPU_26_26x_26b_I!$G$3:$H$119,2,FALSE)),"")</f>
        <v>3.68</v>
      </c>
      <c r="V17" s="378" t="str">
        <f>IFERROR(IF(VLOOKUP($G17,BPU_26_26x_26b_I!$G$3:$I$119,3,FALSE)="","",VLOOKUP($G17,BPU_26_26x_26b_I!$G$3:$I$119,3,FALSE)),"")</f>
        <v>S/I</v>
      </c>
      <c r="W17" s="378">
        <f>IFERROR(IF(VLOOKUP($G17,BPU_26_26x_26b_I!$G$3:$J$119,4,FALSE)="","",VLOOKUP($G17,BPU_26_26x_26b_I!$G$3:$J$119,4,FALSE)),"")</f>
        <v>2.5</v>
      </c>
      <c r="X17" s="378"/>
      <c r="Y17" s="378">
        <f>IFERROR(IF(VLOOKUP($G17,EA_93_I!$G$3:$L$119,6,FALSE)="","",VLOOKUP($G17,EA_93_I!$G$3:$L$119,6,FALSE)),"")</f>
        <v>1.63</v>
      </c>
      <c r="Z17" s="689">
        <v>16.260000000000002</v>
      </c>
      <c r="AA17" s="378">
        <f>IFERROR(IF(VLOOKUP($G17,DE_102_105_16_29_33_I!$G$3:$L$119,6,FALSE)="","",VLOOKUP($G17,DE_102_105_16_29_33_I!$G$3:$L$119,6,FALSE)),"")</f>
        <v>1.25</v>
      </c>
      <c r="AB17" s="378">
        <f>IFERROR(IF(VLOOKUP($G17,DE_102_105_16_29_33_I!$G$3:$L$119,2,FALSE)="","",VLOOKUP($G17,DE_102_105_16_29_33_I!$G$3:$L$119,2,FALSE)),"")</f>
        <v>27.7</v>
      </c>
      <c r="AC17" s="378">
        <f>IFERROR(IF(VLOOKUP($G17,DE_102_105_16_29_33_I!$G$3:$L$119,3,FALSE)="","",VLOOKUP($G17,DE_102_105_16_29_33_I!$G$3:$L$119,3,FALSE)),"")</f>
        <v>71.02</v>
      </c>
      <c r="AD17" s="378">
        <f>IFERROR(IF(VLOOKUP($G17,DE_28_I!$G$3:$J$119,4,FALSE)="","",VLOOKUP($G17,DE_28_I!$G$3:$J$119,4,FALSE)),"")</f>
        <v>11.014024524561274</v>
      </c>
      <c r="AE17" s="378">
        <f>IFERROR(IF(VLOOKUP($G17,DE_31_I!$G$3:$J$119,4,FALSE)="","",VLOOKUP($G17,DE_31_I!$G$3:$J$119,4,FALSE)),"")</f>
        <v>307.16890618498667</v>
      </c>
      <c r="AF17" s="378">
        <f>IFERROR(IF(VLOOKUP($G17,DE_102_105_16_29_33_I!$G$3:$L$119,4,FALSE)="","",VLOOKUP($G17,DE_102_105_16_29_33_I!$G$3:$L$119,4,FALSE)),"")</f>
        <v>50</v>
      </c>
      <c r="AG17" s="378">
        <f>IFERROR(IF(VLOOKUP($G17,DE_102_105_16_29_33_I!$G$3:$L$119,5,FALSE)="","",VLOOKUP($G17,DE_102_105_16_29_33_I!$G$3:$L$119,5,FALSE)),"")</f>
        <v>60</v>
      </c>
      <c r="AH17" s="378"/>
      <c r="AI17" s="378">
        <f>IFERROR(IF(VLOOKUP($G17,EA_10_90_I!$G$3:$I$119,2,FALSE)="","",VLOOKUP($G17,EA_10_90_I!$G$3:$I$119,2,FALSE)),"")</f>
        <v>15.63</v>
      </c>
      <c r="AJ17" s="378">
        <f>IFERROR(IF(VLOOKUP($G17,EA_10_90_I!$G$3:$I$119,3,FALSE)="","",VLOOKUP($G17,EA_10_90_I!$G$3:$I$119,3,FALSE)),"")</f>
        <v>7.7</v>
      </c>
      <c r="AK17" s="378"/>
      <c r="AL17" s="378"/>
      <c r="AM17" s="690">
        <f>IFERROR(IF(VLOOKUP($G17,EA_34_I!$G$3:$J$119,4,FALSE)="","",VLOOKUP($G17,EA_34_I!$G$3:$J$119,4,FALSE)),"")</f>
        <v>1.2392034898867115</v>
      </c>
      <c r="AN17" s="378" t="str">
        <f>IFERROR(IF(VLOOKUP($G17,EA_35_I!$G$3:$J$119,4,FALSE)="","",VLOOKUP($G17,EA_35_I!$G$3:$J$119,4,FALSE)),"")</f>
        <v>S/R</v>
      </c>
      <c r="AO17" s="378">
        <f>IFERROR(IF(VLOOKUP($G17,EA_22_22a_I!$G$3:$J$119,4,FALSE)="","",VLOOKUP($G17,EA_22_22a_I!$G$3:$J$119,4,FALSE)),"")</f>
        <v>663.48</v>
      </c>
      <c r="AP17" s="378">
        <f>IFERROR(IF(VLOOKUP($G17,EA_22_22a_I!$G$3:$L$119,6,FALSE)="","",VLOOKUP($G17,EA_22_22a_I!$G$3:$L$119,6,FALSE)),"")</f>
        <v>557.85</v>
      </c>
      <c r="AQ17" s="378">
        <f>IFERROR(IF(VLOOKUP($G17,EA_23_I!$G$3:$L$119,6,FALSE)="","",VLOOKUP($G17,EA_23_I!$G$3:$L$119,6,FALSE)),"")</f>
        <v>0.04</v>
      </c>
      <c r="AR17" s="378"/>
      <c r="AS17" s="378"/>
      <c r="AT17" s="378"/>
      <c r="AU17" s="378">
        <f>IFERROR(IF(VLOOKUP($G17,BPU_24_I!$G$3:$J$119,4,FALSE)="","",VLOOKUP($G17,BPU_24_I!$G$3:$J$119,4,FALSE)),"")</f>
        <v>596.28</v>
      </c>
      <c r="AV17" s="378">
        <f>IFERROR(IF(VLOOKUP($G17,IS_91_I!$G$3:$H$119,2,FALSE)="","",VLOOKUP($G17,IS_91_I!$G$3:$H$119,2,FALSE)),"")</f>
        <v>6.25</v>
      </c>
      <c r="AW17" s="378">
        <f>IFERROR(IF(VLOOKUP($G17,IS_40_I!$G$3:$H$119,2,FALSE)="","",VLOOKUP($G17,IS_40_I!$G$3:$H$119,2,FALSE)),"")</f>
        <v>52.8</v>
      </c>
      <c r="AX17" s="378">
        <f>IFERROR(IF(VLOOKUP($G17,IS_31_I!$G$3:$H$119,2,FALSE)="","",VLOOKUP($G17,IS_31_I!$G$3:$H$119,2,FALSE)),"")</f>
        <v>13.14</v>
      </c>
      <c r="AY17" s="378">
        <f>IFERROR(IF(VLOOKUP($G17,IS_32_I!$G$3:$H$119,2,FALSE)="","",VLOOKUP($G17,IS_32_I!$G$3:$H$119,2,FALSE)),"")</f>
        <v>3357</v>
      </c>
      <c r="AZ17" s="378">
        <f>IFERROR(IF(VLOOKUP($G17,IS_33_I!$G$3:$H$119,2,FALSE)="","",VLOOKUP($G17,IS_33_I!$G$3:$H$119,2,FALSE)),"")</f>
        <v>6.17</v>
      </c>
      <c r="BA17" s="378">
        <f>IFERROR(IF(VLOOKUP($G17,IS_34_I!$G$3:$H$119,2,FALSE)="","",VLOOKUP($G17,IS_34_I!$G$3:$H$119,2,FALSE)),"")</f>
        <v>1.73</v>
      </c>
      <c r="BB17" s="378">
        <f>IFERROR(IF(VLOOKUP($G17,IS_36_I!$G$3:$I$119,3,FALSE)="","",VLOOKUP($G17,IS_36_I!$G$3:$I$119,3,FALSE)),"")</f>
        <v>9.7200000000000006</v>
      </c>
      <c r="BC17" s="378">
        <f>IFERROR(IF(VLOOKUP($G17,IS_37_I!$G$3:$I$119,3,FALSE)="","",VLOOKUP($G17,IS_37_I!$G$3:$I$119,3,FALSE)),"")</f>
        <v>23.38</v>
      </c>
      <c r="BD17" s="378">
        <f>IFERROR(IF(VLOOKUP($G17,IS_39_I!$G$3:$L$119,6,FALSE)="","",VLOOKUP($G17,IS_39_I!$G$3:$L$119,6,FALSE)),"")</f>
        <v>21.73</v>
      </c>
      <c r="BE17" s="378">
        <f>IFERROR(IF(VLOOKUP($G17,IS_39a_I!$G$3:$J$119,4,FALSE)="","",VLOOKUP($G17,IS_39a_I!$G$3:$J$119,4,FALSE)),"")</f>
        <v>50.46</v>
      </c>
      <c r="BF17" s="378">
        <f>IFERROR(IF(VLOOKUP($G17,IS_58_I!$G$3:$L$119,6,FALSE)="","",VLOOKUP($G17,IS_58_I!$G$3:$L$119,6,FALSE)),"")</f>
        <v>0.42832317595516067</v>
      </c>
      <c r="BG17" s="378"/>
      <c r="BH17" s="378">
        <f>IFERROR(IF(VLOOKUP($G17,DE_48_I!$G$3:$J$119,4,FALSE)="","",VLOOKUP($G17,DE_48_I!$G$3:$J$119,4,FALSE)),"")</f>
        <v>14.05</v>
      </c>
      <c r="BI17" s="378"/>
      <c r="BJ17" s="378">
        <f>IFERROR(IF(VLOOKUP($G17,IS_5_I!$G$3:$J$119,4,FALSE)="","",VLOOKUP($G17,IS_5_I!$G$3:$J$119,4,FALSE)),"")</f>
        <v>0.01</v>
      </c>
      <c r="BK17" s="378">
        <f>IFERROR(IF(VLOOKUP($G17,EA_48_I!$G$3:$J$119,4,FALSE)="","",VLOOKUP($G17,EA_48_I!$G$3:$J$119,4,FALSE)),"")</f>
        <v>2.74</v>
      </c>
      <c r="BL17" s="378">
        <f>IFERROR(IF(VLOOKUP($G17,IG_1_I!$G$3:$J$119,4,FALSE)="","",VLOOKUP($G17,IG_1_I!$G$3:$J$119,4,FALSE)),"")</f>
        <v>18.46</v>
      </c>
      <c r="BM17" s="378" t="str">
        <f>IFERROR(IF(VLOOKUP($G17,IG_66_I!$G$3:$H$119,2,FALSE)="","",VLOOKUP($G17,IG_66_I!$G$3:$H$119,2,FALSE)),"")</f>
        <v>NO</v>
      </c>
      <c r="BN17" s="690">
        <f>IFERROR(IF(VLOOKUP($G17,DE_3_I!$G$3:$J$119,4,FALSE)="","",VLOOKUP($G17,DE_3_I!$G$3:$J$119,4,FALSE)),"")</f>
        <v>38.32</v>
      </c>
      <c r="BO17" s="677"/>
      <c r="BP17" s="677"/>
      <c r="BQ17" s="677"/>
      <c r="BR17" s="677"/>
      <c r="BS17" s="378" t="str">
        <f>IFERROR(IF(VLOOKUP($G17,DE_98_IC!#REF!,2,FALSE)="","",VLOOKUP($G17,DE_98_IC!#REF!,2,FALSE)),"")</f>
        <v/>
      </c>
      <c r="BT17" s="378">
        <f>IFERROR(IF(VLOOKUP($G17,IP_6_I!$G$3:$J$119,4,FALSE)="","",VLOOKUP($G17,IP_6_I!$G$3:$J$119,4,FALSE)),"")</f>
        <v>0.21715027642208853</v>
      </c>
      <c r="BU17" s="378" t="str">
        <f>IFERROR(IF(VLOOKUP($G17,IP_48_34_34a_I!$G$3:$N$119,7,FALSE)="","",VLOOKUP($G17,IP_48_34_34a_I!$G$3:$N$119,7,FALSE)),"")</f>
        <v>NO</v>
      </c>
      <c r="BV17" s="378" t="str">
        <f>IFERROR(IF(VLOOKUP($G17,IP_48_34_34a_I!$G$3:$N$119,8,FALSE)="","",VLOOKUP($G17,IP_48_34_34a_I!$G$3:$N$119,8,FALSE)),"")</f>
        <v>NO</v>
      </c>
      <c r="BW17" s="378" t="str">
        <f>IFERROR(IF(VLOOKUP($G17,IP_48_34_34a_I!$G$3:$N$119,6,FALSE)="","",VLOOKUP($G17,IP_48_34_34a_I!$G$3:$N$119,6,FALSE)),"")</f>
        <v>SI</v>
      </c>
      <c r="BX17" s="378">
        <f>IFERROR(IF(VLOOKUP($G17,IP_43_43a_I!$G$3:$L$119,5,FALSE)="","",VLOOKUP($G17,IP_43_43a_I!$G$3:$L$119,5,FALSE)),"")</f>
        <v>0</v>
      </c>
      <c r="BY17" s="378">
        <f>IFERROR(IF(VLOOKUP($G17,IP_43_43a_I!$G$3:$L$119,6,FALSE)="","",VLOOKUP($G17,IP_43_43a_I!$G$3:$L$119,6,FALSE)),"")</f>
        <v>0</v>
      </c>
      <c r="BZ17" s="378"/>
      <c r="CA17" s="378"/>
      <c r="CB17" s="378"/>
      <c r="CC17" s="378" t="str">
        <f>IFERROR(IF(VLOOKUP($G17,IG_92_I!$G$3:$H$119,2,FALSE)="","",VLOOKUP($G17,IG_92_I!$G$3:$H$119,2,FALSE)),"")</f>
        <v>S/I</v>
      </c>
      <c r="CD17" s="378" t="str">
        <f>IFERROR(IF(VLOOKUP($G17,IG_91_I!$G$3:$K$119,5,FALSE)="","",VLOOKUP($G17,IG_91_I!$G$3:$K$119,5,FALSE)),"")</f>
        <v/>
      </c>
      <c r="CE17" s="378">
        <f>IFERROR(IF(VLOOKUP($G17,IG_90_I!$G$3:$H$119,2,FALSE)="","",VLOOKUP($G17,IG_90_I!$G$3:$H$119,2,FALSE)),"")</f>
        <v>26.76</v>
      </c>
      <c r="CF17" s="96"/>
      <c r="CG17" s="96"/>
      <c r="CH17" s="96"/>
      <c r="CI17" s="96"/>
      <c r="CJ17" s="96"/>
      <c r="CK17" s="96"/>
      <c r="CL17" s="96"/>
      <c r="CM17" s="96"/>
      <c r="CN17" s="96"/>
      <c r="CO17" s="96"/>
      <c r="CP17" s="96"/>
    </row>
    <row r="18" spans="1:94" ht="15" x14ac:dyDescent="0.25">
      <c r="A18" s="429" t="s">
        <v>193</v>
      </c>
      <c r="B18" s="429" t="s">
        <v>197</v>
      </c>
      <c r="C18" s="419" t="s">
        <v>181</v>
      </c>
      <c r="D18" s="392" t="s">
        <v>198</v>
      </c>
      <c r="E18" s="377">
        <v>4301</v>
      </c>
      <c r="F18" s="165" t="s">
        <v>198</v>
      </c>
      <c r="G18" s="677">
        <v>4301</v>
      </c>
      <c r="H18" s="378">
        <f>IFERROR(IF(VLOOKUP($G18,BPU_20_I!$G$3:$H$119,2,FALSE)="","",VLOOKUP($G18,BPU_20_I!$G$3:$H$119,2,FALSE)),"")</f>
        <v>275.39999999999998</v>
      </c>
      <c r="I18" s="87">
        <f>IFERROR(IF(VLOOKUP($G18,BPU_21_I!$G$3:$J$119,4,FALSE)="","",VLOOKUP($G18,BPU_21_I!$G$3:$J$119,4,FALSE)),"")</f>
        <v>4.0599999999999996</v>
      </c>
      <c r="J18" s="378">
        <f>IFERROR(IF(VLOOKUP($G18,BPU_22_I!$G$3:$H$119,2,FALSE)="","",VLOOKUP($G18,BPU_22_I!$G$3:$H$119,2,FALSE)),"")</f>
        <v>1009.89</v>
      </c>
      <c r="K18" s="378">
        <f>IFERROR(IF(VLOOKUP($G18,BPU_23_I!$G$3:$J$119,4,FALSE)="","",VLOOKUP($G18,BPU_23_I!$G$3:$J$119,4,FALSE)),"")</f>
        <v>1.51</v>
      </c>
      <c r="L18" s="378">
        <f>IFERROR(IF(VLOOKUP($G18,BPU_28a_I!$G$3:$J$119,4,FALSE)="","",VLOOKUP($G18,BPU_28a_I!$G$3:$J$119,4,FALSE)),"")</f>
        <v>88.71</v>
      </c>
      <c r="M18" s="378">
        <f>IFERROR(IF(VLOOKUP($G18,BPU_28b_I!$G$3:$J$119,4,FALSE)="","",VLOOKUP($G18,BPU_28b_I!$G$3:$J$119,4,FALSE)),"")</f>
        <v>86.44</v>
      </c>
      <c r="N18" s="378">
        <f>IFERROR(IF(VLOOKUP($G18,BPU_29_I!$G$3:$L$119,6,FALSE)="","",VLOOKUP($G18,BPU_29_I!$G$3:$L$119,6,FALSE)),"")</f>
        <v>4.91</v>
      </c>
      <c r="O18" s="378">
        <f>IFERROR(IF(VLOOKUP($G18,BPU_7_I!$G$3:$H$119,2,FALSE)="","",VLOOKUP($G18,BPU_7_I!$G$3:$H$119,2,FALSE)),"")</f>
        <v>1135.07</v>
      </c>
      <c r="P18" s="378">
        <f>IFERROR(IF(VLOOKUP($G18,BPU_8_I!$G$3:$J$119,4,FALSE)="","",VLOOKUP($G18,BPU_8_I!$G$3:$J$119,4,FALSE)),"")</f>
        <v>11.15</v>
      </c>
      <c r="Q18" s="378">
        <f>IFERROR(IF(VLOOKUP($G18,BPU_3_I!$G$3:$H$119,2,FALSE)="","",VLOOKUP($G18,BPU_3_I!$G$3:$H$119,2,FALSE)),"")</f>
        <v>608.92999999999995</v>
      </c>
      <c r="R18" s="378">
        <f>IFERROR(IF(VLOOKUP($G18,BPU_4_I!$G$3:$H$119,2,FALSE)="","",VLOOKUP($G18,BPU_4_I!$G$3:$H$119,2,FALSE)),"")</f>
        <v>0.96</v>
      </c>
      <c r="S18" s="378">
        <f>IFERROR(IF(VLOOKUP($G18,BPU_1_I!$G$3:$H$119,2,FALSE)="","",VLOOKUP($G18,BPU_1_I!$G$3:$H$119,2,FALSE)),"")</f>
        <v>524.84</v>
      </c>
      <c r="T18" s="378">
        <f>IFERROR(IF(VLOOKUP($G18,BPU_25_I!$G$3:$H$119,2,FALSE)="","",VLOOKUP($G18,BPU_25_I!$G$3:$H$119,2,FALSE)),"")</f>
        <v>371.62</v>
      </c>
      <c r="U18" s="378" t="str">
        <f>IFERROR(IF(VLOOKUP($G18,BPU_26_26x_26b_I!$G$3:$H$119,2,FALSE)="","",VLOOKUP($G18,BPU_26_26x_26b_I!$G$3:$H$119,2,FALSE)),"")</f>
        <v>S/I</v>
      </c>
      <c r="V18" s="378" t="str">
        <f>IFERROR(IF(VLOOKUP($G18,BPU_26_26x_26b_I!$G$3:$I$119,3,FALSE)="","",VLOOKUP($G18,BPU_26_26x_26b_I!$G$3:$I$119,3,FALSE)),"")</f>
        <v>S/I</v>
      </c>
      <c r="W18" s="378" t="str">
        <f>IFERROR(IF(VLOOKUP($G18,BPU_26_26x_26b_I!$G$3:$J$119,4,FALSE)="","",VLOOKUP($G18,BPU_26_26x_26b_I!$G$3:$J$119,4,FALSE)),"")</f>
        <v>S/I</v>
      </c>
      <c r="X18" s="378"/>
      <c r="Y18" s="378">
        <f>IFERROR(IF(VLOOKUP($G18,EA_93_I!$G$3:$L$119,6,FALSE)="","",VLOOKUP($G18,EA_93_I!$G$3:$L$119,6,FALSE)),"")</f>
        <v>1.9</v>
      </c>
      <c r="Z18" s="689">
        <v>11.57</v>
      </c>
      <c r="AA18" s="378" t="str">
        <f>IFERROR(IF(VLOOKUP($G18,DE_102_105_16_29_33_I!$G$3:$L$119,6,FALSE)="","",VLOOKUP($G18,DE_102_105_16_29_33_I!$G$3:$L$119,6,FALSE)),"")</f>
        <v>S/I</v>
      </c>
      <c r="AB18" s="378" t="str">
        <f>IFERROR(IF(VLOOKUP($G18,DE_102_105_16_29_33_I!$G$3:$L$119,2,FALSE)="","",VLOOKUP($G18,DE_102_105_16_29_33_I!$G$3:$L$119,2,FALSE)),"")</f>
        <v>S/I</v>
      </c>
      <c r="AC18" s="378" t="str">
        <f>IFERROR(IF(VLOOKUP($G18,DE_102_105_16_29_33_I!$G$3:$L$119,3,FALSE)="","",VLOOKUP($G18,DE_102_105_16_29_33_I!$G$3:$L$119,3,FALSE)),"")</f>
        <v>S/I</v>
      </c>
      <c r="AD18" s="378">
        <f>IFERROR(IF(VLOOKUP($G18,DE_28_I!$G$3:$J$119,4,FALSE)="","",VLOOKUP($G18,DE_28_I!$G$3:$J$119,4,FALSE)),"")</f>
        <v>13.494935182139454</v>
      </c>
      <c r="AE18" s="378">
        <f>IFERROR(IF(VLOOKUP($G18,DE_31_I!$G$3:$J$119,4,FALSE)="","",VLOOKUP($G18,DE_31_I!$G$3:$J$119,4,FALSE)),"")</f>
        <v>306.16634194478883</v>
      </c>
      <c r="AF18" s="378" t="str">
        <f>IFERROR(IF(VLOOKUP($G18,DE_102_105_16_29_33_I!$G$3:$L$119,4,FALSE)="","",VLOOKUP($G18,DE_102_105_16_29_33_I!$G$3:$L$119,4,FALSE)),"")</f>
        <v>S/I</v>
      </c>
      <c r="AG18" s="378" t="str">
        <f>IFERROR(IF(VLOOKUP($G18,DE_102_105_16_29_33_I!$G$3:$L$119,5,FALSE)="","",VLOOKUP($G18,DE_102_105_16_29_33_I!$G$3:$L$119,5,FALSE)),"")</f>
        <v>S/I</v>
      </c>
      <c r="AH18" s="378"/>
      <c r="AI18" s="378" t="str">
        <f>IFERROR(IF(VLOOKUP($G18,EA_10_90_I!$G$3:$I$119,2,FALSE)="","",VLOOKUP($G18,EA_10_90_I!$G$3:$I$119,2,FALSE)),"")</f>
        <v>S/I</v>
      </c>
      <c r="AJ18" s="378" t="str">
        <f>IFERROR(IF(VLOOKUP($G18,EA_10_90_I!$G$3:$I$119,3,FALSE)="","",VLOOKUP($G18,EA_10_90_I!$G$3:$I$119,3,FALSE)),"")</f>
        <v>S/I</v>
      </c>
      <c r="AK18" s="378"/>
      <c r="AL18" s="378"/>
      <c r="AM18" s="690">
        <f>IFERROR(IF(VLOOKUP($G18,EA_34_I!$G$3:$J$119,4,FALSE)="","",VLOOKUP($G18,EA_34_I!$G$3:$J$119,4,FALSE)),"")</f>
        <v>1.4185725662987794</v>
      </c>
      <c r="AN18" s="378">
        <f>IFERROR(IF(VLOOKUP($G18,EA_35_I!$G$3:$J$119,4,FALSE)="","",VLOOKUP($G18,EA_35_I!$G$3:$J$119,4,FALSE)),"")</f>
        <v>17.04</v>
      </c>
      <c r="AO18" s="378">
        <f>IFERROR(IF(VLOOKUP($G18,EA_22_22a_I!$G$3:$J$119,4,FALSE)="","",VLOOKUP($G18,EA_22_22a_I!$G$3:$J$119,4,FALSE)),"")</f>
        <v>550.54999999999995</v>
      </c>
      <c r="AP18" s="378">
        <f>IFERROR(IF(VLOOKUP($G18,EA_22_22a_I!$G$3:$L$119,6,FALSE)="","",VLOOKUP($G18,EA_22_22a_I!$G$3:$L$119,6,FALSE)),"")</f>
        <v>841.15</v>
      </c>
      <c r="AQ18" s="378">
        <f>IFERROR(IF(VLOOKUP($G18,EA_23_I!$G$3:$L$119,6,FALSE)="","",VLOOKUP($G18,EA_23_I!$G$3:$L$119,6,FALSE)),"")</f>
        <v>0</v>
      </c>
      <c r="AR18" s="378"/>
      <c r="AS18" s="378"/>
      <c r="AT18" s="378"/>
      <c r="AU18" s="378">
        <f>IFERROR(IF(VLOOKUP($G18,BPU_24_I!$G$3:$J$119,4,FALSE)="","",VLOOKUP($G18,BPU_24_I!$G$3:$J$119,4,FALSE)),"")</f>
        <v>217.04</v>
      </c>
      <c r="AV18" s="378">
        <f>IFERROR(IF(VLOOKUP($G18,IS_91_I!$G$3:$H$119,2,FALSE)="","",VLOOKUP($G18,IS_91_I!$G$3:$H$119,2,FALSE)),"")</f>
        <v>8.51</v>
      </c>
      <c r="AW18" s="378">
        <f>IFERROR(IF(VLOOKUP($G18,IS_40_I!$G$3:$H$119,2,FALSE)="","",VLOOKUP($G18,IS_40_I!$G$3:$H$119,2,FALSE)),"")</f>
        <v>43.92</v>
      </c>
      <c r="AX18" s="378">
        <f>IFERROR(IF(VLOOKUP($G18,IS_31_I!$G$3:$H$119,2,FALSE)="","",VLOOKUP($G18,IS_31_I!$G$3:$H$119,2,FALSE)),"")</f>
        <v>15.53</v>
      </c>
      <c r="AY18" s="378">
        <f>IFERROR(IF(VLOOKUP($G18,IS_32_I!$G$3:$H$119,2,FALSE)="","",VLOOKUP($G18,IS_32_I!$G$3:$H$119,2,FALSE)),"")</f>
        <v>1592</v>
      </c>
      <c r="AZ18" s="378">
        <f>IFERROR(IF(VLOOKUP($G18,IS_33_I!$G$3:$H$119,2,FALSE)="","",VLOOKUP($G18,IS_33_I!$G$3:$H$119,2,FALSE)),"")</f>
        <v>6.43</v>
      </c>
      <c r="BA18" s="378">
        <f>IFERROR(IF(VLOOKUP($G18,IS_34_I!$G$3:$H$119,2,FALSE)="","",VLOOKUP($G18,IS_34_I!$G$3:$H$119,2,FALSE)),"")</f>
        <v>1.75</v>
      </c>
      <c r="BB18" s="378">
        <f>IFERROR(IF(VLOOKUP($G18,IS_36_I!$G$3:$I$119,3,FALSE)="","",VLOOKUP($G18,IS_36_I!$G$3:$I$119,3,FALSE)),"")</f>
        <v>21.16</v>
      </c>
      <c r="BC18" s="378">
        <f>IFERROR(IF(VLOOKUP($G18,IS_37_I!$G$3:$I$119,3,FALSE)="","",VLOOKUP($G18,IS_37_I!$G$3:$I$119,3,FALSE)),"")</f>
        <v>23.45</v>
      </c>
      <c r="BD18" s="378" t="str">
        <f>IFERROR(IF(VLOOKUP($G18,IS_39_I!$G$3:$L$119,6,FALSE)="","",VLOOKUP($G18,IS_39_I!$G$3:$L$119,6,FALSE)),"")</f>
        <v>S/I</v>
      </c>
      <c r="BE18" s="378" t="str">
        <f>IFERROR(IF(VLOOKUP($G18,IS_39a_I!$G$3:$J$119,4,FALSE)="","",VLOOKUP($G18,IS_39a_I!$G$3:$J$119,4,FALSE)),"")</f>
        <v>S/I</v>
      </c>
      <c r="BF18" s="378">
        <f>IFERROR(IF(VLOOKUP($G18,IS_58_I!$G$3:$L$119,6,FALSE)="","",VLOOKUP($G18,IS_58_I!$G$3:$L$119,6,FALSE)),"")</f>
        <v>0.34580771404232352</v>
      </c>
      <c r="BG18" s="378"/>
      <c r="BH18" s="378">
        <f>IFERROR(IF(VLOOKUP($G18,DE_48_I!$G$3:$J$119,4,FALSE)="","",VLOOKUP($G18,DE_48_I!$G$3:$J$119,4,FALSE)),"")</f>
        <v>8.56</v>
      </c>
      <c r="BI18" s="378"/>
      <c r="BJ18" s="378">
        <f>IFERROR(IF(VLOOKUP($G18,IS_5_I!$G$3:$J$119,4,FALSE)="","",VLOOKUP($G18,IS_5_I!$G$3:$J$119,4,FALSE)),"")</f>
        <v>0</v>
      </c>
      <c r="BK18" s="378" t="str">
        <f>IFERROR(IF(VLOOKUP($G18,EA_48_I!$G$3:$J$119,4,FALSE)="","",VLOOKUP($G18,EA_48_I!$G$3:$J$119,4,FALSE)),"")</f>
        <v>Comuna no costera</v>
      </c>
      <c r="BL18" s="378">
        <f>IFERROR(IF(VLOOKUP($G18,IG_1_I!$G$3:$J$119,4,FALSE)="","",VLOOKUP($G18,IG_1_I!$G$3:$J$119,4,FALSE)),"")</f>
        <v>8.58</v>
      </c>
      <c r="BM18" s="378" t="str">
        <f>IFERROR(IF(VLOOKUP($G18,IG_66_I!$G$3:$H$119,2,FALSE)="","",VLOOKUP($G18,IG_66_I!$G$3:$H$119,2,FALSE)),"")</f>
        <v>SI</v>
      </c>
      <c r="BN18" s="690">
        <f>IFERROR(IF(VLOOKUP($G18,DE_3_I!$G$3:$J$119,4,FALSE)="","",VLOOKUP($G18,DE_3_I!$G$3:$J$119,4,FALSE)),"")</f>
        <v>61.05</v>
      </c>
      <c r="BO18" s="677"/>
      <c r="BP18" s="677"/>
      <c r="BQ18" s="677"/>
      <c r="BR18" s="677"/>
      <c r="BS18" s="378" t="str">
        <f>IFERROR(IF(VLOOKUP($G18,DE_98_IC!#REF!,2,FALSE)="","",VLOOKUP($G18,DE_98_IC!#REF!,2,FALSE)),"")</f>
        <v/>
      </c>
      <c r="BT18" s="378">
        <f>IFERROR(IF(VLOOKUP($G18,IP_6_I!$G$3:$J$119,4,FALSE)="","",VLOOKUP($G18,IP_6_I!$G$3:$J$119,4,FALSE)),"")</f>
        <v>0.12819233923365686</v>
      </c>
      <c r="BU18" s="378" t="str">
        <f>IFERROR(IF(VLOOKUP($G18,IP_48_34_34a_I!$G$3:$N$119,7,FALSE)="","",VLOOKUP($G18,IP_48_34_34a_I!$G$3:$N$119,7,FALSE)),"")</f>
        <v>SI</v>
      </c>
      <c r="BV18" s="378" t="str">
        <f>IFERROR(IF(VLOOKUP($G18,IP_48_34_34a_I!$G$3:$N$119,8,FALSE)="","",VLOOKUP($G18,IP_48_34_34a_I!$G$3:$N$119,8,FALSE)),"")</f>
        <v>NO</v>
      </c>
      <c r="BW18" s="378" t="str">
        <f>IFERROR(IF(VLOOKUP($G18,IP_48_34_34a_I!$G$3:$N$119,6,FALSE)="","",VLOOKUP($G18,IP_48_34_34a_I!$G$3:$N$119,6,FALSE)),"")</f>
        <v>SI</v>
      </c>
      <c r="BX18" s="378">
        <f>IFERROR(IF(VLOOKUP($G18,IP_43_43a_I!$G$3:$L$119,5,FALSE)="","",VLOOKUP($G18,IP_43_43a_I!$G$3:$L$119,5,FALSE)),"")</f>
        <v>0</v>
      </c>
      <c r="BY18" s="378">
        <f>IFERROR(IF(VLOOKUP($G18,IP_43_43a_I!$G$3:$L$119,6,FALSE)="","",VLOOKUP($G18,IP_43_43a_I!$G$3:$L$119,6,FALSE)),"")</f>
        <v>0</v>
      </c>
      <c r="BZ18" s="378"/>
      <c r="CA18" s="378"/>
      <c r="CB18" s="378"/>
      <c r="CC18" s="378" t="str">
        <f>IFERROR(IF(VLOOKUP($G18,IG_92_I!$G$3:$H$119,2,FALSE)="","",VLOOKUP($G18,IG_92_I!$G$3:$H$119,2,FALSE)),"")</f>
        <v>SI</v>
      </c>
      <c r="CD18" s="378">
        <f>IFERROR(IF(VLOOKUP($G18,IG_91_I!$G$3:$K$119,5,FALSE)="","",VLOOKUP($G18,IG_91_I!$G$3:$K$119,5,FALSE)),"")</f>
        <v>503.9</v>
      </c>
      <c r="CE18" s="378">
        <f>IFERROR(IF(VLOOKUP($G18,IG_90_I!$G$3:$H$119,2,FALSE)="","",VLOOKUP($G18,IG_90_I!$G$3:$H$119,2,FALSE)),"")</f>
        <v>34.880000000000003</v>
      </c>
      <c r="CF18" s="96"/>
      <c r="CG18" s="96"/>
      <c r="CH18" s="96"/>
      <c r="CI18" s="96"/>
      <c r="CJ18" s="96"/>
      <c r="CK18" s="96"/>
      <c r="CL18" s="96"/>
      <c r="CM18" s="96"/>
      <c r="CN18" s="96"/>
      <c r="CO18" s="96"/>
      <c r="CP18" s="96"/>
    </row>
    <row r="19" spans="1:94" ht="15" x14ac:dyDescent="0.25">
      <c r="A19" s="429" t="s">
        <v>199</v>
      </c>
      <c r="B19" s="429" t="s">
        <v>199</v>
      </c>
      <c r="C19" s="419" t="s">
        <v>200</v>
      </c>
      <c r="D19" s="392" t="s">
        <v>200</v>
      </c>
      <c r="E19" s="377">
        <v>5001</v>
      </c>
      <c r="F19" s="429" t="s">
        <v>199</v>
      </c>
      <c r="G19" s="677">
        <v>5101</v>
      </c>
      <c r="H19" s="378">
        <f>IFERROR(IF(VLOOKUP($G19,BPU_20_I!$G$3:$H$119,2,FALSE)="","",VLOOKUP($G19,BPU_20_I!$G$3:$H$119,2,FALSE)),"")</f>
        <v>698.6</v>
      </c>
      <c r="I19" s="87">
        <f>IFERROR(IF(VLOOKUP($G19,BPU_21_I!$G$3:$J$119,4,FALSE)="","",VLOOKUP($G19,BPU_21_I!$G$3:$J$119,4,FALSE)),"")</f>
        <v>2.37</v>
      </c>
      <c r="J19" s="378">
        <f>IFERROR(IF(VLOOKUP($G19,BPU_22_I!$G$3:$H$119,2,FALSE)="","",VLOOKUP($G19,BPU_22_I!$G$3:$H$119,2,FALSE)),"")</f>
        <v>2187.15</v>
      </c>
      <c r="K19" s="378">
        <f>IFERROR(IF(VLOOKUP($G19,BPU_23_I!$G$3:$J$119,4,FALSE)="","",VLOOKUP($G19,BPU_23_I!$G$3:$J$119,4,FALSE)),"")</f>
        <v>0.57999999999999996</v>
      </c>
      <c r="L19" s="378">
        <f>IFERROR(IF(VLOOKUP($G19,BPU_28a_I!$G$3:$J$119,4,FALSE)="","",VLOOKUP($G19,BPU_28a_I!$G$3:$J$119,4,FALSE)),"")</f>
        <v>34.33</v>
      </c>
      <c r="M19" s="378">
        <f>IFERROR(IF(VLOOKUP($G19,BPU_28b_I!$G$3:$J$119,4,FALSE)="","",VLOOKUP($G19,BPU_28b_I!$G$3:$J$119,4,FALSE)),"")</f>
        <v>75.52</v>
      </c>
      <c r="N19" s="378">
        <f>IFERROR(IF(VLOOKUP($G19,BPU_29_I!$G$3:$L$119,6,FALSE)="","",VLOOKUP($G19,BPU_29_I!$G$3:$L$119,6,FALSE)),"")</f>
        <v>1.25</v>
      </c>
      <c r="O19" s="378">
        <f>IFERROR(IF(VLOOKUP($G19,BPU_7_I!$G$3:$H$119,2,FALSE)="","",VLOOKUP($G19,BPU_7_I!$G$3:$H$119,2,FALSE)),"")</f>
        <v>1071.1400000000001</v>
      </c>
      <c r="P19" s="378">
        <f>IFERROR(IF(VLOOKUP($G19,BPU_8_I!$G$3:$J$119,4,FALSE)="","",VLOOKUP($G19,BPU_8_I!$G$3:$J$119,4,FALSE)),"")</f>
        <v>8.57</v>
      </c>
      <c r="Q19" s="378">
        <f>IFERROR(IF(VLOOKUP($G19,BPU_3_I!$G$3:$H$119,2,FALSE)="","",VLOOKUP($G19,BPU_3_I!$G$3:$H$119,2,FALSE)),"")</f>
        <v>706.99</v>
      </c>
      <c r="R19" s="378">
        <f>IFERROR(IF(VLOOKUP($G19,BPU_4_I!$G$3:$H$119,2,FALSE)="","",VLOOKUP($G19,BPU_4_I!$G$3:$H$119,2,FALSE)),"")</f>
        <v>0.81</v>
      </c>
      <c r="S19" s="378">
        <f>IFERROR(IF(VLOOKUP($G19,BPU_1_I!$G$3:$H$119,2,FALSE)="","",VLOOKUP($G19,BPU_1_I!$G$3:$H$119,2,FALSE)),"")</f>
        <v>862.42</v>
      </c>
      <c r="T19" s="378">
        <f>IFERROR(IF(VLOOKUP($G19,BPU_25_I!$G$3:$H$119,2,FALSE)="","",VLOOKUP($G19,BPU_25_I!$G$3:$H$119,2,FALSE)),"")</f>
        <v>239.34</v>
      </c>
      <c r="U19" s="378">
        <f>IFERROR(IF(VLOOKUP($G19,BPU_26_26x_26b_I!$G$3:$H$119,2,FALSE)="","",VLOOKUP($G19,BPU_26_26x_26b_I!$G$3:$H$119,2,FALSE)),"")</f>
        <v>29.7</v>
      </c>
      <c r="V19" s="378" t="str">
        <f>IFERROR(IF(VLOOKUP($G19,BPU_26_26x_26b_I!$G$3:$I$119,3,FALSE)="","",VLOOKUP($G19,BPU_26_26x_26b_I!$G$3:$I$119,3,FALSE)),"")</f>
        <v>S/I</v>
      </c>
      <c r="W19" s="378">
        <f>IFERROR(IF(VLOOKUP($G19,BPU_26_26x_26b_I!$G$3:$J$119,4,FALSE)="","",VLOOKUP($G19,BPU_26_26x_26b_I!$G$3:$J$119,4,FALSE)),"")</f>
        <v>4.6900000000000004</v>
      </c>
      <c r="X19" s="378"/>
      <c r="Y19" s="378">
        <f>IFERROR(IF(VLOOKUP($G19,EA_93_I!$G$3:$L$119,6,FALSE)="","",VLOOKUP($G19,EA_93_I!$G$3:$L$119,6,FALSE)),"")</f>
        <v>0.15</v>
      </c>
      <c r="Z19" s="689">
        <v>17.91</v>
      </c>
      <c r="AA19" s="378">
        <f>IFERROR(IF(VLOOKUP($G19,DE_102_105_16_29_33_I!$G$3:$L$119,6,FALSE)="","",VLOOKUP($G19,DE_102_105_16_29_33_I!$G$3:$L$119,6,FALSE)),"")</f>
        <v>0.83333333333333337</v>
      </c>
      <c r="AB19" s="378">
        <f>IFERROR(IF(VLOOKUP($G19,DE_102_105_16_29_33_I!$G$3:$L$119,2,FALSE)="","",VLOOKUP($G19,DE_102_105_16_29_33_I!$G$3:$L$119,2,FALSE)),"")</f>
        <v>45.5</v>
      </c>
      <c r="AC19" s="378">
        <f>IFERROR(IF(VLOOKUP($G19,DE_102_105_16_29_33_I!$G$3:$L$119,3,FALSE)="","",VLOOKUP($G19,DE_102_105_16_29_33_I!$G$3:$L$119,3,FALSE)),"")</f>
        <v>72.7</v>
      </c>
      <c r="AD19" s="378">
        <f>IFERROR(IF(VLOOKUP($G19,DE_28_I!$G$3:$J$119,4,FALSE)="","",VLOOKUP($G19,DE_28_I!$G$3:$J$119,4,FALSE)),"")</f>
        <v>2.897897414431529</v>
      </c>
      <c r="AE19" s="378">
        <f>IFERROR(IF(VLOOKUP($G19,DE_31_I!$G$3:$J$119,4,FALSE)="","",VLOOKUP($G19,DE_31_I!$G$3:$J$119,4,FALSE)),"")</f>
        <v>263.38667611166568</v>
      </c>
      <c r="AF19" s="378">
        <f>IFERROR(IF(VLOOKUP($G19,DE_102_105_16_29_33_I!$G$3:$L$119,4,FALSE)="","",VLOOKUP($G19,DE_102_105_16_29_33_I!$G$3:$L$119,4,FALSE)),"")</f>
        <v>50</v>
      </c>
      <c r="AG19" s="378">
        <f>IFERROR(IF(VLOOKUP($G19,DE_102_105_16_29_33_I!$G$3:$L$119,5,FALSE)="","",VLOOKUP($G19,DE_102_105_16_29_33_I!$G$3:$L$119,5,FALSE)),"")</f>
        <v>60</v>
      </c>
      <c r="AH19" s="378"/>
      <c r="AI19" s="378" t="str">
        <f>IFERROR(IF(VLOOKUP($G19,EA_10_90_I!$G$3:$I$119,2,FALSE)="","",VLOOKUP($G19,EA_10_90_I!$G$3:$I$119,2,FALSE)),"")</f>
        <v>S/I</v>
      </c>
      <c r="AJ19" s="378" t="str">
        <f>IFERROR(IF(VLOOKUP($G19,EA_10_90_I!$G$3:$I$119,3,FALSE)="","",VLOOKUP($G19,EA_10_90_I!$G$3:$I$119,3,FALSE)),"")</f>
        <v>S/I</v>
      </c>
      <c r="AK19" s="378"/>
      <c r="AL19" s="378"/>
      <c r="AM19" s="690">
        <f>IFERROR(IF(VLOOKUP($G19,EA_34_I!$G$3:$J$119,4,FALSE)="","",VLOOKUP($G19,EA_34_I!$G$3:$J$119,4,FALSE)),"")</f>
        <v>1.1989145014403475</v>
      </c>
      <c r="AN19" s="378" t="str">
        <f>IFERROR(IF(VLOOKUP($G19,EA_35_I!$G$3:$J$119,4,FALSE)="","",VLOOKUP($G19,EA_35_I!$G$3:$J$119,4,FALSE)),"")</f>
        <v>S/R</v>
      </c>
      <c r="AO19" s="378">
        <f>IFERROR(IF(VLOOKUP($G19,EA_22_22a_I!$G$3:$J$119,4,FALSE)="","",VLOOKUP($G19,EA_22_22a_I!$G$3:$J$119,4,FALSE)),"")</f>
        <v>687.27</v>
      </c>
      <c r="AP19" s="378">
        <f>IFERROR(IF(VLOOKUP($G19,EA_22_22a_I!$G$3:$L$119,6,FALSE)="","",VLOOKUP($G19,EA_22_22a_I!$G$3:$L$119,6,FALSE)),"")</f>
        <v>563.42999999999995</v>
      </c>
      <c r="AQ19" s="378">
        <f>IFERROR(IF(VLOOKUP($G19,EA_23_I!$G$3:$L$119,6,FALSE)="","",VLOOKUP($G19,EA_23_I!$G$3:$L$119,6,FALSE)),"")</f>
        <v>0.13</v>
      </c>
      <c r="AR19" s="378"/>
      <c r="AS19" s="378"/>
      <c r="AT19" s="378"/>
      <c r="AU19" s="378">
        <f>IFERROR(IF(VLOOKUP($G19,BPU_24_I!$G$3:$J$119,4,FALSE)="","",VLOOKUP($G19,BPU_24_I!$G$3:$J$119,4,FALSE)),"")</f>
        <v>610.70000000000005</v>
      </c>
      <c r="AV19" s="378">
        <f>IFERROR(IF(VLOOKUP($G19,IS_91_I!$G$3:$H$119,2,FALSE)="","",VLOOKUP($G19,IS_91_I!$G$3:$H$119,2,FALSE)),"")</f>
        <v>5.35</v>
      </c>
      <c r="AW19" s="378">
        <f>IFERROR(IF(VLOOKUP($G19,IS_40_I!$G$3:$H$119,2,FALSE)="","",VLOOKUP($G19,IS_40_I!$G$3:$H$119,2,FALSE)),"")</f>
        <v>37.31</v>
      </c>
      <c r="AX19" s="378">
        <f>IFERROR(IF(VLOOKUP($G19,IS_31_I!$G$3:$H$119,2,FALSE)="","",VLOOKUP($G19,IS_31_I!$G$3:$H$119,2,FALSE)),"")</f>
        <v>18.3</v>
      </c>
      <c r="AY19" s="378">
        <f>IFERROR(IF(VLOOKUP($G19,IS_32_I!$G$3:$H$119,2,FALSE)="","",VLOOKUP($G19,IS_32_I!$G$3:$H$119,2,FALSE)),"")</f>
        <v>8969</v>
      </c>
      <c r="AZ19" s="378">
        <f>IFERROR(IF(VLOOKUP($G19,IS_33_I!$G$3:$H$119,2,FALSE)="","",VLOOKUP($G19,IS_33_I!$G$3:$H$119,2,FALSE)),"")</f>
        <v>6.32</v>
      </c>
      <c r="BA19" s="378">
        <f>IFERROR(IF(VLOOKUP($G19,IS_34_I!$G$3:$H$119,2,FALSE)="","",VLOOKUP($G19,IS_34_I!$G$3:$H$119,2,FALSE)),"")</f>
        <v>2.36</v>
      </c>
      <c r="BB19" s="378">
        <f>IFERROR(IF(VLOOKUP($G19,IS_36_I!$G$3:$I$119,3,FALSE)="","",VLOOKUP($G19,IS_36_I!$G$3:$I$119,3,FALSE)),"")</f>
        <v>15.42</v>
      </c>
      <c r="BC19" s="378">
        <f>IFERROR(IF(VLOOKUP($G19,IS_37_I!$G$3:$I$119,3,FALSE)="","",VLOOKUP($G19,IS_37_I!$G$3:$I$119,3,FALSE)),"")</f>
        <v>17.05</v>
      </c>
      <c r="BD19" s="378">
        <f>IFERROR(IF(VLOOKUP($G19,IS_39_I!$G$3:$L$119,6,FALSE)="","",VLOOKUP($G19,IS_39_I!$G$3:$L$119,6,FALSE)),"")</f>
        <v>38.21</v>
      </c>
      <c r="BE19" s="378">
        <f>IFERROR(IF(VLOOKUP($G19,IS_39a_I!$G$3:$J$119,4,FALSE)="","",VLOOKUP($G19,IS_39a_I!$G$3:$J$119,4,FALSE)),"")</f>
        <v>45.29</v>
      </c>
      <c r="BF19" s="378">
        <f>IFERROR(IF(VLOOKUP($G19,IS_58_I!$G$3:$L$119,6,FALSE)="","",VLOOKUP($G19,IS_58_I!$G$3:$L$119,6,FALSE)),"")</f>
        <v>0.87580899636152887</v>
      </c>
      <c r="BG19" s="378"/>
      <c r="BH19" s="378">
        <f>IFERROR(IF(VLOOKUP($G19,DE_48_I!$G$3:$J$119,4,FALSE)="","",VLOOKUP($G19,DE_48_I!$G$3:$J$119,4,FALSE)),"")</f>
        <v>12.27</v>
      </c>
      <c r="BI19" s="378"/>
      <c r="BJ19" s="378">
        <f>IFERROR(IF(VLOOKUP($G19,IS_5_I!$G$3:$J$119,4,FALSE)="","",VLOOKUP($G19,IS_5_I!$G$3:$J$119,4,FALSE)),"")</f>
        <v>0</v>
      </c>
      <c r="BK19" s="378">
        <f>IFERROR(IF(VLOOKUP($G19,EA_48_I!$G$3:$J$119,4,FALSE)="","",VLOOKUP($G19,EA_48_I!$G$3:$J$119,4,FALSE)),"")</f>
        <v>1.5</v>
      </c>
      <c r="BL19" s="378">
        <f>IFERROR(IF(VLOOKUP($G19,IG_1_I!$G$3:$J$119,4,FALSE)="","",VLOOKUP($G19,IG_1_I!$G$3:$J$119,4,FALSE)),"")</f>
        <v>17.739999999999998</v>
      </c>
      <c r="BM19" s="378" t="str">
        <f>IFERROR(IF(VLOOKUP($G19,IG_66_I!$G$3:$H$119,2,FALSE)="","",VLOOKUP($G19,IG_66_I!$G$3:$H$119,2,FALSE)),"")</f>
        <v>SI</v>
      </c>
      <c r="BN19" s="690">
        <f>IFERROR(IF(VLOOKUP($G19,DE_3_I!$G$3:$J$119,4,FALSE)="","",VLOOKUP($G19,DE_3_I!$G$3:$J$119,4,FALSE)),"")</f>
        <v>35.61</v>
      </c>
      <c r="BO19" s="677"/>
      <c r="BP19" s="677"/>
      <c r="BQ19" s="677"/>
      <c r="BR19" s="677"/>
      <c r="BS19" s="378" t="str">
        <f>IFERROR(IF(VLOOKUP($G19,DE_98_IC!#REF!,2,FALSE)="","",VLOOKUP($G19,DE_98_IC!#REF!,2,FALSE)),"")</f>
        <v/>
      </c>
      <c r="BT19" s="378">
        <f>IFERROR(IF(VLOOKUP($G19,IP_6_I!$G$3:$J$119,4,FALSE)="","",VLOOKUP($G19,IP_6_I!$G$3:$J$119,4,FALSE)),"")</f>
        <v>9.416528980223033</v>
      </c>
      <c r="BU19" s="378" t="str">
        <f>IFERROR(IF(VLOOKUP($G19,IP_48_34_34a_I!$G$3:$N$119,7,FALSE)="","",VLOOKUP($G19,IP_48_34_34a_I!$G$3:$N$119,7,FALSE)),"")</f>
        <v>S/ZCH</v>
      </c>
      <c r="BV19" s="378" t="str">
        <f>IFERROR(IF(VLOOKUP($G19,IP_48_34_34a_I!$G$3:$N$119,8,FALSE)="","",VLOOKUP($G19,IP_48_34_34a_I!$G$3:$N$119,8,FALSE)),"")</f>
        <v>S/ZCH</v>
      </c>
      <c r="BW19" s="378" t="str">
        <f>IFERROR(IF(VLOOKUP($G19,IP_48_34_34a_I!$G$3:$N$119,6,FALSE)="","",VLOOKUP($G19,IP_48_34_34a_I!$G$3:$N$119,6,FALSE)),"")</f>
        <v>SI</v>
      </c>
      <c r="BX19" s="378">
        <f>IFERROR(IF(VLOOKUP($G19,IP_43_43a_I!$G$3:$L$119,5,FALSE)="","",VLOOKUP($G19,IP_43_43a_I!$G$3:$L$119,5,FALSE)),"")</f>
        <v>0</v>
      </c>
      <c r="BY19" s="378">
        <f>IFERROR(IF(VLOOKUP($G19,IP_43_43a_I!$G$3:$L$119,6,FALSE)="","",VLOOKUP($G19,IP_43_43a_I!$G$3:$L$119,6,FALSE)),"")</f>
        <v>9.0909090909090917</v>
      </c>
      <c r="BZ19" s="378"/>
      <c r="CA19" s="378"/>
      <c r="CB19" s="378"/>
      <c r="CC19" s="378" t="str">
        <f>IFERROR(IF(VLOOKUP($G19,IG_92_I!$G$3:$H$119,2,FALSE)="","",VLOOKUP($G19,IG_92_I!$G$3:$H$119,2,FALSE)),"")</f>
        <v>S/I</v>
      </c>
      <c r="CD19" s="378" t="str">
        <f>IFERROR(IF(VLOOKUP($G19,IG_91_I!$G$3:$K$119,5,FALSE)="","",VLOOKUP($G19,IG_91_I!$G$3:$K$119,5,FALSE)),"")</f>
        <v/>
      </c>
      <c r="CE19" s="378">
        <f>IFERROR(IF(VLOOKUP($G19,IG_90_I!$G$3:$H$119,2,FALSE)="","",VLOOKUP($G19,IG_90_I!$G$3:$H$119,2,FALSE)),"")</f>
        <v>31.04</v>
      </c>
      <c r="CF19" s="96"/>
      <c r="CG19" s="96"/>
      <c r="CH19" s="96"/>
      <c r="CI19" s="96"/>
      <c r="CJ19" s="96"/>
      <c r="CK19" s="96"/>
      <c r="CL19" s="96"/>
      <c r="CM19" s="96"/>
      <c r="CN19" s="96"/>
      <c r="CO19" s="96"/>
      <c r="CP19" s="96"/>
    </row>
    <row r="20" spans="1:94" ht="15" x14ac:dyDescent="0.25">
      <c r="A20" s="429" t="s">
        <v>199</v>
      </c>
      <c r="B20" s="429" t="s">
        <v>199</v>
      </c>
      <c r="C20" s="419" t="s">
        <v>200</v>
      </c>
      <c r="D20" s="392" t="s">
        <v>200</v>
      </c>
      <c r="E20" s="377">
        <v>5001</v>
      </c>
      <c r="F20" s="429" t="s">
        <v>201</v>
      </c>
      <c r="G20" s="677">
        <v>5102</v>
      </c>
      <c r="H20" s="378">
        <f>IFERROR(IF(VLOOKUP($G20,BPU_20_I!$G$3:$H$119,2,FALSE)="","",VLOOKUP($G20,BPU_20_I!$G$3:$H$119,2,FALSE)),"")</f>
        <v>331.96</v>
      </c>
      <c r="I20" s="87">
        <f>IFERROR(IF(VLOOKUP($G20,BPU_21_I!$G$3:$J$119,4,FALSE)="","",VLOOKUP($G20,BPU_21_I!$G$3:$J$119,4,FALSE)),"")</f>
        <v>4.72</v>
      </c>
      <c r="J20" s="378" t="str">
        <f>IFERROR(IF(VLOOKUP($G20,BPU_22_I!$G$3:$H$119,2,FALSE)="","",VLOOKUP($G20,BPU_22_I!$G$3:$H$119,2,FALSE)),"")</f>
        <v>S/I</v>
      </c>
      <c r="K20" s="378" t="str">
        <f>IFERROR(IF(VLOOKUP($G20,BPU_23_I!$G$3:$J$119,4,FALSE)="","",VLOOKUP($G20,BPU_23_I!$G$3:$J$119,4,FALSE)),"")</f>
        <v>S/I</v>
      </c>
      <c r="L20" s="378">
        <f>IFERROR(IF(VLOOKUP($G20,BPU_28a_I!$G$3:$J$119,4,FALSE)="","",VLOOKUP($G20,BPU_28a_I!$G$3:$J$119,4,FALSE)),"")</f>
        <v>71.52</v>
      </c>
      <c r="M20" s="378" t="str">
        <f>IFERROR(IF(VLOOKUP($G20,BPU_28b_I!$G$3:$J$119,4,FALSE)="","",VLOOKUP($G20,BPU_28b_I!$G$3:$J$119,4,FALSE)),"")</f>
        <v>S/I</v>
      </c>
      <c r="N20" s="378">
        <f>IFERROR(IF(VLOOKUP($G20,BPU_29_I!$G$3:$L$119,6,FALSE)="","",VLOOKUP($G20,BPU_29_I!$G$3:$L$119,6,FALSE)),"")</f>
        <v>3.38</v>
      </c>
      <c r="O20" s="378" t="str">
        <f>IFERROR(IF(VLOOKUP($G20,BPU_7_I!$G$3:$H$119,2,FALSE)="","",VLOOKUP($G20,BPU_7_I!$G$3:$H$119,2,FALSE)),"")</f>
        <v>S/I</v>
      </c>
      <c r="P20" s="378">
        <f>IFERROR(IF(VLOOKUP($G20,BPU_8_I!$G$3:$J$119,4,FALSE)="","",VLOOKUP($G20,BPU_8_I!$G$3:$J$119,4,FALSE)),"")</f>
        <v>4.46</v>
      </c>
      <c r="Q20" s="378">
        <f>IFERROR(IF(VLOOKUP($G20,BPU_3_I!$G$3:$H$119,2,FALSE)="","",VLOOKUP($G20,BPU_3_I!$G$3:$H$119,2,FALSE)),"")</f>
        <v>567.79</v>
      </c>
      <c r="R20" s="378">
        <f>IFERROR(IF(VLOOKUP($G20,BPU_4_I!$G$3:$H$119,2,FALSE)="","",VLOOKUP($G20,BPU_4_I!$G$3:$H$119,2,FALSE)),"")</f>
        <v>1.07</v>
      </c>
      <c r="S20" s="378">
        <f>IFERROR(IF(VLOOKUP($G20,BPU_1_I!$G$3:$H$119,2,FALSE)="","",VLOOKUP($G20,BPU_1_I!$G$3:$H$119,2,FALSE)),"")</f>
        <v>633.07000000000005</v>
      </c>
      <c r="T20" s="378" t="str">
        <f>IFERROR(IF(VLOOKUP($G20,BPU_25_I!$G$3:$H$119,2,FALSE)="","",VLOOKUP($G20,BPU_25_I!$G$3:$H$119,2,FALSE)),"")</f>
        <v>S/I</v>
      </c>
      <c r="U20" s="378" t="str">
        <f>IFERROR(IF(VLOOKUP($G20,BPU_26_26x_26b_I!$G$3:$H$119,2,FALSE)="","",VLOOKUP($G20,BPU_26_26x_26b_I!$G$3:$H$119,2,FALSE)),"")</f>
        <v>S/I</v>
      </c>
      <c r="V20" s="378" t="str">
        <f>IFERROR(IF(VLOOKUP($G20,BPU_26_26x_26b_I!$G$3:$I$119,3,FALSE)="","",VLOOKUP($G20,BPU_26_26x_26b_I!$G$3:$I$119,3,FALSE)),"")</f>
        <v>S/I</v>
      </c>
      <c r="W20" s="378" t="str">
        <f>IFERROR(IF(VLOOKUP($G20,BPU_26_26x_26b_I!$G$3:$J$119,4,FALSE)="","",VLOOKUP($G20,BPU_26_26x_26b_I!$G$3:$J$119,4,FALSE)),"")</f>
        <v>S/I</v>
      </c>
      <c r="X20" s="378"/>
      <c r="Y20" s="378" t="str">
        <f>IFERROR(IF(VLOOKUP($G20,EA_93_I!$G$3:$L$119,6,FALSE)="","",VLOOKUP($G20,EA_93_I!$G$3:$L$119,6,FALSE)),"")</f>
        <v>S/I</v>
      </c>
      <c r="Z20" s="689">
        <v>10.07</v>
      </c>
      <c r="AA20" s="378" t="str">
        <f>IFERROR(IF(VLOOKUP($G20,DE_102_105_16_29_33_I!$G$3:$L$119,6,FALSE)="","",VLOOKUP($G20,DE_102_105_16_29_33_I!$G$3:$L$119,6,FALSE)),"")</f>
        <v>S/I</v>
      </c>
      <c r="AB20" s="378" t="str">
        <f>IFERROR(IF(VLOOKUP($G20,DE_102_105_16_29_33_I!$G$3:$L$119,2,FALSE)="","",VLOOKUP($G20,DE_102_105_16_29_33_I!$G$3:$L$119,2,FALSE)),"")</f>
        <v>S/I</v>
      </c>
      <c r="AC20" s="378" t="str">
        <f>IFERROR(IF(VLOOKUP($G20,DE_102_105_16_29_33_I!$G$3:$L$119,3,FALSE)="","",VLOOKUP($G20,DE_102_105_16_29_33_I!$G$3:$L$119,3,FALSE)),"")</f>
        <v>S/I</v>
      </c>
      <c r="AD20" s="378">
        <f>IFERROR(IF(VLOOKUP($G20,DE_28_I!$G$3:$J$119,4,FALSE)="","",VLOOKUP($G20,DE_28_I!$G$3:$J$119,4,FALSE)),"")</f>
        <v>60.162083731464769</v>
      </c>
      <c r="AE20" s="378">
        <f>IFERROR(IF(VLOOKUP($G20,DE_31_I!$G$3:$J$119,4,FALSE)="","",VLOOKUP($G20,DE_31_I!$G$3:$J$119,4,FALSE)),"")</f>
        <v>729.02289698127902</v>
      </c>
      <c r="AF20" s="378" t="str">
        <f>IFERROR(IF(VLOOKUP($G20,DE_102_105_16_29_33_I!$G$3:$L$119,4,FALSE)="","",VLOOKUP($G20,DE_102_105_16_29_33_I!$G$3:$L$119,4,FALSE)),"")</f>
        <v>S/I</v>
      </c>
      <c r="AG20" s="378" t="str">
        <f>IFERROR(IF(VLOOKUP($G20,DE_102_105_16_29_33_I!$G$3:$L$119,5,FALSE)="","",VLOOKUP($G20,DE_102_105_16_29_33_I!$G$3:$L$119,5,FALSE)),"")</f>
        <v>S/I</v>
      </c>
      <c r="AH20" s="378"/>
      <c r="AI20" s="378" t="str">
        <f>IFERROR(IF(VLOOKUP($G20,EA_10_90_I!$G$3:$I$119,2,FALSE)="","",VLOOKUP($G20,EA_10_90_I!$G$3:$I$119,2,FALSE)),"")</f>
        <v>S/I</v>
      </c>
      <c r="AJ20" s="378" t="str">
        <f>IFERROR(IF(VLOOKUP($G20,EA_10_90_I!$G$3:$I$119,3,FALSE)="","",VLOOKUP($G20,EA_10_90_I!$G$3:$I$119,3,FALSE)),"")</f>
        <v>S/I</v>
      </c>
      <c r="AK20" s="378"/>
      <c r="AL20" s="378"/>
      <c r="AM20" s="690">
        <f>IFERROR(IF(VLOOKUP($G20,EA_34_I!$G$3:$J$119,4,FALSE)="","",VLOOKUP($G20,EA_34_I!$G$3:$J$119,4,FALSE)),"")</f>
        <v>0.8657328696829153</v>
      </c>
      <c r="AN20" s="378" t="str">
        <f>IFERROR(IF(VLOOKUP($G20,EA_35_I!$G$3:$J$119,4,FALSE)="","",VLOOKUP($G20,EA_35_I!$G$3:$J$119,4,FALSE)),"")</f>
        <v>S/R</v>
      </c>
      <c r="AO20" s="378">
        <f>IFERROR(IF(VLOOKUP($G20,EA_22_22a_I!$G$3:$J$119,4,FALSE)="","",VLOOKUP($G20,EA_22_22a_I!$G$3:$J$119,4,FALSE)),"")</f>
        <v>742.21</v>
      </c>
      <c r="AP20" s="378">
        <f>IFERROR(IF(VLOOKUP($G20,EA_22_22a_I!$G$3:$L$119,6,FALSE)="","",VLOOKUP($G20,EA_22_22a_I!$G$3:$L$119,6,FALSE)),"")</f>
        <v>1495.19</v>
      </c>
      <c r="AQ20" s="378">
        <f>IFERROR(IF(VLOOKUP($G20,EA_23_I!$G$3:$L$119,6,FALSE)="","",VLOOKUP($G20,EA_23_I!$G$3:$L$119,6,FALSE)),"")</f>
        <v>0.13</v>
      </c>
      <c r="AR20" s="378"/>
      <c r="AS20" s="378"/>
      <c r="AT20" s="378"/>
      <c r="AU20" s="378">
        <f>IFERROR(IF(VLOOKUP($G20,BPU_24_I!$G$3:$J$119,4,FALSE)="","",VLOOKUP($G20,BPU_24_I!$G$3:$J$119,4,FALSE)),"")</f>
        <v>177.75</v>
      </c>
      <c r="AV20" s="378">
        <f>IFERROR(IF(VLOOKUP($G20,IS_91_I!$G$3:$H$119,2,FALSE)="","",VLOOKUP($G20,IS_91_I!$G$3:$H$119,2,FALSE)),"")</f>
        <v>7.13</v>
      </c>
      <c r="AW20" s="378">
        <f>IFERROR(IF(VLOOKUP($G20,IS_40_I!$G$3:$H$119,2,FALSE)="","",VLOOKUP($G20,IS_40_I!$G$3:$H$119,2,FALSE)),"")</f>
        <v>49.28</v>
      </c>
      <c r="AX20" s="378">
        <f>IFERROR(IF(VLOOKUP($G20,IS_31_I!$G$3:$H$119,2,FALSE)="","",VLOOKUP($G20,IS_31_I!$G$3:$H$119,2,FALSE)),"")</f>
        <v>13.59</v>
      </c>
      <c r="AY20" s="378">
        <f>IFERROR(IF(VLOOKUP($G20,IS_32_I!$G$3:$H$119,2,FALSE)="","",VLOOKUP($G20,IS_32_I!$G$3:$H$119,2,FALSE)),"")</f>
        <v>228</v>
      </c>
      <c r="AZ20" s="378">
        <f>IFERROR(IF(VLOOKUP($G20,IS_33_I!$G$3:$H$119,2,FALSE)="","",VLOOKUP($G20,IS_33_I!$G$3:$H$119,2,FALSE)),"")</f>
        <v>5.53</v>
      </c>
      <c r="BA20" s="378">
        <f>IFERROR(IF(VLOOKUP($G20,IS_34_I!$G$3:$H$119,2,FALSE)="","",VLOOKUP($G20,IS_34_I!$G$3:$H$119,2,FALSE)),"")</f>
        <v>0.87</v>
      </c>
      <c r="BB20" s="378">
        <f>IFERROR(IF(VLOOKUP($G20,IS_36_I!$G$3:$I$119,3,FALSE)="","",VLOOKUP($G20,IS_36_I!$G$3:$I$119,3,FALSE)),"")</f>
        <v>10.14</v>
      </c>
      <c r="BC20" s="378">
        <f>IFERROR(IF(VLOOKUP($G20,IS_37_I!$G$3:$I$119,3,FALSE)="","",VLOOKUP($G20,IS_37_I!$G$3:$I$119,3,FALSE)),"")</f>
        <v>28.79</v>
      </c>
      <c r="BD20" s="378" t="str">
        <f>IFERROR(IF(VLOOKUP($G20,IS_39_I!$G$3:$L$119,6,FALSE)="","",VLOOKUP($G20,IS_39_I!$G$3:$L$119,6,FALSE)),"")</f>
        <v>S/I</v>
      </c>
      <c r="BE20" s="378" t="str">
        <f>IFERROR(IF(VLOOKUP($G20,IS_39a_I!$G$3:$J$119,4,FALSE)="","",VLOOKUP($G20,IS_39a_I!$G$3:$J$119,4,FALSE)),"")</f>
        <v>S/I</v>
      </c>
      <c r="BF20" s="378">
        <f>IFERROR(IF(VLOOKUP($G20,IS_58_I!$G$3:$L$119,6,FALSE)="","",VLOOKUP($G20,IS_58_I!$G$3:$L$119,6,FALSE)),"")</f>
        <v>0.32912198747213084</v>
      </c>
      <c r="BG20" s="378"/>
      <c r="BH20" s="378">
        <f>IFERROR(IF(VLOOKUP($G20,DE_48_I!$G$3:$J$119,4,FALSE)="","",VLOOKUP($G20,DE_48_I!$G$3:$J$119,4,FALSE)),"")</f>
        <v>4.5999999999999996</v>
      </c>
      <c r="BI20" s="378"/>
      <c r="BJ20" s="378">
        <f>IFERROR(IF(VLOOKUP($G20,IS_5_I!$G$3:$J$119,4,FALSE)="","",VLOOKUP($G20,IS_5_I!$G$3:$J$119,4,FALSE)),"")</f>
        <v>0</v>
      </c>
      <c r="BK20" s="378" t="str">
        <f>IFERROR(IF(VLOOKUP($G20,EA_48_I!$G$3:$J$119,4,FALSE)="","",VLOOKUP($G20,EA_48_I!$G$3:$J$119,4,FALSE)),"")</f>
        <v>Comuna no costera</v>
      </c>
      <c r="BL20" s="378">
        <f>IFERROR(IF(VLOOKUP($G20,IG_1_I!$G$3:$J$119,4,FALSE)="","",VLOOKUP($G20,IG_1_I!$G$3:$J$119,4,FALSE)),"")</f>
        <v>8.73</v>
      </c>
      <c r="BM20" s="378" t="str">
        <f>IFERROR(IF(VLOOKUP($G20,IG_66_I!$G$3:$H$119,2,FALSE)="","",VLOOKUP($G20,IG_66_I!$G$3:$H$119,2,FALSE)),"")</f>
        <v>NO</v>
      </c>
      <c r="BN20" s="690">
        <f>IFERROR(IF(VLOOKUP($G20,DE_3_I!$G$3:$J$119,4,FALSE)="","",VLOOKUP($G20,DE_3_I!$G$3:$J$119,4,FALSE)),"")</f>
        <v>20.3</v>
      </c>
      <c r="BO20" s="677"/>
      <c r="BP20" s="677"/>
      <c r="BQ20" s="677"/>
      <c r="BR20" s="677"/>
      <c r="BS20" s="378" t="str">
        <f>IFERROR(IF(VLOOKUP($G20,DE_98_IC!#REF!,2,FALSE)="","",VLOOKUP($G20,DE_98_IC!#REF!,2,FALSE)),"")</f>
        <v/>
      </c>
      <c r="BT20" s="378">
        <f>IFERROR(IF(VLOOKUP($G20,IP_6_I!$G$3:$J$119,4,FALSE)="","",VLOOKUP($G20,IP_6_I!$G$3:$J$119,4,FALSE)),"")</f>
        <v>0</v>
      </c>
      <c r="BU20" s="378" t="str">
        <f>IFERROR(IF(VLOOKUP($G20,IP_48_34_34a_I!$G$3:$N$119,7,FALSE)="","",VLOOKUP($G20,IP_48_34_34a_I!$G$3:$N$119,7,FALSE)),"")</f>
        <v>S/ZCH</v>
      </c>
      <c r="BV20" s="378" t="str">
        <f>IFERROR(IF(VLOOKUP($G20,IP_48_34_34a_I!$G$3:$N$119,8,FALSE)="","",VLOOKUP($G20,IP_48_34_34a_I!$G$3:$N$119,8,FALSE)),"")</f>
        <v>S/ZCH</v>
      </c>
      <c r="BW20" s="378" t="str">
        <f>IFERROR(IF(VLOOKUP($G20,IP_48_34_34a_I!$G$3:$N$119,6,FALSE)="","",VLOOKUP($G20,IP_48_34_34a_I!$G$3:$N$119,6,FALSE)),"")</f>
        <v>NO</v>
      </c>
      <c r="BX20" s="378" t="str">
        <f>IFERROR(IF(VLOOKUP($G20,IP_43_43a_I!$G$3:$L$119,5,FALSE)="","",VLOOKUP($G20,IP_43_43a_I!$G$3:$L$119,5,FALSE)),"")</f>
        <v>Sin ZT</v>
      </c>
      <c r="BY20" s="378" t="str">
        <f>IFERROR(IF(VLOOKUP($G20,IP_43_43a_I!$G$3:$L$119,6,FALSE)="","",VLOOKUP($G20,IP_43_43a_I!$G$3:$L$119,6,FALSE)),"")</f>
        <v>Sin ZT</v>
      </c>
      <c r="BZ20" s="378"/>
      <c r="CA20" s="378"/>
      <c r="CB20" s="378"/>
      <c r="CC20" s="378" t="str">
        <f>IFERROR(IF(VLOOKUP($G20,IG_92_I!$G$3:$H$119,2,FALSE)="","",VLOOKUP($G20,IG_92_I!$G$3:$H$119,2,FALSE)),"")</f>
        <v>S/I</v>
      </c>
      <c r="CD20" s="378" t="str">
        <f>IFERROR(IF(VLOOKUP($G20,IG_91_I!$G$3:$K$119,5,FALSE)="","",VLOOKUP($G20,IG_91_I!$G$3:$K$119,5,FALSE)),"")</f>
        <v/>
      </c>
      <c r="CE20" s="378">
        <f>IFERROR(IF(VLOOKUP($G20,IG_90_I!$G$3:$H$119,2,FALSE)="","",VLOOKUP($G20,IG_90_I!$G$3:$H$119,2,FALSE)),"")</f>
        <v>44.84</v>
      </c>
      <c r="CF20" s="96"/>
      <c r="CG20" s="96"/>
      <c r="CH20" s="96"/>
      <c r="CI20" s="96"/>
      <c r="CJ20" s="96"/>
      <c r="CK20" s="96"/>
      <c r="CL20" s="96"/>
      <c r="CM20" s="96"/>
      <c r="CN20" s="96"/>
      <c r="CO20" s="96"/>
      <c r="CP20" s="96"/>
    </row>
    <row r="21" spans="1:94" ht="15" x14ac:dyDescent="0.25">
      <c r="A21" s="429" t="s">
        <v>199</v>
      </c>
      <c r="B21" s="429" t="s">
        <v>199</v>
      </c>
      <c r="C21" s="419" t="s">
        <v>200</v>
      </c>
      <c r="D21" s="392" t="s">
        <v>200</v>
      </c>
      <c r="E21" s="377">
        <v>5001</v>
      </c>
      <c r="F21" s="429" t="s">
        <v>202</v>
      </c>
      <c r="G21" s="677">
        <v>5103</v>
      </c>
      <c r="H21" s="378">
        <f>IFERROR(IF(VLOOKUP($G21,BPU_20_I!$G$3:$H$119,2,FALSE)="","",VLOOKUP($G21,BPU_20_I!$G$3:$H$119,2,FALSE)),"")</f>
        <v>337.03</v>
      </c>
      <c r="I21" s="87">
        <f>IFERROR(IF(VLOOKUP($G21,BPU_21_I!$G$3:$J$119,4,FALSE)="","",VLOOKUP($G21,BPU_21_I!$G$3:$J$119,4,FALSE)),"")</f>
        <v>6.1</v>
      </c>
      <c r="J21" s="378">
        <f>IFERROR(IF(VLOOKUP($G21,BPU_22_I!$G$3:$H$119,2,FALSE)="","",VLOOKUP($G21,BPU_22_I!$G$3:$H$119,2,FALSE)),"")</f>
        <v>845.8</v>
      </c>
      <c r="K21" s="378">
        <f>IFERROR(IF(VLOOKUP($G21,BPU_23_I!$G$3:$J$119,4,FALSE)="","",VLOOKUP($G21,BPU_23_I!$G$3:$J$119,4,FALSE)),"")</f>
        <v>7.6</v>
      </c>
      <c r="L21" s="378">
        <f>IFERROR(IF(VLOOKUP($G21,BPU_28a_I!$G$3:$J$119,4,FALSE)="","",VLOOKUP($G21,BPU_28a_I!$G$3:$J$119,4,FALSE)),"")</f>
        <v>72.03</v>
      </c>
      <c r="M21" s="378">
        <f>IFERROR(IF(VLOOKUP($G21,BPU_28b_I!$G$3:$J$119,4,FALSE)="","",VLOOKUP($G21,BPU_28b_I!$G$3:$J$119,4,FALSE)),"")</f>
        <v>99.88</v>
      </c>
      <c r="N21" s="378">
        <f>IFERROR(IF(VLOOKUP($G21,BPU_29_I!$G$3:$L$119,6,FALSE)="","",VLOOKUP($G21,BPU_29_I!$G$3:$L$119,6,FALSE)),"")</f>
        <v>11.98</v>
      </c>
      <c r="O21" s="378">
        <f>IFERROR(IF(VLOOKUP($G21,BPU_7_I!$G$3:$H$119,2,FALSE)="","",VLOOKUP($G21,BPU_7_I!$G$3:$H$119,2,FALSE)),"")</f>
        <v>1704.22</v>
      </c>
      <c r="P21" s="378">
        <f>IFERROR(IF(VLOOKUP($G21,BPU_8_I!$G$3:$J$119,4,FALSE)="","",VLOOKUP($G21,BPU_8_I!$G$3:$J$119,4,FALSE)),"")</f>
        <v>19.22</v>
      </c>
      <c r="Q21" s="378">
        <f>IFERROR(IF(VLOOKUP($G21,BPU_3_I!$G$3:$H$119,2,FALSE)="","",VLOOKUP($G21,BPU_3_I!$G$3:$H$119,2,FALSE)),"")</f>
        <v>714.87</v>
      </c>
      <c r="R21" s="378">
        <f>IFERROR(IF(VLOOKUP($G21,BPU_4_I!$G$3:$H$119,2,FALSE)="","",VLOOKUP($G21,BPU_4_I!$G$3:$H$119,2,FALSE)),"")</f>
        <v>0.69</v>
      </c>
      <c r="S21" s="378">
        <f>IFERROR(IF(VLOOKUP($G21,BPU_1_I!$G$3:$H$119,2,FALSE)="","",VLOOKUP($G21,BPU_1_I!$G$3:$H$119,2,FALSE)),"")</f>
        <v>731.21</v>
      </c>
      <c r="T21" s="378">
        <f>IFERROR(IF(VLOOKUP($G21,BPU_25_I!$G$3:$H$119,2,FALSE)="","",VLOOKUP($G21,BPU_25_I!$G$3:$H$119,2,FALSE)),"")</f>
        <v>367.74</v>
      </c>
      <c r="U21" s="378">
        <f>IFERROR(IF(VLOOKUP($G21,BPU_26_26x_26b_I!$G$3:$H$119,2,FALSE)="","",VLOOKUP($G21,BPU_26_26x_26b_I!$G$3:$H$119,2,FALSE)),"")</f>
        <v>5.35</v>
      </c>
      <c r="V21" s="378" t="str">
        <f>IFERROR(IF(VLOOKUP($G21,BPU_26_26x_26b_I!$G$3:$I$119,3,FALSE)="","",VLOOKUP($G21,BPU_26_26x_26b_I!$G$3:$I$119,3,FALSE)),"")</f>
        <v>S/I</v>
      </c>
      <c r="W21" s="378">
        <f>IFERROR(IF(VLOOKUP($G21,BPU_26_26x_26b_I!$G$3:$J$119,4,FALSE)="","",VLOOKUP($G21,BPU_26_26x_26b_I!$G$3:$J$119,4,FALSE)),"")</f>
        <v>0.96</v>
      </c>
      <c r="X21" s="378"/>
      <c r="Y21" s="378" t="str">
        <f>IFERROR(IF(VLOOKUP($G21,EA_93_I!$G$3:$L$119,6,FALSE)="","",VLOOKUP($G21,EA_93_I!$G$3:$L$119,6,FALSE)),"")</f>
        <v>S/I</v>
      </c>
      <c r="Z21" s="689">
        <v>15.5</v>
      </c>
      <c r="AA21" s="378">
        <f>IFERROR(IF(VLOOKUP($G21,DE_102_105_16_29_33_I!$G$3:$L$119,6,FALSE)="","",VLOOKUP($G21,DE_102_105_16_29_33_I!$G$3:$L$119,6,FALSE)),"")</f>
        <v>0.9</v>
      </c>
      <c r="AB21" s="378">
        <f>IFERROR(IF(VLOOKUP($G21,DE_102_105_16_29_33_I!$G$3:$L$119,2,FALSE)="","",VLOOKUP($G21,DE_102_105_16_29_33_I!$G$3:$L$119,2,FALSE)),"")</f>
        <v>18.399999999999999</v>
      </c>
      <c r="AC21" s="378">
        <f>IFERROR(IF(VLOOKUP($G21,DE_102_105_16_29_33_I!$G$3:$L$119,3,FALSE)="","",VLOOKUP($G21,DE_102_105_16_29_33_I!$G$3:$L$119,3,FALSE)),"")</f>
        <v>46.6</v>
      </c>
      <c r="AD21" s="378">
        <f>IFERROR(IF(VLOOKUP($G21,DE_28_I!$G$3:$J$119,4,FALSE)="","",VLOOKUP($G21,DE_28_I!$G$3:$J$119,4,FALSE)),"")</f>
        <v>6.7666629074094962</v>
      </c>
      <c r="AE21" s="378">
        <f>IFERROR(IF(VLOOKUP($G21,DE_31_I!$G$3:$J$119,4,FALSE)="","",VLOOKUP($G21,DE_31_I!$G$3:$J$119,4,FALSE)),"")</f>
        <v>187.21100710499607</v>
      </c>
      <c r="AF21" s="378">
        <f>IFERROR(IF(VLOOKUP($G21,DE_102_105_16_29_33_I!$G$3:$L$119,4,FALSE)="","",VLOOKUP($G21,DE_102_105_16_29_33_I!$G$3:$L$119,4,FALSE)),"")</f>
        <v>45</v>
      </c>
      <c r="AG21" s="378">
        <f>IFERROR(IF(VLOOKUP($G21,DE_102_105_16_29_33_I!$G$3:$L$119,5,FALSE)="","",VLOOKUP($G21,DE_102_105_16_29_33_I!$G$3:$L$119,5,FALSE)),"")</f>
        <v>60</v>
      </c>
      <c r="AH21" s="378"/>
      <c r="AI21" s="378" t="str">
        <f>IFERROR(IF(VLOOKUP($G21,EA_10_90_I!$G$3:$I$119,2,FALSE)="","",VLOOKUP($G21,EA_10_90_I!$G$3:$I$119,2,FALSE)),"")</f>
        <v>S/I</v>
      </c>
      <c r="AJ21" s="378" t="str">
        <f>IFERROR(IF(VLOOKUP($G21,EA_10_90_I!$G$3:$I$119,3,FALSE)="","",VLOOKUP($G21,EA_10_90_I!$G$3:$I$119,3,FALSE)),"")</f>
        <v>S/I</v>
      </c>
      <c r="AK21" s="378"/>
      <c r="AL21" s="378"/>
      <c r="AM21" s="690">
        <f>IFERROR(IF(VLOOKUP($G21,EA_34_I!$G$3:$J$119,4,FALSE)="","",VLOOKUP($G21,EA_34_I!$G$3:$J$119,4,FALSE)),"")</f>
        <v>1.1817324819903261</v>
      </c>
      <c r="AN21" s="378" t="str">
        <f>IFERROR(IF(VLOOKUP($G21,EA_35_I!$G$3:$J$119,4,FALSE)="","",VLOOKUP($G21,EA_35_I!$G$3:$J$119,4,FALSE)),"")</f>
        <v>S/R</v>
      </c>
      <c r="AO21" s="378">
        <f>IFERROR(IF(VLOOKUP($G21,EA_22_22a_I!$G$3:$J$119,4,FALSE)="","",VLOOKUP($G21,EA_22_22a_I!$G$3:$J$119,4,FALSE)),"")</f>
        <v>1036.04</v>
      </c>
      <c r="AP21" s="378">
        <f>IFERROR(IF(VLOOKUP($G21,EA_22_22a_I!$G$3:$L$119,6,FALSE)="","",VLOOKUP($G21,EA_22_22a_I!$G$3:$L$119,6,FALSE)),"")</f>
        <v>1036.93</v>
      </c>
      <c r="AQ21" s="378">
        <f>IFERROR(IF(VLOOKUP($G21,EA_23_I!$G$3:$L$119,6,FALSE)="","",VLOOKUP($G21,EA_23_I!$G$3:$L$119,6,FALSE)),"")</f>
        <v>0.03</v>
      </c>
      <c r="AR21" s="378"/>
      <c r="AS21" s="378"/>
      <c r="AT21" s="378"/>
      <c r="AU21" s="378">
        <f>IFERROR(IF(VLOOKUP($G21,BPU_24_I!$G$3:$J$119,4,FALSE)="","",VLOOKUP($G21,BPU_24_I!$G$3:$J$119,4,FALSE)),"")</f>
        <v>833.58</v>
      </c>
      <c r="AV21" s="378">
        <f>IFERROR(IF(VLOOKUP($G21,IS_91_I!$G$3:$H$119,2,FALSE)="","",VLOOKUP($G21,IS_91_I!$G$3:$H$119,2,FALSE)),"")</f>
        <v>6.66</v>
      </c>
      <c r="AW21" s="378">
        <f>IFERROR(IF(VLOOKUP($G21,IS_40_I!$G$3:$H$119,2,FALSE)="","",VLOOKUP($G21,IS_40_I!$G$3:$H$119,2,FALSE)),"")</f>
        <v>34.659999999999997</v>
      </c>
      <c r="AX21" s="378">
        <f>IFERROR(IF(VLOOKUP($G21,IS_31_I!$G$3:$H$119,2,FALSE)="","",VLOOKUP($G21,IS_31_I!$G$3:$H$119,2,FALSE)),"")</f>
        <v>9.77</v>
      </c>
      <c r="AY21" s="378">
        <f>IFERROR(IF(VLOOKUP($G21,IS_32_I!$G$3:$H$119,2,FALSE)="","",VLOOKUP($G21,IS_32_I!$G$3:$H$119,2,FALSE)),"")</f>
        <v>545</v>
      </c>
      <c r="AZ21" s="378">
        <f>IFERROR(IF(VLOOKUP($G21,IS_33_I!$G$3:$H$119,2,FALSE)="","",VLOOKUP($G21,IS_33_I!$G$3:$H$119,2,FALSE)),"")</f>
        <v>4.41</v>
      </c>
      <c r="BA21" s="378">
        <f>IFERROR(IF(VLOOKUP($G21,IS_34_I!$G$3:$H$119,2,FALSE)="","",VLOOKUP($G21,IS_34_I!$G$3:$H$119,2,FALSE)),"")</f>
        <v>1.49</v>
      </c>
      <c r="BB21" s="378">
        <f>IFERROR(IF(VLOOKUP($G21,IS_36_I!$G$3:$I$119,3,FALSE)="","",VLOOKUP($G21,IS_36_I!$G$3:$I$119,3,FALSE)),"")</f>
        <v>5.4</v>
      </c>
      <c r="BC21" s="378">
        <f>IFERROR(IF(VLOOKUP($G21,IS_37_I!$G$3:$I$119,3,FALSE)="","",VLOOKUP($G21,IS_37_I!$G$3:$I$119,3,FALSE)),"")</f>
        <v>15.46</v>
      </c>
      <c r="BD21" s="378">
        <f>IFERROR(IF(VLOOKUP($G21,IS_39_I!$G$3:$L$119,6,FALSE)="","",VLOOKUP($G21,IS_39_I!$G$3:$L$119,6,FALSE)),"")</f>
        <v>28.57</v>
      </c>
      <c r="BE21" s="378">
        <f>IFERROR(IF(VLOOKUP($G21,IS_39a_I!$G$3:$J$119,4,FALSE)="","",VLOOKUP($G21,IS_39a_I!$G$3:$J$119,4,FALSE)),"")</f>
        <v>46.31</v>
      </c>
      <c r="BF21" s="378">
        <f>IFERROR(IF(VLOOKUP($G21,IS_58_I!$G$3:$L$119,6,FALSE)="","",VLOOKUP($G21,IS_58_I!$G$3:$L$119,6,FALSE)),"")</f>
        <v>0.38795534002481114</v>
      </c>
      <c r="BG21" s="378"/>
      <c r="BH21" s="378">
        <f>IFERROR(IF(VLOOKUP($G21,DE_48_I!$G$3:$J$119,4,FALSE)="","",VLOOKUP($G21,DE_48_I!$G$3:$J$119,4,FALSE)),"")</f>
        <v>11.32</v>
      </c>
      <c r="BI21" s="378"/>
      <c r="BJ21" s="378">
        <f>IFERROR(IF(VLOOKUP($G21,IS_5_I!$G$3:$J$119,4,FALSE)="","",VLOOKUP($G21,IS_5_I!$G$3:$J$119,4,FALSE)),"")</f>
        <v>0.87</v>
      </c>
      <c r="BK21" s="378">
        <f>IFERROR(IF(VLOOKUP($G21,EA_48_I!$G$3:$J$119,4,FALSE)="","",VLOOKUP($G21,EA_48_I!$G$3:$J$119,4,FALSE)),"")</f>
        <v>1.41</v>
      </c>
      <c r="BL21" s="378">
        <f>IFERROR(IF(VLOOKUP($G21,IG_1_I!$G$3:$J$119,4,FALSE)="","",VLOOKUP($G21,IG_1_I!$G$3:$J$119,4,FALSE)),"")</f>
        <v>49.83</v>
      </c>
      <c r="BM21" s="378" t="str">
        <f>IFERROR(IF(VLOOKUP($G21,IG_66_I!$G$3:$H$119,2,FALSE)="","",VLOOKUP($G21,IG_66_I!$G$3:$H$119,2,FALSE)),"")</f>
        <v>SI</v>
      </c>
      <c r="BN21" s="690">
        <f>IFERROR(IF(VLOOKUP($G21,DE_3_I!$G$3:$J$119,4,FALSE)="","",VLOOKUP($G21,DE_3_I!$G$3:$J$119,4,FALSE)),"")</f>
        <v>12.8</v>
      </c>
      <c r="BO21" s="677"/>
      <c r="BP21" s="677"/>
      <c r="BQ21" s="677"/>
      <c r="BR21" s="677"/>
      <c r="BS21" s="378" t="str">
        <f>IFERROR(IF(VLOOKUP($G21,DE_98_IC!#REF!,2,FALSE)="","",VLOOKUP($G21,DE_98_IC!#REF!,2,FALSE)),"")</f>
        <v/>
      </c>
      <c r="BT21" s="378">
        <f>IFERROR(IF(VLOOKUP($G21,IP_6_I!$G$3:$J$119,4,FALSE)="","",VLOOKUP($G21,IP_6_I!$G$3:$J$119,4,FALSE)),"")</f>
        <v>0</v>
      </c>
      <c r="BU21" s="378" t="str">
        <f>IFERROR(IF(VLOOKUP($G21,IP_48_34_34a_I!$G$3:$N$119,7,FALSE)="","",VLOOKUP($G21,IP_48_34_34a_I!$G$3:$N$119,7,FALSE)),"")</f>
        <v>S/ZCH</v>
      </c>
      <c r="BV21" s="378" t="str">
        <f>IFERROR(IF(VLOOKUP($G21,IP_48_34_34a_I!$G$3:$N$119,8,FALSE)="","",VLOOKUP($G21,IP_48_34_34a_I!$G$3:$N$119,8,FALSE)),"")</f>
        <v>S/ZCH</v>
      </c>
      <c r="BW21" s="378" t="str">
        <f>IFERROR(IF(VLOOKUP($G21,IP_48_34_34a_I!$G$3:$N$119,6,FALSE)="","",VLOOKUP($G21,IP_48_34_34a_I!$G$3:$N$119,6,FALSE)),"")</f>
        <v>NO</v>
      </c>
      <c r="BX21" s="378" t="str">
        <f>IFERROR(IF(VLOOKUP($G21,IP_43_43a_I!$G$3:$L$119,5,FALSE)="","",VLOOKUP($G21,IP_43_43a_I!$G$3:$L$119,5,FALSE)),"")</f>
        <v>Sin ZT</v>
      </c>
      <c r="BY21" s="378" t="str">
        <f>IFERROR(IF(VLOOKUP($G21,IP_43_43a_I!$G$3:$L$119,6,FALSE)="","",VLOOKUP($G21,IP_43_43a_I!$G$3:$L$119,6,FALSE)),"")</f>
        <v>Sin ZT</v>
      </c>
      <c r="BZ21" s="378"/>
      <c r="CA21" s="378"/>
      <c r="CB21" s="378"/>
      <c r="CC21" s="378" t="str">
        <f>IFERROR(IF(VLOOKUP($G21,IG_92_I!$G$3:$H$119,2,FALSE)="","",VLOOKUP($G21,IG_92_I!$G$3:$H$119,2,FALSE)),"")</f>
        <v>S/I</v>
      </c>
      <c r="CD21" s="378" t="str">
        <f>IFERROR(IF(VLOOKUP($G21,IG_91_I!$G$3:$K$119,5,FALSE)="","",VLOOKUP($G21,IG_91_I!$G$3:$K$119,5,FALSE)),"")</f>
        <v/>
      </c>
      <c r="CE21" s="378">
        <f>IFERROR(IF(VLOOKUP($G21,IG_90_I!$G$3:$H$119,2,FALSE)="","",VLOOKUP($G21,IG_90_I!$G$3:$H$119,2,FALSE)),"")</f>
        <v>45.05</v>
      </c>
      <c r="CF21" s="96"/>
      <c r="CG21" s="96"/>
      <c r="CH21" s="96"/>
      <c r="CI21" s="96"/>
      <c r="CJ21" s="96"/>
      <c r="CK21" s="96"/>
      <c r="CL21" s="96"/>
      <c r="CM21" s="96"/>
      <c r="CN21" s="96"/>
      <c r="CO21" s="96"/>
      <c r="CP21" s="96"/>
    </row>
    <row r="22" spans="1:94" ht="15" x14ac:dyDescent="0.25">
      <c r="A22" s="429" t="s">
        <v>199</v>
      </c>
      <c r="B22" s="429" t="s">
        <v>199</v>
      </c>
      <c r="C22" s="419" t="s">
        <v>200</v>
      </c>
      <c r="D22" s="392" t="s">
        <v>200</v>
      </c>
      <c r="E22" s="377">
        <v>5001</v>
      </c>
      <c r="F22" s="429" t="s">
        <v>203</v>
      </c>
      <c r="G22" s="677">
        <v>5105</v>
      </c>
      <c r="H22" s="378">
        <f>IFERROR(IF(VLOOKUP($G22,BPU_20_I!$G$3:$H$119,2,FALSE)="","",VLOOKUP($G22,BPU_20_I!$G$3:$H$119,2,FALSE)),"")</f>
        <v>1014.74</v>
      </c>
      <c r="I22" s="87">
        <f>IFERROR(IF(VLOOKUP($G22,BPU_21_I!$G$3:$J$119,4,FALSE)="","",VLOOKUP($G22,BPU_21_I!$G$3:$J$119,4,FALSE)),"")</f>
        <v>18.05</v>
      </c>
      <c r="J22" s="378" t="str">
        <f>IFERROR(IF(VLOOKUP($G22,BPU_22_I!$G$3:$H$119,2,FALSE)="","",VLOOKUP($G22,BPU_22_I!$G$3:$H$119,2,FALSE)),"")</f>
        <v>S/I</v>
      </c>
      <c r="K22" s="378" t="str">
        <f>IFERROR(IF(VLOOKUP($G22,BPU_23_I!$G$3:$J$119,4,FALSE)="","",VLOOKUP($G22,BPU_23_I!$G$3:$J$119,4,FALSE)),"")</f>
        <v>S/I</v>
      </c>
      <c r="L22" s="378">
        <f>IFERROR(IF(VLOOKUP($G22,BPU_28a_I!$G$3:$J$119,4,FALSE)="","",VLOOKUP($G22,BPU_28a_I!$G$3:$J$119,4,FALSE)),"")</f>
        <v>20.260000000000002</v>
      </c>
      <c r="M22" s="378" t="str">
        <f>IFERROR(IF(VLOOKUP($G22,BPU_28b_I!$G$3:$J$119,4,FALSE)="","",VLOOKUP($G22,BPU_28b_I!$G$3:$J$119,4,FALSE)),"")</f>
        <v>S/I</v>
      </c>
      <c r="N22" s="378">
        <f>IFERROR(IF(VLOOKUP($G22,BPU_29_I!$G$3:$L$119,6,FALSE)="","",VLOOKUP($G22,BPU_29_I!$G$3:$L$119,6,FALSE)),"")</f>
        <v>3.66</v>
      </c>
      <c r="O22" s="378">
        <f>IFERROR(IF(VLOOKUP($G22,BPU_7_I!$G$3:$H$119,2,FALSE)="","",VLOOKUP($G22,BPU_7_I!$G$3:$H$119,2,FALSE)),"")</f>
        <v>1388.66</v>
      </c>
      <c r="P22" s="378">
        <f>IFERROR(IF(VLOOKUP($G22,BPU_8_I!$G$3:$J$119,4,FALSE)="","",VLOOKUP($G22,BPU_8_I!$G$3:$J$119,4,FALSE)),"")</f>
        <v>10.119999999999999</v>
      </c>
      <c r="Q22" s="378">
        <f>IFERROR(IF(VLOOKUP($G22,BPU_3_I!$G$3:$H$119,2,FALSE)="","",VLOOKUP($G22,BPU_3_I!$G$3:$H$119,2,FALSE)),"")</f>
        <v>920.55</v>
      </c>
      <c r="R22" s="378">
        <f>IFERROR(IF(VLOOKUP($G22,BPU_4_I!$G$3:$H$119,2,FALSE)="","",VLOOKUP($G22,BPU_4_I!$G$3:$H$119,2,FALSE)),"")</f>
        <v>0.83</v>
      </c>
      <c r="S22" s="378">
        <f>IFERROR(IF(VLOOKUP($G22,BPU_1_I!$G$3:$H$119,2,FALSE)="","",VLOOKUP($G22,BPU_1_I!$G$3:$H$119,2,FALSE)),"")</f>
        <v>996.79</v>
      </c>
      <c r="T22" s="378">
        <f>IFERROR(IF(VLOOKUP($G22,BPU_25_I!$G$3:$H$119,2,FALSE)="","",VLOOKUP($G22,BPU_25_I!$G$3:$H$119,2,FALSE)),"")</f>
        <v>1024.52</v>
      </c>
      <c r="U22" s="378" t="str">
        <f>IFERROR(IF(VLOOKUP($G22,BPU_26_26x_26b_I!$G$3:$H$119,2,FALSE)="","",VLOOKUP($G22,BPU_26_26x_26b_I!$G$3:$H$119,2,FALSE)),"")</f>
        <v>S/I</v>
      </c>
      <c r="V22" s="378" t="str">
        <f>IFERROR(IF(VLOOKUP($G22,BPU_26_26x_26b_I!$G$3:$I$119,3,FALSE)="","",VLOOKUP($G22,BPU_26_26x_26b_I!$G$3:$I$119,3,FALSE)),"")</f>
        <v>S/I</v>
      </c>
      <c r="W22" s="378" t="str">
        <f>IFERROR(IF(VLOOKUP($G22,BPU_26_26x_26b_I!$G$3:$J$119,4,FALSE)="","",VLOOKUP($G22,BPU_26_26x_26b_I!$G$3:$J$119,4,FALSE)),"")</f>
        <v>S/I</v>
      </c>
      <c r="X22" s="378"/>
      <c r="Y22" s="378" t="str">
        <f>IFERROR(IF(VLOOKUP($G22,EA_93_I!$G$3:$L$119,6,FALSE)="","",VLOOKUP($G22,EA_93_I!$G$3:$L$119,6,FALSE)),"")</f>
        <v>S/I</v>
      </c>
      <c r="Z22" s="689">
        <v>13.93</v>
      </c>
      <c r="AA22" s="378" t="str">
        <f>IFERROR(IF(VLOOKUP($G22,DE_102_105_16_29_33_I!$G$3:$L$119,6,FALSE)="","",VLOOKUP($G22,DE_102_105_16_29_33_I!$G$3:$L$119,6,FALSE)),"")</f>
        <v>S/I</v>
      </c>
      <c r="AB22" s="378" t="str">
        <f>IFERROR(IF(VLOOKUP($G22,DE_102_105_16_29_33_I!$G$3:$L$119,2,FALSE)="","",VLOOKUP($G22,DE_102_105_16_29_33_I!$G$3:$L$119,2,FALSE)),"")</f>
        <v>S/I</v>
      </c>
      <c r="AC22" s="378" t="str">
        <f>IFERROR(IF(VLOOKUP($G22,DE_102_105_16_29_33_I!$G$3:$L$119,3,FALSE)="","",VLOOKUP($G22,DE_102_105_16_29_33_I!$G$3:$L$119,3,FALSE)),"")</f>
        <v>S/I</v>
      </c>
      <c r="AD22" s="378">
        <f>IFERROR(IF(VLOOKUP($G22,DE_28_I!$G$3:$J$119,4,FALSE)="","",VLOOKUP($G22,DE_28_I!$G$3:$J$119,4,FALSE)),"")</f>
        <v>41.43789495493629</v>
      </c>
      <c r="AE22" s="378">
        <f>IFERROR(IF(VLOOKUP($G22,DE_31_I!$G$3:$J$119,4,FALSE)="","",VLOOKUP($G22,DE_31_I!$G$3:$J$119,4,FALSE)),"")</f>
        <v>393.66000207189478</v>
      </c>
      <c r="AF22" s="378" t="str">
        <f>IFERROR(IF(VLOOKUP($G22,DE_102_105_16_29_33_I!$G$3:$L$119,4,FALSE)="","",VLOOKUP($G22,DE_102_105_16_29_33_I!$G$3:$L$119,4,FALSE)),"")</f>
        <v>S/I</v>
      </c>
      <c r="AG22" s="378" t="str">
        <f>IFERROR(IF(VLOOKUP($G22,DE_102_105_16_29_33_I!$G$3:$L$119,5,FALSE)="","",VLOOKUP($G22,DE_102_105_16_29_33_I!$G$3:$L$119,5,FALSE)),"")</f>
        <v>S/I</v>
      </c>
      <c r="AH22" s="378"/>
      <c r="AI22" s="378" t="str">
        <f>IFERROR(IF(VLOOKUP($G22,EA_10_90_I!$G$3:$I$119,2,FALSE)="","",VLOOKUP($G22,EA_10_90_I!$G$3:$I$119,2,FALSE)),"")</f>
        <v>S/I</v>
      </c>
      <c r="AJ22" s="378" t="str">
        <f>IFERROR(IF(VLOOKUP($G22,EA_10_90_I!$G$3:$I$119,3,FALSE)="","",VLOOKUP($G22,EA_10_90_I!$G$3:$I$119,3,FALSE)),"")</f>
        <v>S/I</v>
      </c>
      <c r="AK22" s="378"/>
      <c r="AL22" s="378"/>
      <c r="AM22" s="690">
        <f>IFERROR(IF(VLOOKUP($G22,EA_34_I!$G$3:$J$119,4,FALSE)="","",VLOOKUP($G22,EA_34_I!$G$3:$J$119,4,FALSE)),"")</f>
        <v>1.4176769518738586</v>
      </c>
      <c r="AN22" s="378" t="str">
        <f>IFERROR(IF(VLOOKUP($G22,EA_35_I!$G$3:$J$119,4,FALSE)="","",VLOOKUP($G22,EA_35_I!$G$3:$J$119,4,FALSE)),"")</f>
        <v>S/R</v>
      </c>
      <c r="AO22" s="378">
        <f>IFERROR(IF(VLOOKUP($G22,EA_22_22a_I!$G$3:$J$119,4,FALSE)="","",VLOOKUP($G22,EA_22_22a_I!$G$3:$J$119,4,FALSE)),"")</f>
        <v>1368.81</v>
      </c>
      <c r="AP22" s="378">
        <f>IFERROR(IF(VLOOKUP($G22,EA_22_22a_I!$G$3:$L$119,6,FALSE)="","",VLOOKUP($G22,EA_22_22a_I!$G$3:$L$119,6,FALSE)),"")</f>
        <v>946.45</v>
      </c>
      <c r="AQ22" s="378">
        <f>IFERROR(IF(VLOOKUP($G22,EA_23_I!$G$3:$L$119,6,FALSE)="","",VLOOKUP($G22,EA_23_I!$G$3:$L$119,6,FALSE)),"")</f>
        <v>0.01</v>
      </c>
      <c r="AR22" s="378"/>
      <c r="AS22" s="378"/>
      <c r="AT22" s="378"/>
      <c r="AU22" s="378">
        <f>IFERROR(IF(VLOOKUP($G22,BPU_24_I!$G$3:$J$119,4,FALSE)="","",VLOOKUP($G22,BPU_24_I!$G$3:$J$119,4,FALSE)),"")</f>
        <v>129.16</v>
      </c>
      <c r="AV22" s="378">
        <f>IFERROR(IF(VLOOKUP($G22,IS_91_I!$G$3:$H$119,2,FALSE)="","",VLOOKUP($G22,IS_91_I!$G$3:$H$119,2,FALSE)),"")</f>
        <v>11.48</v>
      </c>
      <c r="AW22" s="378">
        <f>IFERROR(IF(VLOOKUP($G22,IS_40_I!$G$3:$H$119,2,FALSE)="","",VLOOKUP($G22,IS_40_I!$G$3:$H$119,2,FALSE)),"")</f>
        <v>14.28</v>
      </c>
      <c r="AX22" s="378">
        <f>IFERROR(IF(VLOOKUP($G22,IS_31_I!$G$3:$H$119,2,FALSE)="","",VLOOKUP($G22,IS_31_I!$G$3:$H$119,2,FALSE)),"")</f>
        <v>21.86</v>
      </c>
      <c r="AY22" s="378">
        <f>IFERROR(IF(VLOOKUP($G22,IS_32_I!$G$3:$H$119,2,FALSE)="","",VLOOKUP($G22,IS_32_I!$G$3:$H$119,2,FALSE)),"")</f>
        <v>230</v>
      </c>
      <c r="AZ22" s="378">
        <f>IFERROR(IF(VLOOKUP($G22,IS_33_I!$G$3:$H$119,2,FALSE)="","",VLOOKUP($G22,IS_33_I!$G$3:$H$119,2,FALSE)),"")</f>
        <v>6.59</v>
      </c>
      <c r="BA22" s="378">
        <f>IFERROR(IF(VLOOKUP($G22,IS_34_I!$G$3:$H$119,2,FALSE)="","",VLOOKUP($G22,IS_34_I!$G$3:$H$119,2,FALSE)),"")</f>
        <v>0.94</v>
      </c>
      <c r="BB22" s="378">
        <f>IFERROR(IF(VLOOKUP($G22,IS_36_I!$G$3:$I$119,3,FALSE)="","",VLOOKUP($G22,IS_36_I!$G$3:$I$119,3,FALSE)),"")</f>
        <v>15</v>
      </c>
      <c r="BC22" s="378">
        <f>IFERROR(IF(VLOOKUP($G22,IS_37_I!$G$3:$I$119,3,FALSE)="","",VLOOKUP($G22,IS_37_I!$G$3:$I$119,3,FALSE)),"")</f>
        <v>23.45</v>
      </c>
      <c r="BD22" s="378" t="str">
        <f>IFERROR(IF(VLOOKUP($G22,IS_39_I!$G$3:$L$119,6,FALSE)="","",VLOOKUP($G22,IS_39_I!$G$3:$L$119,6,FALSE)),"")</f>
        <v>S/I</v>
      </c>
      <c r="BE22" s="378" t="str">
        <f>IFERROR(IF(VLOOKUP($G22,IS_39a_I!$G$3:$J$119,4,FALSE)="","",VLOOKUP($G22,IS_39a_I!$G$3:$J$119,4,FALSE)),"")</f>
        <v>S/I</v>
      </c>
      <c r="BF22" s="378">
        <f>IFERROR(IF(VLOOKUP($G22,IS_58_I!$G$3:$L$119,6,FALSE)="","",VLOOKUP($G22,IS_58_I!$G$3:$L$119,6,FALSE)),"")</f>
        <v>0.34704237024759138</v>
      </c>
      <c r="BG22" s="378"/>
      <c r="BH22" s="378">
        <f>IFERROR(IF(VLOOKUP($G22,DE_48_I!$G$3:$J$119,4,FALSE)="","",VLOOKUP($G22,DE_48_I!$G$3:$J$119,4,FALSE)),"")</f>
        <v>2.4500000000000002</v>
      </c>
      <c r="BI22" s="378"/>
      <c r="BJ22" s="378">
        <f>IFERROR(IF(VLOOKUP($G22,IS_5_I!$G$3:$J$119,4,FALSE)="","",VLOOKUP($G22,IS_5_I!$G$3:$J$119,4,FALSE)),"")</f>
        <v>0</v>
      </c>
      <c r="BK22" s="378">
        <f>IFERROR(IF(VLOOKUP($G22,EA_48_I!$G$3:$J$119,4,FALSE)="","",VLOOKUP($G22,EA_48_I!$G$3:$J$119,4,FALSE)),"")</f>
        <v>5.98</v>
      </c>
      <c r="BL22" s="378">
        <f>IFERROR(IF(VLOOKUP($G22,IG_1_I!$G$3:$J$119,4,FALSE)="","",VLOOKUP($G22,IG_1_I!$G$3:$J$119,4,FALSE)),"")</f>
        <v>45.38</v>
      </c>
      <c r="BM22" s="378" t="str">
        <f>IFERROR(IF(VLOOKUP($G22,IG_66_I!$G$3:$H$119,2,FALSE)="","",VLOOKUP($G22,IG_66_I!$G$3:$H$119,2,FALSE)),"")</f>
        <v>SI</v>
      </c>
      <c r="BN22" s="690">
        <f>IFERROR(IF(VLOOKUP($G22,DE_3_I!$G$3:$J$119,4,FALSE)="","",VLOOKUP($G22,DE_3_I!$G$3:$J$119,4,FALSE)),"")</f>
        <v>23.3</v>
      </c>
      <c r="BO22" s="677"/>
      <c r="BP22" s="677"/>
      <c r="BQ22" s="677"/>
      <c r="BR22" s="677"/>
      <c r="BS22" s="378" t="str">
        <f>IFERROR(IF(VLOOKUP($G22,DE_98_IC!#REF!,2,FALSE)="","",VLOOKUP($G22,DE_98_IC!#REF!,2,FALSE)),"")</f>
        <v/>
      </c>
      <c r="BT22" s="378">
        <f>IFERROR(IF(VLOOKUP($G22,IP_6_I!$G$3:$J$119,4,FALSE)="","",VLOOKUP($G22,IP_6_I!$G$3:$J$119,4,FALSE)),"")</f>
        <v>0</v>
      </c>
      <c r="BU22" s="378" t="str">
        <f>IFERROR(IF(VLOOKUP($G22,IP_48_34_34a_I!$G$3:$N$119,7,FALSE)="","",VLOOKUP($G22,IP_48_34_34a_I!$G$3:$N$119,7,FALSE)),"")</f>
        <v>S/ZCH</v>
      </c>
      <c r="BV22" s="378" t="str">
        <f>IFERROR(IF(VLOOKUP($G22,IP_48_34_34a_I!$G$3:$N$119,8,FALSE)="","",VLOOKUP($G22,IP_48_34_34a_I!$G$3:$N$119,8,FALSE)),"")</f>
        <v>S/ZCH</v>
      </c>
      <c r="BW22" s="378" t="str">
        <f>IFERROR(IF(VLOOKUP($G22,IP_48_34_34a_I!$G$3:$N$119,6,FALSE)="","",VLOOKUP($G22,IP_48_34_34a_I!$G$3:$N$119,6,FALSE)),"")</f>
        <v>NO</v>
      </c>
      <c r="BX22" s="378" t="str">
        <f>IFERROR(IF(VLOOKUP($G22,IP_43_43a_I!$G$3:$L$119,5,FALSE)="","",VLOOKUP($G22,IP_43_43a_I!$G$3:$L$119,5,FALSE)),"")</f>
        <v>Sin ZT</v>
      </c>
      <c r="BY22" s="378" t="str">
        <f>IFERROR(IF(VLOOKUP($G22,IP_43_43a_I!$G$3:$L$119,6,FALSE)="","",VLOOKUP($G22,IP_43_43a_I!$G$3:$L$119,6,FALSE)),"")</f>
        <v>Sin ZT</v>
      </c>
      <c r="BZ22" s="378"/>
      <c r="CA22" s="378"/>
      <c r="CB22" s="378"/>
      <c r="CC22" s="378" t="str">
        <f>IFERROR(IF(VLOOKUP($G22,IG_92_I!$G$3:$H$119,2,FALSE)="","",VLOOKUP($G22,IG_92_I!$G$3:$H$119,2,FALSE)),"")</f>
        <v>S/I</v>
      </c>
      <c r="CD22" s="378" t="str">
        <f>IFERROR(IF(VLOOKUP($G22,IG_91_I!$G$3:$K$119,5,FALSE)="","",VLOOKUP($G22,IG_91_I!$G$3:$K$119,5,FALSE)),"")</f>
        <v/>
      </c>
      <c r="CE22" s="378">
        <f>IFERROR(IF(VLOOKUP($G22,IG_90_I!$G$3:$H$119,2,FALSE)="","",VLOOKUP($G22,IG_90_I!$G$3:$H$119,2,FALSE)),"")</f>
        <v>56.14</v>
      </c>
      <c r="CF22" s="96"/>
      <c r="CG22" s="96"/>
      <c r="CH22" s="96"/>
      <c r="CI22" s="96"/>
      <c r="CJ22" s="96"/>
      <c r="CK22" s="96"/>
      <c r="CL22" s="96"/>
      <c r="CM22" s="96"/>
      <c r="CN22" s="96"/>
      <c r="CO22" s="96"/>
      <c r="CP22" s="96"/>
    </row>
    <row r="23" spans="1:94" ht="15" x14ac:dyDescent="0.25">
      <c r="A23" s="429" t="s">
        <v>199</v>
      </c>
      <c r="B23" s="429" t="s">
        <v>199</v>
      </c>
      <c r="C23" s="419" t="s">
        <v>200</v>
      </c>
      <c r="D23" s="392" t="s">
        <v>200</v>
      </c>
      <c r="E23" s="377">
        <v>5001</v>
      </c>
      <c r="F23" s="429" t="s">
        <v>204</v>
      </c>
      <c r="G23" s="677">
        <v>5107</v>
      </c>
      <c r="H23" s="378">
        <f>IFERROR(IF(VLOOKUP($G23,BPU_20_I!$G$3:$H$119,2,FALSE)="","",VLOOKUP($G23,BPU_20_I!$G$3:$H$119,2,FALSE)),"")</f>
        <v>487.85</v>
      </c>
      <c r="I23" s="87">
        <f>IFERROR(IF(VLOOKUP($G23,BPU_21_I!$G$3:$J$119,4,FALSE)="","",VLOOKUP($G23,BPU_21_I!$G$3:$J$119,4,FALSE)),"")</f>
        <v>7.45</v>
      </c>
      <c r="J23" s="378">
        <f>IFERROR(IF(VLOOKUP($G23,BPU_22_I!$G$3:$H$119,2,FALSE)="","",VLOOKUP($G23,BPU_22_I!$G$3:$H$119,2,FALSE)),"")</f>
        <v>2965.34</v>
      </c>
      <c r="K23" s="378">
        <f>IFERROR(IF(VLOOKUP($G23,BPU_23_I!$G$3:$J$119,4,FALSE)="","",VLOOKUP($G23,BPU_23_I!$G$3:$J$119,4,FALSE)),"")</f>
        <v>3.13</v>
      </c>
      <c r="L23" s="378">
        <f>IFERROR(IF(VLOOKUP($G23,BPU_28a_I!$G$3:$J$119,4,FALSE)="","",VLOOKUP($G23,BPU_28a_I!$G$3:$J$119,4,FALSE)),"")</f>
        <v>48.98</v>
      </c>
      <c r="M23" s="378">
        <f>IFERROR(IF(VLOOKUP($G23,BPU_28b_I!$G$3:$J$119,4,FALSE)="","",VLOOKUP($G23,BPU_28b_I!$G$3:$J$119,4,FALSE)),"")</f>
        <v>45.09</v>
      </c>
      <c r="N23" s="378">
        <f>IFERROR(IF(VLOOKUP($G23,BPU_29_I!$G$3:$L$119,6,FALSE)="","",VLOOKUP($G23,BPU_29_I!$G$3:$L$119,6,FALSE)),"")</f>
        <v>5.0599999999999996</v>
      </c>
      <c r="O23" s="378" t="str">
        <f>IFERROR(IF(VLOOKUP($G23,BPU_7_I!$G$3:$H$119,2,FALSE)="","",VLOOKUP($G23,BPU_7_I!$G$3:$H$119,2,FALSE)),"")</f>
        <v>S/I</v>
      </c>
      <c r="P23" s="378" t="str">
        <f>IFERROR(IF(VLOOKUP($G23,BPU_8_I!$G$3:$J$119,4,FALSE)="","",VLOOKUP($G23,BPU_8_I!$G$3:$J$119,4,FALSE)),"")</f>
        <v>S/I</v>
      </c>
      <c r="Q23" s="378">
        <f>IFERROR(IF(VLOOKUP($G23,BPU_3_I!$G$3:$H$119,2,FALSE)="","",VLOOKUP($G23,BPU_3_I!$G$3:$H$119,2,FALSE)),"")</f>
        <v>677.42</v>
      </c>
      <c r="R23" s="378">
        <f>IFERROR(IF(VLOOKUP($G23,BPU_4_I!$G$3:$H$119,2,FALSE)="","",VLOOKUP($G23,BPU_4_I!$G$3:$H$119,2,FALSE)),"")</f>
        <v>1</v>
      </c>
      <c r="S23" s="378">
        <f>IFERROR(IF(VLOOKUP($G23,BPU_1_I!$G$3:$H$119,2,FALSE)="","",VLOOKUP($G23,BPU_1_I!$G$3:$H$119,2,FALSE)),"")</f>
        <v>718.33</v>
      </c>
      <c r="T23" s="378">
        <f>IFERROR(IF(VLOOKUP($G23,BPU_25_I!$G$3:$H$119,2,FALSE)="","",VLOOKUP($G23,BPU_25_I!$G$3:$H$119,2,FALSE)),"")</f>
        <v>472.65</v>
      </c>
      <c r="U23" s="378" t="str">
        <f>IFERROR(IF(VLOOKUP($G23,BPU_26_26x_26b_I!$G$3:$H$119,2,FALSE)="","",VLOOKUP($G23,BPU_26_26x_26b_I!$G$3:$H$119,2,FALSE)),"")</f>
        <v>S/I</v>
      </c>
      <c r="V23" s="378" t="str">
        <f>IFERROR(IF(VLOOKUP($G23,BPU_26_26x_26b_I!$G$3:$I$119,3,FALSE)="","",VLOOKUP($G23,BPU_26_26x_26b_I!$G$3:$I$119,3,FALSE)),"")</f>
        <v>S/I</v>
      </c>
      <c r="W23" s="378" t="str">
        <f>IFERROR(IF(VLOOKUP($G23,BPU_26_26x_26b_I!$G$3:$J$119,4,FALSE)="","",VLOOKUP($G23,BPU_26_26x_26b_I!$G$3:$J$119,4,FALSE)),"")</f>
        <v>S/I</v>
      </c>
      <c r="X23" s="378"/>
      <c r="Y23" s="378">
        <f>IFERROR(IF(VLOOKUP($G23,EA_93_I!$G$3:$L$119,6,FALSE)="","",VLOOKUP($G23,EA_93_I!$G$3:$L$119,6,FALSE)),"")</f>
        <v>0.78</v>
      </c>
      <c r="Z23" s="689">
        <v>13.25</v>
      </c>
      <c r="AA23" s="378" t="str">
        <f>IFERROR(IF(VLOOKUP($G23,DE_102_105_16_29_33_I!$G$3:$L$119,6,FALSE)="","",VLOOKUP($G23,DE_102_105_16_29_33_I!$G$3:$L$119,6,FALSE)),"")</f>
        <v>S/I</v>
      </c>
      <c r="AB23" s="378" t="str">
        <f>IFERROR(IF(VLOOKUP($G23,DE_102_105_16_29_33_I!$G$3:$L$119,2,FALSE)="","",VLOOKUP($G23,DE_102_105_16_29_33_I!$G$3:$L$119,2,FALSE)),"")</f>
        <v>S/I</v>
      </c>
      <c r="AC23" s="378" t="str">
        <f>IFERROR(IF(VLOOKUP($G23,DE_102_105_16_29_33_I!$G$3:$L$119,3,FALSE)="","",VLOOKUP($G23,DE_102_105_16_29_33_I!$G$3:$L$119,3,FALSE)),"")</f>
        <v>S/I</v>
      </c>
      <c r="AD23" s="378">
        <f>IFERROR(IF(VLOOKUP($G23,DE_28_I!$G$3:$J$119,4,FALSE)="","",VLOOKUP($G23,DE_28_I!$G$3:$J$119,4,FALSE)),"")</f>
        <v>11.585136270165377</v>
      </c>
      <c r="AE23" s="378">
        <f>IFERROR(IF(VLOOKUP($G23,DE_31_I!$G$3:$J$119,4,FALSE)="","",VLOOKUP($G23,DE_31_I!$G$3:$J$119,4,FALSE)),"")</f>
        <v>367.82807657775072</v>
      </c>
      <c r="AF23" s="378" t="str">
        <f>IFERROR(IF(VLOOKUP($G23,DE_102_105_16_29_33_I!$G$3:$L$119,4,FALSE)="","",VLOOKUP($G23,DE_102_105_16_29_33_I!$G$3:$L$119,4,FALSE)),"")</f>
        <v>S/I</v>
      </c>
      <c r="AG23" s="378" t="str">
        <f>IFERROR(IF(VLOOKUP($G23,DE_102_105_16_29_33_I!$G$3:$L$119,5,FALSE)="","",VLOOKUP($G23,DE_102_105_16_29_33_I!$G$3:$L$119,5,FALSE)),"")</f>
        <v>S/I</v>
      </c>
      <c r="AH23" s="378"/>
      <c r="AI23" s="378" t="str">
        <f>IFERROR(IF(VLOOKUP($G23,EA_10_90_I!$G$3:$I$119,2,FALSE)="","",VLOOKUP($G23,EA_10_90_I!$G$3:$I$119,2,FALSE)),"")</f>
        <v>S/I</v>
      </c>
      <c r="AJ23" s="378" t="str">
        <f>IFERROR(IF(VLOOKUP($G23,EA_10_90_I!$G$3:$I$119,3,FALSE)="","",VLOOKUP($G23,EA_10_90_I!$G$3:$I$119,3,FALSE)),"")</f>
        <v>S/I</v>
      </c>
      <c r="AK23" s="378"/>
      <c r="AL23" s="378"/>
      <c r="AM23" s="690">
        <f>IFERROR(IF(VLOOKUP($G23,EA_34_I!$G$3:$J$119,4,FALSE)="","",VLOOKUP($G23,EA_34_I!$G$3:$J$119,4,FALSE)),"")</f>
        <v>1.2080202470093884</v>
      </c>
      <c r="AN23" s="378">
        <f>IFERROR(IF(VLOOKUP($G23,EA_35_I!$G$3:$J$119,4,FALSE)="","",VLOOKUP($G23,EA_35_I!$G$3:$J$119,4,FALSE)),"")</f>
        <v>2.61</v>
      </c>
      <c r="AO23" s="378">
        <f>IFERROR(IF(VLOOKUP($G23,EA_22_22a_I!$G$3:$J$119,4,FALSE)="","",VLOOKUP($G23,EA_22_22a_I!$G$3:$J$119,4,FALSE)),"")</f>
        <v>786.5</v>
      </c>
      <c r="AP23" s="378">
        <f>IFERROR(IF(VLOOKUP($G23,EA_22_22a_I!$G$3:$L$119,6,FALSE)="","",VLOOKUP($G23,EA_22_22a_I!$G$3:$L$119,6,FALSE)),"")</f>
        <v>1257</v>
      </c>
      <c r="AQ23" s="378">
        <f>IFERROR(IF(VLOOKUP($G23,EA_23_I!$G$3:$L$119,6,FALSE)="","",VLOOKUP($G23,EA_23_I!$G$3:$L$119,6,FALSE)),"")</f>
        <v>0.02</v>
      </c>
      <c r="AR23" s="378"/>
      <c r="AS23" s="378"/>
      <c r="AT23" s="378"/>
      <c r="AU23" s="378">
        <f>IFERROR(IF(VLOOKUP($G23,BPU_24_I!$G$3:$J$119,4,FALSE)="","",VLOOKUP($G23,BPU_24_I!$G$3:$J$119,4,FALSE)),"")</f>
        <v>202.44</v>
      </c>
      <c r="AV23" s="378">
        <f>IFERROR(IF(VLOOKUP($G23,IS_91_I!$G$3:$H$119,2,FALSE)="","",VLOOKUP($G23,IS_91_I!$G$3:$H$119,2,FALSE)),"")</f>
        <v>13.67</v>
      </c>
      <c r="AW23" s="378">
        <f>IFERROR(IF(VLOOKUP($G23,IS_40_I!$G$3:$H$119,2,FALSE)="","",VLOOKUP($G23,IS_40_I!$G$3:$H$119,2,FALSE)),"")</f>
        <v>28.59</v>
      </c>
      <c r="AX23" s="378">
        <f>IFERROR(IF(VLOOKUP($G23,IS_31_I!$G$3:$H$119,2,FALSE)="","",VLOOKUP($G23,IS_31_I!$G$3:$H$119,2,FALSE)),"")</f>
        <v>17.59</v>
      </c>
      <c r="AY23" s="378">
        <f>IFERROR(IF(VLOOKUP($G23,IS_32_I!$G$3:$H$119,2,FALSE)="","",VLOOKUP($G23,IS_32_I!$G$3:$H$119,2,FALSE)),"")</f>
        <v>511</v>
      </c>
      <c r="AZ23" s="378">
        <f>IFERROR(IF(VLOOKUP($G23,IS_33_I!$G$3:$H$119,2,FALSE)="","",VLOOKUP($G23,IS_33_I!$G$3:$H$119,2,FALSE)),"")</f>
        <v>7.1</v>
      </c>
      <c r="BA23" s="378">
        <f>IFERROR(IF(VLOOKUP($G23,IS_34_I!$G$3:$H$119,2,FALSE)="","",VLOOKUP($G23,IS_34_I!$G$3:$H$119,2,FALSE)),"")</f>
        <v>1.52</v>
      </c>
      <c r="BB23" s="378">
        <f>IFERROR(IF(VLOOKUP($G23,IS_36_I!$G$3:$I$119,3,FALSE)="","",VLOOKUP($G23,IS_36_I!$G$3:$I$119,3,FALSE)),"")</f>
        <v>15.84</v>
      </c>
      <c r="BC23" s="378">
        <f>IFERROR(IF(VLOOKUP($G23,IS_37_I!$G$3:$I$119,3,FALSE)="","",VLOOKUP($G23,IS_37_I!$G$3:$I$119,3,FALSE)),"")</f>
        <v>26.74</v>
      </c>
      <c r="BD23" s="378" t="str">
        <f>IFERROR(IF(VLOOKUP($G23,IS_39_I!$G$3:$L$119,6,FALSE)="","",VLOOKUP($G23,IS_39_I!$G$3:$L$119,6,FALSE)),"")</f>
        <v>S/I</v>
      </c>
      <c r="BE23" s="378" t="str">
        <f>IFERROR(IF(VLOOKUP($G23,IS_39a_I!$G$3:$J$119,4,FALSE)="","",VLOOKUP($G23,IS_39a_I!$G$3:$J$119,4,FALSE)),"")</f>
        <v>S/I</v>
      </c>
      <c r="BF23" s="378">
        <f>IFERROR(IF(VLOOKUP($G23,IS_58_I!$G$3:$L$119,6,FALSE)="","",VLOOKUP($G23,IS_58_I!$G$3:$L$119,6,FALSE)),"")</f>
        <v>0.37941321284791613</v>
      </c>
      <c r="BG23" s="378"/>
      <c r="BH23" s="378">
        <f>IFERROR(IF(VLOOKUP($G23,DE_48_I!$G$3:$J$119,4,FALSE)="","",VLOOKUP($G23,DE_48_I!$G$3:$J$119,4,FALSE)),"")</f>
        <v>9.64</v>
      </c>
      <c r="BI23" s="378"/>
      <c r="BJ23" s="378">
        <f>IFERROR(IF(VLOOKUP($G23,IS_5_I!$G$3:$J$119,4,FALSE)="","",VLOOKUP($G23,IS_5_I!$G$3:$J$119,4,FALSE)),"")</f>
        <v>0.02</v>
      </c>
      <c r="BK23" s="378">
        <f>IFERROR(IF(VLOOKUP($G23,EA_48_I!$G$3:$J$119,4,FALSE)="","",VLOOKUP($G23,EA_48_I!$G$3:$J$119,4,FALSE)),"")</f>
        <v>6.52</v>
      </c>
      <c r="BL23" s="378">
        <f>IFERROR(IF(VLOOKUP($G23,IG_1_I!$G$3:$J$119,4,FALSE)="","",VLOOKUP($G23,IG_1_I!$G$3:$J$119,4,FALSE)),"")</f>
        <v>49.89</v>
      </c>
      <c r="BM23" s="378" t="str">
        <f>IFERROR(IF(VLOOKUP($G23,IG_66_I!$G$3:$H$119,2,FALSE)="","",VLOOKUP($G23,IG_66_I!$G$3:$H$119,2,FALSE)),"")</f>
        <v>NO</v>
      </c>
      <c r="BN23" s="690">
        <f>IFERROR(IF(VLOOKUP($G23,DE_3_I!$G$3:$J$119,4,FALSE)="","",VLOOKUP($G23,DE_3_I!$G$3:$J$119,4,FALSE)),"")</f>
        <v>63.58</v>
      </c>
      <c r="BO23" s="677"/>
      <c r="BP23" s="677"/>
      <c r="BQ23" s="677"/>
      <c r="BR23" s="677"/>
      <c r="BS23" s="378" t="str">
        <f>IFERROR(IF(VLOOKUP($G23,DE_98_IC!#REF!,2,FALSE)="","",VLOOKUP($G23,DE_98_IC!#REF!,2,FALSE)),"")</f>
        <v/>
      </c>
      <c r="BT23" s="378">
        <f>IFERROR(IF(VLOOKUP($G23,IP_6_I!$G$3:$J$119,4,FALSE)="","",VLOOKUP($G23,IP_6_I!$G$3:$J$119,4,FALSE)),"")</f>
        <v>0</v>
      </c>
      <c r="BU23" s="378" t="str">
        <f>IFERROR(IF(VLOOKUP($G23,IP_48_34_34a_I!$G$3:$N$119,7,FALSE)="","",VLOOKUP($G23,IP_48_34_34a_I!$G$3:$N$119,7,FALSE)),"")</f>
        <v>S/ZCH</v>
      </c>
      <c r="BV23" s="378" t="str">
        <f>IFERROR(IF(VLOOKUP($G23,IP_48_34_34a_I!$G$3:$N$119,8,FALSE)="","",VLOOKUP($G23,IP_48_34_34a_I!$G$3:$N$119,8,FALSE)),"")</f>
        <v>S/ZCH</v>
      </c>
      <c r="BW23" s="378" t="str">
        <f>IFERROR(IF(VLOOKUP($G23,IP_48_34_34a_I!$G$3:$N$119,6,FALSE)="","",VLOOKUP($G23,IP_48_34_34a_I!$G$3:$N$119,6,FALSE)),"")</f>
        <v>NO</v>
      </c>
      <c r="BX23" s="378" t="str">
        <f>IFERROR(IF(VLOOKUP($G23,IP_43_43a_I!$G$3:$L$119,5,FALSE)="","",VLOOKUP($G23,IP_43_43a_I!$G$3:$L$119,5,FALSE)),"")</f>
        <v>Sin ZT</v>
      </c>
      <c r="BY23" s="378" t="str">
        <f>IFERROR(IF(VLOOKUP($G23,IP_43_43a_I!$G$3:$L$119,6,FALSE)="","",VLOOKUP($G23,IP_43_43a_I!$G$3:$L$119,6,FALSE)),"")</f>
        <v>Sin ZT</v>
      </c>
      <c r="BZ23" s="378"/>
      <c r="CA23" s="378"/>
      <c r="CB23" s="378"/>
      <c r="CC23" s="378" t="str">
        <f>IFERROR(IF(VLOOKUP($G23,IG_92_I!$G$3:$H$119,2,FALSE)="","",VLOOKUP($G23,IG_92_I!$G$3:$H$119,2,FALSE)),"")</f>
        <v>NO</v>
      </c>
      <c r="CD23" s="378">
        <f>IFERROR(IF(VLOOKUP($G23,IG_91_I!$G$3:$K$119,5,FALSE)="","",VLOOKUP($G23,IG_91_I!$G$3:$K$119,5,FALSE)),"")</f>
        <v>986.3</v>
      </c>
      <c r="CE23" s="378">
        <f>IFERROR(IF(VLOOKUP($G23,IG_90_I!$G$3:$H$119,2,FALSE)="","",VLOOKUP($G23,IG_90_I!$G$3:$H$119,2,FALSE)),"")</f>
        <v>51.65</v>
      </c>
      <c r="CF23" s="96"/>
      <c r="CG23" s="96"/>
      <c r="CH23" s="96"/>
      <c r="CI23" s="96"/>
      <c r="CJ23" s="96"/>
      <c r="CK23" s="96"/>
      <c r="CL23" s="96"/>
      <c r="CM23" s="96"/>
      <c r="CN23" s="96"/>
      <c r="CO23" s="96"/>
      <c r="CP23" s="96"/>
    </row>
    <row r="24" spans="1:94" ht="15" x14ac:dyDescent="0.25">
      <c r="A24" s="429" t="s">
        <v>199</v>
      </c>
      <c r="B24" s="429" t="s">
        <v>199</v>
      </c>
      <c r="C24" s="419" t="s">
        <v>200</v>
      </c>
      <c r="D24" s="392" t="s">
        <v>200</v>
      </c>
      <c r="E24" s="377">
        <v>5001</v>
      </c>
      <c r="F24" s="429" t="s">
        <v>205</v>
      </c>
      <c r="G24" s="677">
        <v>5109</v>
      </c>
      <c r="H24" s="378">
        <f>IFERROR(IF(VLOOKUP($G24,BPU_20_I!$G$3:$H$119,2,FALSE)="","",VLOOKUP($G24,BPU_20_I!$G$3:$H$119,2,FALSE)),"")</f>
        <v>422.81</v>
      </c>
      <c r="I24" s="87">
        <f>IFERROR(IF(VLOOKUP($G24,BPU_21_I!$G$3:$J$119,4,FALSE)="","",VLOOKUP($G24,BPU_21_I!$G$3:$J$119,4,FALSE)),"")</f>
        <v>2.2599999999999998</v>
      </c>
      <c r="J24" s="378">
        <f>IFERROR(IF(VLOOKUP($G24,BPU_22_I!$G$3:$H$119,2,FALSE)="","",VLOOKUP($G24,BPU_22_I!$G$3:$H$119,2,FALSE)),"")</f>
        <v>2411.59</v>
      </c>
      <c r="K24" s="378">
        <f>IFERROR(IF(VLOOKUP($G24,BPU_23_I!$G$3:$J$119,4,FALSE)="","",VLOOKUP($G24,BPU_23_I!$G$3:$J$119,4,FALSE)),"")</f>
        <v>4.18</v>
      </c>
      <c r="L24" s="378">
        <f>IFERROR(IF(VLOOKUP($G24,BPU_28a_I!$G$3:$J$119,4,FALSE)="","",VLOOKUP($G24,BPU_28a_I!$G$3:$J$119,4,FALSE)),"")</f>
        <v>56.11</v>
      </c>
      <c r="M24" s="378">
        <f>IFERROR(IF(VLOOKUP($G24,BPU_28b_I!$G$3:$J$119,4,FALSE)="","",VLOOKUP($G24,BPU_28b_I!$G$3:$J$119,4,FALSE)),"")</f>
        <v>65.47</v>
      </c>
      <c r="N24" s="378">
        <f>IFERROR(IF(VLOOKUP($G24,BPU_29_I!$G$3:$L$119,6,FALSE)="","",VLOOKUP($G24,BPU_29_I!$G$3:$L$119,6,FALSE)),"")</f>
        <v>4.01</v>
      </c>
      <c r="O24" s="378">
        <f>IFERROR(IF(VLOOKUP($G24,BPU_7_I!$G$3:$H$119,2,FALSE)="","",VLOOKUP($G24,BPU_7_I!$G$3:$H$119,2,FALSE)),"")</f>
        <v>1233.32</v>
      </c>
      <c r="P24" s="378">
        <f>IFERROR(IF(VLOOKUP($G24,BPU_8_I!$G$3:$J$119,4,FALSE)="","",VLOOKUP($G24,BPU_8_I!$G$3:$J$119,4,FALSE)),"")</f>
        <v>10.69</v>
      </c>
      <c r="Q24" s="378">
        <f>IFERROR(IF(VLOOKUP($G24,BPU_3_I!$G$3:$H$119,2,FALSE)="","",VLOOKUP($G24,BPU_3_I!$G$3:$H$119,2,FALSE)),"")</f>
        <v>653.78</v>
      </c>
      <c r="R24" s="378">
        <f>IFERROR(IF(VLOOKUP($G24,BPU_4_I!$G$3:$H$119,2,FALSE)="","",VLOOKUP($G24,BPU_4_I!$G$3:$H$119,2,FALSE)),"")</f>
        <v>0.8</v>
      </c>
      <c r="S24" s="378">
        <f>IFERROR(IF(VLOOKUP($G24,BPU_1_I!$G$3:$H$119,2,FALSE)="","",VLOOKUP($G24,BPU_1_I!$G$3:$H$119,2,FALSE)),"")</f>
        <v>944.92</v>
      </c>
      <c r="T24" s="378">
        <f>IFERROR(IF(VLOOKUP($G24,BPU_25_I!$G$3:$H$119,2,FALSE)="","",VLOOKUP($G24,BPU_25_I!$G$3:$H$119,2,FALSE)),"")</f>
        <v>253.42</v>
      </c>
      <c r="U24" s="378">
        <f>IFERROR(IF(VLOOKUP($G24,BPU_26_26x_26b_I!$G$3:$H$119,2,FALSE)="","",VLOOKUP($G24,BPU_26_26x_26b_I!$G$3:$H$119,2,FALSE)),"")</f>
        <v>14.73</v>
      </c>
      <c r="V24" s="378" t="str">
        <f>IFERROR(IF(VLOOKUP($G24,BPU_26_26x_26b_I!$G$3:$I$119,3,FALSE)="","",VLOOKUP($G24,BPU_26_26x_26b_I!$G$3:$I$119,3,FALSE)),"")</f>
        <v>S/I</v>
      </c>
      <c r="W24" s="378">
        <f>IFERROR(IF(VLOOKUP($G24,BPU_26_26x_26b_I!$G$3:$J$119,4,FALSE)="","",VLOOKUP($G24,BPU_26_26x_26b_I!$G$3:$J$119,4,FALSE)),"")</f>
        <v>2.5299999999999998</v>
      </c>
      <c r="X24" s="378"/>
      <c r="Y24" s="378">
        <f>IFERROR(IF(VLOOKUP($G24,EA_93_I!$G$3:$L$119,6,FALSE)="","",VLOOKUP($G24,EA_93_I!$G$3:$L$119,6,FALSE)),"")</f>
        <v>0.46</v>
      </c>
      <c r="Z24" s="689">
        <v>21.15</v>
      </c>
      <c r="AA24" s="378">
        <f>IFERROR(IF(VLOOKUP($G24,DE_102_105_16_29_33_I!$G$3:$L$119,6,FALSE)="","",VLOOKUP($G24,DE_102_105_16_29_33_I!$G$3:$L$119,6,FALSE)),"")</f>
        <v>0.91666666666666663</v>
      </c>
      <c r="AB24" s="378">
        <f>IFERROR(IF(VLOOKUP($G24,DE_102_105_16_29_33_I!$G$3:$L$119,2,FALSE)="","",VLOOKUP($G24,DE_102_105_16_29_33_I!$G$3:$L$119,2,FALSE)),"")</f>
        <v>37.4</v>
      </c>
      <c r="AC24" s="378">
        <f>IFERROR(IF(VLOOKUP($G24,DE_102_105_16_29_33_I!$G$3:$L$119,3,FALSE)="","",VLOOKUP($G24,DE_102_105_16_29_33_I!$G$3:$L$119,3,FALSE)),"")</f>
        <v>63.6</v>
      </c>
      <c r="AD24" s="378">
        <f>IFERROR(IF(VLOOKUP($G24,DE_28_I!$G$3:$J$119,4,FALSE)="","",VLOOKUP($G24,DE_28_I!$G$3:$J$119,4,FALSE)),"")</f>
        <v>5.0991501416430589</v>
      </c>
      <c r="AE24" s="378">
        <f>IFERROR(IF(VLOOKUP($G24,DE_31_I!$G$3:$J$119,4,FALSE)="","",VLOOKUP($G24,DE_31_I!$G$3:$J$119,4,FALSE)),"")</f>
        <v>281.30311614730874</v>
      </c>
      <c r="AF24" s="378">
        <f>IFERROR(IF(VLOOKUP($G24,DE_102_105_16_29_33_I!$G$3:$L$119,4,FALSE)="","",VLOOKUP($G24,DE_102_105_16_29_33_I!$G$3:$L$119,4,FALSE)),"")</f>
        <v>55</v>
      </c>
      <c r="AG24" s="378">
        <f>IFERROR(IF(VLOOKUP($G24,DE_102_105_16_29_33_I!$G$3:$L$119,5,FALSE)="","",VLOOKUP($G24,DE_102_105_16_29_33_I!$G$3:$L$119,5,FALSE)),"")</f>
        <v>60</v>
      </c>
      <c r="AH24" s="378"/>
      <c r="AI24" s="378" t="str">
        <f>IFERROR(IF(VLOOKUP($G24,EA_10_90_I!$G$3:$I$119,2,FALSE)="","",VLOOKUP($G24,EA_10_90_I!$G$3:$I$119,2,FALSE)),"")</f>
        <v>S/I</v>
      </c>
      <c r="AJ24" s="378" t="str">
        <f>IFERROR(IF(VLOOKUP($G24,EA_10_90_I!$G$3:$I$119,3,FALSE)="","",VLOOKUP($G24,EA_10_90_I!$G$3:$I$119,3,FALSE)),"")</f>
        <v>S/I</v>
      </c>
      <c r="AK24" s="378"/>
      <c r="AL24" s="378"/>
      <c r="AM24" s="690">
        <f>IFERROR(IF(VLOOKUP($G24,EA_34_I!$G$3:$J$119,4,FALSE)="","",VLOOKUP($G24,EA_34_I!$G$3:$J$119,4,FALSE)),"")</f>
        <v>1.1803277581590284</v>
      </c>
      <c r="AN24" s="378" t="str">
        <f>IFERROR(IF(VLOOKUP($G24,EA_35_I!$G$3:$J$119,4,FALSE)="","",VLOOKUP($G24,EA_35_I!$G$3:$J$119,4,FALSE)),"")</f>
        <v>S/R</v>
      </c>
      <c r="AO24" s="378">
        <f>IFERROR(IF(VLOOKUP($G24,EA_22_22a_I!$G$3:$J$119,4,FALSE)="","",VLOOKUP($G24,EA_22_22a_I!$G$3:$J$119,4,FALSE)),"")</f>
        <v>790.76</v>
      </c>
      <c r="AP24" s="378">
        <f>IFERROR(IF(VLOOKUP($G24,EA_22_22a_I!$G$3:$L$119,6,FALSE)="","",VLOOKUP($G24,EA_22_22a_I!$G$3:$L$119,6,FALSE)),"")</f>
        <v>697.42</v>
      </c>
      <c r="AQ24" s="378">
        <f>IFERROR(IF(VLOOKUP($G24,EA_23_I!$G$3:$L$119,6,FALSE)="","",VLOOKUP($G24,EA_23_I!$G$3:$L$119,6,FALSE)),"")</f>
        <v>0.04</v>
      </c>
      <c r="AR24" s="378"/>
      <c r="AS24" s="378"/>
      <c r="AT24" s="378"/>
      <c r="AU24" s="378">
        <f>IFERROR(IF(VLOOKUP($G24,BPU_24_I!$G$3:$J$119,4,FALSE)="","",VLOOKUP($G24,BPU_24_I!$G$3:$J$119,4,FALSE)),"")</f>
        <v>710.07</v>
      </c>
      <c r="AV24" s="378">
        <f>IFERROR(IF(VLOOKUP($G24,IS_91_I!$G$3:$H$119,2,FALSE)="","",VLOOKUP($G24,IS_91_I!$G$3:$H$119,2,FALSE)),"")</f>
        <v>5.38</v>
      </c>
      <c r="AW24" s="378">
        <f>IFERROR(IF(VLOOKUP($G24,IS_40_I!$G$3:$H$119,2,FALSE)="","",VLOOKUP($G24,IS_40_I!$G$3:$H$119,2,FALSE)),"")</f>
        <v>30.92</v>
      </c>
      <c r="AX24" s="378">
        <f>IFERROR(IF(VLOOKUP($G24,IS_31_I!$G$3:$H$119,2,FALSE)="","",VLOOKUP($G24,IS_31_I!$G$3:$H$119,2,FALSE)),"")</f>
        <v>10.36</v>
      </c>
      <c r="AY24" s="378">
        <f>IFERROR(IF(VLOOKUP($G24,IS_32_I!$G$3:$H$119,2,FALSE)="","",VLOOKUP($G24,IS_32_I!$G$3:$H$119,2,FALSE)),"")</f>
        <v>6573</v>
      </c>
      <c r="AZ24" s="378">
        <f>IFERROR(IF(VLOOKUP($G24,IS_33_I!$G$3:$H$119,2,FALSE)="","",VLOOKUP($G24,IS_33_I!$G$3:$H$119,2,FALSE)),"")</f>
        <v>4.68</v>
      </c>
      <c r="BA24" s="378">
        <f>IFERROR(IF(VLOOKUP($G24,IS_34_I!$G$3:$H$119,2,FALSE)="","",VLOOKUP($G24,IS_34_I!$G$3:$H$119,2,FALSE)),"")</f>
        <v>1.87</v>
      </c>
      <c r="BB24" s="378">
        <f>IFERROR(IF(VLOOKUP($G24,IS_36_I!$G$3:$I$119,3,FALSE)="","",VLOOKUP($G24,IS_36_I!$G$3:$I$119,3,FALSE)),"")</f>
        <v>9.81</v>
      </c>
      <c r="BC24" s="378">
        <f>IFERROR(IF(VLOOKUP($G24,IS_37_I!$G$3:$I$119,3,FALSE)="","",VLOOKUP($G24,IS_37_I!$G$3:$I$119,3,FALSE)),"")</f>
        <v>16.010000000000002</v>
      </c>
      <c r="BD24" s="378">
        <f>IFERROR(IF(VLOOKUP($G24,IS_39_I!$G$3:$L$119,6,FALSE)="","",VLOOKUP($G24,IS_39_I!$G$3:$L$119,6,FALSE)),"")</f>
        <v>46.72</v>
      </c>
      <c r="BE24" s="378">
        <f>IFERROR(IF(VLOOKUP($G24,IS_39a_I!$G$3:$J$119,4,FALSE)="","",VLOOKUP($G24,IS_39a_I!$G$3:$J$119,4,FALSE)),"")</f>
        <v>49.77</v>
      </c>
      <c r="BF24" s="378">
        <f>IFERROR(IF(VLOOKUP($G24,IS_58_I!$G$3:$L$119,6,FALSE)="","",VLOOKUP($G24,IS_58_I!$G$3:$L$119,6,FALSE)),"")</f>
        <v>0.4869688385269122</v>
      </c>
      <c r="BG24" s="378"/>
      <c r="BH24" s="378">
        <f>IFERROR(IF(VLOOKUP($G24,DE_48_I!$G$3:$J$119,4,FALSE)="","",VLOOKUP($G24,DE_48_I!$G$3:$J$119,4,FALSE)),"")</f>
        <v>7.45</v>
      </c>
      <c r="BI24" s="378"/>
      <c r="BJ24" s="378">
        <f>IFERROR(IF(VLOOKUP($G24,IS_5_I!$G$3:$J$119,4,FALSE)="","",VLOOKUP($G24,IS_5_I!$G$3:$J$119,4,FALSE)),"")</f>
        <v>0</v>
      </c>
      <c r="BK24" s="378">
        <f>IFERROR(IF(VLOOKUP($G24,EA_48_I!$G$3:$J$119,4,FALSE)="","",VLOOKUP($G24,EA_48_I!$G$3:$J$119,4,FALSE)),"")</f>
        <v>10.5</v>
      </c>
      <c r="BL24" s="378">
        <f>IFERROR(IF(VLOOKUP($G24,IG_1_I!$G$3:$J$119,4,FALSE)="","",VLOOKUP($G24,IG_1_I!$G$3:$J$119,4,FALSE)),"")</f>
        <v>47.28</v>
      </c>
      <c r="BM24" s="378" t="str">
        <f>IFERROR(IF(VLOOKUP($G24,IG_66_I!$G$3:$H$119,2,FALSE)="","",VLOOKUP($G24,IG_66_I!$G$3:$H$119,2,FALSE)),"")</f>
        <v>NO</v>
      </c>
      <c r="BN24" s="690">
        <f>IFERROR(IF(VLOOKUP($G24,DE_3_I!$G$3:$J$119,4,FALSE)="","",VLOOKUP($G24,DE_3_I!$G$3:$J$119,4,FALSE)),"")</f>
        <v>7.63</v>
      </c>
      <c r="BO24" s="677"/>
      <c r="BP24" s="677"/>
      <c r="BQ24" s="677"/>
      <c r="BR24" s="677"/>
      <c r="BS24" s="378" t="str">
        <f>IFERROR(IF(VLOOKUP($G24,DE_98_IC!#REF!,2,FALSE)="","",VLOOKUP($G24,DE_98_IC!#REF!,2,FALSE)),"")</f>
        <v/>
      </c>
      <c r="BT24" s="378">
        <f>IFERROR(IF(VLOOKUP($G24,IP_6_I!$G$3:$J$119,4,FALSE)="","",VLOOKUP($G24,IP_6_I!$G$3:$J$119,4,FALSE)),"")</f>
        <v>17.910669501891121</v>
      </c>
      <c r="BU24" s="378" t="str">
        <f>IFERROR(IF(VLOOKUP($G24,IP_48_34_34a_I!$G$3:$N$119,7,FALSE)="","",VLOOKUP($G24,IP_48_34_34a_I!$G$3:$N$119,7,FALSE)),"")</f>
        <v>S/ZCH</v>
      </c>
      <c r="BV24" s="378" t="str">
        <f>IFERROR(IF(VLOOKUP($G24,IP_48_34_34a_I!$G$3:$N$119,8,FALSE)="","",VLOOKUP($G24,IP_48_34_34a_I!$G$3:$N$119,8,FALSE)),"")</f>
        <v>S/ZCH</v>
      </c>
      <c r="BW24" s="378" t="str">
        <f>IFERROR(IF(VLOOKUP($G24,IP_48_34_34a_I!$G$3:$N$119,6,FALSE)="","",VLOOKUP($G24,IP_48_34_34a_I!$G$3:$N$119,6,FALSE)),"")</f>
        <v>SI</v>
      </c>
      <c r="BX24" s="378" t="str">
        <f>IFERROR(IF(VLOOKUP($G24,IP_43_43a_I!$G$3:$L$119,5,FALSE)="","",VLOOKUP($G24,IP_43_43a_I!$G$3:$L$119,5,FALSE)),"")</f>
        <v>Sin ZT</v>
      </c>
      <c r="BY24" s="378" t="str">
        <f>IFERROR(IF(VLOOKUP($G24,IP_43_43a_I!$G$3:$L$119,6,FALSE)="","",VLOOKUP($G24,IP_43_43a_I!$G$3:$L$119,6,FALSE)),"")</f>
        <v>Sin ZT</v>
      </c>
      <c r="BZ24" s="378"/>
      <c r="CA24" s="378"/>
      <c r="CB24" s="378"/>
      <c r="CC24" s="378" t="str">
        <f>IFERROR(IF(VLOOKUP($G24,IG_92_I!$G$3:$H$119,2,FALSE)="","",VLOOKUP($G24,IG_92_I!$G$3:$H$119,2,FALSE)),"")</f>
        <v>S/I</v>
      </c>
      <c r="CD24" s="378" t="str">
        <f>IFERROR(IF(VLOOKUP($G24,IG_91_I!$G$3:$K$119,5,FALSE)="","",VLOOKUP($G24,IG_91_I!$G$3:$K$119,5,FALSE)),"")</f>
        <v/>
      </c>
      <c r="CE24" s="378">
        <f>IFERROR(IF(VLOOKUP($G24,IG_90_I!$G$3:$H$119,2,FALSE)="","",VLOOKUP($G24,IG_90_I!$G$3:$H$119,2,FALSE)),"")</f>
        <v>26.53</v>
      </c>
      <c r="CF24" s="96"/>
      <c r="CG24" s="96"/>
      <c r="CH24" s="96"/>
      <c r="CI24" s="96"/>
      <c r="CJ24" s="96"/>
      <c r="CK24" s="96"/>
      <c r="CL24" s="96"/>
      <c r="CM24" s="96"/>
      <c r="CN24" s="96"/>
      <c r="CO24" s="96"/>
      <c r="CP24" s="96"/>
    </row>
    <row r="25" spans="1:94" ht="15" x14ac:dyDescent="0.25">
      <c r="A25" s="429" t="s">
        <v>199</v>
      </c>
      <c r="B25" s="424" t="s">
        <v>206</v>
      </c>
      <c r="C25" s="419" t="s">
        <v>181</v>
      </c>
      <c r="D25" s="387" t="s">
        <v>207</v>
      </c>
      <c r="E25" s="377">
        <v>5301</v>
      </c>
      <c r="F25" s="166" t="s">
        <v>206</v>
      </c>
      <c r="G25" s="677">
        <v>5301</v>
      </c>
      <c r="H25" s="378">
        <f>IFERROR(IF(VLOOKUP($G25,BPU_20_I!$G$3:$H$119,2,FALSE)="","",VLOOKUP($G25,BPU_20_I!$G$3:$H$119,2,FALSE)),"")</f>
        <v>195.91</v>
      </c>
      <c r="I25" s="87">
        <f>IFERROR(IF(VLOOKUP($G25,BPU_21_I!$G$3:$J$119,4,FALSE)="","",VLOOKUP($G25,BPU_21_I!$G$3:$J$119,4,FALSE)),"")</f>
        <v>4.2300000000000004</v>
      </c>
      <c r="J25" s="378">
        <f>IFERROR(IF(VLOOKUP($G25,BPU_22_I!$G$3:$H$119,2,FALSE)="","",VLOOKUP($G25,BPU_22_I!$G$3:$H$119,2,FALSE)),"")</f>
        <v>2116.33</v>
      </c>
      <c r="K25" s="378">
        <f>IFERROR(IF(VLOOKUP($G25,BPU_23_I!$G$3:$J$119,4,FALSE)="","",VLOOKUP($G25,BPU_23_I!$G$3:$J$119,4,FALSE)),"")</f>
        <v>1.34</v>
      </c>
      <c r="L25" s="378">
        <f>IFERROR(IF(VLOOKUP($G25,BPU_28a_I!$G$3:$J$119,4,FALSE)="","",VLOOKUP($G25,BPU_28a_I!$G$3:$J$119,4,FALSE)),"")</f>
        <v>92.59</v>
      </c>
      <c r="M25" s="378">
        <f>IFERROR(IF(VLOOKUP($G25,BPU_28b_I!$G$3:$J$119,4,FALSE)="","",VLOOKUP($G25,BPU_28b_I!$G$3:$J$119,4,FALSE)),"")</f>
        <v>83.72</v>
      </c>
      <c r="N25" s="378">
        <f>IFERROR(IF(VLOOKUP($G25,BPU_29_I!$G$3:$L$119,6,FALSE)="","",VLOOKUP($G25,BPU_29_I!$G$3:$L$119,6,FALSE)),"")</f>
        <v>5.04</v>
      </c>
      <c r="O25" s="378">
        <f>IFERROR(IF(VLOOKUP($G25,BPU_7_I!$G$3:$H$119,2,FALSE)="","",VLOOKUP($G25,BPU_7_I!$G$3:$H$119,2,FALSE)),"")</f>
        <v>1572.4</v>
      </c>
      <c r="P25" s="378">
        <f>IFERROR(IF(VLOOKUP($G25,BPU_8_I!$G$3:$J$119,4,FALSE)="","",VLOOKUP($G25,BPU_8_I!$G$3:$J$119,4,FALSE)),"")</f>
        <v>22.79</v>
      </c>
      <c r="Q25" s="378">
        <f>IFERROR(IF(VLOOKUP($G25,BPU_3_I!$G$3:$H$119,2,FALSE)="","",VLOOKUP($G25,BPU_3_I!$G$3:$H$119,2,FALSE)),"")</f>
        <v>776.47</v>
      </c>
      <c r="R25" s="378">
        <f>IFERROR(IF(VLOOKUP($G25,BPU_4_I!$G$3:$H$119,2,FALSE)="","",VLOOKUP($G25,BPU_4_I!$G$3:$H$119,2,FALSE)),"")</f>
        <v>0.94</v>
      </c>
      <c r="S25" s="378">
        <f>IFERROR(IF(VLOOKUP($G25,BPU_1_I!$G$3:$H$119,2,FALSE)="","",VLOOKUP($G25,BPU_1_I!$G$3:$H$119,2,FALSE)),"")</f>
        <v>687.34</v>
      </c>
      <c r="T25" s="378">
        <f>IFERROR(IF(VLOOKUP($G25,BPU_25_I!$G$3:$H$119,2,FALSE)="","",VLOOKUP($G25,BPU_25_I!$G$3:$H$119,2,FALSE)),"")</f>
        <v>2224.46</v>
      </c>
      <c r="U25" s="378" t="str">
        <f>IFERROR(IF(VLOOKUP($G25,BPU_26_26x_26b_I!$G$3:$H$119,2,FALSE)="","",VLOOKUP($G25,BPU_26_26x_26b_I!$G$3:$H$119,2,FALSE)),"")</f>
        <v>S/I</v>
      </c>
      <c r="V25" s="378" t="str">
        <f>IFERROR(IF(VLOOKUP($G25,BPU_26_26x_26b_I!$G$3:$I$119,3,FALSE)="","",VLOOKUP($G25,BPU_26_26x_26b_I!$G$3:$I$119,3,FALSE)),"")</f>
        <v>S/I</v>
      </c>
      <c r="W25" s="378" t="str">
        <f>IFERROR(IF(VLOOKUP($G25,BPU_26_26x_26b_I!$G$3:$J$119,4,FALSE)="","",VLOOKUP($G25,BPU_26_26x_26b_I!$G$3:$J$119,4,FALSE)),"")</f>
        <v>S/I</v>
      </c>
      <c r="X25" s="378"/>
      <c r="Y25" s="378">
        <f>IFERROR(IF(VLOOKUP($G25,EA_93_I!$G$3:$L$119,6,FALSE)="","",VLOOKUP($G25,EA_93_I!$G$3:$L$119,6,FALSE)),"")</f>
        <v>0.72</v>
      </c>
      <c r="Z25" s="689">
        <v>23.95</v>
      </c>
      <c r="AA25" s="378" t="str">
        <f>IFERROR(IF(VLOOKUP($G25,DE_102_105_16_29_33_I!$G$3:$L$119,6,FALSE)="","",VLOOKUP($G25,DE_102_105_16_29_33_I!$G$3:$L$119,6,FALSE)),"")</f>
        <v>S/I</v>
      </c>
      <c r="AB25" s="378" t="str">
        <f>IFERROR(IF(VLOOKUP($G25,DE_102_105_16_29_33_I!$G$3:$L$119,2,FALSE)="","",VLOOKUP($G25,DE_102_105_16_29_33_I!$G$3:$L$119,2,FALSE)),"")</f>
        <v>S/I</v>
      </c>
      <c r="AC25" s="378" t="str">
        <f>IFERROR(IF(VLOOKUP($G25,DE_102_105_16_29_33_I!$G$3:$L$119,3,FALSE)="","",VLOOKUP($G25,DE_102_105_16_29_33_I!$G$3:$L$119,3,FALSE)),"")</f>
        <v>S/I</v>
      </c>
      <c r="AD25" s="378">
        <f>IFERROR(IF(VLOOKUP($G25,DE_28_I!$G$3:$J$119,4,FALSE)="","",VLOOKUP($G25,DE_28_I!$G$3:$J$119,4,FALSE)),"")</f>
        <v>7.4547867185519818</v>
      </c>
      <c r="AE25" s="378">
        <f>IFERROR(IF(VLOOKUP($G25,DE_31_I!$G$3:$J$119,4,FALSE)="","",VLOOKUP($G25,DE_31_I!$G$3:$J$119,4,FALSE)),"")</f>
        <v>380.19412264615113</v>
      </c>
      <c r="AF25" s="378" t="str">
        <f>IFERROR(IF(VLOOKUP($G25,DE_102_105_16_29_33_I!$G$3:$L$119,4,FALSE)="","",VLOOKUP($G25,DE_102_105_16_29_33_I!$G$3:$L$119,4,FALSE)),"")</f>
        <v>S/I</v>
      </c>
      <c r="AG25" s="378" t="str">
        <f>IFERROR(IF(VLOOKUP($G25,DE_102_105_16_29_33_I!$G$3:$L$119,5,FALSE)="","",VLOOKUP($G25,DE_102_105_16_29_33_I!$G$3:$L$119,5,FALSE)),"")</f>
        <v>S/I</v>
      </c>
      <c r="AH25" s="378"/>
      <c r="AI25" s="378" t="str">
        <f>IFERROR(IF(VLOOKUP($G25,EA_10_90_I!$G$3:$I$119,2,FALSE)="","",VLOOKUP($G25,EA_10_90_I!$G$3:$I$119,2,FALSE)),"")</f>
        <v>S/I</v>
      </c>
      <c r="AJ25" s="378" t="str">
        <f>IFERROR(IF(VLOOKUP($G25,EA_10_90_I!$G$3:$I$119,3,FALSE)="","",VLOOKUP($G25,EA_10_90_I!$G$3:$I$119,3,FALSE)),"")</f>
        <v>S/I</v>
      </c>
      <c r="AK25" s="378"/>
      <c r="AL25" s="378"/>
      <c r="AM25" s="690">
        <f>IFERROR(IF(VLOOKUP($G25,EA_34_I!$G$3:$J$119,4,FALSE)="","",VLOOKUP($G25,EA_34_I!$G$3:$J$119,4,FALSE)),"")</f>
        <v>1.064551345405186</v>
      </c>
      <c r="AN25" s="378" t="str">
        <f>IFERROR(IF(VLOOKUP($G25,EA_35_I!$G$3:$J$119,4,FALSE)="","",VLOOKUP($G25,EA_35_I!$G$3:$J$119,4,FALSE)),"")</f>
        <v>S/R</v>
      </c>
      <c r="AO25" s="378">
        <f>IFERROR(IF(VLOOKUP($G25,EA_22_22a_I!$G$3:$J$119,4,FALSE)="","",VLOOKUP($G25,EA_22_22a_I!$G$3:$J$119,4,FALSE)),"")</f>
        <v>763.74</v>
      </c>
      <c r="AP25" s="378">
        <f>IFERROR(IF(VLOOKUP($G25,EA_22_22a_I!$G$3:$L$119,6,FALSE)="","",VLOOKUP($G25,EA_22_22a_I!$G$3:$L$119,6,FALSE)),"")</f>
        <v>673.07</v>
      </c>
      <c r="AQ25" s="378">
        <f>IFERROR(IF(VLOOKUP($G25,EA_23_I!$G$3:$L$119,6,FALSE)="","",VLOOKUP($G25,EA_23_I!$G$3:$L$119,6,FALSE)),"")</f>
        <v>0.36</v>
      </c>
      <c r="AR25" s="378"/>
      <c r="AS25" s="378"/>
      <c r="AT25" s="378"/>
      <c r="AU25" s="378">
        <f>IFERROR(IF(VLOOKUP($G25,BPU_24_I!$G$3:$J$119,4,FALSE)="","",VLOOKUP($G25,BPU_24_I!$G$3:$J$119,4,FALSE)),"")</f>
        <v>657.87</v>
      </c>
      <c r="AV25" s="378">
        <f>IFERROR(IF(VLOOKUP($G25,IS_91_I!$G$3:$H$119,2,FALSE)="","",VLOOKUP($G25,IS_91_I!$G$3:$H$119,2,FALSE)),"")</f>
        <v>11.73</v>
      </c>
      <c r="AW25" s="378">
        <f>IFERROR(IF(VLOOKUP($G25,IS_40_I!$G$3:$H$119,2,FALSE)="","",VLOOKUP($G25,IS_40_I!$G$3:$H$119,2,FALSE)),"")</f>
        <v>46.09</v>
      </c>
      <c r="AX25" s="378">
        <f>IFERROR(IF(VLOOKUP($G25,IS_31_I!$G$3:$H$119,2,FALSE)="","",VLOOKUP($G25,IS_31_I!$G$3:$H$119,2,FALSE)),"")</f>
        <v>13.26</v>
      </c>
      <c r="AY25" s="378">
        <f>IFERROR(IF(VLOOKUP($G25,IS_32_I!$G$3:$H$119,2,FALSE)="","",VLOOKUP($G25,IS_32_I!$G$3:$H$119,2,FALSE)),"")</f>
        <v>656</v>
      </c>
      <c r="AZ25" s="378">
        <f>IFERROR(IF(VLOOKUP($G25,IS_33_I!$G$3:$H$119,2,FALSE)="","",VLOOKUP($G25,IS_33_I!$G$3:$H$119,2,FALSE)),"")</f>
        <v>4.8099999999999996</v>
      </c>
      <c r="BA25" s="378">
        <f>IFERROR(IF(VLOOKUP($G25,IS_34_I!$G$3:$H$119,2,FALSE)="","",VLOOKUP($G25,IS_34_I!$G$3:$H$119,2,FALSE)),"")</f>
        <v>1.1299999999999999</v>
      </c>
      <c r="BB25" s="378">
        <f>IFERROR(IF(VLOOKUP($G25,IS_36_I!$G$3:$I$119,3,FALSE)="","",VLOOKUP($G25,IS_36_I!$G$3:$I$119,3,FALSE)),"")</f>
        <v>5.31</v>
      </c>
      <c r="BC25" s="378">
        <f>IFERROR(IF(VLOOKUP($G25,IS_37_I!$G$3:$I$119,3,FALSE)="","",VLOOKUP($G25,IS_37_I!$G$3:$I$119,3,FALSE)),"")</f>
        <v>8.98</v>
      </c>
      <c r="BD25" s="378" t="str">
        <f>IFERROR(IF(VLOOKUP($G25,IS_39_I!$G$3:$L$119,6,FALSE)="","",VLOOKUP($G25,IS_39_I!$G$3:$L$119,6,FALSE)),"")</f>
        <v>S/I</v>
      </c>
      <c r="BE25" s="378" t="str">
        <f>IFERROR(IF(VLOOKUP($G25,IS_39a_I!$G$3:$J$119,4,FALSE)="","",VLOOKUP($G25,IS_39a_I!$G$3:$J$119,4,FALSE)),"")</f>
        <v>S/I</v>
      </c>
      <c r="BF25" s="378">
        <f>IFERROR(IF(VLOOKUP($G25,IS_58_I!$G$3:$L$119,6,FALSE)="","",VLOOKUP($G25,IS_58_I!$G$3:$L$119,6,FALSE)),"")</f>
        <v>0.31161008483547287</v>
      </c>
      <c r="BG25" s="378"/>
      <c r="BH25" s="378">
        <f>IFERROR(IF(VLOOKUP($G25,DE_48_I!$G$3:$J$119,4,FALSE)="","",VLOOKUP($G25,DE_48_I!$G$3:$J$119,4,FALSE)),"")</f>
        <v>9.41</v>
      </c>
      <c r="BI25" s="378"/>
      <c r="BJ25" s="378">
        <f>IFERROR(IF(VLOOKUP($G25,IS_5_I!$G$3:$J$119,4,FALSE)="","",VLOOKUP($G25,IS_5_I!$G$3:$J$119,4,FALSE)),"")</f>
        <v>0.01</v>
      </c>
      <c r="BK25" s="378" t="str">
        <f>IFERROR(IF(VLOOKUP($G25,EA_48_I!$G$3:$J$119,4,FALSE)="","",VLOOKUP($G25,EA_48_I!$G$3:$J$119,4,FALSE)),"")</f>
        <v>Comuna no costera</v>
      </c>
      <c r="BL25" s="378">
        <f>IFERROR(IF(VLOOKUP($G25,IG_1_I!$G$3:$J$119,4,FALSE)="","",VLOOKUP($G25,IG_1_I!$G$3:$J$119,4,FALSE)),"")</f>
        <v>36.83</v>
      </c>
      <c r="BM25" s="378" t="str">
        <f>IFERROR(IF(VLOOKUP($G25,IG_66_I!$G$3:$H$119,2,FALSE)="","",VLOOKUP($G25,IG_66_I!$G$3:$H$119,2,FALSE)),"")</f>
        <v>NO</v>
      </c>
      <c r="BN25" s="690">
        <f>IFERROR(IF(VLOOKUP($G25,DE_3_I!$G$3:$J$119,4,FALSE)="","",VLOOKUP($G25,DE_3_I!$G$3:$J$119,4,FALSE)),"")</f>
        <v>48.5</v>
      </c>
      <c r="BO25" s="677"/>
      <c r="BP25" s="677"/>
      <c r="BQ25" s="677"/>
      <c r="BR25" s="677"/>
      <c r="BS25" s="378" t="str">
        <f>IFERROR(IF(VLOOKUP($G25,DE_98_IC!#REF!,2,FALSE)="","",VLOOKUP($G25,DE_98_IC!#REF!,2,FALSE)),"")</f>
        <v/>
      </c>
      <c r="BT25" s="378">
        <f>IFERROR(IF(VLOOKUP($G25,IP_6_I!$G$3:$J$119,4,FALSE)="","",VLOOKUP($G25,IP_6_I!$G$3:$J$119,4,FALSE)),"")</f>
        <v>0</v>
      </c>
      <c r="BU25" s="378" t="str">
        <f>IFERROR(IF(VLOOKUP($G25,IP_48_34_34a_I!$G$3:$N$119,7,FALSE)="","",VLOOKUP($G25,IP_48_34_34a_I!$G$3:$N$119,7,FALSE)),"")</f>
        <v>S/ZCH</v>
      </c>
      <c r="BV25" s="378" t="str">
        <f>IFERROR(IF(VLOOKUP($G25,IP_48_34_34a_I!$G$3:$N$119,8,FALSE)="","",VLOOKUP($G25,IP_48_34_34a_I!$G$3:$N$119,8,FALSE)),"")</f>
        <v>S/ZCH</v>
      </c>
      <c r="BW25" s="378" t="str">
        <f>IFERROR(IF(VLOOKUP($G25,IP_48_34_34a_I!$G$3:$N$119,6,FALSE)="","",VLOOKUP($G25,IP_48_34_34a_I!$G$3:$N$119,6,FALSE)),"")</f>
        <v>SI</v>
      </c>
      <c r="BX25" s="378">
        <f>IFERROR(IF(VLOOKUP($G25,IP_43_43a_I!$G$3:$L$119,5,FALSE)="","",VLOOKUP($G25,IP_43_43a_I!$G$3:$L$119,5,FALSE)),"")</f>
        <v>0</v>
      </c>
      <c r="BY25" s="378">
        <f>IFERROR(IF(VLOOKUP($G25,IP_43_43a_I!$G$3:$L$119,6,FALSE)="","",VLOOKUP($G25,IP_43_43a_I!$G$3:$L$119,6,FALSE)),"")</f>
        <v>0</v>
      </c>
      <c r="BZ25" s="378"/>
      <c r="CA25" s="378"/>
      <c r="CB25" s="378"/>
      <c r="CC25" s="378" t="str">
        <f>IFERROR(IF(VLOOKUP($G25,IG_92_I!$G$3:$H$119,2,FALSE)="","",VLOOKUP($G25,IG_92_I!$G$3:$H$119,2,FALSE)),"")</f>
        <v>S/I</v>
      </c>
      <c r="CD25" s="378" t="str">
        <f>IFERROR(IF(VLOOKUP($G25,IG_91_I!$G$3:$K$119,5,FALSE)="","",VLOOKUP($G25,IG_91_I!$G$3:$K$119,5,FALSE)),"")</f>
        <v/>
      </c>
      <c r="CE25" s="378">
        <f>IFERROR(IF(VLOOKUP($G25,IG_90_I!$G$3:$H$119,2,FALSE)="","",VLOOKUP($G25,IG_90_I!$G$3:$H$119,2,FALSE)),"")</f>
        <v>36.549999999999997</v>
      </c>
      <c r="CF25" s="96"/>
      <c r="CG25" s="96"/>
      <c r="CH25" s="96"/>
      <c r="CI25" s="96"/>
      <c r="CJ25" s="96"/>
      <c r="CK25" s="96"/>
      <c r="CL25" s="96"/>
      <c r="CM25" s="96"/>
      <c r="CN25" s="96"/>
      <c r="CO25" s="96"/>
      <c r="CP25" s="96"/>
    </row>
    <row r="26" spans="1:94" ht="15" x14ac:dyDescent="0.25">
      <c r="A26" s="429" t="s">
        <v>199</v>
      </c>
      <c r="B26" s="424" t="s">
        <v>206</v>
      </c>
      <c r="C26" s="419" t="s">
        <v>181</v>
      </c>
      <c r="D26" s="387" t="s">
        <v>207</v>
      </c>
      <c r="E26" s="377">
        <v>5301</v>
      </c>
      <c r="F26" s="166" t="s">
        <v>208</v>
      </c>
      <c r="G26" s="677">
        <v>5304</v>
      </c>
      <c r="H26" s="378">
        <f>IFERROR(IF(VLOOKUP($G26,BPU_20_I!$G$3:$H$119,2,FALSE)="","",VLOOKUP($G26,BPU_20_I!$G$3:$H$119,2,FALSE)),"")</f>
        <v>258.19</v>
      </c>
      <c r="I26" s="87">
        <f>IFERROR(IF(VLOOKUP($G26,BPU_21_I!$G$3:$J$119,4,FALSE)="","",VLOOKUP($G26,BPU_21_I!$G$3:$J$119,4,FALSE)),"")</f>
        <v>7.27</v>
      </c>
      <c r="J26" s="378" t="str">
        <f>IFERROR(IF(VLOOKUP($G26,BPU_22_I!$G$3:$H$119,2,FALSE)="","",VLOOKUP($G26,BPU_22_I!$G$3:$H$119,2,FALSE)),"")</f>
        <v>S/I</v>
      </c>
      <c r="K26" s="378" t="str">
        <f>IFERROR(IF(VLOOKUP($G26,BPU_23_I!$G$3:$J$119,4,FALSE)="","",VLOOKUP($G26,BPU_23_I!$G$3:$J$119,4,FALSE)),"")</f>
        <v>S/I</v>
      </c>
      <c r="L26" s="378">
        <f>IFERROR(IF(VLOOKUP($G26,BPU_28a_I!$G$3:$J$119,4,FALSE)="","",VLOOKUP($G26,BPU_28a_I!$G$3:$J$119,4,FALSE)),"")</f>
        <v>86.77</v>
      </c>
      <c r="M26" s="378" t="str">
        <f>IFERROR(IF(VLOOKUP($G26,BPU_28b_I!$G$3:$J$119,4,FALSE)="","",VLOOKUP($G26,BPU_28b_I!$G$3:$J$119,4,FALSE)),"")</f>
        <v>S/I</v>
      </c>
      <c r="N26" s="378">
        <f>IFERROR(IF(VLOOKUP($G26,BPU_29_I!$G$3:$L$119,6,FALSE)="","",VLOOKUP($G26,BPU_29_I!$G$3:$L$119,6,FALSE)),"")</f>
        <v>6.3</v>
      </c>
      <c r="O26" s="378">
        <f>IFERROR(IF(VLOOKUP($G26,BPU_7_I!$G$3:$H$119,2,FALSE)="","",VLOOKUP($G26,BPU_7_I!$G$3:$H$119,2,FALSE)),"")</f>
        <v>1582.18</v>
      </c>
      <c r="P26" s="378" t="str">
        <f>IFERROR(IF(VLOOKUP($G26,BPU_8_I!$G$3:$J$119,4,FALSE)="","",VLOOKUP($G26,BPU_8_I!$G$3:$J$119,4,FALSE)),"")</f>
        <v>S/I</v>
      </c>
      <c r="Q26" s="378">
        <f>IFERROR(IF(VLOOKUP($G26,BPU_3_I!$G$3:$H$119,2,FALSE)="","",VLOOKUP($G26,BPU_3_I!$G$3:$H$119,2,FALSE)),"")</f>
        <v>948.35</v>
      </c>
      <c r="R26" s="378">
        <f>IFERROR(IF(VLOOKUP($G26,BPU_4_I!$G$3:$H$119,2,FALSE)="","",VLOOKUP($G26,BPU_4_I!$G$3:$H$119,2,FALSE)),"")</f>
        <v>0.42</v>
      </c>
      <c r="S26" s="378">
        <f>IFERROR(IF(VLOOKUP($G26,BPU_1_I!$G$3:$H$119,2,FALSE)="","",VLOOKUP($G26,BPU_1_I!$G$3:$H$119,2,FALSE)),"")</f>
        <v>1031.76</v>
      </c>
      <c r="T26" s="378" t="str">
        <f>IFERROR(IF(VLOOKUP($G26,BPU_25_I!$G$3:$H$119,2,FALSE)="","",VLOOKUP($G26,BPU_25_I!$G$3:$H$119,2,FALSE)),"")</f>
        <v>S/I</v>
      </c>
      <c r="U26" s="378" t="str">
        <f>IFERROR(IF(VLOOKUP($G26,BPU_26_26x_26b_I!$G$3:$H$119,2,FALSE)="","",VLOOKUP($G26,BPU_26_26x_26b_I!$G$3:$H$119,2,FALSE)),"")</f>
        <v>S/I</v>
      </c>
      <c r="V26" s="378" t="str">
        <f>IFERROR(IF(VLOOKUP($G26,BPU_26_26x_26b_I!$G$3:$I$119,3,FALSE)="","",VLOOKUP($G26,BPU_26_26x_26b_I!$G$3:$I$119,3,FALSE)),"")</f>
        <v>S/I</v>
      </c>
      <c r="W26" s="378" t="str">
        <f>IFERROR(IF(VLOOKUP($G26,BPU_26_26x_26b_I!$G$3:$J$119,4,FALSE)="","",VLOOKUP($G26,BPU_26_26x_26b_I!$G$3:$J$119,4,FALSE)),"")</f>
        <v>S/I</v>
      </c>
      <c r="X26" s="378"/>
      <c r="Y26" s="378" t="str">
        <f>IFERROR(IF(VLOOKUP($G26,EA_93_I!$G$3:$L$119,6,FALSE)="","",VLOOKUP($G26,EA_93_I!$G$3:$L$119,6,FALSE)),"")</f>
        <v>S/I</v>
      </c>
      <c r="Z26" s="689">
        <v>9.3800000000000008</v>
      </c>
      <c r="AA26" s="378" t="str">
        <f>IFERROR(IF(VLOOKUP($G26,DE_102_105_16_29_33_I!$G$3:$L$119,6,FALSE)="","",VLOOKUP($G26,DE_102_105_16_29_33_I!$G$3:$L$119,6,FALSE)),"")</f>
        <v>S/I</v>
      </c>
      <c r="AB26" s="378" t="str">
        <f>IFERROR(IF(VLOOKUP($G26,DE_102_105_16_29_33_I!$G$3:$L$119,2,FALSE)="","",VLOOKUP($G26,DE_102_105_16_29_33_I!$G$3:$L$119,2,FALSE)),"")</f>
        <v>S/I</v>
      </c>
      <c r="AC26" s="378" t="str">
        <f>IFERROR(IF(VLOOKUP($G26,DE_102_105_16_29_33_I!$G$3:$L$119,3,FALSE)="","",VLOOKUP($G26,DE_102_105_16_29_33_I!$G$3:$L$119,3,FALSE)),"")</f>
        <v>S/I</v>
      </c>
      <c r="AD26" s="378">
        <f>IFERROR(IF(VLOOKUP($G26,DE_28_I!$G$3:$J$119,4,FALSE)="","",VLOOKUP($G26,DE_28_I!$G$3:$J$119,4,FALSE)),"")</f>
        <v>10.04772670183371</v>
      </c>
      <c r="AE26" s="378">
        <f>IFERROR(IF(VLOOKUP($G26,DE_31_I!$G$3:$J$119,4,FALSE)="","",VLOOKUP($G26,DE_31_I!$G$3:$J$119,4,FALSE)),"")</f>
        <v>361.71816126601357</v>
      </c>
      <c r="AF26" s="378" t="str">
        <f>IFERROR(IF(VLOOKUP($G26,DE_102_105_16_29_33_I!$G$3:$L$119,4,FALSE)="","",VLOOKUP($G26,DE_102_105_16_29_33_I!$G$3:$L$119,4,FALSE)),"")</f>
        <v>S/I</v>
      </c>
      <c r="AG26" s="378" t="str">
        <f>IFERROR(IF(VLOOKUP($G26,DE_102_105_16_29_33_I!$G$3:$L$119,5,FALSE)="","",VLOOKUP($G26,DE_102_105_16_29_33_I!$G$3:$L$119,5,FALSE)),"")</f>
        <v>S/I</v>
      </c>
      <c r="AH26" s="378"/>
      <c r="AI26" s="378" t="str">
        <f>IFERROR(IF(VLOOKUP($G26,EA_10_90_I!$G$3:$I$119,2,FALSE)="","",VLOOKUP($G26,EA_10_90_I!$G$3:$I$119,2,FALSE)),"")</f>
        <v>S/I</v>
      </c>
      <c r="AJ26" s="378" t="str">
        <f>IFERROR(IF(VLOOKUP($G26,EA_10_90_I!$G$3:$I$119,3,FALSE)="","",VLOOKUP($G26,EA_10_90_I!$G$3:$I$119,3,FALSE)),"")</f>
        <v>S/I</v>
      </c>
      <c r="AK26" s="378"/>
      <c r="AL26" s="378"/>
      <c r="AM26" s="690">
        <f>IFERROR(IF(VLOOKUP($G26,EA_34_I!$G$3:$J$119,4,FALSE)="","",VLOOKUP($G26,EA_34_I!$G$3:$J$119,4,FALSE)),"")</f>
        <v>0.76582947080825703</v>
      </c>
      <c r="AN26" s="378">
        <f>IFERROR(IF(VLOOKUP($G26,EA_35_I!$G$3:$J$119,4,FALSE)="","",VLOOKUP($G26,EA_35_I!$G$3:$J$119,4,FALSE)),"")</f>
        <v>2.5099999999999998</v>
      </c>
      <c r="AO26" s="378">
        <f>IFERROR(IF(VLOOKUP($G26,EA_22_22a_I!$G$3:$J$119,4,FALSE)="","",VLOOKUP($G26,EA_22_22a_I!$G$3:$J$119,4,FALSE)),"")</f>
        <v>681.27</v>
      </c>
      <c r="AP26" s="378">
        <f>IFERROR(IF(VLOOKUP($G26,EA_22_22a_I!$G$3:$L$119,6,FALSE)="","",VLOOKUP($G26,EA_22_22a_I!$G$3:$L$119,6,FALSE)),"")</f>
        <v>884.85</v>
      </c>
      <c r="AQ26" s="378">
        <f>IFERROR(IF(VLOOKUP($G26,EA_23_I!$G$3:$L$119,6,FALSE)="","",VLOOKUP($G26,EA_23_I!$G$3:$L$119,6,FALSE)),"")</f>
        <v>0.53</v>
      </c>
      <c r="AR26" s="378"/>
      <c r="AS26" s="378"/>
      <c r="AT26" s="378"/>
      <c r="AU26" s="378">
        <f>IFERROR(IF(VLOOKUP($G26,BPU_24_I!$G$3:$J$119,4,FALSE)="","",VLOOKUP($G26,BPU_24_I!$G$3:$J$119,4,FALSE)),"")</f>
        <v>316.56</v>
      </c>
      <c r="AV26" s="378">
        <f>IFERROR(IF(VLOOKUP($G26,IS_91_I!$G$3:$H$119,2,FALSE)="","",VLOOKUP($G26,IS_91_I!$G$3:$H$119,2,FALSE)),"")</f>
        <v>18.329999999999998</v>
      </c>
      <c r="AW26" s="378">
        <f>IFERROR(IF(VLOOKUP($G26,IS_40_I!$G$3:$H$119,2,FALSE)="","",VLOOKUP($G26,IS_40_I!$G$3:$H$119,2,FALSE)),"")</f>
        <v>35.39</v>
      </c>
      <c r="AX26" s="378">
        <f>IFERROR(IF(VLOOKUP($G26,IS_31_I!$G$3:$H$119,2,FALSE)="","",VLOOKUP($G26,IS_31_I!$G$3:$H$119,2,FALSE)),"")</f>
        <v>14.11</v>
      </c>
      <c r="AY26" s="378">
        <f>IFERROR(IF(VLOOKUP($G26,IS_32_I!$G$3:$H$119,2,FALSE)="","",VLOOKUP($G26,IS_32_I!$G$3:$H$119,2,FALSE)),"")</f>
        <v>124</v>
      </c>
      <c r="AZ26" s="378">
        <f>IFERROR(IF(VLOOKUP($G26,IS_33_I!$G$3:$H$119,2,FALSE)="","",VLOOKUP($G26,IS_33_I!$G$3:$H$119,2,FALSE)),"")</f>
        <v>6.22</v>
      </c>
      <c r="BA26" s="378">
        <f>IFERROR(IF(VLOOKUP($G26,IS_34_I!$G$3:$H$119,2,FALSE)="","",VLOOKUP($G26,IS_34_I!$G$3:$H$119,2,FALSE)),"")</f>
        <v>0.99</v>
      </c>
      <c r="BB26" s="378">
        <f>IFERROR(IF(VLOOKUP($G26,IS_36_I!$G$3:$I$119,3,FALSE)="","",VLOOKUP($G26,IS_36_I!$G$3:$I$119,3,FALSE)),"")</f>
        <v>14.53</v>
      </c>
      <c r="BC26" s="378">
        <f>IFERROR(IF(VLOOKUP($G26,IS_37_I!$G$3:$I$119,3,FALSE)="","",VLOOKUP($G26,IS_37_I!$G$3:$I$119,3,FALSE)),"")</f>
        <v>19.61</v>
      </c>
      <c r="BD26" s="378" t="str">
        <f>IFERROR(IF(VLOOKUP($G26,IS_39_I!$G$3:$L$119,6,FALSE)="","",VLOOKUP($G26,IS_39_I!$G$3:$L$119,6,FALSE)),"")</f>
        <v>S/I</v>
      </c>
      <c r="BE26" s="378" t="str">
        <f>IFERROR(IF(VLOOKUP($G26,IS_39a_I!$G$3:$J$119,4,FALSE)="","",VLOOKUP($G26,IS_39a_I!$G$3:$J$119,4,FALSE)),"")</f>
        <v>S/I</v>
      </c>
      <c r="BF26" s="378">
        <f>IFERROR(IF(VLOOKUP($G26,IS_58_I!$G$3:$L$119,6,FALSE)="","",VLOOKUP($G26,IS_58_I!$G$3:$L$119,6,FALSE)),"")</f>
        <v>0.13564431047475509</v>
      </c>
      <c r="BG26" s="378"/>
      <c r="BH26" s="378">
        <f>IFERROR(IF(VLOOKUP($G26,DE_48_I!$G$3:$J$119,4,FALSE)="","",VLOOKUP($G26,DE_48_I!$G$3:$J$119,4,FALSE)),"")</f>
        <v>9.48</v>
      </c>
      <c r="BI26" s="378"/>
      <c r="BJ26" s="378">
        <f>IFERROR(IF(VLOOKUP($G26,IS_5_I!$G$3:$J$119,4,FALSE)="","",VLOOKUP($G26,IS_5_I!$G$3:$J$119,4,FALSE)),"")</f>
        <v>0.02</v>
      </c>
      <c r="BK26" s="378" t="str">
        <f>IFERROR(IF(VLOOKUP($G26,EA_48_I!$G$3:$J$119,4,FALSE)="","",VLOOKUP($G26,EA_48_I!$G$3:$J$119,4,FALSE)),"")</f>
        <v>Comuna no costera</v>
      </c>
      <c r="BL26" s="378">
        <f>IFERROR(IF(VLOOKUP($G26,IG_1_I!$G$3:$J$119,4,FALSE)="","",VLOOKUP($G26,IG_1_I!$G$3:$J$119,4,FALSE)),"")</f>
        <v>90.36</v>
      </c>
      <c r="BM26" s="378" t="str">
        <f>IFERROR(IF(VLOOKUP($G26,IG_66_I!$G$3:$H$119,2,FALSE)="","",VLOOKUP($G26,IG_66_I!$G$3:$H$119,2,FALSE)),"")</f>
        <v>NO</v>
      </c>
      <c r="BN26" s="690">
        <f>IFERROR(IF(VLOOKUP($G26,DE_3_I!$G$3:$J$119,4,FALSE)="","",VLOOKUP($G26,DE_3_I!$G$3:$J$119,4,FALSE)),"")</f>
        <v>59.03</v>
      </c>
      <c r="BO26" s="677"/>
      <c r="BP26" s="677"/>
      <c r="BQ26" s="677"/>
      <c r="BR26" s="677"/>
      <c r="BS26" s="378" t="str">
        <f>IFERROR(IF(VLOOKUP($G26,DE_98_IC!#REF!,2,FALSE)="","",VLOOKUP($G26,DE_98_IC!#REF!,2,FALSE)),"")</f>
        <v/>
      </c>
      <c r="BT26" s="378">
        <f>IFERROR(IF(VLOOKUP($G26,IP_6_I!$G$3:$J$119,4,FALSE)="","",VLOOKUP($G26,IP_6_I!$G$3:$J$119,4,FALSE)),"")</f>
        <v>0</v>
      </c>
      <c r="BU26" s="378" t="str">
        <f>IFERROR(IF(VLOOKUP($G26,IP_48_34_34a_I!$G$3:$N$119,7,FALSE)="","",VLOOKUP($G26,IP_48_34_34a_I!$G$3:$N$119,7,FALSE)),"")</f>
        <v>S/ZCH</v>
      </c>
      <c r="BV26" s="378" t="str">
        <f>IFERROR(IF(VLOOKUP($G26,IP_48_34_34a_I!$G$3:$N$119,8,FALSE)="","",VLOOKUP($G26,IP_48_34_34a_I!$G$3:$N$119,8,FALSE)),"")</f>
        <v>S/ZCH</v>
      </c>
      <c r="BW26" s="378" t="str">
        <f>IFERROR(IF(VLOOKUP($G26,IP_48_34_34a_I!$G$3:$N$119,6,FALSE)="","",VLOOKUP($G26,IP_48_34_34a_I!$G$3:$N$119,6,FALSE)),"")</f>
        <v>SI</v>
      </c>
      <c r="BX26" s="378" t="str">
        <f>IFERROR(IF(VLOOKUP($G26,IP_43_43a_I!$G$3:$L$119,5,FALSE)="","",VLOOKUP($G26,IP_43_43a_I!$G$3:$L$119,5,FALSE)),"")</f>
        <v>Sin ZT</v>
      </c>
      <c r="BY26" s="378" t="str">
        <f>IFERROR(IF(VLOOKUP($G26,IP_43_43a_I!$G$3:$L$119,6,FALSE)="","",VLOOKUP($G26,IP_43_43a_I!$G$3:$L$119,6,FALSE)),"")</f>
        <v>Sin ZT</v>
      </c>
      <c r="BZ26" s="378"/>
      <c r="CA26" s="378"/>
      <c r="CB26" s="378"/>
      <c r="CC26" s="378" t="str">
        <f>IFERROR(IF(VLOOKUP($G26,IG_92_I!$G$3:$H$119,2,FALSE)="","",VLOOKUP($G26,IG_92_I!$G$3:$H$119,2,FALSE)),"")</f>
        <v>NO</v>
      </c>
      <c r="CD26" s="378">
        <f>IFERROR(IF(VLOOKUP($G26,IG_91_I!$G$3:$K$119,5,FALSE)="","",VLOOKUP($G26,IG_91_I!$G$3:$K$119,5,FALSE)),"")</f>
        <v>3440.1</v>
      </c>
      <c r="CE26" s="378">
        <f>IFERROR(IF(VLOOKUP($G26,IG_90_I!$G$3:$H$119,2,FALSE)="","",VLOOKUP($G26,IG_90_I!$G$3:$H$119,2,FALSE)),"")</f>
        <v>53.55</v>
      </c>
      <c r="CF26" s="96"/>
      <c r="CG26" s="96"/>
      <c r="CH26" s="96"/>
      <c r="CI26" s="96"/>
      <c r="CJ26" s="96"/>
      <c r="CK26" s="96"/>
      <c r="CL26" s="96"/>
      <c r="CM26" s="96"/>
      <c r="CN26" s="96"/>
      <c r="CO26" s="96"/>
      <c r="CP26" s="96"/>
    </row>
    <row r="27" spans="1:94" ht="15" x14ac:dyDescent="0.25">
      <c r="A27" s="429" t="s">
        <v>199</v>
      </c>
      <c r="B27" s="424" t="s">
        <v>209</v>
      </c>
      <c r="C27" s="419" t="s">
        <v>181</v>
      </c>
      <c r="D27" s="387" t="s">
        <v>210</v>
      </c>
      <c r="E27" s="377">
        <v>5501</v>
      </c>
      <c r="F27" s="166" t="s">
        <v>209</v>
      </c>
      <c r="G27" s="677">
        <v>5501</v>
      </c>
      <c r="H27" s="378">
        <f>IFERROR(IF(VLOOKUP($G27,BPU_20_I!$G$3:$H$119,2,FALSE)="","",VLOOKUP($G27,BPU_20_I!$G$3:$H$119,2,FALSE)),"")</f>
        <v>335.53</v>
      </c>
      <c r="I27" s="87">
        <f>IFERROR(IF(VLOOKUP($G27,BPU_21_I!$G$3:$J$119,4,FALSE)="","",VLOOKUP($G27,BPU_21_I!$G$3:$J$119,4,FALSE)),"")</f>
        <v>3.26</v>
      </c>
      <c r="J27" s="378">
        <f>IFERROR(IF(VLOOKUP($G27,BPU_22_I!$G$3:$H$119,2,FALSE)="","",VLOOKUP($G27,BPU_22_I!$G$3:$H$119,2,FALSE)),"")</f>
        <v>2339.48</v>
      </c>
      <c r="K27" s="378">
        <f>IFERROR(IF(VLOOKUP($G27,BPU_23_I!$G$3:$J$119,4,FALSE)="","",VLOOKUP($G27,BPU_23_I!$G$3:$J$119,4,FALSE)),"")</f>
        <v>1.5</v>
      </c>
      <c r="L27" s="378">
        <f>IFERROR(IF(VLOOKUP($G27,BPU_28a_I!$G$3:$J$119,4,FALSE)="","",VLOOKUP($G27,BPU_28a_I!$G$3:$J$119,4,FALSE)),"")</f>
        <v>66.8</v>
      </c>
      <c r="M27" s="378">
        <f>IFERROR(IF(VLOOKUP($G27,BPU_28b_I!$G$3:$J$119,4,FALSE)="","",VLOOKUP($G27,BPU_28b_I!$G$3:$J$119,4,FALSE)),"")</f>
        <v>62.51</v>
      </c>
      <c r="N27" s="378">
        <f>IFERROR(IF(VLOOKUP($G27,BPU_29_I!$G$3:$L$119,6,FALSE)="","",VLOOKUP($G27,BPU_29_I!$G$3:$L$119,6,FALSE)),"")</f>
        <v>3.11</v>
      </c>
      <c r="O27" s="378">
        <f>IFERROR(IF(VLOOKUP($G27,BPU_7_I!$G$3:$H$119,2,FALSE)="","",VLOOKUP($G27,BPU_7_I!$G$3:$H$119,2,FALSE)),"")</f>
        <v>933.81</v>
      </c>
      <c r="P27" s="378">
        <f>IFERROR(IF(VLOOKUP($G27,BPU_8_I!$G$3:$J$119,4,FALSE)="","",VLOOKUP($G27,BPU_8_I!$G$3:$J$119,4,FALSE)),"")</f>
        <v>6.21</v>
      </c>
      <c r="Q27" s="378">
        <f>IFERROR(IF(VLOOKUP($G27,BPU_3_I!$G$3:$H$119,2,FALSE)="","",VLOOKUP($G27,BPU_3_I!$G$3:$H$119,2,FALSE)),"")</f>
        <v>691.73</v>
      </c>
      <c r="R27" s="378">
        <f>IFERROR(IF(VLOOKUP($G27,BPU_4_I!$G$3:$H$119,2,FALSE)="","",VLOOKUP($G27,BPU_4_I!$G$3:$H$119,2,FALSE)),"")</f>
        <v>0.89</v>
      </c>
      <c r="S27" s="378">
        <f>IFERROR(IF(VLOOKUP($G27,BPU_1_I!$G$3:$H$119,2,FALSE)="","",VLOOKUP($G27,BPU_1_I!$G$3:$H$119,2,FALSE)),"")</f>
        <v>646.16</v>
      </c>
      <c r="T27" s="378">
        <f>IFERROR(IF(VLOOKUP($G27,BPU_25_I!$G$3:$H$119,2,FALSE)="","",VLOOKUP($G27,BPU_25_I!$G$3:$H$119,2,FALSE)),"")</f>
        <v>554.89</v>
      </c>
      <c r="U27" s="378" t="str">
        <f>IFERROR(IF(VLOOKUP($G27,BPU_26_26x_26b_I!$G$3:$H$119,2,FALSE)="","",VLOOKUP($G27,BPU_26_26x_26b_I!$G$3:$H$119,2,FALSE)),"")</f>
        <v>S/I</v>
      </c>
      <c r="V27" s="378" t="str">
        <f>IFERROR(IF(VLOOKUP($G27,BPU_26_26x_26b_I!$G$3:$I$119,3,FALSE)="","",VLOOKUP($G27,BPU_26_26x_26b_I!$G$3:$I$119,3,FALSE)),"")</f>
        <v>S/I</v>
      </c>
      <c r="W27" s="378" t="str">
        <f>IFERROR(IF(VLOOKUP($G27,BPU_26_26x_26b_I!$G$3:$J$119,4,FALSE)="","",VLOOKUP($G27,BPU_26_26x_26b_I!$G$3:$J$119,4,FALSE)),"")</f>
        <v>S/I</v>
      </c>
      <c r="X27" s="378"/>
      <c r="Y27" s="378" t="str">
        <f>IFERROR(IF(VLOOKUP($G27,EA_93_I!$G$3:$L$119,6,FALSE)="","",VLOOKUP($G27,EA_93_I!$G$3:$L$119,6,FALSE)),"")</f>
        <v>S/I</v>
      </c>
      <c r="Z27" s="689">
        <v>18.66</v>
      </c>
      <c r="AA27" s="378" t="str">
        <f>IFERROR(IF(VLOOKUP($G27,DE_102_105_16_29_33_I!$G$3:$L$119,6,FALSE)="","",VLOOKUP($G27,DE_102_105_16_29_33_I!$G$3:$L$119,6,FALSE)),"")</f>
        <v>S/I</v>
      </c>
      <c r="AB27" s="378" t="str">
        <f>IFERROR(IF(VLOOKUP($G27,DE_102_105_16_29_33_I!$G$3:$L$119,2,FALSE)="","",VLOOKUP($G27,DE_102_105_16_29_33_I!$G$3:$L$119,2,FALSE)),"")</f>
        <v>S/I</v>
      </c>
      <c r="AC27" s="378" t="str">
        <f>IFERROR(IF(VLOOKUP($G27,DE_102_105_16_29_33_I!$G$3:$L$119,3,FALSE)="","",VLOOKUP($G27,DE_102_105_16_29_33_I!$G$3:$L$119,3,FALSE)),"")</f>
        <v>S/I</v>
      </c>
      <c r="AD27" s="378">
        <f>IFERROR(IF(VLOOKUP($G27,DE_28_I!$G$3:$J$119,4,FALSE)="","",VLOOKUP($G27,DE_28_I!$G$3:$J$119,4,FALSE)),"")</f>
        <v>4.2091085108174093</v>
      </c>
      <c r="AE27" s="378">
        <f>IFERROR(IF(VLOOKUP($G27,DE_31_I!$G$3:$J$119,4,FALSE)="","",VLOOKUP($G27,DE_31_I!$G$3:$J$119,4,FALSE)),"")</f>
        <v>360.93105480259283</v>
      </c>
      <c r="AF27" s="378" t="str">
        <f>IFERROR(IF(VLOOKUP($G27,DE_102_105_16_29_33_I!$G$3:$L$119,4,FALSE)="","",VLOOKUP($G27,DE_102_105_16_29_33_I!$G$3:$L$119,4,FALSE)),"")</f>
        <v>S/I</v>
      </c>
      <c r="AG27" s="378" t="str">
        <f>IFERROR(IF(VLOOKUP($G27,DE_102_105_16_29_33_I!$G$3:$L$119,5,FALSE)="","",VLOOKUP($G27,DE_102_105_16_29_33_I!$G$3:$L$119,5,FALSE)),"")</f>
        <v>S/I</v>
      </c>
      <c r="AH27" s="378"/>
      <c r="AI27" s="378" t="str">
        <f>IFERROR(IF(VLOOKUP($G27,EA_10_90_I!$G$3:$I$119,2,FALSE)="","",VLOOKUP($G27,EA_10_90_I!$G$3:$I$119,2,FALSE)),"")</f>
        <v>S/I</v>
      </c>
      <c r="AJ27" s="378" t="str">
        <f>IFERROR(IF(VLOOKUP($G27,EA_10_90_I!$G$3:$I$119,3,FALSE)="","",VLOOKUP($G27,EA_10_90_I!$G$3:$I$119,3,FALSE)),"")</f>
        <v>S/I</v>
      </c>
      <c r="AK27" s="378"/>
      <c r="AL27" s="378"/>
      <c r="AM27" s="690">
        <f>IFERROR(IF(VLOOKUP($G27,EA_34_I!$G$3:$J$119,4,FALSE)="","",VLOOKUP($G27,EA_34_I!$G$3:$J$119,4,FALSE)),"")</f>
        <v>2.8019401107283834</v>
      </c>
      <c r="AN27" s="378" t="str">
        <f>IFERROR(IF(VLOOKUP($G27,EA_35_I!$G$3:$J$119,4,FALSE)="","",VLOOKUP($G27,EA_35_I!$G$3:$J$119,4,FALSE)),"")</f>
        <v>S/R</v>
      </c>
      <c r="AO27" s="378">
        <f>IFERROR(IF(VLOOKUP($G27,EA_22_22a_I!$G$3:$J$119,4,FALSE)="","",VLOOKUP($G27,EA_22_22a_I!$G$3:$J$119,4,FALSE)),"")</f>
        <v>714.78</v>
      </c>
      <c r="AP27" s="378">
        <f>IFERROR(IF(VLOOKUP($G27,EA_22_22a_I!$G$3:$L$119,6,FALSE)="","",VLOOKUP($G27,EA_22_22a_I!$G$3:$L$119,6,FALSE)),"")</f>
        <v>652.72</v>
      </c>
      <c r="AQ27" s="378">
        <f>IFERROR(IF(VLOOKUP($G27,EA_23_I!$G$3:$L$119,6,FALSE)="","",VLOOKUP($G27,EA_23_I!$G$3:$L$119,6,FALSE)),"")</f>
        <v>0.31</v>
      </c>
      <c r="AR27" s="378"/>
      <c r="AS27" s="378"/>
      <c r="AT27" s="378"/>
      <c r="AU27" s="378">
        <f>IFERROR(IF(VLOOKUP($G27,BPU_24_I!$G$3:$J$119,4,FALSE)="","",VLOOKUP($G27,BPU_24_I!$G$3:$J$119,4,FALSE)),"")</f>
        <v>557.75</v>
      </c>
      <c r="AV27" s="378">
        <f>IFERROR(IF(VLOOKUP($G27,IS_91_I!$G$3:$H$119,2,FALSE)="","",VLOOKUP($G27,IS_91_I!$G$3:$H$119,2,FALSE)),"")</f>
        <v>6.03</v>
      </c>
      <c r="AW27" s="378">
        <f>IFERROR(IF(VLOOKUP($G27,IS_40_I!$G$3:$H$119,2,FALSE)="","",VLOOKUP($G27,IS_40_I!$G$3:$H$119,2,FALSE)),"")</f>
        <v>52.7</v>
      </c>
      <c r="AX27" s="378">
        <f>IFERROR(IF(VLOOKUP($G27,IS_31_I!$G$3:$H$119,2,FALSE)="","",VLOOKUP($G27,IS_31_I!$G$3:$H$119,2,FALSE)),"")</f>
        <v>11.03</v>
      </c>
      <c r="AY27" s="378">
        <f>IFERROR(IF(VLOOKUP($G27,IS_32_I!$G$3:$H$119,2,FALSE)="","",VLOOKUP($G27,IS_32_I!$G$3:$H$119,2,FALSE)),"")</f>
        <v>1149</v>
      </c>
      <c r="AZ27" s="378">
        <f>IFERROR(IF(VLOOKUP($G27,IS_33_I!$G$3:$H$119,2,FALSE)="","",VLOOKUP($G27,IS_33_I!$G$3:$H$119,2,FALSE)),"")</f>
        <v>4.8899999999999997</v>
      </c>
      <c r="BA27" s="378">
        <f>IFERROR(IF(VLOOKUP($G27,IS_34_I!$G$3:$H$119,2,FALSE)="","",VLOOKUP($G27,IS_34_I!$G$3:$H$119,2,FALSE)),"")</f>
        <v>1.8</v>
      </c>
      <c r="BB27" s="378">
        <f>IFERROR(IF(VLOOKUP($G27,IS_36_I!$G$3:$I$119,3,FALSE)="","",VLOOKUP($G27,IS_36_I!$G$3:$I$119,3,FALSE)),"")</f>
        <v>10.55</v>
      </c>
      <c r="BC27" s="378">
        <f>IFERROR(IF(VLOOKUP($G27,IS_37_I!$G$3:$I$119,3,FALSE)="","",VLOOKUP($G27,IS_37_I!$G$3:$I$119,3,FALSE)),"")</f>
        <v>12.17</v>
      </c>
      <c r="BD27" s="378" t="str">
        <f>IFERROR(IF(VLOOKUP($G27,IS_39_I!$G$3:$L$119,6,FALSE)="","",VLOOKUP($G27,IS_39_I!$G$3:$L$119,6,FALSE)),"")</f>
        <v>S/I</v>
      </c>
      <c r="BE27" s="378" t="str">
        <f>IFERROR(IF(VLOOKUP($G27,IS_39a_I!$G$3:$J$119,4,FALSE)="","",VLOOKUP($G27,IS_39a_I!$G$3:$J$119,4,FALSE)),"")</f>
        <v>S/I</v>
      </c>
      <c r="BF27" s="378">
        <f>IFERROR(IF(VLOOKUP($G27,IS_58_I!$G$3:$L$119,6,FALSE)="","",VLOOKUP($G27,IS_58_I!$G$3:$L$119,6,FALSE)),"")</f>
        <v>0.31568313831130568</v>
      </c>
      <c r="BG27" s="378"/>
      <c r="BH27" s="378">
        <f>IFERROR(IF(VLOOKUP($G27,DE_48_I!$G$3:$J$119,4,FALSE)="","",VLOOKUP($G27,DE_48_I!$G$3:$J$119,4,FALSE)),"")</f>
        <v>7.41</v>
      </c>
      <c r="BI27" s="378"/>
      <c r="BJ27" s="378">
        <f>IFERROR(IF(VLOOKUP($G27,IS_5_I!$G$3:$J$119,4,FALSE)="","",VLOOKUP($G27,IS_5_I!$G$3:$J$119,4,FALSE)),"")</f>
        <v>0.01</v>
      </c>
      <c r="BK27" s="378" t="str">
        <f>IFERROR(IF(VLOOKUP($G27,EA_48_I!$G$3:$J$119,4,FALSE)="","",VLOOKUP($G27,EA_48_I!$G$3:$J$119,4,FALSE)),"")</f>
        <v>Comuna no costera</v>
      </c>
      <c r="BL27" s="378">
        <f>IFERROR(IF(VLOOKUP($G27,IG_1_I!$G$3:$J$119,4,FALSE)="","",VLOOKUP($G27,IG_1_I!$G$3:$J$119,4,FALSE)),"")</f>
        <v>7.08</v>
      </c>
      <c r="BM27" s="378" t="str">
        <f>IFERROR(IF(VLOOKUP($G27,IG_66_I!$G$3:$H$119,2,FALSE)="","",VLOOKUP($G27,IG_66_I!$G$3:$H$119,2,FALSE)),"")</f>
        <v>NO</v>
      </c>
      <c r="BN27" s="690">
        <f>IFERROR(IF(VLOOKUP($G27,DE_3_I!$G$3:$J$119,4,FALSE)="","",VLOOKUP($G27,DE_3_I!$G$3:$J$119,4,FALSE)),"")</f>
        <v>47.68</v>
      </c>
      <c r="BO27" s="677"/>
      <c r="BP27" s="677"/>
      <c r="BQ27" s="677"/>
      <c r="BR27" s="677"/>
      <c r="BS27" s="378" t="str">
        <f>IFERROR(IF(VLOOKUP($G27,DE_98_IC!#REF!,2,FALSE)="","",VLOOKUP($G27,DE_98_IC!#REF!,2,FALSE)),"")</f>
        <v/>
      </c>
      <c r="BT27" s="378">
        <f>IFERROR(IF(VLOOKUP($G27,IP_6_I!$G$3:$J$119,4,FALSE)="","",VLOOKUP($G27,IP_6_I!$G$3:$J$119,4,FALSE)),"")</f>
        <v>0.10622269136643636</v>
      </c>
      <c r="BU27" s="378" t="str">
        <f>IFERROR(IF(VLOOKUP($G27,IP_48_34_34a_I!$G$3:$N$119,7,FALSE)="","",VLOOKUP($G27,IP_48_34_34a_I!$G$3:$N$119,7,FALSE)),"")</f>
        <v>SI</v>
      </c>
      <c r="BV27" s="378" t="str">
        <f>IFERROR(IF(VLOOKUP($G27,IP_48_34_34a_I!$G$3:$N$119,8,FALSE)="","",VLOOKUP($G27,IP_48_34_34a_I!$G$3:$N$119,8,FALSE)),"")</f>
        <v>NO</v>
      </c>
      <c r="BW27" s="378" t="str">
        <f>IFERROR(IF(VLOOKUP($G27,IP_48_34_34a_I!$G$3:$N$119,6,FALSE)="","",VLOOKUP($G27,IP_48_34_34a_I!$G$3:$N$119,6,FALSE)),"")</f>
        <v>SI</v>
      </c>
      <c r="BX27" s="378" t="str">
        <f>IFERROR(IF(VLOOKUP($G27,IP_43_43a_I!$G$3:$L$119,5,FALSE)="","",VLOOKUP($G27,IP_43_43a_I!$G$3:$L$119,5,FALSE)),"")</f>
        <v>Sin ZT</v>
      </c>
      <c r="BY27" s="378" t="str">
        <f>IFERROR(IF(VLOOKUP($G27,IP_43_43a_I!$G$3:$L$119,6,FALSE)="","",VLOOKUP($G27,IP_43_43a_I!$G$3:$L$119,6,FALSE)),"")</f>
        <v>Sin ZT</v>
      </c>
      <c r="BZ27" s="378"/>
      <c r="CA27" s="378"/>
      <c r="CB27" s="378"/>
      <c r="CC27" s="378" t="str">
        <f>IFERROR(IF(VLOOKUP($G27,IG_92_I!$G$3:$H$119,2,FALSE)="","",VLOOKUP($G27,IG_92_I!$G$3:$H$119,2,FALSE)),"")</f>
        <v>S/I</v>
      </c>
      <c r="CD27" s="378" t="str">
        <f>IFERROR(IF(VLOOKUP($G27,IG_91_I!$G$3:$K$119,5,FALSE)="","",VLOOKUP($G27,IG_91_I!$G$3:$K$119,5,FALSE)),"")</f>
        <v/>
      </c>
      <c r="CE27" s="378">
        <f>IFERROR(IF(VLOOKUP($G27,IG_90_I!$G$3:$H$119,2,FALSE)="","",VLOOKUP($G27,IG_90_I!$G$3:$H$119,2,FALSE)),"")</f>
        <v>33.93</v>
      </c>
      <c r="CF27" s="96"/>
      <c r="CG27" s="96"/>
      <c r="CH27" s="96"/>
      <c r="CI27" s="96"/>
      <c r="CJ27" s="96"/>
      <c r="CK27" s="96"/>
      <c r="CL27" s="96"/>
      <c r="CM27" s="96"/>
      <c r="CN27" s="96"/>
      <c r="CO27" s="96"/>
      <c r="CP27" s="96"/>
    </row>
    <row r="28" spans="1:94" ht="15" x14ac:dyDescent="0.25">
      <c r="A28" s="429" t="s">
        <v>199</v>
      </c>
      <c r="B28" s="424" t="s">
        <v>209</v>
      </c>
      <c r="C28" s="419" t="s">
        <v>181</v>
      </c>
      <c r="D28" s="387" t="s">
        <v>210</v>
      </c>
      <c r="E28" s="377">
        <v>5501</v>
      </c>
      <c r="F28" s="166" t="s">
        <v>211</v>
      </c>
      <c r="G28" s="677">
        <v>5502</v>
      </c>
      <c r="H28" s="378">
        <f>IFERROR(IF(VLOOKUP($G28,BPU_20_I!$G$3:$H$119,2,FALSE)="","",VLOOKUP($G28,BPU_20_I!$G$3:$H$119,2,FALSE)),"")</f>
        <v>349.64</v>
      </c>
      <c r="I28" s="87">
        <f>IFERROR(IF(VLOOKUP($G28,BPU_21_I!$G$3:$J$119,4,FALSE)="","",VLOOKUP($G28,BPU_21_I!$G$3:$J$119,4,FALSE)),"")</f>
        <v>3.33</v>
      </c>
      <c r="J28" s="378">
        <f>IFERROR(IF(VLOOKUP($G28,BPU_22_I!$G$3:$H$119,2,FALSE)="","",VLOOKUP($G28,BPU_22_I!$G$3:$H$119,2,FALSE)),"")</f>
        <v>1402.83</v>
      </c>
      <c r="K28" s="378">
        <f>IFERROR(IF(VLOOKUP($G28,BPU_23_I!$G$3:$J$119,4,FALSE)="","",VLOOKUP($G28,BPU_23_I!$G$3:$J$119,4,FALSE)),"")</f>
        <v>1.7</v>
      </c>
      <c r="L28" s="378">
        <f>IFERROR(IF(VLOOKUP($G28,BPU_28a_I!$G$3:$J$119,4,FALSE)="","",VLOOKUP($G28,BPU_28a_I!$G$3:$J$119,4,FALSE)),"")</f>
        <v>61.32</v>
      </c>
      <c r="M28" s="378">
        <f>IFERROR(IF(VLOOKUP($G28,BPU_28b_I!$G$3:$J$119,4,FALSE)="","",VLOOKUP($G28,BPU_28b_I!$G$3:$J$119,4,FALSE)),"")</f>
        <v>91.86</v>
      </c>
      <c r="N28" s="378">
        <f>IFERROR(IF(VLOOKUP($G28,BPU_29_I!$G$3:$L$119,6,FALSE)="","",VLOOKUP($G28,BPU_29_I!$G$3:$L$119,6,FALSE)),"")</f>
        <v>3.6</v>
      </c>
      <c r="O28" s="378">
        <f>IFERROR(IF(VLOOKUP($G28,BPU_7_I!$G$3:$H$119,2,FALSE)="","",VLOOKUP($G28,BPU_7_I!$G$3:$H$119,2,FALSE)),"")</f>
        <v>1046.3399999999999</v>
      </c>
      <c r="P28" s="378">
        <f>IFERROR(IF(VLOOKUP($G28,BPU_8_I!$G$3:$J$119,4,FALSE)="","",VLOOKUP($G28,BPU_8_I!$G$3:$J$119,4,FALSE)),"")</f>
        <v>3.29</v>
      </c>
      <c r="Q28" s="378">
        <f>IFERROR(IF(VLOOKUP($G28,BPU_3_I!$G$3:$H$119,2,FALSE)="","",VLOOKUP($G28,BPU_3_I!$G$3:$H$119,2,FALSE)),"")</f>
        <v>671.85</v>
      </c>
      <c r="R28" s="378">
        <f>IFERROR(IF(VLOOKUP($G28,BPU_4_I!$G$3:$H$119,2,FALSE)="","",VLOOKUP($G28,BPU_4_I!$G$3:$H$119,2,FALSE)),"")</f>
        <v>1.07</v>
      </c>
      <c r="S28" s="378">
        <f>IFERROR(IF(VLOOKUP($G28,BPU_1_I!$G$3:$H$119,2,FALSE)="","",VLOOKUP($G28,BPU_1_I!$G$3:$H$119,2,FALSE)),"")</f>
        <v>544.88</v>
      </c>
      <c r="T28" s="378">
        <f>IFERROR(IF(VLOOKUP($G28,BPU_25_I!$G$3:$H$119,2,FALSE)="","",VLOOKUP($G28,BPU_25_I!$G$3:$H$119,2,FALSE)),"")</f>
        <v>509.55</v>
      </c>
      <c r="U28" s="378" t="str">
        <f>IFERROR(IF(VLOOKUP($G28,BPU_26_26x_26b_I!$G$3:$H$119,2,FALSE)="","",VLOOKUP($G28,BPU_26_26x_26b_I!$G$3:$H$119,2,FALSE)),"")</f>
        <v>S/I</v>
      </c>
      <c r="V28" s="378" t="str">
        <f>IFERROR(IF(VLOOKUP($G28,BPU_26_26x_26b_I!$G$3:$I$119,3,FALSE)="","",VLOOKUP($G28,BPU_26_26x_26b_I!$G$3:$I$119,3,FALSE)),"")</f>
        <v>S/I</v>
      </c>
      <c r="W28" s="378" t="str">
        <f>IFERROR(IF(VLOOKUP($G28,BPU_26_26x_26b_I!$G$3:$J$119,4,FALSE)="","",VLOOKUP($G28,BPU_26_26x_26b_I!$G$3:$J$119,4,FALSE)),"")</f>
        <v>S/I</v>
      </c>
      <c r="X28" s="378"/>
      <c r="Y28" s="378">
        <f>IFERROR(IF(VLOOKUP($G28,EA_93_I!$G$3:$L$119,6,FALSE)="","",VLOOKUP($G28,EA_93_I!$G$3:$L$119,6,FALSE)),"")</f>
        <v>6.3</v>
      </c>
      <c r="Z28" s="689">
        <v>12.14</v>
      </c>
      <c r="AA28" s="378" t="str">
        <f>IFERROR(IF(VLOOKUP($G28,DE_102_105_16_29_33_I!$G$3:$L$119,6,FALSE)="","",VLOOKUP($G28,DE_102_105_16_29_33_I!$G$3:$L$119,6,FALSE)),"")</f>
        <v>S/I</v>
      </c>
      <c r="AB28" s="378" t="str">
        <f>IFERROR(IF(VLOOKUP($G28,DE_102_105_16_29_33_I!$G$3:$L$119,2,FALSE)="","",VLOOKUP($G28,DE_102_105_16_29_33_I!$G$3:$L$119,2,FALSE)),"")</f>
        <v>S/I</v>
      </c>
      <c r="AC28" s="378" t="str">
        <f>IFERROR(IF(VLOOKUP($G28,DE_102_105_16_29_33_I!$G$3:$L$119,3,FALSE)="","",VLOOKUP($G28,DE_102_105_16_29_33_I!$G$3:$L$119,3,FALSE)),"")</f>
        <v>S/I</v>
      </c>
      <c r="AD28" s="378">
        <f>IFERROR(IF(VLOOKUP($G28,DE_28_I!$G$3:$J$119,4,FALSE)="","",VLOOKUP($G28,DE_28_I!$G$3:$J$119,4,FALSE)),"")</f>
        <v>3.7738697260170579</v>
      </c>
      <c r="AE28" s="378">
        <f>IFERROR(IF(VLOOKUP($G28,DE_31_I!$G$3:$J$119,4,FALSE)="","",VLOOKUP($G28,DE_31_I!$G$3:$J$119,4,FALSE)),"")</f>
        <v>241.52766246509171</v>
      </c>
      <c r="AF28" s="378" t="str">
        <f>IFERROR(IF(VLOOKUP($G28,DE_102_105_16_29_33_I!$G$3:$L$119,4,FALSE)="","",VLOOKUP($G28,DE_102_105_16_29_33_I!$G$3:$L$119,4,FALSE)),"")</f>
        <v>S/I</v>
      </c>
      <c r="AG28" s="378" t="str">
        <f>IFERROR(IF(VLOOKUP($G28,DE_102_105_16_29_33_I!$G$3:$L$119,5,FALSE)="","",VLOOKUP($G28,DE_102_105_16_29_33_I!$G$3:$L$119,5,FALSE)),"")</f>
        <v>S/I</v>
      </c>
      <c r="AH28" s="378"/>
      <c r="AI28" s="378" t="str">
        <f>IFERROR(IF(VLOOKUP($G28,EA_10_90_I!$G$3:$I$119,2,FALSE)="","",VLOOKUP($G28,EA_10_90_I!$G$3:$I$119,2,FALSE)),"")</f>
        <v>S/I</v>
      </c>
      <c r="AJ28" s="378" t="str">
        <f>IFERROR(IF(VLOOKUP($G28,EA_10_90_I!$G$3:$I$119,3,FALSE)="","",VLOOKUP($G28,EA_10_90_I!$G$3:$I$119,3,FALSE)),"")</f>
        <v>S/I</v>
      </c>
      <c r="AK28" s="378"/>
      <c r="AL28" s="378"/>
      <c r="AM28" s="690">
        <f>IFERROR(IF(VLOOKUP($G28,EA_34_I!$G$3:$J$119,4,FALSE)="","",VLOOKUP($G28,EA_34_I!$G$3:$J$119,4,FALSE)),"")</f>
        <v>1.0271129276233821</v>
      </c>
      <c r="AN28" s="378" t="str">
        <f>IFERROR(IF(VLOOKUP($G28,EA_35_I!$G$3:$J$119,4,FALSE)="","",VLOOKUP($G28,EA_35_I!$G$3:$J$119,4,FALSE)),"")</f>
        <v>S/R</v>
      </c>
      <c r="AO28" s="378">
        <f>IFERROR(IF(VLOOKUP($G28,EA_22_22a_I!$G$3:$J$119,4,FALSE)="","",VLOOKUP($G28,EA_22_22a_I!$G$3:$J$119,4,FALSE)),"")</f>
        <v>647.04999999999995</v>
      </c>
      <c r="AP28" s="378">
        <f>IFERROR(IF(VLOOKUP($G28,EA_22_22a_I!$G$3:$L$119,6,FALSE)="","",VLOOKUP($G28,EA_22_22a_I!$G$3:$L$119,6,FALSE)),"")</f>
        <v>584.9</v>
      </c>
      <c r="AQ28" s="378" t="str">
        <f>IFERROR(IF(VLOOKUP($G28,EA_23_I!$G$3:$L$119,6,FALSE)="","",VLOOKUP($G28,EA_23_I!$G$3:$L$119,6,FALSE)),"")</f>
        <v>S/I</v>
      </c>
      <c r="AR28" s="378"/>
      <c r="AS28" s="378"/>
      <c r="AT28" s="378"/>
      <c r="AU28" s="378">
        <f>IFERROR(IF(VLOOKUP($G28,BPU_24_I!$G$3:$J$119,4,FALSE)="","",VLOOKUP($G28,BPU_24_I!$G$3:$J$119,4,FALSE)),"")</f>
        <v>490.19</v>
      </c>
      <c r="AV28" s="378">
        <f>IFERROR(IF(VLOOKUP($G28,IS_91_I!$G$3:$H$119,2,FALSE)="","",VLOOKUP($G28,IS_91_I!$G$3:$H$119,2,FALSE)),"")</f>
        <v>7.7</v>
      </c>
      <c r="AW28" s="378">
        <f>IFERROR(IF(VLOOKUP($G28,IS_40_I!$G$3:$H$119,2,FALSE)="","",VLOOKUP($G28,IS_40_I!$G$3:$H$119,2,FALSE)),"")</f>
        <v>42.75</v>
      </c>
      <c r="AX28" s="378">
        <f>IFERROR(IF(VLOOKUP($G28,IS_31_I!$G$3:$H$119,2,FALSE)="","",VLOOKUP($G28,IS_31_I!$G$3:$H$119,2,FALSE)),"")</f>
        <v>12.99</v>
      </c>
      <c r="AY28" s="378">
        <f>IFERROR(IF(VLOOKUP($G28,IS_32_I!$G$3:$H$119,2,FALSE)="","",VLOOKUP($G28,IS_32_I!$G$3:$H$119,2,FALSE)),"")</f>
        <v>828</v>
      </c>
      <c r="AZ28" s="378">
        <f>IFERROR(IF(VLOOKUP($G28,IS_33_I!$G$3:$H$119,2,FALSE)="","",VLOOKUP($G28,IS_33_I!$G$3:$H$119,2,FALSE)),"")</f>
        <v>7.25</v>
      </c>
      <c r="BA28" s="378">
        <f>IFERROR(IF(VLOOKUP($G28,IS_34_I!$G$3:$H$119,2,FALSE)="","",VLOOKUP($G28,IS_34_I!$G$3:$H$119,2,FALSE)),"")</f>
        <v>1.33</v>
      </c>
      <c r="BB28" s="378">
        <f>IFERROR(IF(VLOOKUP($G28,IS_36_I!$G$3:$I$119,3,FALSE)="","",VLOOKUP($G28,IS_36_I!$G$3:$I$119,3,FALSE)),"")</f>
        <v>19.809999999999999</v>
      </c>
      <c r="BC28" s="378">
        <f>IFERROR(IF(VLOOKUP($G28,IS_37_I!$G$3:$I$119,3,FALSE)="","",VLOOKUP($G28,IS_37_I!$G$3:$I$119,3,FALSE)),"")</f>
        <v>30.96</v>
      </c>
      <c r="BD28" s="378" t="str">
        <f>IFERROR(IF(VLOOKUP($G28,IS_39_I!$G$3:$L$119,6,FALSE)="","",VLOOKUP($G28,IS_39_I!$G$3:$L$119,6,FALSE)),"")</f>
        <v>S/I</v>
      </c>
      <c r="BE28" s="378" t="str">
        <f>IFERROR(IF(VLOOKUP($G28,IS_39a_I!$G$3:$J$119,4,FALSE)="","",VLOOKUP($G28,IS_39a_I!$G$3:$J$119,4,FALSE)),"")</f>
        <v>S/I</v>
      </c>
      <c r="BF28" s="378">
        <f>IFERROR(IF(VLOOKUP($G28,IS_58_I!$G$3:$L$119,6,FALSE)="","",VLOOKUP($G28,IS_58_I!$G$3:$L$119,6,FALSE)),"")</f>
        <v>0.32643973130047549</v>
      </c>
      <c r="BG28" s="378"/>
      <c r="BH28" s="378">
        <f>IFERROR(IF(VLOOKUP($G28,DE_48_I!$G$3:$J$119,4,FALSE)="","",VLOOKUP($G28,DE_48_I!$G$3:$J$119,4,FALSE)),"")</f>
        <v>7.74</v>
      </c>
      <c r="BI28" s="378"/>
      <c r="BJ28" s="378">
        <f>IFERROR(IF(VLOOKUP($G28,IS_5_I!$G$3:$J$119,4,FALSE)="","",VLOOKUP($G28,IS_5_I!$G$3:$J$119,4,FALSE)),"")</f>
        <v>0.03</v>
      </c>
      <c r="BK28" s="378" t="str">
        <f>IFERROR(IF(VLOOKUP($G28,EA_48_I!$G$3:$J$119,4,FALSE)="","",VLOOKUP($G28,EA_48_I!$G$3:$J$119,4,FALSE)),"")</f>
        <v>Comuna no costera</v>
      </c>
      <c r="BL28" s="378">
        <f>IFERROR(IF(VLOOKUP($G28,IG_1_I!$G$3:$J$119,4,FALSE)="","",VLOOKUP($G28,IG_1_I!$G$3:$J$119,4,FALSE)),"")</f>
        <v>15.76</v>
      </c>
      <c r="BM28" s="378" t="str">
        <f>IFERROR(IF(VLOOKUP($G28,IG_66_I!$G$3:$H$119,2,FALSE)="","",VLOOKUP($G28,IG_66_I!$G$3:$H$119,2,FALSE)),"")</f>
        <v>NO</v>
      </c>
      <c r="BN28" s="690">
        <f>IFERROR(IF(VLOOKUP($G28,DE_3_I!$G$3:$J$119,4,FALSE)="","",VLOOKUP($G28,DE_3_I!$G$3:$J$119,4,FALSE)),"")</f>
        <v>52.53</v>
      </c>
      <c r="BO28" s="677"/>
      <c r="BP28" s="677"/>
      <c r="BQ28" s="677"/>
      <c r="BR28" s="677"/>
      <c r="BS28" s="378" t="str">
        <f>IFERROR(IF(VLOOKUP($G28,DE_98_IC!#REF!,2,FALSE)="","",VLOOKUP($G28,DE_98_IC!#REF!,2,FALSE)),"")</f>
        <v/>
      </c>
      <c r="BT28" s="378">
        <f>IFERROR(IF(VLOOKUP($G28,IP_6_I!$G$3:$J$119,4,FALSE)="","",VLOOKUP($G28,IP_6_I!$G$3:$J$119,4,FALSE)),"")</f>
        <v>0</v>
      </c>
      <c r="BU28" s="378" t="str">
        <f>IFERROR(IF(VLOOKUP($G28,IP_48_34_34a_I!$G$3:$N$119,7,FALSE)="","",VLOOKUP($G28,IP_48_34_34a_I!$G$3:$N$119,7,FALSE)),"")</f>
        <v>NO</v>
      </c>
      <c r="BV28" s="378" t="str">
        <f>IFERROR(IF(VLOOKUP($G28,IP_48_34_34a_I!$G$3:$N$119,8,FALSE)="","",VLOOKUP($G28,IP_48_34_34a_I!$G$3:$N$119,8,FALSE)),"")</f>
        <v>NO</v>
      </c>
      <c r="BW28" s="378" t="str">
        <f>IFERROR(IF(VLOOKUP($G28,IP_48_34_34a_I!$G$3:$N$119,6,FALSE)="","",VLOOKUP($G28,IP_48_34_34a_I!$G$3:$N$119,6,FALSE)),"")</f>
        <v>NO</v>
      </c>
      <c r="BX28" s="378">
        <f>IFERROR(IF(VLOOKUP($G28,IP_43_43a_I!$G$3:$L$119,5,FALSE)="","",VLOOKUP($G28,IP_43_43a_I!$G$3:$L$119,5,FALSE)),"")</f>
        <v>0</v>
      </c>
      <c r="BY28" s="378">
        <f>IFERROR(IF(VLOOKUP($G28,IP_43_43a_I!$G$3:$L$119,6,FALSE)="","",VLOOKUP($G28,IP_43_43a_I!$G$3:$L$119,6,FALSE)),"")</f>
        <v>0</v>
      </c>
      <c r="BZ28" s="378"/>
      <c r="CA28" s="378"/>
      <c r="CB28" s="378"/>
      <c r="CC28" s="378" t="str">
        <f>IFERROR(IF(VLOOKUP($G28,IG_92_I!$G$3:$H$119,2,FALSE)="","",VLOOKUP($G28,IG_92_I!$G$3:$H$119,2,FALSE)),"")</f>
        <v>S/I</v>
      </c>
      <c r="CD28" s="378" t="str">
        <f>IFERROR(IF(VLOOKUP($G28,IG_91_I!$G$3:$K$119,5,FALSE)="","",VLOOKUP($G28,IG_91_I!$G$3:$K$119,5,FALSE)),"")</f>
        <v/>
      </c>
      <c r="CE28" s="378">
        <f>IFERROR(IF(VLOOKUP($G28,IG_90_I!$G$3:$H$119,2,FALSE)="","",VLOOKUP($G28,IG_90_I!$G$3:$H$119,2,FALSE)),"")</f>
        <v>40.119999999999997</v>
      </c>
      <c r="CF28" s="96"/>
      <c r="CG28" s="96"/>
      <c r="CH28" s="96"/>
      <c r="CI28" s="96"/>
      <c r="CJ28" s="96"/>
      <c r="CK28" s="96"/>
      <c r="CL28" s="96"/>
      <c r="CM28" s="96"/>
      <c r="CN28" s="96"/>
      <c r="CO28" s="96"/>
      <c r="CP28" s="96"/>
    </row>
    <row r="29" spans="1:94" ht="15" x14ac:dyDescent="0.25">
      <c r="A29" s="429" t="s">
        <v>199</v>
      </c>
      <c r="B29" s="424" t="s">
        <v>209</v>
      </c>
      <c r="C29" s="419" t="s">
        <v>181</v>
      </c>
      <c r="D29" s="387" t="s">
        <v>210</v>
      </c>
      <c r="E29" s="377">
        <v>5501</v>
      </c>
      <c r="F29" s="166" t="s">
        <v>212</v>
      </c>
      <c r="G29" s="677">
        <v>5503</v>
      </c>
      <c r="H29" s="378">
        <f>IFERROR(IF(VLOOKUP($G29,BPU_20_I!$G$3:$H$119,2,FALSE)="","",VLOOKUP($G29,BPU_20_I!$G$3:$H$119,2,FALSE)),"")</f>
        <v>692.08</v>
      </c>
      <c r="I29" s="87">
        <f>IFERROR(IF(VLOOKUP($G29,BPU_21_I!$G$3:$J$119,4,FALSE)="","",VLOOKUP($G29,BPU_21_I!$G$3:$J$119,4,FALSE)),"")</f>
        <v>4.24</v>
      </c>
      <c r="J29" s="378">
        <f>IFERROR(IF(VLOOKUP($G29,BPU_22_I!$G$3:$H$119,2,FALSE)="","",VLOOKUP($G29,BPU_22_I!$G$3:$H$119,2,FALSE)),"")</f>
        <v>1594.14</v>
      </c>
      <c r="K29" s="378">
        <f>IFERROR(IF(VLOOKUP($G29,BPU_23_I!$G$3:$J$119,4,FALSE)="","",VLOOKUP($G29,BPU_23_I!$G$3:$J$119,4,FALSE)),"")</f>
        <v>5.0999999999999996</v>
      </c>
      <c r="L29" s="378">
        <f>IFERROR(IF(VLOOKUP($G29,BPU_28a_I!$G$3:$J$119,4,FALSE)="","",VLOOKUP($G29,BPU_28a_I!$G$3:$J$119,4,FALSE)),"")</f>
        <v>52.69</v>
      </c>
      <c r="M29" s="378">
        <f>IFERROR(IF(VLOOKUP($G29,BPU_28b_I!$G$3:$J$119,4,FALSE)="","",VLOOKUP($G29,BPU_28b_I!$G$3:$J$119,4,FALSE)),"")</f>
        <v>67.06</v>
      </c>
      <c r="N29" s="378">
        <f>IFERROR(IF(VLOOKUP($G29,BPU_29_I!$G$3:$L$119,6,FALSE)="","",VLOOKUP($G29,BPU_29_I!$G$3:$L$119,6,FALSE)),"")</f>
        <v>5.65</v>
      </c>
      <c r="O29" s="378">
        <f>IFERROR(IF(VLOOKUP($G29,BPU_7_I!$G$3:$H$119,2,FALSE)="","",VLOOKUP($G29,BPU_7_I!$G$3:$H$119,2,FALSE)),"")</f>
        <v>2213.1799999999998</v>
      </c>
      <c r="P29" s="378">
        <f>IFERROR(IF(VLOOKUP($G29,BPU_8_I!$G$3:$J$119,4,FALSE)="","",VLOOKUP($G29,BPU_8_I!$G$3:$J$119,4,FALSE)),"")</f>
        <v>6.82</v>
      </c>
      <c r="Q29" s="378">
        <f>IFERROR(IF(VLOOKUP($G29,BPU_3_I!$G$3:$H$119,2,FALSE)="","",VLOOKUP($G29,BPU_3_I!$G$3:$H$119,2,FALSE)),"")</f>
        <v>1154.99</v>
      </c>
      <c r="R29" s="378">
        <f>IFERROR(IF(VLOOKUP($G29,BPU_4_I!$G$3:$H$119,2,FALSE)="","",VLOOKUP($G29,BPU_4_I!$G$3:$H$119,2,FALSE)),"")</f>
        <v>0.96</v>
      </c>
      <c r="S29" s="378">
        <f>IFERROR(IF(VLOOKUP($G29,BPU_1_I!$G$3:$H$119,2,FALSE)="","",VLOOKUP($G29,BPU_1_I!$G$3:$H$119,2,FALSE)),"")</f>
        <v>1056.98</v>
      </c>
      <c r="T29" s="378">
        <f>IFERROR(IF(VLOOKUP($G29,BPU_25_I!$G$3:$H$119,2,FALSE)="","",VLOOKUP($G29,BPU_25_I!$G$3:$H$119,2,FALSE)),"")</f>
        <v>945.07</v>
      </c>
      <c r="U29" s="378" t="str">
        <f>IFERROR(IF(VLOOKUP($G29,BPU_26_26x_26b_I!$G$3:$H$119,2,FALSE)="","",VLOOKUP($G29,BPU_26_26x_26b_I!$G$3:$H$119,2,FALSE)),"")</f>
        <v>S/I</v>
      </c>
      <c r="V29" s="378" t="str">
        <f>IFERROR(IF(VLOOKUP($G29,BPU_26_26x_26b_I!$G$3:$I$119,3,FALSE)="","",VLOOKUP($G29,BPU_26_26x_26b_I!$G$3:$I$119,3,FALSE)),"")</f>
        <v>S/I</v>
      </c>
      <c r="W29" s="378" t="str">
        <f>IFERROR(IF(VLOOKUP($G29,BPU_26_26x_26b_I!$G$3:$J$119,4,FALSE)="","",VLOOKUP($G29,BPU_26_26x_26b_I!$G$3:$J$119,4,FALSE)),"")</f>
        <v>S/I</v>
      </c>
      <c r="X29" s="378"/>
      <c r="Y29" s="378" t="str">
        <f>IFERROR(IF(VLOOKUP($G29,EA_93_I!$G$3:$L$119,6,FALSE)="","",VLOOKUP($G29,EA_93_I!$G$3:$L$119,6,FALSE)),"")</f>
        <v>S/I</v>
      </c>
      <c r="Z29" s="689">
        <v>5.5</v>
      </c>
      <c r="AA29" s="378" t="str">
        <f>IFERROR(IF(VLOOKUP($G29,DE_102_105_16_29_33_I!$G$3:$L$119,6,FALSE)="","",VLOOKUP($G29,DE_102_105_16_29_33_I!$G$3:$L$119,6,FALSE)),"")</f>
        <v>S/I</v>
      </c>
      <c r="AB29" s="378" t="str">
        <f>IFERROR(IF(VLOOKUP($G29,DE_102_105_16_29_33_I!$G$3:$L$119,2,FALSE)="","",VLOOKUP($G29,DE_102_105_16_29_33_I!$G$3:$L$119,2,FALSE)),"")</f>
        <v>S/I</v>
      </c>
      <c r="AC29" s="378" t="str">
        <f>IFERROR(IF(VLOOKUP($G29,DE_102_105_16_29_33_I!$G$3:$L$119,3,FALSE)="","",VLOOKUP($G29,DE_102_105_16_29_33_I!$G$3:$L$119,3,FALSE)),"")</f>
        <v>S/I</v>
      </c>
      <c r="AD29" s="378">
        <f>IFERROR(IF(VLOOKUP($G29,DE_28_I!$G$3:$J$119,4,FALSE)="","",VLOOKUP($G29,DE_28_I!$G$3:$J$119,4,FALSE)),"")</f>
        <v>10.669511869831954</v>
      </c>
      <c r="AE29" s="378">
        <f>IFERROR(IF(VLOOKUP($G29,DE_31_I!$G$3:$J$119,4,FALSE)="","",VLOOKUP($G29,DE_31_I!$G$3:$J$119,4,FALSE)),"")</f>
        <v>368.09815950920245</v>
      </c>
      <c r="AF29" s="378" t="str">
        <f>IFERROR(IF(VLOOKUP($G29,DE_102_105_16_29_33_I!$G$3:$L$119,4,FALSE)="","",VLOOKUP($G29,DE_102_105_16_29_33_I!$G$3:$L$119,4,FALSE)),"")</f>
        <v>S/I</v>
      </c>
      <c r="AG29" s="378" t="str">
        <f>IFERROR(IF(VLOOKUP($G29,DE_102_105_16_29_33_I!$G$3:$L$119,5,FALSE)="","",VLOOKUP($G29,DE_102_105_16_29_33_I!$G$3:$L$119,5,FALSE)),"")</f>
        <v>S/I</v>
      </c>
      <c r="AH29" s="378"/>
      <c r="AI29" s="378" t="str">
        <f>IFERROR(IF(VLOOKUP($G29,EA_10_90_I!$G$3:$I$119,2,FALSE)="","",VLOOKUP($G29,EA_10_90_I!$G$3:$I$119,2,FALSE)),"")</f>
        <v>S/I</v>
      </c>
      <c r="AJ29" s="378" t="str">
        <f>IFERROR(IF(VLOOKUP($G29,EA_10_90_I!$G$3:$I$119,3,FALSE)="","",VLOOKUP($G29,EA_10_90_I!$G$3:$I$119,3,FALSE)),"")</f>
        <v>S/I</v>
      </c>
      <c r="AK29" s="378"/>
      <c r="AL29" s="378"/>
      <c r="AM29" s="690">
        <f>IFERROR(IF(VLOOKUP($G29,EA_34_I!$G$3:$J$119,4,FALSE)="","",VLOOKUP($G29,EA_34_I!$G$3:$J$119,4,FALSE)),"")</f>
        <v>1.6559667052766585</v>
      </c>
      <c r="AN29" s="378" t="str">
        <f>IFERROR(IF(VLOOKUP($G29,EA_35_I!$G$3:$J$119,4,FALSE)="","",VLOOKUP($G29,EA_35_I!$G$3:$J$119,4,FALSE)),"")</f>
        <v>S/R</v>
      </c>
      <c r="AO29" s="378">
        <f>IFERROR(IF(VLOOKUP($G29,EA_22_22a_I!$G$3:$J$119,4,FALSE)="","",VLOOKUP($G29,EA_22_22a_I!$G$3:$J$119,4,FALSE)),"")</f>
        <v>677.63</v>
      </c>
      <c r="AP29" s="378">
        <f>IFERROR(IF(VLOOKUP($G29,EA_22_22a_I!$G$3:$L$119,6,FALSE)="","",VLOOKUP($G29,EA_22_22a_I!$G$3:$L$119,6,FALSE)),"")</f>
        <v>1714.92</v>
      </c>
      <c r="AQ29" s="378">
        <f>IFERROR(IF(VLOOKUP($G29,EA_23_I!$G$3:$L$119,6,FALSE)="","",VLOOKUP($G29,EA_23_I!$G$3:$L$119,6,FALSE)),"")</f>
        <v>0.23</v>
      </c>
      <c r="AR29" s="378"/>
      <c r="AS29" s="378"/>
      <c r="AT29" s="378"/>
      <c r="AU29" s="378">
        <f>IFERROR(IF(VLOOKUP($G29,BPU_24_I!$G$3:$J$119,4,FALSE)="","",VLOOKUP($G29,BPU_24_I!$G$3:$J$119,4,FALSE)),"")</f>
        <v>89.65</v>
      </c>
      <c r="AV29" s="378">
        <f>IFERROR(IF(VLOOKUP($G29,IS_91_I!$G$3:$H$119,2,FALSE)="","",VLOOKUP($G29,IS_91_I!$G$3:$H$119,2,FALSE)),"")</f>
        <v>11.94</v>
      </c>
      <c r="AW29" s="378">
        <f>IFERROR(IF(VLOOKUP($G29,IS_40_I!$G$3:$H$119,2,FALSE)="","",VLOOKUP($G29,IS_40_I!$G$3:$H$119,2,FALSE)),"")</f>
        <v>36.11</v>
      </c>
      <c r="AX29" s="378">
        <f>IFERROR(IF(VLOOKUP($G29,IS_31_I!$G$3:$H$119,2,FALSE)="","",VLOOKUP($G29,IS_31_I!$G$3:$H$119,2,FALSE)),"")</f>
        <v>20.61</v>
      </c>
      <c r="AY29" s="378">
        <f>IFERROR(IF(VLOOKUP($G29,IS_32_I!$G$3:$H$119,2,FALSE)="","",VLOOKUP($G29,IS_32_I!$G$3:$H$119,2,FALSE)),"")</f>
        <v>257</v>
      </c>
      <c r="AZ29" s="378">
        <f>IFERROR(IF(VLOOKUP($G29,IS_33_I!$G$3:$H$119,2,FALSE)="","",VLOOKUP($G29,IS_33_I!$G$3:$H$119,2,FALSE)),"")</f>
        <v>7.56</v>
      </c>
      <c r="BA29" s="378">
        <f>IFERROR(IF(VLOOKUP($G29,IS_34_I!$G$3:$H$119,2,FALSE)="","",VLOOKUP($G29,IS_34_I!$G$3:$H$119,2,FALSE)),"")</f>
        <v>2.13</v>
      </c>
      <c r="BB29" s="378">
        <f>IFERROR(IF(VLOOKUP($G29,IS_36_I!$G$3:$I$119,3,FALSE)="","",VLOOKUP($G29,IS_36_I!$G$3:$I$119,3,FALSE)),"")</f>
        <v>8.8699999999999992</v>
      </c>
      <c r="BC29" s="378">
        <f>IFERROR(IF(VLOOKUP($G29,IS_37_I!$G$3:$I$119,3,FALSE)="","",VLOOKUP($G29,IS_37_I!$G$3:$I$119,3,FALSE)),"")</f>
        <v>18.22</v>
      </c>
      <c r="BD29" s="378" t="str">
        <f>IFERROR(IF(VLOOKUP($G29,IS_39_I!$G$3:$L$119,6,FALSE)="","",VLOOKUP($G29,IS_39_I!$G$3:$L$119,6,FALSE)),"")</f>
        <v>S/I</v>
      </c>
      <c r="BE29" s="378" t="str">
        <f>IFERROR(IF(VLOOKUP($G29,IS_39a_I!$G$3:$J$119,4,FALSE)="","",VLOOKUP($G29,IS_39a_I!$G$3:$J$119,4,FALSE)),"")</f>
        <v>S/I</v>
      </c>
      <c r="BF29" s="378">
        <f>IFERROR(IF(VLOOKUP($G29,IS_58_I!$G$3:$L$119,6,FALSE)="","",VLOOKUP($G29,IS_58_I!$G$3:$L$119,6,FALSE)),"")</f>
        <v>0.16004267804747935</v>
      </c>
      <c r="BG29" s="378"/>
      <c r="BH29" s="378">
        <f>IFERROR(IF(VLOOKUP($G29,DE_48_I!$G$3:$J$119,4,FALSE)="","",VLOOKUP($G29,DE_48_I!$G$3:$J$119,4,FALSE)),"")</f>
        <v>1.53</v>
      </c>
      <c r="BI29" s="378"/>
      <c r="BJ29" s="378">
        <f>IFERROR(IF(VLOOKUP($G29,IS_5_I!$G$3:$J$119,4,FALSE)="","",VLOOKUP($G29,IS_5_I!$G$3:$J$119,4,FALSE)),"")</f>
        <v>0</v>
      </c>
      <c r="BK29" s="378" t="str">
        <f>IFERROR(IF(VLOOKUP($G29,EA_48_I!$G$3:$J$119,4,FALSE)="","",VLOOKUP($G29,EA_48_I!$G$3:$J$119,4,FALSE)),"")</f>
        <v>Comuna no costera</v>
      </c>
      <c r="BL29" s="378">
        <f>IFERROR(IF(VLOOKUP($G29,IG_1_I!$G$3:$J$119,4,FALSE)="","",VLOOKUP($G29,IG_1_I!$G$3:$J$119,4,FALSE)),"")</f>
        <v>96.03</v>
      </c>
      <c r="BM29" s="378" t="str">
        <f>IFERROR(IF(VLOOKUP($G29,IG_66_I!$G$3:$H$119,2,FALSE)="","",VLOOKUP($G29,IG_66_I!$G$3:$H$119,2,FALSE)),"")</f>
        <v>NO</v>
      </c>
      <c r="BN29" s="690">
        <f>IFERROR(IF(VLOOKUP($G29,DE_3_I!$G$3:$J$119,4,FALSE)="","",VLOOKUP($G29,DE_3_I!$G$3:$J$119,4,FALSE)),"")</f>
        <v>48.62</v>
      </c>
      <c r="BO29" s="677"/>
      <c r="BP29" s="677"/>
      <c r="BQ29" s="677"/>
      <c r="BR29" s="677"/>
      <c r="BS29" s="378" t="str">
        <f>IFERROR(IF(VLOOKUP($G29,DE_98_IC!#REF!,2,FALSE)="","",VLOOKUP($G29,DE_98_IC!#REF!,2,FALSE)),"")</f>
        <v/>
      </c>
      <c r="BT29" s="378">
        <f>IFERROR(IF(VLOOKUP($G29,IP_6_I!$G$3:$J$119,4,FALSE)="","",VLOOKUP($G29,IP_6_I!$G$3:$J$119,4,FALSE)),"")</f>
        <v>0</v>
      </c>
      <c r="BU29" s="378" t="str">
        <f>IFERROR(IF(VLOOKUP($G29,IP_48_34_34a_I!$G$3:$N$119,7,FALSE)="","",VLOOKUP($G29,IP_48_34_34a_I!$G$3:$N$119,7,FALSE)),"")</f>
        <v>NO</v>
      </c>
      <c r="BV29" s="378" t="str">
        <f>IFERROR(IF(VLOOKUP($G29,IP_48_34_34a_I!$G$3:$N$119,8,FALSE)="","",VLOOKUP($G29,IP_48_34_34a_I!$G$3:$N$119,8,FALSE)),"")</f>
        <v>NO</v>
      </c>
      <c r="BW29" s="378" t="str">
        <f>IFERROR(IF(VLOOKUP($G29,IP_48_34_34a_I!$G$3:$N$119,6,FALSE)="","",VLOOKUP($G29,IP_48_34_34a_I!$G$3:$N$119,6,FALSE)),"")</f>
        <v>NO</v>
      </c>
      <c r="BX29" s="378" t="str">
        <f>IFERROR(IF(VLOOKUP($G29,IP_43_43a_I!$G$3:$L$119,5,FALSE)="","",VLOOKUP($G29,IP_43_43a_I!$G$3:$L$119,5,FALSE)),"")</f>
        <v>Sin ZT</v>
      </c>
      <c r="BY29" s="378" t="str">
        <f>IFERROR(IF(VLOOKUP($G29,IP_43_43a_I!$G$3:$L$119,6,FALSE)="","",VLOOKUP($G29,IP_43_43a_I!$G$3:$L$119,6,FALSE)),"")</f>
        <v>Sin ZT</v>
      </c>
      <c r="BZ29" s="378"/>
      <c r="CA29" s="378"/>
      <c r="CB29" s="378"/>
      <c r="CC29" s="378" t="str">
        <f>IFERROR(IF(VLOOKUP($G29,IG_92_I!$G$3:$H$119,2,FALSE)="","",VLOOKUP($G29,IG_92_I!$G$3:$H$119,2,FALSE)),"")</f>
        <v>S/I</v>
      </c>
      <c r="CD29" s="378" t="str">
        <f>IFERROR(IF(VLOOKUP($G29,IG_91_I!$G$3:$K$119,5,FALSE)="","",VLOOKUP($G29,IG_91_I!$G$3:$K$119,5,FALSE)),"")</f>
        <v/>
      </c>
      <c r="CE29" s="378">
        <f>IFERROR(IF(VLOOKUP($G29,IG_90_I!$G$3:$H$119,2,FALSE)="","",VLOOKUP($G29,IG_90_I!$G$3:$H$119,2,FALSE)),"")</f>
        <v>49.21</v>
      </c>
      <c r="CF29" s="96"/>
      <c r="CG29" s="96"/>
      <c r="CH29" s="96"/>
      <c r="CI29" s="96"/>
      <c r="CJ29" s="96"/>
      <c r="CK29" s="96"/>
      <c r="CL29" s="96"/>
      <c r="CM29" s="96"/>
      <c r="CN29" s="96"/>
      <c r="CO29" s="96"/>
      <c r="CP29" s="96"/>
    </row>
    <row r="30" spans="1:94" ht="15" x14ac:dyDescent="0.25">
      <c r="A30" s="429" t="s">
        <v>199</v>
      </c>
      <c r="B30" s="424" t="s">
        <v>209</v>
      </c>
      <c r="C30" s="419" t="s">
        <v>181</v>
      </c>
      <c r="D30" s="387" t="s">
        <v>210</v>
      </c>
      <c r="E30" s="377">
        <v>5501</v>
      </c>
      <c r="F30" s="166" t="s">
        <v>213</v>
      </c>
      <c r="G30" s="677">
        <v>5504</v>
      </c>
      <c r="H30" s="378">
        <f>IFERROR(IF(VLOOKUP($G30,BPU_20_I!$G$3:$H$119,2,FALSE)="","",VLOOKUP($G30,BPU_20_I!$G$3:$H$119,2,FALSE)),"")</f>
        <v>463.75</v>
      </c>
      <c r="I30" s="87">
        <f>IFERROR(IF(VLOOKUP($G30,BPU_21_I!$G$3:$J$119,4,FALSE)="","",VLOOKUP($G30,BPU_21_I!$G$3:$J$119,4,FALSE)),"")</f>
        <v>3.15</v>
      </c>
      <c r="J30" s="378">
        <f>IFERROR(IF(VLOOKUP($G30,BPU_22_I!$G$3:$H$119,2,FALSE)="","",VLOOKUP($G30,BPU_22_I!$G$3:$H$119,2,FALSE)),"")</f>
        <v>5223.41</v>
      </c>
      <c r="K30" s="378" t="str">
        <f>IFERROR(IF(VLOOKUP($G30,BPU_23_I!$G$3:$J$119,4,FALSE)="","",VLOOKUP($G30,BPU_23_I!$G$3:$J$119,4,FALSE)),"")</f>
        <v>S/I</v>
      </c>
      <c r="L30" s="378">
        <f>IFERROR(IF(VLOOKUP($G30,BPU_28a_I!$G$3:$J$119,4,FALSE)="","",VLOOKUP($G30,BPU_28a_I!$G$3:$J$119,4,FALSE)),"")</f>
        <v>53.46</v>
      </c>
      <c r="M30" s="378">
        <f>IFERROR(IF(VLOOKUP($G30,BPU_28b_I!$G$3:$J$119,4,FALSE)="","",VLOOKUP($G30,BPU_28b_I!$G$3:$J$119,4,FALSE)),"")</f>
        <v>7.97</v>
      </c>
      <c r="N30" s="378">
        <f>IFERROR(IF(VLOOKUP($G30,BPU_29_I!$G$3:$L$119,6,FALSE)="","",VLOOKUP($G30,BPU_29_I!$G$3:$L$119,6,FALSE)),"")</f>
        <v>1.69</v>
      </c>
      <c r="O30" s="378">
        <f>IFERROR(IF(VLOOKUP($G30,BPU_7_I!$G$3:$H$119,2,FALSE)="","",VLOOKUP($G30,BPU_7_I!$G$3:$H$119,2,FALSE)),"")</f>
        <v>1392.41</v>
      </c>
      <c r="P30" s="378" t="str">
        <f>IFERROR(IF(VLOOKUP($G30,BPU_8_I!$G$3:$J$119,4,FALSE)="","",VLOOKUP($G30,BPU_8_I!$G$3:$J$119,4,FALSE)),"")</f>
        <v>S/I</v>
      </c>
      <c r="Q30" s="378">
        <f>IFERROR(IF(VLOOKUP($G30,BPU_3_I!$G$3:$H$119,2,FALSE)="","",VLOOKUP($G30,BPU_3_I!$G$3:$H$119,2,FALSE)),"")</f>
        <v>875.45</v>
      </c>
      <c r="R30" s="378">
        <f>IFERROR(IF(VLOOKUP($G30,BPU_4_I!$G$3:$H$119,2,FALSE)="","",VLOOKUP($G30,BPU_4_I!$G$3:$H$119,2,FALSE)),"")</f>
        <v>0.42</v>
      </c>
      <c r="S30" s="378">
        <f>IFERROR(IF(VLOOKUP($G30,BPU_1_I!$G$3:$H$119,2,FALSE)="","",VLOOKUP($G30,BPU_1_I!$G$3:$H$119,2,FALSE)),"")</f>
        <v>806.45</v>
      </c>
      <c r="T30" s="378">
        <f>IFERROR(IF(VLOOKUP($G30,BPU_25_I!$G$3:$H$119,2,FALSE)="","",VLOOKUP($G30,BPU_25_I!$G$3:$H$119,2,FALSE)),"")</f>
        <v>470.98</v>
      </c>
      <c r="U30" s="378" t="str">
        <f>IFERROR(IF(VLOOKUP($G30,BPU_26_26x_26b_I!$G$3:$H$119,2,FALSE)="","",VLOOKUP($G30,BPU_26_26x_26b_I!$G$3:$H$119,2,FALSE)),"")</f>
        <v>S/I</v>
      </c>
      <c r="V30" s="378" t="str">
        <f>IFERROR(IF(VLOOKUP($G30,BPU_26_26x_26b_I!$G$3:$I$119,3,FALSE)="","",VLOOKUP($G30,BPU_26_26x_26b_I!$G$3:$I$119,3,FALSE)),"")</f>
        <v>S/I</v>
      </c>
      <c r="W30" s="378" t="str">
        <f>IFERROR(IF(VLOOKUP($G30,BPU_26_26x_26b_I!$G$3:$J$119,4,FALSE)="","",VLOOKUP($G30,BPU_26_26x_26b_I!$G$3:$J$119,4,FALSE)),"")</f>
        <v>S/I</v>
      </c>
      <c r="X30" s="378"/>
      <c r="Y30" s="378" t="str">
        <f>IFERROR(IF(VLOOKUP($G30,EA_93_I!$G$3:$L$119,6,FALSE)="","",VLOOKUP($G30,EA_93_I!$G$3:$L$119,6,FALSE)),"")</f>
        <v>S/I</v>
      </c>
      <c r="Z30" s="689">
        <v>8.25</v>
      </c>
      <c r="AA30" s="378" t="str">
        <f>IFERROR(IF(VLOOKUP($G30,DE_102_105_16_29_33_I!$G$3:$L$119,6,FALSE)="","",VLOOKUP($G30,DE_102_105_16_29_33_I!$G$3:$L$119,6,FALSE)),"")</f>
        <v>S/I</v>
      </c>
      <c r="AB30" s="378" t="str">
        <f>IFERROR(IF(VLOOKUP($G30,DE_102_105_16_29_33_I!$G$3:$L$119,2,FALSE)="","",VLOOKUP($G30,DE_102_105_16_29_33_I!$G$3:$L$119,2,FALSE)),"")</f>
        <v>S/I</v>
      </c>
      <c r="AC30" s="378" t="str">
        <f>IFERROR(IF(VLOOKUP($G30,DE_102_105_16_29_33_I!$G$3:$L$119,3,FALSE)="","",VLOOKUP($G30,DE_102_105_16_29_33_I!$G$3:$L$119,3,FALSE)),"")</f>
        <v>S/I</v>
      </c>
      <c r="AD30" s="378">
        <f>IFERROR(IF(VLOOKUP($G30,DE_28_I!$G$3:$J$119,4,FALSE)="","",VLOOKUP($G30,DE_28_I!$G$3:$J$119,4,FALSE)),"")</f>
        <v>0</v>
      </c>
      <c r="AE30" s="378">
        <f>IFERROR(IF(VLOOKUP($G30,DE_31_I!$G$3:$J$119,4,FALSE)="","",VLOOKUP($G30,DE_31_I!$G$3:$J$119,4,FALSE)),"")</f>
        <v>121.833382346763</v>
      </c>
      <c r="AF30" s="378" t="str">
        <f>IFERROR(IF(VLOOKUP($G30,DE_102_105_16_29_33_I!$G$3:$L$119,4,FALSE)="","",VLOOKUP($G30,DE_102_105_16_29_33_I!$G$3:$L$119,4,FALSE)),"")</f>
        <v>S/I</v>
      </c>
      <c r="AG30" s="378" t="str">
        <f>IFERROR(IF(VLOOKUP($G30,DE_102_105_16_29_33_I!$G$3:$L$119,5,FALSE)="","",VLOOKUP($G30,DE_102_105_16_29_33_I!$G$3:$L$119,5,FALSE)),"")</f>
        <v>S/I</v>
      </c>
      <c r="AH30" s="378"/>
      <c r="AI30" s="378" t="str">
        <f>IFERROR(IF(VLOOKUP($G30,EA_10_90_I!$G$3:$I$119,2,FALSE)="","",VLOOKUP($G30,EA_10_90_I!$G$3:$I$119,2,FALSE)),"")</f>
        <v>S/I</v>
      </c>
      <c r="AJ30" s="378" t="str">
        <f>IFERROR(IF(VLOOKUP($G30,EA_10_90_I!$G$3:$I$119,3,FALSE)="","",VLOOKUP($G30,EA_10_90_I!$G$3:$I$119,3,FALSE)),"")</f>
        <v>S/I</v>
      </c>
      <c r="AK30" s="378"/>
      <c r="AL30" s="378"/>
      <c r="AM30" s="690" t="str">
        <f>IFERROR(IF(VLOOKUP($G30,EA_34_I!$G$3:$J$119,4,FALSE)="","",VLOOKUP($G30,EA_34_I!$G$3:$J$119,4,FALSE)),"")</f>
        <v>S/I</v>
      </c>
      <c r="AN30" s="378" t="str">
        <f>IFERROR(IF(VLOOKUP($G30,EA_35_I!$G$3:$J$119,4,FALSE)="","",VLOOKUP($G30,EA_35_I!$G$3:$J$119,4,FALSE)),"")</f>
        <v>S/R</v>
      </c>
      <c r="AO30" s="378">
        <f>IFERROR(IF(VLOOKUP($G30,EA_22_22a_I!$G$3:$J$119,4,FALSE)="","",VLOOKUP($G30,EA_22_22a_I!$G$3:$J$119,4,FALSE)),"")</f>
        <v>708.18</v>
      </c>
      <c r="AP30" s="378">
        <f>IFERROR(IF(VLOOKUP($G30,EA_22_22a_I!$G$3:$L$119,6,FALSE)="","",VLOOKUP($G30,EA_22_22a_I!$G$3:$L$119,6,FALSE)),"")</f>
        <v>794.9</v>
      </c>
      <c r="AQ30" s="378">
        <f>IFERROR(IF(VLOOKUP($G30,EA_23_I!$G$3:$L$119,6,FALSE)="","",VLOOKUP($G30,EA_23_I!$G$3:$L$119,6,FALSE)),"")</f>
        <v>0.11</v>
      </c>
      <c r="AR30" s="378"/>
      <c r="AS30" s="378"/>
      <c r="AT30" s="378"/>
      <c r="AU30" s="378">
        <f>IFERROR(IF(VLOOKUP($G30,BPU_24_I!$G$3:$J$119,4,FALSE)="","",VLOOKUP($G30,BPU_24_I!$G$3:$J$119,4,FALSE)),"")</f>
        <v>485.32</v>
      </c>
      <c r="AV30" s="378">
        <f>IFERROR(IF(VLOOKUP($G30,IS_91_I!$G$3:$H$119,2,FALSE)="","",VLOOKUP($G30,IS_91_I!$G$3:$H$119,2,FALSE)),"")</f>
        <v>9.4</v>
      </c>
      <c r="AW30" s="378">
        <f>IFERROR(IF(VLOOKUP($G30,IS_40_I!$G$3:$H$119,2,FALSE)="","",VLOOKUP($G30,IS_40_I!$G$3:$H$119,2,FALSE)),"")</f>
        <v>59.89</v>
      </c>
      <c r="AX30" s="378">
        <f>IFERROR(IF(VLOOKUP($G30,IS_31_I!$G$3:$H$119,2,FALSE)="","",VLOOKUP($G30,IS_31_I!$G$3:$H$119,2,FALSE)),"")</f>
        <v>10.1</v>
      </c>
      <c r="AY30" s="378">
        <f>IFERROR(IF(VLOOKUP($G30,IS_32_I!$G$3:$H$119,2,FALSE)="","",VLOOKUP($G30,IS_32_I!$G$3:$H$119,2,FALSE)),"")</f>
        <v>176</v>
      </c>
      <c r="AZ30" s="378">
        <f>IFERROR(IF(VLOOKUP($G30,IS_33_I!$G$3:$H$119,2,FALSE)="","",VLOOKUP($G30,IS_33_I!$G$3:$H$119,2,FALSE)),"")</f>
        <v>4.21</v>
      </c>
      <c r="BA30" s="378">
        <f>IFERROR(IF(VLOOKUP($G30,IS_34_I!$G$3:$H$119,2,FALSE)="","",VLOOKUP($G30,IS_34_I!$G$3:$H$119,2,FALSE)),"")</f>
        <v>0.48</v>
      </c>
      <c r="BB30" s="378">
        <f>IFERROR(IF(VLOOKUP($G30,IS_36_I!$G$3:$I$119,3,FALSE)="","",VLOOKUP($G30,IS_36_I!$G$3:$I$119,3,FALSE)),"")</f>
        <v>5.99</v>
      </c>
      <c r="BC30" s="378">
        <f>IFERROR(IF(VLOOKUP($G30,IS_37_I!$G$3:$I$119,3,FALSE)="","",VLOOKUP($G30,IS_37_I!$G$3:$I$119,3,FALSE)),"")</f>
        <v>15.64</v>
      </c>
      <c r="BD30" s="378" t="str">
        <f>IFERROR(IF(VLOOKUP($G30,IS_39_I!$G$3:$L$119,6,FALSE)="","",VLOOKUP($G30,IS_39_I!$G$3:$L$119,6,FALSE)),"")</f>
        <v>S/I</v>
      </c>
      <c r="BE30" s="378" t="str">
        <f>IFERROR(IF(VLOOKUP($G30,IS_39a_I!$G$3:$J$119,4,FALSE)="","",VLOOKUP($G30,IS_39a_I!$G$3:$J$119,4,FALSE)),"")</f>
        <v>S/I</v>
      </c>
      <c r="BF30" s="378">
        <f>IFERROR(IF(VLOOKUP($G30,IS_58_I!$G$3:$L$119,6,FALSE)="","",VLOOKUP($G30,IS_58_I!$G$3:$L$119,6,FALSE)),"")</f>
        <v>0.23526446246271479</v>
      </c>
      <c r="BG30" s="378"/>
      <c r="BH30" s="378">
        <f>IFERROR(IF(VLOOKUP($G30,DE_48_I!$G$3:$J$119,4,FALSE)="","",VLOOKUP($G30,DE_48_I!$G$3:$J$119,4,FALSE)),"")</f>
        <v>5.04</v>
      </c>
      <c r="BI30" s="378"/>
      <c r="BJ30" s="378">
        <f>IFERROR(IF(VLOOKUP($G30,IS_5_I!$G$3:$J$119,4,FALSE)="","",VLOOKUP($G30,IS_5_I!$G$3:$J$119,4,FALSE)),"")</f>
        <v>0.04</v>
      </c>
      <c r="BK30" s="378" t="str">
        <f>IFERROR(IF(VLOOKUP($G30,EA_48_I!$G$3:$J$119,4,FALSE)="","",VLOOKUP($G30,EA_48_I!$G$3:$J$119,4,FALSE)),"")</f>
        <v>Comuna no costera</v>
      </c>
      <c r="BL30" s="378">
        <f>IFERROR(IF(VLOOKUP($G30,IG_1_I!$G$3:$J$119,4,FALSE)="","",VLOOKUP($G30,IG_1_I!$G$3:$J$119,4,FALSE)),"")</f>
        <v>13.65</v>
      </c>
      <c r="BM30" s="378" t="str">
        <f>IFERROR(IF(VLOOKUP($G30,IG_66_I!$G$3:$H$119,2,FALSE)="","",VLOOKUP($G30,IG_66_I!$G$3:$H$119,2,FALSE)),"")</f>
        <v>NO</v>
      </c>
      <c r="BN30" s="690">
        <f>IFERROR(IF(VLOOKUP($G30,DE_3_I!$G$3:$J$119,4,FALSE)="","",VLOOKUP($G30,DE_3_I!$G$3:$J$119,4,FALSE)),"")</f>
        <v>44.66</v>
      </c>
      <c r="BO30" s="677"/>
      <c r="BP30" s="677"/>
      <c r="BQ30" s="677"/>
      <c r="BR30" s="677"/>
      <c r="BS30" s="378" t="str">
        <f>IFERROR(IF(VLOOKUP($G30,DE_98_IC!#REF!,2,FALSE)="","",VLOOKUP($G30,DE_98_IC!#REF!,2,FALSE)),"")</f>
        <v/>
      </c>
      <c r="BT30" s="378">
        <f>IFERROR(IF(VLOOKUP($G30,IP_6_I!$G$3:$J$119,4,FALSE)="","",VLOOKUP($G30,IP_6_I!$G$3:$J$119,4,FALSE)),"")</f>
        <v>0</v>
      </c>
      <c r="BU30" s="378" t="str">
        <f>IFERROR(IF(VLOOKUP($G30,IP_48_34_34a_I!$G$3:$N$119,7,FALSE)="","",VLOOKUP($G30,IP_48_34_34a_I!$G$3:$N$119,7,FALSE)),"")</f>
        <v>NO</v>
      </c>
      <c r="BV30" s="378" t="str">
        <f>IFERROR(IF(VLOOKUP($G30,IP_48_34_34a_I!$G$3:$N$119,8,FALSE)="","",VLOOKUP($G30,IP_48_34_34a_I!$G$3:$N$119,8,FALSE)),"")</f>
        <v>NO</v>
      </c>
      <c r="BW30" s="378" t="str">
        <f>IFERROR(IF(VLOOKUP($G30,IP_48_34_34a_I!$G$3:$N$119,6,FALSE)="","",VLOOKUP($G30,IP_48_34_34a_I!$G$3:$N$119,6,FALSE)),"")</f>
        <v>NO</v>
      </c>
      <c r="BX30" s="378" t="str">
        <f>IFERROR(IF(VLOOKUP($G30,IP_43_43a_I!$G$3:$L$119,5,FALSE)="","",VLOOKUP($G30,IP_43_43a_I!$G$3:$L$119,5,FALSE)),"")</f>
        <v>Sin ZT</v>
      </c>
      <c r="BY30" s="378" t="str">
        <f>IFERROR(IF(VLOOKUP($G30,IP_43_43a_I!$G$3:$L$119,6,FALSE)="","",VLOOKUP($G30,IP_43_43a_I!$G$3:$L$119,6,FALSE)),"")</f>
        <v>Sin ZT</v>
      </c>
      <c r="BZ30" s="378"/>
      <c r="CA30" s="378"/>
      <c r="CB30" s="378"/>
      <c r="CC30" s="378" t="str">
        <f>IFERROR(IF(VLOOKUP($G30,IG_92_I!$G$3:$H$119,2,FALSE)="","",VLOOKUP($G30,IG_92_I!$G$3:$H$119,2,FALSE)),"")</f>
        <v>S/I</v>
      </c>
      <c r="CD30" s="378" t="str">
        <f>IFERROR(IF(VLOOKUP($G30,IG_91_I!$G$3:$K$119,5,FALSE)="","",VLOOKUP($G30,IG_91_I!$G$3:$K$119,5,FALSE)),"")</f>
        <v/>
      </c>
      <c r="CE30" s="378">
        <f>IFERROR(IF(VLOOKUP($G30,IG_90_I!$G$3:$H$119,2,FALSE)="","",VLOOKUP($G30,IG_90_I!$G$3:$H$119,2,FALSE)),"")</f>
        <v>53.67</v>
      </c>
      <c r="CF30" s="96"/>
      <c r="CG30" s="96"/>
      <c r="CH30" s="96"/>
      <c r="CI30" s="96"/>
      <c r="CJ30" s="96"/>
      <c r="CK30" s="96"/>
      <c r="CL30" s="96"/>
      <c r="CM30" s="96"/>
      <c r="CN30" s="96"/>
      <c r="CO30" s="96"/>
      <c r="CP30" s="96"/>
    </row>
    <row r="31" spans="1:94" ht="15" x14ac:dyDescent="0.25">
      <c r="A31" s="429" t="s">
        <v>199</v>
      </c>
      <c r="B31" s="429" t="s">
        <v>214</v>
      </c>
      <c r="C31" s="419" t="s">
        <v>181</v>
      </c>
      <c r="D31" s="392" t="s">
        <v>215</v>
      </c>
      <c r="E31" s="377">
        <v>5601</v>
      </c>
      <c r="F31" s="165" t="s">
        <v>214</v>
      </c>
      <c r="G31" s="677">
        <v>5601</v>
      </c>
      <c r="H31" s="378">
        <f>IFERROR(IF(VLOOKUP($G31,BPU_20_I!$G$3:$H$119,2,FALSE)="","",VLOOKUP($G31,BPU_20_I!$G$3:$H$119,2,FALSE)),"")</f>
        <v>383.77</v>
      </c>
      <c r="I31" s="87">
        <f>IFERROR(IF(VLOOKUP($G31,BPU_21_I!$G$3:$J$119,4,FALSE)="","",VLOOKUP($G31,BPU_21_I!$G$3:$J$119,4,FALSE)),"")</f>
        <v>3.41</v>
      </c>
      <c r="J31" s="378">
        <f>IFERROR(IF(VLOOKUP($G31,BPU_22_I!$G$3:$H$119,2,FALSE)="","",VLOOKUP($G31,BPU_22_I!$G$3:$H$119,2,FALSE)),"")</f>
        <v>1777.72</v>
      </c>
      <c r="K31" s="378">
        <f>IFERROR(IF(VLOOKUP($G31,BPU_23_I!$G$3:$J$119,4,FALSE)="","",VLOOKUP($G31,BPU_23_I!$G$3:$J$119,4,FALSE)),"")</f>
        <v>3.94</v>
      </c>
      <c r="L31" s="378">
        <f>IFERROR(IF(VLOOKUP($G31,BPU_28a_I!$G$3:$J$119,4,FALSE)="","",VLOOKUP($G31,BPU_28a_I!$G$3:$J$119,4,FALSE)),"")</f>
        <v>75.13</v>
      </c>
      <c r="M31" s="378">
        <f>IFERROR(IF(VLOOKUP($G31,BPU_28b_I!$G$3:$J$119,4,FALSE)="","",VLOOKUP($G31,BPU_28b_I!$G$3:$J$119,4,FALSE)),"")</f>
        <v>93.28</v>
      </c>
      <c r="N31" s="378">
        <f>IFERROR(IF(VLOOKUP($G31,BPU_29_I!$G$3:$L$119,6,FALSE)="","",VLOOKUP($G31,BPU_29_I!$G$3:$L$119,6,FALSE)),"")</f>
        <v>6.23</v>
      </c>
      <c r="O31" s="378">
        <f>IFERROR(IF(VLOOKUP($G31,BPU_7_I!$G$3:$H$119,2,FALSE)="","",VLOOKUP($G31,BPU_7_I!$G$3:$H$119,2,FALSE)),"")</f>
        <v>977.32</v>
      </c>
      <c r="P31" s="378">
        <f>IFERROR(IF(VLOOKUP($G31,BPU_8_I!$G$3:$J$119,4,FALSE)="","",VLOOKUP($G31,BPU_8_I!$G$3:$J$119,4,FALSE)),"")</f>
        <v>13.45</v>
      </c>
      <c r="Q31" s="378">
        <f>IFERROR(IF(VLOOKUP($G31,BPU_3_I!$G$3:$H$119,2,FALSE)="","",VLOOKUP($G31,BPU_3_I!$G$3:$H$119,2,FALSE)),"")</f>
        <v>629.15</v>
      </c>
      <c r="R31" s="378">
        <f>IFERROR(IF(VLOOKUP($G31,BPU_4_I!$G$3:$H$119,2,FALSE)="","",VLOOKUP($G31,BPU_4_I!$G$3:$H$119,2,FALSE)),"")</f>
        <v>0.93</v>
      </c>
      <c r="S31" s="378">
        <f>IFERROR(IF(VLOOKUP($G31,BPU_1_I!$G$3:$H$119,2,FALSE)="","",VLOOKUP($G31,BPU_1_I!$G$3:$H$119,2,FALSE)),"")</f>
        <v>582.01</v>
      </c>
      <c r="T31" s="378" t="str">
        <f>IFERROR(IF(VLOOKUP($G31,BPU_25_I!$G$3:$H$119,2,FALSE)="","",VLOOKUP($G31,BPU_25_I!$G$3:$H$119,2,FALSE)),"")</f>
        <v>S/I</v>
      </c>
      <c r="U31" s="378" t="str">
        <f>IFERROR(IF(VLOOKUP($G31,BPU_26_26x_26b_I!$G$3:$H$119,2,FALSE)="","",VLOOKUP($G31,BPU_26_26x_26b_I!$G$3:$H$119,2,FALSE)),"")</f>
        <v>S/I</v>
      </c>
      <c r="V31" s="378" t="str">
        <f>IFERROR(IF(VLOOKUP($G31,BPU_26_26x_26b_I!$G$3:$I$119,3,FALSE)="","",VLOOKUP($G31,BPU_26_26x_26b_I!$G$3:$I$119,3,FALSE)),"")</f>
        <v>S/I</v>
      </c>
      <c r="W31" s="378" t="str">
        <f>IFERROR(IF(VLOOKUP($G31,BPU_26_26x_26b_I!$G$3:$J$119,4,FALSE)="","",VLOOKUP($G31,BPU_26_26x_26b_I!$G$3:$J$119,4,FALSE)),"")</f>
        <v>S/I</v>
      </c>
      <c r="X31" s="378"/>
      <c r="Y31" s="378" t="str">
        <f>IFERROR(IF(VLOOKUP($G31,EA_93_I!$G$3:$L$119,6,FALSE)="","",VLOOKUP($G31,EA_93_I!$G$3:$L$119,6,FALSE)),"")</f>
        <v>S/I</v>
      </c>
      <c r="Z31" s="689">
        <v>16.68</v>
      </c>
      <c r="AA31" s="378">
        <f>IFERROR(IF(VLOOKUP($G31,DE_102_105_16_29_33_I!$G$3:$L$119,6,FALSE)="","",VLOOKUP($G31,DE_102_105_16_29_33_I!$G$3:$L$119,6,FALSE)),"")</f>
        <v>1.3333333333333333</v>
      </c>
      <c r="AB31" s="378">
        <f>IFERROR(IF(VLOOKUP($G31,DE_102_105_16_29_33_I!$G$3:$L$119,2,FALSE)="","",VLOOKUP($G31,DE_102_105_16_29_33_I!$G$3:$L$119,2,FALSE)),"")</f>
        <v>33.5</v>
      </c>
      <c r="AC31" s="378">
        <f>IFERROR(IF(VLOOKUP($G31,DE_102_105_16_29_33_I!$G$3:$L$119,3,FALSE)="","",VLOOKUP($G31,DE_102_105_16_29_33_I!$G$3:$L$119,3,FALSE)),"")</f>
        <v>59.1</v>
      </c>
      <c r="AD31" s="378">
        <f>IFERROR(IF(VLOOKUP($G31,DE_28_I!$G$3:$J$119,4,FALSE)="","",VLOOKUP($G31,DE_28_I!$G$3:$J$119,4,FALSE)),"")</f>
        <v>8.4095448333858922</v>
      </c>
      <c r="AE31" s="378">
        <f>IFERROR(IF(VLOOKUP($G31,DE_31_I!$G$3:$J$119,4,FALSE)="","",VLOOKUP($G31,DE_31_I!$G$3:$J$119,4,FALSE)),"")</f>
        <v>278.5661726059077</v>
      </c>
      <c r="AF31" s="378">
        <f>IFERROR(IF(VLOOKUP($G31,DE_102_105_16_29_33_I!$G$3:$L$119,4,FALSE)="","",VLOOKUP($G31,DE_102_105_16_29_33_I!$G$3:$L$119,4,FALSE)),"")</f>
        <v>40</v>
      </c>
      <c r="AG31" s="378">
        <f>IFERROR(IF(VLOOKUP($G31,DE_102_105_16_29_33_I!$G$3:$L$119,5,FALSE)="","",VLOOKUP($G31,DE_102_105_16_29_33_I!$G$3:$L$119,5,FALSE)),"")</f>
        <v>55</v>
      </c>
      <c r="AH31" s="378"/>
      <c r="AI31" s="378" t="str">
        <f>IFERROR(IF(VLOOKUP($G31,EA_10_90_I!$G$3:$I$119,2,FALSE)="","",VLOOKUP($G31,EA_10_90_I!$G$3:$I$119,2,FALSE)),"")</f>
        <v>S/I</v>
      </c>
      <c r="AJ31" s="378" t="str">
        <f>IFERROR(IF(VLOOKUP($G31,EA_10_90_I!$G$3:$I$119,3,FALSE)="","",VLOOKUP($G31,EA_10_90_I!$G$3:$I$119,3,FALSE)),"")</f>
        <v>S/I</v>
      </c>
      <c r="AK31" s="378"/>
      <c r="AL31" s="378"/>
      <c r="AM31" s="690">
        <f>IFERROR(IF(VLOOKUP($G31,EA_34_I!$G$3:$J$119,4,FALSE)="","",VLOOKUP($G31,EA_34_I!$G$3:$J$119,4,FALSE)),"")</f>
        <v>0.92487713280600881</v>
      </c>
      <c r="AN31" s="378">
        <f>IFERROR(IF(VLOOKUP($G31,EA_35_I!$G$3:$J$119,4,FALSE)="","",VLOOKUP($G31,EA_35_I!$G$3:$J$119,4,FALSE)),"")</f>
        <v>2.1</v>
      </c>
      <c r="AO31" s="378">
        <f>IFERROR(IF(VLOOKUP($G31,EA_22_22a_I!$G$3:$J$119,4,FALSE)="","",VLOOKUP($G31,EA_22_22a_I!$G$3:$J$119,4,FALSE)),"")</f>
        <v>680.06</v>
      </c>
      <c r="AP31" s="378">
        <f>IFERROR(IF(VLOOKUP($G31,EA_22_22a_I!$G$3:$L$119,6,FALSE)="","",VLOOKUP($G31,EA_22_22a_I!$G$3:$L$119,6,FALSE)),"")</f>
        <v>757.93</v>
      </c>
      <c r="AQ31" s="378" t="str">
        <f>IFERROR(IF(VLOOKUP($G31,EA_23_I!$G$3:$L$119,6,FALSE)="","",VLOOKUP($G31,EA_23_I!$G$3:$L$119,6,FALSE)),"")</f>
        <v>S/I</v>
      </c>
      <c r="AR31" s="378"/>
      <c r="AS31" s="378"/>
      <c r="AT31" s="378"/>
      <c r="AU31" s="378">
        <f>IFERROR(IF(VLOOKUP($G31,BPU_24_I!$G$3:$J$119,4,FALSE)="","",VLOOKUP($G31,BPU_24_I!$G$3:$J$119,4,FALSE)),"")</f>
        <v>433.69</v>
      </c>
      <c r="AV31" s="378">
        <f>IFERROR(IF(VLOOKUP($G31,IS_91_I!$G$3:$H$119,2,FALSE)="","",VLOOKUP($G31,IS_91_I!$G$3:$H$119,2,FALSE)),"")</f>
        <v>6.9</v>
      </c>
      <c r="AW31" s="378">
        <f>IFERROR(IF(VLOOKUP($G31,IS_40_I!$G$3:$H$119,2,FALSE)="","",VLOOKUP($G31,IS_40_I!$G$3:$H$119,2,FALSE)),"")</f>
        <v>43.82</v>
      </c>
      <c r="AX31" s="378">
        <f>IFERROR(IF(VLOOKUP($G31,IS_31_I!$G$3:$H$119,2,FALSE)="","",VLOOKUP($G31,IS_31_I!$G$3:$H$119,2,FALSE)),"")</f>
        <v>13.62</v>
      </c>
      <c r="AY31" s="378">
        <f>IFERROR(IF(VLOOKUP($G31,IS_32_I!$G$3:$H$119,2,FALSE)="","",VLOOKUP($G31,IS_32_I!$G$3:$H$119,2,FALSE)),"")</f>
        <v>1381</v>
      </c>
      <c r="AZ31" s="378">
        <f>IFERROR(IF(VLOOKUP($G31,IS_33_I!$G$3:$H$119,2,FALSE)="","",VLOOKUP($G31,IS_33_I!$G$3:$H$119,2,FALSE)),"")</f>
        <v>6.91</v>
      </c>
      <c r="BA31" s="378">
        <f>IFERROR(IF(VLOOKUP($G31,IS_34_I!$G$3:$H$119,2,FALSE)="","",VLOOKUP($G31,IS_34_I!$G$3:$H$119,2,FALSE)),"")</f>
        <v>1.2</v>
      </c>
      <c r="BB31" s="378">
        <f>IFERROR(IF(VLOOKUP($G31,IS_36_I!$G$3:$I$119,3,FALSE)="","",VLOOKUP($G31,IS_36_I!$G$3:$I$119,3,FALSE)),"")</f>
        <v>7.71</v>
      </c>
      <c r="BC31" s="378">
        <f>IFERROR(IF(VLOOKUP($G31,IS_37_I!$G$3:$I$119,3,FALSE)="","",VLOOKUP($G31,IS_37_I!$G$3:$I$119,3,FALSE)),"")</f>
        <v>17.93</v>
      </c>
      <c r="BD31" s="378" t="str">
        <f>IFERROR(IF(VLOOKUP($G31,IS_39_I!$G$3:$L$119,6,FALSE)="","",VLOOKUP($G31,IS_39_I!$G$3:$L$119,6,FALSE)),"")</f>
        <v>S/I</v>
      </c>
      <c r="BE31" s="378" t="str">
        <f>IFERROR(IF(VLOOKUP($G31,IS_39a_I!$G$3:$J$119,4,FALSE)="","",VLOOKUP($G31,IS_39a_I!$G$3:$J$119,4,FALSE)),"")</f>
        <v>S/I</v>
      </c>
      <c r="BF31" s="378">
        <f>IFERROR(IF(VLOOKUP($G31,IS_58_I!$G$3:$L$119,6,FALSE)="","",VLOOKUP($G31,IS_58_I!$G$3:$L$119,6,FALSE)),"")</f>
        <v>0.44255229685693265</v>
      </c>
      <c r="BG31" s="378"/>
      <c r="BH31" s="378">
        <f>IFERROR(IF(VLOOKUP($G31,DE_48_I!$G$3:$J$119,4,FALSE)="","",VLOOKUP($G31,DE_48_I!$G$3:$J$119,4,FALSE)),"")</f>
        <v>14.13</v>
      </c>
      <c r="BI31" s="378"/>
      <c r="BJ31" s="378">
        <f>IFERROR(IF(VLOOKUP($G31,IS_5_I!$G$3:$J$119,4,FALSE)="","",VLOOKUP($G31,IS_5_I!$G$3:$J$119,4,FALSE)),"")</f>
        <v>0.01</v>
      </c>
      <c r="BK31" s="378">
        <f>IFERROR(IF(VLOOKUP($G31,EA_48_I!$G$3:$J$119,4,FALSE)="","",VLOOKUP($G31,EA_48_I!$G$3:$J$119,4,FALSE)),"")</f>
        <v>3.44</v>
      </c>
      <c r="BL31" s="378">
        <f>IFERROR(IF(VLOOKUP($G31,IG_1_I!$G$3:$J$119,4,FALSE)="","",VLOOKUP($G31,IG_1_I!$G$3:$J$119,4,FALSE)),"")</f>
        <v>9.34</v>
      </c>
      <c r="BM31" s="378" t="str">
        <f>IFERROR(IF(VLOOKUP($G31,IG_66_I!$G$3:$H$119,2,FALSE)="","",VLOOKUP($G31,IG_66_I!$G$3:$H$119,2,FALSE)),"")</f>
        <v>NO</v>
      </c>
      <c r="BN31" s="690">
        <f>IFERROR(IF(VLOOKUP($G31,DE_3_I!$G$3:$J$119,4,FALSE)="","",VLOOKUP($G31,DE_3_I!$G$3:$J$119,4,FALSE)),"")</f>
        <v>46.32</v>
      </c>
      <c r="BO31" s="677"/>
      <c r="BP31" s="677"/>
      <c r="BQ31" s="677"/>
      <c r="BR31" s="677"/>
      <c r="BS31" s="378" t="str">
        <f>IFERROR(IF(VLOOKUP($G31,DE_98_IC!#REF!,2,FALSE)="","",VLOOKUP($G31,DE_98_IC!#REF!,2,FALSE)),"")</f>
        <v/>
      </c>
      <c r="BT31" s="378">
        <f>IFERROR(IF(VLOOKUP($G31,IP_6_I!$G$3:$J$119,4,FALSE)="","",VLOOKUP($G31,IP_6_I!$G$3:$J$119,4,FALSE)),"")</f>
        <v>0</v>
      </c>
      <c r="BU31" s="378" t="str">
        <f>IFERROR(IF(VLOOKUP($G31,IP_48_34_34a_I!$G$3:$N$119,7,FALSE)="","",VLOOKUP($G31,IP_48_34_34a_I!$G$3:$N$119,7,FALSE)),"")</f>
        <v>SI</v>
      </c>
      <c r="BV31" s="378" t="str">
        <f>IFERROR(IF(VLOOKUP($G31,IP_48_34_34a_I!$G$3:$N$119,8,FALSE)="","",VLOOKUP($G31,IP_48_34_34a_I!$G$3:$N$119,8,FALSE)),"")</f>
        <v>NO</v>
      </c>
      <c r="BW31" s="378" t="str">
        <f>IFERROR(IF(VLOOKUP($G31,IP_48_34_34a_I!$G$3:$N$119,6,FALSE)="","",VLOOKUP($G31,IP_48_34_34a_I!$G$3:$N$119,6,FALSE)),"")</f>
        <v>SI</v>
      </c>
      <c r="BX31" s="378" t="str">
        <f>IFERROR(IF(VLOOKUP($G31,IP_43_43a_I!$G$3:$L$119,5,FALSE)="","",VLOOKUP($G31,IP_43_43a_I!$G$3:$L$119,5,FALSE)),"")</f>
        <v>Sin ZT</v>
      </c>
      <c r="BY31" s="378" t="str">
        <f>IFERROR(IF(VLOOKUP($G31,IP_43_43a_I!$G$3:$L$119,6,FALSE)="","",VLOOKUP($G31,IP_43_43a_I!$G$3:$L$119,6,FALSE)),"")</f>
        <v>Sin ZT</v>
      </c>
      <c r="BZ31" s="378"/>
      <c r="CA31" s="378"/>
      <c r="CB31" s="378"/>
      <c r="CC31" s="378" t="str">
        <f>IFERROR(IF(VLOOKUP($G31,IG_92_I!$G$3:$H$119,2,FALSE)="","",VLOOKUP($G31,IG_92_I!$G$3:$H$119,2,FALSE)),"")</f>
        <v>SI</v>
      </c>
      <c r="CD31" s="378">
        <f>IFERROR(IF(VLOOKUP($G31,IG_91_I!$G$3:$K$119,5,FALSE)="","",VLOOKUP($G31,IG_91_I!$G$3:$K$119,5,FALSE)),"")</f>
        <v>4467.6000000000004</v>
      </c>
      <c r="CE31" s="378">
        <f>IFERROR(IF(VLOOKUP($G31,IG_90_I!$G$3:$H$119,2,FALSE)="","",VLOOKUP($G31,IG_90_I!$G$3:$H$119,2,FALSE)),"")</f>
        <v>30.86</v>
      </c>
      <c r="CF31" s="96"/>
      <c r="CG31" s="96"/>
      <c r="CH31" s="96"/>
      <c r="CI31" s="96"/>
      <c r="CJ31" s="96"/>
      <c r="CK31" s="96"/>
      <c r="CL31" s="96"/>
      <c r="CM31" s="96"/>
      <c r="CN31" s="96"/>
      <c r="CO31" s="96"/>
      <c r="CP31" s="96"/>
    </row>
    <row r="32" spans="1:94" ht="15" x14ac:dyDescent="0.25">
      <c r="A32" s="429" t="s">
        <v>199</v>
      </c>
      <c r="B32" s="429" t="s">
        <v>214</v>
      </c>
      <c r="C32" s="419" t="s">
        <v>181</v>
      </c>
      <c r="D32" s="392" t="s">
        <v>215</v>
      </c>
      <c r="E32" s="377">
        <v>5601</v>
      </c>
      <c r="F32" s="165" t="s">
        <v>216</v>
      </c>
      <c r="G32" s="677">
        <v>5603</v>
      </c>
      <c r="H32" s="378">
        <f>IFERROR(IF(VLOOKUP($G32,BPU_20_I!$G$3:$H$119,2,FALSE)="","",VLOOKUP($G32,BPU_20_I!$G$3:$H$119,2,FALSE)),"")</f>
        <v>579.17999999999995</v>
      </c>
      <c r="I32" s="87">
        <f>IFERROR(IF(VLOOKUP($G32,BPU_21_I!$G$3:$J$119,4,FALSE)="","",VLOOKUP($G32,BPU_21_I!$G$3:$J$119,4,FALSE)),"")</f>
        <v>5.86</v>
      </c>
      <c r="J32" s="378">
        <f>IFERROR(IF(VLOOKUP($G32,BPU_22_I!$G$3:$H$119,2,FALSE)="","",VLOOKUP($G32,BPU_22_I!$G$3:$H$119,2,FALSE)),"")</f>
        <v>6071.8</v>
      </c>
      <c r="K32" s="378" t="str">
        <f>IFERROR(IF(VLOOKUP($G32,BPU_23_I!$G$3:$J$119,4,FALSE)="","",VLOOKUP($G32,BPU_23_I!$G$3:$J$119,4,FALSE)),"")</f>
        <v>S/I</v>
      </c>
      <c r="L32" s="378">
        <f>IFERROR(IF(VLOOKUP($G32,BPU_28a_I!$G$3:$J$119,4,FALSE)="","",VLOOKUP($G32,BPU_28a_I!$G$3:$J$119,4,FALSE)),"")</f>
        <v>40.94</v>
      </c>
      <c r="M32" s="378" t="str">
        <f>IFERROR(IF(VLOOKUP($G32,BPU_28b_I!$G$3:$J$119,4,FALSE)="","",VLOOKUP($G32,BPU_28b_I!$G$3:$J$119,4,FALSE)),"")</f>
        <v>S/I</v>
      </c>
      <c r="N32" s="378">
        <f>IFERROR(IF(VLOOKUP($G32,BPU_29_I!$G$3:$L$119,6,FALSE)="","",VLOOKUP($G32,BPU_29_I!$G$3:$L$119,6,FALSE)),"")</f>
        <v>2.4</v>
      </c>
      <c r="O32" s="378">
        <f>IFERROR(IF(VLOOKUP($G32,BPU_7_I!$G$3:$H$119,2,FALSE)="","",VLOOKUP($G32,BPU_7_I!$G$3:$H$119,2,FALSE)),"")</f>
        <v>1541.34</v>
      </c>
      <c r="P32" s="378">
        <f>IFERROR(IF(VLOOKUP($G32,BPU_8_I!$G$3:$J$119,4,FALSE)="","",VLOOKUP($G32,BPU_8_I!$G$3:$J$119,4,FALSE)),"")</f>
        <v>11.54</v>
      </c>
      <c r="Q32" s="378">
        <f>IFERROR(IF(VLOOKUP($G32,BPU_3_I!$G$3:$H$119,2,FALSE)="","",VLOOKUP($G32,BPU_3_I!$G$3:$H$119,2,FALSE)),"")</f>
        <v>893.74</v>
      </c>
      <c r="R32" s="378">
        <f>IFERROR(IF(VLOOKUP($G32,BPU_4_I!$G$3:$H$119,2,FALSE)="","",VLOOKUP($G32,BPU_4_I!$G$3:$H$119,2,FALSE)),"")</f>
        <v>0.99</v>
      </c>
      <c r="S32" s="378">
        <f>IFERROR(IF(VLOOKUP($G32,BPU_1_I!$G$3:$H$119,2,FALSE)="","",VLOOKUP($G32,BPU_1_I!$G$3:$H$119,2,FALSE)),"")</f>
        <v>887.09</v>
      </c>
      <c r="T32" s="378" t="str">
        <f>IFERROR(IF(VLOOKUP($G32,BPU_25_I!$G$3:$H$119,2,FALSE)="","",VLOOKUP($G32,BPU_25_I!$G$3:$H$119,2,FALSE)),"")</f>
        <v>S/I</v>
      </c>
      <c r="U32" s="378" t="str">
        <f>IFERROR(IF(VLOOKUP($G32,BPU_26_26x_26b_I!$G$3:$H$119,2,FALSE)="","",VLOOKUP($G32,BPU_26_26x_26b_I!$G$3:$H$119,2,FALSE)),"")</f>
        <v>S/I</v>
      </c>
      <c r="V32" s="378" t="str">
        <f>IFERROR(IF(VLOOKUP($G32,BPU_26_26x_26b_I!$G$3:$I$119,3,FALSE)="","",VLOOKUP($G32,BPU_26_26x_26b_I!$G$3:$I$119,3,FALSE)),"")</f>
        <v>S/I</v>
      </c>
      <c r="W32" s="378" t="str">
        <f>IFERROR(IF(VLOOKUP($G32,BPU_26_26x_26b_I!$G$3:$J$119,4,FALSE)="","",VLOOKUP($G32,BPU_26_26x_26b_I!$G$3:$J$119,4,FALSE)),"")</f>
        <v>S/I</v>
      </c>
      <c r="X32" s="378"/>
      <c r="Y32" s="378" t="str">
        <f>IFERROR(IF(VLOOKUP($G32,EA_93_I!$G$3:$L$119,6,FALSE)="","",VLOOKUP($G32,EA_93_I!$G$3:$L$119,6,FALSE)),"")</f>
        <v>S/I</v>
      </c>
      <c r="Z32" s="689">
        <v>23.84</v>
      </c>
      <c r="AA32" s="378" t="str">
        <f>IFERROR(IF(VLOOKUP($G32,DE_102_105_16_29_33_I!$G$3:$L$119,6,FALSE)="","",VLOOKUP($G32,DE_102_105_16_29_33_I!$G$3:$L$119,6,FALSE)),"")</f>
        <v>S/I</v>
      </c>
      <c r="AB32" s="378" t="str">
        <f>IFERROR(IF(VLOOKUP($G32,DE_102_105_16_29_33_I!$G$3:$L$119,2,FALSE)="","",VLOOKUP($G32,DE_102_105_16_29_33_I!$G$3:$L$119,2,FALSE)),"")</f>
        <v>S/I</v>
      </c>
      <c r="AC32" s="378" t="str">
        <f>IFERROR(IF(VLOOKUP($G32,DE_102_105_16_29_33_I!$G$3:$L$119,3,FALSE)="","",VLOOKUP($G32,DE_102_105_16_29_33_I!$G$3:$L$119,3,FALSE)),"")</f>
        <v>S/I</v>
      </c>
      <c r="AD32" s="378">
        <f>IFERROR(IF(VLOOKUP($G32,DE_28_I!$G$3:$J$119,4,FALSE)="","",VLOOKUP($G32,DE_28_I!$G$3:$J$119,4,FALSE)),"")</f>
        <v>4.1140412226930509</v>
      </c>
      <c r="AE32" s="378">
        <f>IFERROR(IF(VLOOKUP($G32,DE_31_I!$G$3:$J$119,4,FALSE)="","",VLOOKUP($G32,DE_31_I!$G$3:$J$119,4,FALSE)),"")</f>
        <v>407.2900810466121</v>
      </c>
      <c r="AF32" s="378" t="str">
        <f>IFERROR(IF(VLOOKUP($G32,DE_102_105_16_29_33_I!$G$3:$L$119,4,FALSE)="","",VLOOKUP($G32,DE_102_105_16_29_33_I!$G$3:$L$119,4,FALSE)),"")</f>
        <v>S/I</v>
      </c>
      <c r="AG32" s="378" t="str">
        <f>IFERROR(IF(VLOOKUP($G32,DE_102_105_16_29_33_I!$G$3:$L$119,5,FALSE)="","",VLOOKUP($G32,DE_102_105_16_29_33_I!$G$3:$L$119,5,FALSE)),"")</f>
        <v>S/I</v>
      </c>
      <c r="AH32" s="378"/>
      <c r="AI32" s="378" t="str">
        <f>IFERROR(IF(VLOOKUP($G32,EA_10_90_I!$G$3:$I$119,2,FALSE)="","",VLOOKUP($G32,EA_10_90_I!$G$3:$I$119,2,FALSE)),"")</f>
        <v>S/I</v>
      </c>
      <c r="AJ32" s="378" t="str">
        <f>IFERROR(IF(VLOOKUP($G32,EA_10_90_I!$G$3:$I$119,3,FALSE)="","",VLOOKUP($G32,EA_10_90_I!$G$3:$I$119,3,FALSE)),"")</f>
        <v>S/I</v>
      </c>
      <c r="AK32" s="378"/>
      <c r="AL32" s="378"/>
      <c r="AM32" s="690">
        <f>IFERROR(IF(VLOOKUP($G32,EA_34_I!$G$3:$J$119,4,FALSE)="","",VLOOKUP($G32,EA_34_I!$G$3:$J$119,4,FALSE)),"")</f>
        <v>1.868541166618106</v>
      </c>
      <c r="AN32" s="378" t="str">
        <f>IFERROR(IF(VLOOKUP($G32,EA_35_I!$G$3:$J$119,4,FALSE)="","",VLOOKUP($G32,EA_35_I!$G$3:$J$119,4,FALSE)),"")</f>
        <v>S/R</v>
      </c>
      <c r="AO32" s="378">
        <f>IFERROR(IF(VLOOKUP($G32,EA_22_22a_I!$G$3:$J$119,4,FALSE)="","",VLOOKUP($G32,EA_22_22a_I!$G$3:$J$119,4,FALSE)),"")</f>
        <v>705.86</v>
      </c>
      <c r="AP32" s="378">
        <f>IFERROR(IF(VLOOKUP($G32,EA_22_22a_I!$G$3:$L$119,6,FALSE)="","",VLOOKUP($G32,EA_22_22a_I!$G$3:$L$119,6,FALSE)),"")</f>
        <v>581.59</v>
      </c>
      <c r="AQ32" s="378" t="str">
        <f>IFERROR(IF(VLOOKUP($G32,EA_23_I!$G$3:$L$119,6,FALSE)="","",VLOOKUP($G32,EA_23_I!$G$3:$L$119,6,FALSE)),"")</f>
        <v>S/I</v>
      </c>
      <c r="AR32" s="378"/>
      <c r="AS32" s="378"/>
      <c r="AT32" s="378"/>
      <c r="AU32" s="378">
        <f>IFERROR(IF(VLOOKUP($G32,BPU_24_I!$G$3:$J$119,4,FALSE)="","",VLOOKUP($G32,BPU_24_I!$G$3:$J$119,4,FALSE)),"")</f>
        <v>148.32</v>
      </c>
      <c r="AV32" s="378">
        <f>IFERROR(IF(VLOOKUP($G32,IS_91_I!$G$3:$H$119,2,FALSE)="","",VLOOKUP($G32,IS_91_I!$G$3:$H$119,2,FALSE)),"")</f>
        <v>3.95</v>
      </c>
      <c r="AW32" s="378">
        <f>IFERROR(IF(VLOOKUP($G32,IS_40_I!$G$3:$H$119,2,FALSE)="","",VLOOKUP($G32,IS_40_I!$G$3:$H$119,2,FALSE)),"")</f>
        <v>16.91</v>
      </c>
      <c r="AX32" s="378">
        <f>IFERROR(IF(VLOOKUP($G32,IS_31_I!$G$3:$H$119,2,FALSE)="","",VLOOKUP($G32,IS_31_I!$G$3:$H$119,2,FALSE)),"")</f>
        <v>24.77</v>
      </c>
      <c r="AY32" s="378">
        <f>IFERROR(IF(VLOOKUP($G32,IS_32_I!$G$3:$H$119,2,FALSE)="","",VLOOKUP($G32,IS_32_I!$G$3:$H$119,2,FALSE)),"")</f>
        <v>444</v>
      </c>
      <c r="AZ32" s="378">
        <f>IFERROR(IF(VLOOKUP($G32,IS_33_I!$G$3:$H$119,2,FALSE)="","",VLOOKUP($G32,IS_33_I!$G$3:$H$119,2,FALSE)),"")</f>
        <v>8.52</v>
      </c>
      <c r="BA32" s="378">
        <f>IFERROR(IF(VLOOKUP($G32,IS_34_I!$G$3:$H$119,2,FALSE)="","",VLOOKUP($G32,IS_34_I!$G$3:$H$119,2,FALSE)),"")</f>
        <v>1.29</v>
      </c>
      <c r="BB32" s="378">
        <f>IFERROR(IF(VLOOKUP($G32,IS_36_I!$G$3:$I$119,3,FALSE)="","",VLOOKUP($G32,IS_36_I!$G$3:$I$119,3,FALSE)),"")</f>
        <v>13.26</v>
      </c>
      <c r="BC32" s="378">
        <f>IFERROR(IF(VLOOKUP($G32,IS_37_I!$G$3:$I$119,3,FALSE)="","",VLOOKUP($G32,IS_37_I!$G$3:$I$119,3,FALSE)),"")</f>
        <v>20.78</v>
      </c>
      <c r="BD32" s="378" t="str">
        <f>IFERROR(IF(VLOOKUP($G32,IS_39_I!$G$3:$L$119,6,FALSE)="","",VLOOKUP($G32,IS_39_I!$G$3:$L$119,6,FALSE)),"")</f>
        <v>S/I</v>
      </c>
      <c r="BE32" s="378" t="str">
        <f>IFERROR(IF(VLOOKUP($G32,IS_39a_I!$G$3:$J$119,4,FALSE)="","",VLOOKUP($G32,IS_39a_I!$G$3:$J$119,4,FALSE)),"")</f>
        <v>S/I</v>
      </c>
      <c r="BF32" s="378">
        <f>IFERROR(IF(VLOOKUP($G32,IS_58_I!$G$3:$L$119,6,FALSE)="","",VLOOKUP($G32,IS_58_I!$G$3:$L$119,6,FALSE)),"")</f>
        <v>0.50602707039124528</v>
      </c>
      <c r="BG32" s="378"/>
      <c r="BH32" s="378">
        <f>IFERROR(IF(VLOOKUP($G32,DE_48_I!$G$3:$J$119,4,FALSE)="","",VLOOKUP($G32,DE_48_I!$G$3:$J$119,4,FALSE)),"")</f>
        <v>12.59</v>
      </c>
      <c r="BI32" s="378"/>
      <c r="BJ32" s="378">
        <f>IFERROR(IF(VLOOKUP($G32,IS_5_I!$G$3:$J$119,4,FALSE)="","",VLOOKUP($G32,IS_5_I!$G$3:$J$119,4,FALSE)),"")</f>
        <v>0.01</v>
      </c>
      <c r="BK32" s="378">
        <f>IFERROR(IF(VLOOKUP($G32,EA_48_I!$G$3:$J$119,4,FALSE)="","",VLOOKUP($G32,EA_48_I!$G$3:$J$119,4,FALSE)),"")</f>
        <v>15.87</v>
      </c>
      <c r="BL32" s="378">
        <f>IFERROR(IF(VLOOKUP($G32,IG_1_I!$G$3:$J$119,4,FALSE)="","",VLOOKUP($G32,IG_1_I!$G$3:$J$119,4,FALSE)),"")</f>
        <v>87.78</v>
      </c>
      <c r="BM32" s="378" t="str">
        <f>IFERROR(IF(VLOOKUP($G32,IG_66_I!$G$3:$H$119,2,FALSE)="","",VLOOKUP($G32,IG_66_I!$G$3:$H$119,2,FALSE)),"")</f>
        <v>NO</v>
      </c>
      <c r="BN32" s="690">
        <f>IFERROR(IF(VLOOKUP($G32,DE_3_I!$G$3:$J$119,4,FALSE)="","",VLOOKUP($G32,DE_3_I!$G$3:$J$119,4,FALSE)),"")</f>
        <v>82.65</v>
      </c>
      <c r="BO32" s="677"/>
      <c r="BP32" s="677"/>
      <c r="BQ32" s="677"/>
      <c r="BR32" s="677"/>
      <c r="BS32" s="378" t="str">
        <f>IFERROR(IF(VLOOKUP($G32,DE_98_IC!#REF!,2,FALSE)="","",VLOOKUP($G32,DE_98_IC!#REF!,2,FALSE)),"")</f>
        <v/>
      </c>
      <c r="BT32" s="378">
        <f>IFERROR(IF(VLOOKUP($G32,IP_6_I!$G$3:$J$119,4,FALSE)="","",VLOOKUP($G32,IP_6_I!$G$3:$J$119,4,FALSE)),"")</f>
        <v>3.360562715635357</v>
      </c>
      <c r="BU32" s="378" t="str">
        <f>IFERROR(IF(VLOOKUP($G32,IP_48_34_34a_I!$G$3:$N$119,7,FALSE)="","",VLOOKUP($G32,IP_48_34_34a_I!$G$3:$N$119,7,FALSE)),"")</f>
        <v>S/ZCH</v>
      </c>
      <c r="BV32" s="378" t="str">
        <f>IFERROR(IF(VLOOKUP($G32,IP_48_34_34a_I!$G$3:$N$119,8,FALSE)="","",VLOOKUP($G32,IP_48_34_34a_I!$G$3:$N$119,8,FALSE)),"")</f>
        <v>S/ZCH</v>
      </c>
      <c r="BW32" s="378" t="str">
        <f>IFERROR(IF(VLOOKUP($G32,IP_48_34_34a_I!$G$3:$N$119,6,FALSE)="","",VLOOKUP($G32,IP_48_34_34a_I!$G$3:$N$119,6,FALSE)),"")</f>
        <v>NO</v>
      </c>
      <c r="BX32" s="378">
        <f>IFERROR(IF(VLOOKUP($G32,IP_43_43a_I!$G$3:$L$119,5,FALSE)="","",VLOOKUP($G32,IP_43_43a_I!$G$3:$L$119,5,FALSE)),"")</f>
        <v>0</v>
      </c>
      <c r="BY32" s="378">
        <f>IFERROR(IF(VLOOKUP($G32,IP_43_43a_I!$G$3:$L$119,6,FALSE)="","",VLOOKUP($G32,IP_43_43a_I!$G$3:$L$119,6,FALSE)),"")</f>
        <v>0</v>
      </c>
      <c r="BZ32" s="378"/>
      <c r="CA32" s="378"/>
      <c r="CB32" s="378"/>
      <c r="CC32" s="378" t="str">
        <f>IFERROR(IF(VLOOKUP($G32,IG_92_I!$G$3:$H$119,2,FALSE)="","",VLOOKUP($G32,IG_92_I!$G$3:$H$119,2,FALSE)),"")</f>
        <v>S/I</v>
      </c>
      <c r="CD32" s="378" t="str">
        <f>IFERROR(IF(VLOOKUP($G32,IG_91_I!$G$3:$K$119,5,FALSE)="","",VLOOKUP($G32,IG_91_I!$G$3:$K$119,5,FALSE)),"")</f>
        <v/>
      </c>
      <c r="CE32" s="378">
        <f>IFERROR(IF(VLOOKUP($G32,IG_90_I!$G$3:$H$119,2,FALSE)="","",VLOOKUP($G32,IG_90_I!$G$3:$H$119,2,FALSE)),"")</f>
        <v>45.44</v>
      </c>
      <c r="CF32" s="96"/>
      <c r="CG32" s="96"/>
      <c r="CH32" s="96"/>
      <c r="CI32" s="96"/>
      <c r="CJ32" s="96"/>
      <c r="CK32" s="96"/>
      <c r="CL32" s="96"/>
      <c r="CM32" s="96"/>
      <c r="CN32" s="96"/>
      <c r="CO32" s="96"/>
      <c r="CP32" s="96"/>
    </row>
    <row r="33" spans="1:94" ht="15" x14ac:dyDescent="0.25">
      <c r="A33" s="429" t="s">
        <v>199</v>
      </c>
      <c r="B33" s="429" t="s">
        <v>214</v>
      </c>
      <c r="C33" s="419" t="s">
        <v>181</v>
      </c>
      <c r="D33" s="392" t="s">
        <v>215</v>
      </c>
      <c r="E33" s="377">
        <v>5601</v>
      </c>
      <c r="F33" s="165" t="s">
        <v>217</v>
      </c>
      <c r="G33" s="677">
        <v>5606</v>
      </c>
      <c r="H33" s="378">
        <f>IFERROR(IF(VLOOKUP($G33,BPU_20_I!$G$3:$H$119,2,FALSE)="","",VLOOKUP($G33,BPU_20_I!$G$3:$H$119,2,FALSE)),"")</f>
        <v>418.08</v>
      </c>
      <c r="I33" s="87">
        <f>IFERROR(IF(VLOOKUP($G33,BPU_21_I!$G$3:$J$119,4,FALSE)="","",VLOOKUP($G33,BPU_21_I!$G$3:$J$119,4,FALSE)),"")</f>
        <v>24.69</v>
      </c>
      <c r="J33" s="378" t="str">
        <f>IFERROR(IF(VLOOKUP($G33,BPU_22_I!$G$3:$H$119,2,FALSE)="","",VLOOKUP($G33,BPU_22_I!$G$3:$H$119,2,FALSE)),"")</f>
        <v>S/I</v>
      </c>
      <c r="K33" s="378" t="str">
        <f>IFERROR(IF(VLOOKUP($G33,BPU_23_I!$G$3:$J$119,4,FALSE)="","",VLOOKUP($G33,BPU_23_I!$G$3:$J$119,4,FALSE)),"")</f>
        <v>S/I</v>
      </c>
      <c r="L33" s="378">
        <f>IFERROR(IF(VLOOKUP($G33,BPU_28a_I!$G$3:$J$119,4,FALSE)="","",VLOOKUP($G33,BPU_28a_I!$G$3:$J$119,4,FALSE)),"")</f>
        <v>55.95</v>
      </c>
      <c r="M33" s="378" t="str">
        <f>IFERROR(IF(VLOOKUP($G33,BPU_28b_I!$G$3:$J$119,4,FALSE)="","",VLOOKUP($G33,BPU_28b_I!$G$3:$J$119,4,FALSE)),"")</f>
        <v>S/I</v>
      </c>
      <c r="N33" s="378">
        <f>IFERROR(IF(VLOOKUP($G33,BPU_29_I!$G$3:$L$119,6,FALSE)="","",VLOOKUP($G33,BPU_29_I!$G$3:$L$119,6,FALSE)),"")</f>
        <v>13.81</v>
      </c>
      <c r="O33" s="378">
        <f>IFERROR(IF(VLOOKUP($G33,BPU_7_I!$G$3:$H$119,2,FALSE)="","",VLOOKUP($G33,BPU_7_I!$G$3:$H$119,2,FALSE)),"")</f>
        <v>1751.53</v>
      </c>
      <c r="P33" s="378">
        <f>IFERROR(IF(VLOOKUP($G33,BPU_8_I!$G$3:$J$119,4,FALSE)="","",VLOOKUP($G33,BPU_8_I!$G$3:$J$119,4,FALSE)),"")</f>
        <v>26.03</v>
      </c>
      <c r="Q33" s="378">
        <f>IFERROR(IF(VLOOKUP($G33,BPU_3_I!$G$3:$H$119,2,FALSE)="","",VLOOKUP($G33,BPU_3_I!$G$3:$H$119,2,FALSE)),"")</f>
        <v>1402.93</v>
      </c>
      <c r="R33" s="378">
        <f>IFERROR(IF(VLOOKUP($G33,BPU_4_I!$G$3:$H$119,2,FALSE)="","",VLOOKUP($G33,BPU_4_I!$G$3:$H$119,2,FALSE)),"")</f>
        <v>0.99</v>
      </c>
      <c r="S33" s="378">
        <f>IFERROR(IF(VLOOKUP($G33,BPU_1_I!$G$3:$H$119,2,FALSE)="","",VLOOKUP($G33,BPU_1_I!$G$3:$H$119,2,FALSE)),"")</f>
        <v>1406.78</v>
      </c>
      <c r="T33" s="378" t="str">
        <f>IFERROR(IF(VLOOKUP($G33,BPU_25_I!$G$3:$H$119,2,FALSE)="","",VLOOKUP($G33,BPU_25_I!$G$3:$H$119,2,FALSE)),"")</f>
        <v>S/I</v>
      </c>
      <c r="U33" s="378" t="str">
        <f>IFERROR(IF(VLOOKUP($G33,BPU_26_26x_26b_I!$G$3:$H$119,2,FALSE)="","",VLOOKUP($G33,BPU_26_26x_26b_I!$G$3:$H$119,2,FALSE)),"")</f>
        <v>S/I</v>
      </c>
      <c r="V33" s="378" t="str">
        <f>IFERROR(IF(VLOOKUP($G33,BPU_26_26x_26b_I!$G$3:$I$119,3,FALSE)="","",VLOOKUP($G33,BPU_26_26x_26b_I!$G$3:$I$119,3,FALSE)),"")</f>
        <v>S/I</v>
      </c>
      <c r="W33" s="378" t="str">
        <f>IFERROR(IF(VLOOKUP($G33,BPU_26_26x_26b_I!$G$3:$J$119,4,FALSE)="","",VLOOKUP($G33,BPU_26_26x_26b_I!$G$3:$J$119,4,FALSE)),"")</f>
        <v>S/I</v>
      </c>
      <c r="X33" s="378"/>
      <c r="Y33" s="378" t="str">
        <f>IFERROR(IF(VLOOKUP($G33,EA_93_I!$G$3:$L$119,6,FALSE)="","",VLOOKUP($G33,EA_93_I!$G$3:$L$119,6,FALSE)),"")</f>
        <v>S/I</v>
      </c>
      <c r="Z33" s="689">
        <v>23.54</v>
      </c>
      <c r="AA33" s="378" t="str">
        <f>IFERROR(IF(VLOOKUP($G33,DE_102_105_16_29_33_I!$G$3:$L$119,6,FALSE)="","",VLOOKUP($G33,DE_102_105_16_29_33_I!$G$3:$L$119,6,FALSE)),"")</f>
        <v>S/I</v>
      </c>
      <c r="AB33" s="378" t="str">
        <f>IFERROR(IF(VLOOKUP($G33,DE_102_105_16_29_33_I!$G$3:$L$119,2,FALSE)="","",VLOOKUP($G33,DE_102_105_16_29_33_I!$G$3:$L$119,2,FALSE)),"")</f>
        <v>S/I</v>
      </c>
      <c r="AC33" s="378" t="str">
        <f>IFERROR(IF(VLOOKUP($G33,DE_102_105_16_29_33_I!$G$3:$L$119,3,FALSE)="","",VLOOKUP($G33,DE_102_105_16_29_33_I!$G$3:$L$119,3,FALSE)),"")</f>
        <v>S/I</v>
      </c>
      <c r="AD33" s="378">
        <f>IFERROR(IF(VLOOKUP($G33,DE_28_I!$G$3:$J$119,4,FALSE)="","",VLOOKUP($G33,DE_28_I!$G$3:$J$119,4,FALSE)),"")</f>
        <v>0</v>
      </c>
      <c r="AE33" s="378">
        <f>IFERROR(IF(VLOOKUP($G33,DE_31_I!$G$3:$J$119,4,FALSE)="","",VLOOKUP($G33,DE_31_I!$G$3:$J$119,4,FALSE)),"")</f>
        <v>156.9721810412488</v>
      </c>
      <c r="AF33" s="378" t="str">
        <f>IFERROR(IF(VLOOKUP($G33,DE_102_105_16_29_33_I!$G$3:$L$119,4,FALSE)="","",VLOOKUP($G33,DE_102_105_16_29_33_I!$G$3:$L$119,4,FALSE)),"")</f>
        <v>S/I</v>
      </c>
      <c r="AG33" s="378" t="str">
        <f>IFERROR(IF(VLOOKUP($G33,DE_102_105_16_29_33_I!$G$3:$L$119,5,FALSE)="","",VLOOKUP($G33,DE_102_105_16_29_33_I!$G$3:$L$119,5,FALSE)),"")</f>
        <v>S/I</v>
      </c>
      <c r="AH33" s="378"/>
      <c r="AI33" s="378" t="str">
        <f>IFERROR(IF(VLOOKUP($G33,EA_10_90_I!$G$3:$I$119,2,FALSE)="","",VLOOKUP($G33,EA_10_90_I!$G$3:$I$119,2,FALSE)),"")</f>
        <v>S/I</v>
      </c>
      <c r="AJ33" s="378" t="str">
        <f>IFERROR(IF(VLOOKUP($G33,EA_10_90_I!$G$3:$I$119,3,FALSE)="","",VLOOKUP($G33,EA_10_90_I!$G$3:$I$119,3,FALSE)),"")</f>
        <v>S/I</v>
      </c>
      <c r="AK33" s="378"/>
      <c r="AL33" s="378"/>
      <c r="AM33" s="690">
        <f>IFERROR(IF(VLOOKUP($G33,EA_34_I!$G$3:$J$119,4,FALSE)="","",VLOOKUP($G33,EA_34_I!$G$3:$J$119,4,FALSE)),"")</f>
        <v>1.0982796374587709</v>
      </c>
      <c r="AN33" s="378" t="str">
        <f>IFERROR(IF(VLOOKUP($G33,EA_35_I!$G$3:$J$119,4,FALSE)="","",VLOOKUP($G33,EA_35_I!$G$3:$J$119,4,FALSE)),"")</f>
        <v>S/R</v>
      </c>
      <c r="AO33" s="378">
        <f>IFERROR(IF(VLOOKUP($G33,EA_22_22a_I!$G$3:$J$119,4,FALSE)="","",VLOOKUP($G33,EA_22_22a_I!$G$3:$J$119,4,FALSE)),"")</f>
        <v>1542.96</v>
      </c>
      <c r="AP33" s="378">
        <f>IFERROR(IF(VLOOKUP($G33,EA_22_22a_I!$G$3:$L$119,6,FALSE)="","",VLOOKUP($G33,EA_22_22a_I!$G$3:$L$119,6,FALSE)),"")</f>
        <v>2141.66</v>
      </c>
      <c r="AQ33" s="378">
        <f>IFERROR(IF(VLOOKUP($G33,EA_23_I!$G$3:$L$119,6,FALSE)="","",VLOOKUP($G33,EA_23_I!$G$3:$L$119,6,FALSE)),"")</f>
        <v>0.17</v>
      </c>
      <c r="AR33" s="378"/>
      <c r="AS33" s="378"/>
      <c r="AT33" s="378"/>
      <c r="AU33" s="378">
        <f>IFERROR(IF(VLOOKUP($G33,BPU_24_I!$G$3:$J$119,4,FALSE)="","",VLOOKUP($G33,BPU_24_I!$G$3:$J$119,4,FALSE)),"")</f>
        <v>395.22</v>
      </c>
      <c r="AV33" s="378">
        <f>IFERROR(IF(VLOOKUP($G33,IS_91_I!$G$3:$H$119,2,FALSE)="","",VLOOKUP($G33,IS_91_I!$G$3:$H$119,2,FALSE)),"")</f>
        <v>11.93</v>
      </c>
      <c r="AW33" s="378">
        <f>IFERROR(IF(VLOOKUP($G33,IS_40_I!$G$3:$H$119,2,FALSE)="","",VLOOKUP($G33,IS_40_I!$G$3:$H$119,2,FALSE)),"")</f>
        <v>44.29</v>
      </c>
      <c r="AX33" s="378">
        <f>IFERROR(IF(VLOOKUP($G33,IS_31_I!$G$3:$H$119,2,FALSE)="","",VLOOKUP($G33,IS_31_I!$G$3:$H$119,2,FALSE)),"")</f>
        <v>7.21</v>
      </c>
      <c r="AY33" s="378">
        <f>IFERROR(IF(VLOOKUP($G33,IS_32_I!$G$3:$H$119,2,FALSE)="","",VLOOKUP($G33,IS_32_I!$G$3:$H$119,2,FALSE)),"")</f>
        <v>64</v>
      </c>
      <c r="AZ33" s="378">
        <f>IFERROR(IF(VLOOKUP($G33,IS_33_I!$G$3:$H$119,2,FALSE)="","",VLOOKUP($G33,IS_33_I!$G$3:$H$119,2,FALSE)),"")</f>
        <v>3.71</v>
      </c>
      <c r="BA33" s="378">
        <f>IFERROR(IF(VLOOKUP($G33,IS_34_I!$G$3:$H$119,2,FALSE)="","",VLOOKUP($G33,IS_34_I!$G$3:$H$119,2,FALSE)),"")</f>
        <v>1.04</v>
      </c>
      <c r="BB33" s="378">
        <f>IFERROR(IF(VLOOKUP($G33,IS_36_I!$G$3:$I$119,3,FALSE)="","",VLOOKUP($G33,IS_36_I!$G$3:$I$119,3,FALSE)),"")</f>
        <v>5.41</v>
      </c>
      <c r="BC33" s="378">
        <f>IFERROR(IF(VLOOKUP($G33,IS_37_I!$G$3:$I$119,3,FALSE)="","",VLOOKUP($G33,IS_37_I!$G$3:$I$119,3,FALSE)),"")</f>
        <v>20.69</v>
      </c>
      <c r="BD33" s="378" t="str">
        <f>IFERROR(IF(VLOOKUP($G33,IS_39_I!$G$3:$L$119,6,FALSE)="","",VLOOKUP($G33,IS_39_I!$G$3:$L$119,6,FALSE)),"")</f>
        <v>S/I</v>
      </c>
      <c r="BE33" s="378" t="str">
        <f>IFERROR(IF(VLOOKUP($G33,IS_39a_I!$G$3:$J$119,4,FALSE)="","",VLOOKUP($G33,IS_39a_I!$G$3:$J$119,4,FALSE)),"")</f>
        <v>S/I</v>
      </c>
      <c r="BF33" s="378">
        <f>IFERROR(IF(VLOOKUP($G33,IS_58_I!$G$3:$L$119,6,FALSE)="","",VLOOKUP($G33,IS_58_I!$G$3:$L$119,6,FALSE)),"")</f>
        <v>0.21801691811284557</v>
      </c>
      <c r="BG33" s="378"/>
      <c r="BH33" s="378">
        <f>IFERROR(IF(VLOOKUP($G33,DE_48_I!$G$3:$J$119,4,FALSE)="","",VLOOKUP($G33,DE_48_I!$G$3:$J$119,4,FALSE)),"")</f>
        <v>13.23</v>
      </c>
      <c r="BI33" s="378"/>
      <c r="BJ33" s="378">
        <f>IFERROR(IF(VLOOKUP($G33,IS_5_I!$G$3:$J$119,4,FALSE)="","",VLOOKUP($G33,IS_5_I!$G$3:$J$119,4,FALSE)),"")</f>
        <v>0.01</v>
      </c>
      <c r="BK33" s="378" t="str">
        <f>IFERROR(IF(VLOOKUP($G33,EA_48_I!$G$3:$J$119,4,FALSE)="","",VLOOKUP($G33,EA_48_I!$G$3:$J$119,4,FALSE)),"")</f>
        <v>S/I</v>
      </c>
      <c r="BL33" s="378">
        <f>IFERROR(IF(VLOOKUP($G33,IG_1_I!$G$3:$J$119,4,FALSE)="","",VLOOKUP($G33,IG_1_I!$G$3:$J$119,4,FALSE)),"")</f>
        <v>83.3</v>
      </c>
      <c r="BM33" s="378" t="str">
        <f>IFERROR(IF(VLOOKUP($G33,IG_66_I!$G$3:$H$119,2,FALSE)="","",VLOOKUP($G33,IG_66_I!$G$3:$H$119,2,FALSE)),"")</f>
        <v>NO</v>
      </c>
      <c r="BN33" s="690">
        <f>IFERROR(IF(VLOOKUP($G33,DE_3_I!$G$3:$J$119,4,FALSE)="","",VLOOKUP($G33,DE_3_I!$G$3:$J$119,4,FALSE)),"")</f>
        <v>9.31</v>
      </c>
      <c r="BO33" s="677"/>
      <c r="BP33" s="677"/>
      <c r="BQ33" s="677"/>
      <c r="BR33" s="677"/>
      <c r="BS33" s="378" t="str">
        <f>IFERROR(IF(VLOOKUP($G33,DE_98_IC!#REF!,2,FALSE)="","",VLOOKUP($G33,DE_98_IC!#REF!,2,FALSE)),"")</f>
        <v/>
      </c>
      <c r="BT33" s="378">
        <f>IFERROR(IF(VLOOKUP($G33,IP_6_I!$G$3:$J$119,4,FALSE)="","",VLOOKUP($G33,IP_6_I!$G$3:$J$119,4,FALSE)),"")</f>
        <v>0</v>
      </c>
      <c r="BU33" s="378" t="str">
        <f>IFERROR(IF(VLOOKUP($G33,IP_48_34_34a_I!$G$3:$N$119,7,FALSE)="","",VLOOKUP($G33,IP_48_34_34a_I!$G$3:$N$119,7,FALSE)),"")</f>
        <v>S/ZCH</v>
      </c>
      <c r="BV33" s="378" t="str">
        <f>IFERROR(IF(VLOOKUP($G33,IP_48_34_34a_I!$G$3:$N$119,8,FALSE)="","",VLOOKUP($G33,IP_48_34_34a_I!$G$3:$N$119,8,FALSE)),"")</f>
        <v>S/ZCH</v>
      </c>
      <c r="BW33" s="378" t="str">
        <f>IFERROR(IF(VLOOKUP($G33,IP_48_34_34a_I!$G$3:$N$119,6,FALSE)="","",VLOOKUP($G33,IP_48_34_34a_I!$G$3:$N$119,6,FALSE)),"")</f>
        <v>NO</v>
      </c>
      <c r="BX33" s="378" t="str">
        <f>IFERROR(IF(VLOOKUP($G33,IP_43_43a_I!$G$3:$L$119,5,FALSE)="","",VLOOKUP($G33,IP_43_43a_I!$G$3:$L$119,5,FALSE)),"")</f>
        <v>Sin ZT</v>
      </c>
      <c r="BY33" s="378" t="str">
        <f>IFERROR(IF(VLOOKUP($G33,IP_43_43a_I!$G$3:$L$119,6,FALSE)="","",VLOOKUP($G33,IP_43_43a_I!$G$3:$L$119,6,FALSE)),"")</f>
        <v>Sin ZT</v>
      </c>
      <c r="BZ33" s="378"/>
      <c r="CA33" s="378"/>
      <c r="CB33" s="378"/>
      <c r="CC33" s="378" t="str">
        <f>IFERROR(IF(VLOOKUP($G33,IG_92_I!$G$3:$H$119,2,FALSE)="","",VLOOKUP($G33,IG_92_I!$G$3:$H$119,2,FALSE)),"")</f>
        <v>S/I</v>
      </c>
      <c r="CD33" s="378" t="str">
        <f>IFERROR(IF(VLOOKUP($G33,IG_91_I!$G$3:$K$119,5,FALSE)="","",VLOOKUP($G33,IG_91_I!$G$3:$K$119,5,FALSE)),"")</f>
        <v/>
      </c>
      <c r="CE33" s="378">
        <f>IFERROR(IF(VLOOKUP($G33,IG_90_I!$G$3:$H$119,2,FALSE)="","",VLOOKUP($G33,IG_90_I!$G$3:$H$119,2,FALSE)),"")</f>
        <v>53.61</v>
      </c>
      <c r="CF33" s="96"/>
      <c r="CG33" s="96"/>
      <c r="CH33" s="96"/>
      <c r="CI33" s="96"/>
      <c r="CJ33" s="96"/>
      <c r="CK33" s="96"/>
      <c r="CL33" s="96"/>
      <c r="CM33" s="96"/>
      <c r="CN33" s="96"/>
      <c r="CO33" s="96"/>
      <c r="CP33" s="96"/>
    </row>
    <row r="34" spans="1:94" ht="15" x14ac:dyDescent="0.25">
      <c r="A34" s="429" t="s">
        <v>199</v>
      </c>
      <c r="B34" s="424" t="s">
        <v>218</v>
      </c>
      <c r="C34" s="419" t="s">
        <v>181</v>
      </c>
      <c r="D34" s="387" t="s">
        <v>219</v>
      </c>
      <c r="E34" s="377">
        <v>5701</v>
      </c>
      <c r="F34" s="166" t="s">
        <v>219</v>
      </c>
      <c r="G34" s="677">
        <v>5701</v>
      </c>
      <c r="H34" s="378">
        <f>IFERROR(IF(VLOOKUP($G34,BPU_20_I!$G$3:$H$119,2,FALSE)="","",VLOOKUP($G34,BPU_20_I!$G$3:$H$119,2,FALSE)),"")</f>
        <v>326.72000000000003</v>
      </c>
      <c r="I34" s="87">
        <f>IFERROR(IF(VLOOKUP($G34,BPU_21_I!$G$3:$J$119,4,FALSE)="","",VLOOKUP($G34,BPU_21_I!$G$3:$J$119,4,FALSE)),"")</f>
        <v>3.14</v>
      </c>
      <c r="J34" s="378">
        <f>IFERROR(IF(VLOOKUP($G34,BPU_22_I!$G$3:$H$119,2,FALSE)="","",VLOOKUP($G34,BPU_22_I!$G$3:$H$119,2,FALSE)),"")</f>
        <v>958.75</v>
      </c>
      <c r="K34" s="378">
        <f>IFERROR(IF(VLOOKUP($G34,BPU_23_I!$G$3:$J$119,4,FALSE)="","",VLOOKUP($G34,BPU_23_I!$G$3:$J$119,4,FALSE)),"")</f>
        <v>1.57</v>
      </c>
      <c r="L34" s="378">
        <f>IFERROR(IF(VLOOKUP($G34,BPU_28a_I!$G$3:$J$119,4,FALSE)="","",VLOOKUP($G34,BPU_28a_I!$G$3:$J$119,4,FALSE)),"")</f>
        <v>80.64</v>
      </c>
      <c r="M34" s="378">
        <f>IFERROR(IF(VLOOKUP($G34,BPU_28b_I!$G$3:$J$119,4,FALSE)="","",VLOOKUP($G34,BPU_28b_I!$G$3:$J$119,4,FALSE)),"")</f>
        <v>91.41</v>
      </c>
      <c r="N34" s="378">
        <f>IFERROR(IF(VLOOKUP($G34,BPU_29_I!$G$3:$L$119,6,FALSE)="","",VLOOKUP($G34,BPU_29_I!$G$3:$L$119,6,FALSE)),"")</f>
        <v>3.96</v>
      </c>
      <c r="O34" s="378">
        <f>IFERROR(IF(VLOOKUP($G34,BPU_7_I!$G$3:$H$119,2,FALSE)="","",VLOOKUP($G34,BPU_7_I!$G$3:$H$119,2,FALSE)),"")</f>
        <v>1534.13</v>
      </c>
      <c r="P34" s="378">
        <f>IFERROR(IF(VLOOKUP($G34,BPU_8_I!$G$3:$J$119,4,FALSE)="","",VLOOKUP($G34,BPU_8_I!$G$3:$J$119,4,FALSE)),"")</f>
        <v>23.1</v>
      </c>
      <c r="Q34" s="378">
        <f>IFERROR(IF(VLOOKUP($G34,BPU_3_I!$G$3:$H$119,2,FALSE)="","",VLOOKUP($G34,BPU_3_I!$G$3:$H$119,2,FALSE)),"")</f>
        <v>685.35</v>
      </c>
      <c r="R34" s="378">
        <f>IFERROR(IF(VLOOKUP($G34,BPU_4_I!$G$3:$H$119,2,FALSE)="","",VLOOKUP($G34,BPU_4_I!$G$3:$H$119,2,FALSE)),"")</f>
        <v>0.84</v>
      </c>
      <c r="S34" s="378">
        <f>IFERROR(IF(VLOOKUP($G34,BPU_1_I!$G$3:$H$119,2,FALSE)="","",VLOOKUP($G34,BPU_1_I!$G$3:$H$119,2,FALSE)),"")</f>
        <v>666.07</v>
      </c>
      <c r="T34" s="378">
        <f>IFERROR(IF(VLOOKUP($G34,BPU_25_I!$G$3:$H$119,2,FALSE)="","",VLOOKUP($G34,BPU_25_I!$G$3:$H$119,2,FALSE)),"")</f>
        <v>1390.51</v>
      </c>
      <c r="U34" s="378" t="str">
        <f>IFERROR(IF(VLOOKUP($G34,BPU_26_26x_26b_I!$G$3:$H$119,2,FALSE)="","",VLOOKUP($G34,BPU_26_26x_26b_I!$G$3:$H$119,2,FALSE)),"")</f>
        <v>S/I</v>
      </c>
      <c r="V34" s="378" t="str">
        <f>IFERROR(IF(VLOOKUP($G34,BPU_26_26x_26b_I!$G$3:$I$119,3,FALSE)="","",VLOOKUP($G34,BPU_26_26x_26b_I!$G$3:$I$119,3,FALSE)),"")</f>
        <v>S/I</v>
      </c>
      <c r="W34" s="378" t="str">
        <f>IFERROR(IF(VLOOKUP($G34,BPU_26_26x_26b_I!$G$3:$J$119,4,FALSE)="","",VLOOKUP($G34,BPU_26_26x_26b_I!$G$3:$J$119,4,FALSE)),"")</f>
        <v>S/I</v>
      </c>
      <c r="X34" s="378"/>
      <c r="Y34" s="378">
        <f>IFERROR(IF(VLOOKUP($G34,EA_93_I!$G$3:$L$119,6,FALSE)="","",VLOOKUP($G34,EA_93_I!$G$3:$L$119,6,FALSE)),"")</f>
        <v>3.73</v>
      </c>
      <c r="Z34" s="689">
        <v>15.8</v>
      </c>
      <c r="AA34" s="378" t="str">
        <f>IFERROR(IF(VLOOKUP($G34,DE_102_105_16_29_33_I!$G$3:$L$119,6,FALSE)="","",VLOOKUP($G34,DE_102_105_16_29_33_I!$G$3:$L$119,6,FALSE)),"")</f>
        <v>S/I</v>
      </c>
      <c r="AB34" s="378" t="str">
        <f>IFERROR(IF(VLOOKUP($G34,DE_102_105_16_29_33_I!$G$3:$L$119,2,FALSE)="","",VLOOKUP($G34,DE_102_105_16_29_33_I!$G$3:$L$119,2,FALSE)),"")</f>
        <v>S/I</v>
      </c>
      <c r="AC34" s="378" t="str">
        <f>IFERROR(IF(VLOOKUP($G34,DE_102_105_16_29_33_I!$G$3:$L$119,3,FALSE)="","",VLOOKUP($G34,DE_102_105_16_29_33_I!$G$3:$L$119,3,FALSE)),"")</f>
        <v>S/I</v>
      </c>
      <c r="AD34" s="378">
        <f>IFERROR(IF(VLOOKUP($G34,DE_28_I!$G$3:$J$119,4,FALSE)="","",VLOOKUP($G34,DE_28_I!$G$3:$J$119,4,FALSE)),"")</f>
        <v>3.6982248520710059</v>
      </c>
      <c r="AE34" s="378">
        <f>IFERROR(IF(VLOOKUP($G34,DE_31_I!$G$3:$J$119,4,FALSE)="","",VLOOKUP($G34,DE_31_I!$G$3:$J$119,4,FALSE)),"")</f>
        <v>486.93293885601577</v>
      </c>
      <c r="AF34" s="378" t="str">
        <f>IFERROR(IF(VLOOKUP($G34,DE_102_105_16_29_33_I!$G$3:$L$119,4,FALSE)="","",VLOOKUP($G34,DE_102_105_16_29_33_I!$G$3:$L$119,4,FALSE)),"")</f>
        <v>S/I</v>
      </c>
      <c r="AG34" s="378" t="str">
        <f>IFERROR(IF(VLOOKUP($G34,DE_102_105_16_29_33_I!$G$3:$L$119,5,FALSE)="","",VLOOKUP($G34,DE_102_105_16_29_33_I!$G$3:$L$119,5,FALSE)),"")</f>
        <v>S/I</v>
      </c>
      <c r="AH34" s="378"/>
      <c r="AI34" s="378" t="str">
        <f>IFERROR(IF(VLOOKUP($G34,EA_10_90_I!$G$3:$I$119,2,FALSE)="","",VLOOKUP($G34,EA_10_90_I!$G$3:$I$119,2,FALSE)),"")</f>
        <v>S/I</v>
      </c>
      <c r="AJ34" s="378" t="str">
        <f>IFERROR(IF(VLOOKUP($G34,EA_10_90_I!$G$3:$I$119,3,FALSE)="","",VLOOKUP($G34,EA_10_90_I!$G$3:$I$119,3,FALSE)),"")</f>
        <v>S/I</v>
      </c>
      <c r="AK34" s="378"/>
      <c r="AL34" s="378"/>
      <c r="AM34" s="690" t="str">
        <f>IFERROR(IF(VLOOKUP($G34,EA_34_I!$G$3:$J$119,4,FALSE)="","",VLOOKUP($G34,EA_34_I!$G$3:$J$119,4,FALSE)),"")</f>
        <v>S/I</v>
      </c>
      <c r="AN34" s="378">
        <f>IFERROR(IF(VLOOKUP($G34,EA_35_I!$G$3:$J$119,4,FALSE)="","",VLOOKUP($G34,EA_35_I!$G$3:$J$119,4,FALSE)),"")</f>
        <v>0</v>
      </c>
      <c r="AO34" s="378">
        <f>IFERROR(IF(VLOOKUP($G34,EA_22_22a_I!$G$3:$J$119,4,FALSE)="","",VLOOKUP($G34,EA_22_22a_I!$G$3:$J$119,4,FALSE)),"")</f>
        <v>711.68</v>
      </c>
      <c r="AP34" s="378">
        <f>IFERROR(IF(VLOOKUP($G34,EA_22_22a_I!$G$3:$L$119,6,FALSE)="","",VLOOKUP($G34,EA_22_22a_I!$G$3:$L$119,6,FALSE)),"")</f>
        <v>772.67</v>
      </c>
      <c r="AQ34" s="378">
        <f>IFERROR(IF(VLOOKUP($G34,EA_23_I!$G$3:$L$119,6,FALSE)="","",VLOOKUP($G34,EA_23_I!$G$3:$L$119,6,FALSE)),"")</f>
        <v>0.28999999999999998</v>
      </c>
      <c r="AR34" s="378"/>
      <c r="AS34" s="378"/>
      <c r="AT34" s="378"/>
      <c r="AU34" s="378">
        <f>IFERROR(IF(VLOOKUP($G34,BPU_24_I!$G$3:$J$119,4,FALSE)="","",VLOOKUP($G34,BPU_24_I!$G$3:$J$119,4,FALSE)),"")</f>
        <v>514.54999999999995</v>
      </c>
      <c r="AV34" s="378">
        <f>IFERROR(IF(VLOOKUP($G34,IS_91_I!$G$3:$H$119,2,FALSE)="","",VLOOKUP($G34,IS_91_I!$G$3:$H$119,2,FALSE)),"")</f>
        <v>9.6199999999999992</v>
      </c>
      <c r="AW34" s="378">
        <f>IFERROR(IF(VLOOKUP($G34,IS_40_I!$G$3:$H$119,2,FALSE)="","",VLOOKUP($G34,IS_40_I!$G$3:$H$119,2,FALSE)),"")</f>
        <v>24.17</v>
      </c>
      <c r="AX34" s="378">
        <f>IFERROR(IF(VLOOKUP($G34,IS_31_I!$G$3:$H$119,2,FALSE)="","",VLOOKUP($G34,IS_31_I!$G$3:$H$119,2,FALSE)),"")</f>
        <v>16.28</v>
      </c>
      <c r="AY34" s="378">
        <f>IFERROR(IF(VLOOKUP($G34,IS_32_I!$G$3:$H$119,2,FALSE)="","",VLOOKUP($G34,IS_32_I!$G$3:$H$119,2,FALSE)),"")</f>
        <v>1385</v>
      </c>
      <c r="AZ34" s="378">
        <f>IFERROR(IF(VLOOKUP($G34,IS_33_I!$G$3:$H$119,2,FALSE)="","",VLOOKUP($G34,IS_33_I!$G$3:$H$119,2,FALSE)),"")</f>
        <v>6.29</v>
      </c>
      <c r="BA34" s="378">
        <f>IFERROR(IF(VLOOKUP($G34,IS_34_I!$G$3:$H$119,2,FALSE)="","",VLOOKUP($G34,IS_34_I!$G$3:$H$119,2,FALSE)),"")</f>
        <v>1.94</v>
      </c>
      <c r="BB34" s="378">
        <f>IFERROR(IF(VLOOKUP($G34,IS_36_I!$G$3:$I$119,3,FALSE)="","",VLOOKUP($G34,IS_36_I!$G$3:$I$119,3,FALSE)),"")</f>
        <v>14.22</v>
      </c>
      <c r="BC34" s="378">
        <f>IFERROR(IF(VLOOKUP($G34,IS_37_I!$G$3:$I$119,3,FALSE)="","",VLOOKUP($G34,IS_37_I!$G$3:$I$119,3,FALSE)),"")</f>
        <v>19.09</v>
      </c>
      <c r="BD34" s="378" t="str">
        <f>IFERROR(IF(VLOOKUP($G34,IS_39_I!$G$3:$L$119,6,FALSE)="","",VLOOKUP($G34,IS_39_I!$G$3:$L$119,6,FALSE)),"")</f>
        <v>S/I</v>
      </c>
      <c r="BE34" s="378" t="str">
        <f>IFERROR(IF(VLOOKUP($G34,IS_39a_I!$G$3:$J$119,4,FALSE)="","",VLOOKUP($G34,IS_39a_I!$G$3:$J$119,4,FALSE)),"")</f>
        <v>S/I</v>
      </c>
      <c r="BF34" s="378">
        <f>IFERROR(IF(VLOOKUP($G34,IS_58_I!$G$3:$L$119,6,FALSE)="","",VLOOKUP($G34,IS_58_I!$G$3:$L$119,6,FALSE)),"")</f>
        <v>0.45981262327416178</v>
      </c>
      <c r="BG34" s="378"/>
      <c r="BH34" s="378">
        <f>IFERROR(IF(VLOOKUP($G34,DE_48_I!$G$3:$J$119,4,FALSE)="","",VLOOKUP($G34,DE_48_I!$G$3:$J$119,4,FALSE)),"")</f>
        <v>2.94</v>
      </c>
      <c r="BI34" s="378"/>
      <c r="BJ34" s="378">
        <f>IFERROR(IF(VLOOKUP($G34,IS_5_I!$G$3:$J$119,4,FALSE)="","",VLOOKUP($G34,IS_5_I!$G$3:$J$119,4,FALSE)),"")</f>
        <v>0.01</v>
      </c>
      <c r="BK34" s="378" t="str">
        <f>IFERROR(IF(VLOOKUP($G34,EA_48_I!$G$3:$J$119,4,FALSE)="","",VLOOKUP($G34,EA_48_I!$G$3:$J$119,4,FALSE)),"")</f>
        <v>Comuna no costera</v>
      </c>
      <c r="BL34" s="378">
        <f>IFERROR(IF(VLOOKUP($G34,IG_1_I!$G$3:$J$119,4,FALSE)="","",VLOOKUP($G34,IG_1_I!$G$3:$J$119,4,FALSE)),"")</f>
        <v>36.82</v>
      </c>
      <c r="BM34" s="378" t="str">
        <f>IFERROR(IF(VLOOKUP($G34,IG_66_I!$G$3:$H$119,2,FALSE)="","",VLOOKUP($G34,IG_66_I!$G$3:$H$119,2,FALSE)),"")</f>
        <v>NO</v>
      </c>
      <c r="BN34" s="690">
        <f>IFERROR(IF(VLOOKUP($G34,DE_3_I!$G$3:$J$119,4,FALSE)="","",VLOOKUP($G34,DE_3_I!$G$3:$J$119,4,FALSE)),"")</f>
        <v>47.22</v>
      </c>
      <c r="BO34" s="677"/>
      <c r="BP34" s="677"/>
      <c r="BQ34" s="677"/>
      <c r="BR34" s="677"/>
      <c r="BS34" s="378" t="str">
        <f>IFERROR(IF(VLOOKUP($G34,DE_98_IC!#REF!,2,FALSE)="","",VLOOKUP($G34,DE_98_IC!#REF!,2,FALSE)),"")</f>
        <v/>
      </c>
      <c r="BT34" s="378">
        <f>IFERROR(IF(VLOOKUP($G34,IP_6_I!$G$3:$J$119,4,FALSE)="","",VLOOKUP($G34,IP_6_I!$G$3:$J$119,4,FALSE)),"")</f>
        <v>12.660205527307451</v>
      </c>
      <c r="BU34" s="378" t="str">
        <f>IFERROR(IF(VLOOKUP($G34,IP_48_34_34a_I!$G$3:$N$119,7,FALSE)="","",VLOOKUP($G34,IP_48_34_34a_I!$G$3:$N$119,7,FALSE)),"")</f>
        <v>S/ZCH</v>
      </c>
      <c r="BV34" s="378" t="str">
        <f>IFERROR(IF(VLOOKUP($G34,IP_48_34_34a_I!$G$3:$N$119,8,FALSE)="","",VLOOKUP($G34,IP_48_34_34a_I!$G$3:$N$119,8,FALSE)),"")</f>
        <v>S/ZCH</v>
      </c>
      <c r="BW34" s="378" t="str">
        <f>IFERROR(IF(VLOOKUP($G34,IP_48_34_34a_I!$G$3:$N$119,6,FALSE)="","",VLOOKUP($G34,IP_48_34_34a_I!$G$3:$N$119,6,FALSE)),"")</f>
        <v>SI</v>
      </c>
      <c r="BX34" s="378" t="str">
        <f>IFERROR(IF(VLOOKUP($G34,IP_43_43a_I!$G$3:$L$119,5,FALSE)="","",VLOOKUP($G34,IP_43_43a_I!$G$3:$L$119,5,FALSE)),"")</f>
        <v>Sin ZT</v>
      </c>
      <c r="BY34" s="378" t="str">
        <f>IFERROR(IF(VLOOKUP($G34,IP_43_43a_I!$G$3:$L$119,6,FALSE)="","",VLOOKUP($G34,IP_43_43a_I!$G$3:$L$119,6,FALSE)),"")</f>
        <v>Sin ZT</v>
      </c>
      <c r="BZ34" s="378"/>
      <c r="CA34" s="378"/>
      <c r="CB34" s="378"/>
      <c r="CC34" s="378" t="str">
        <f>IFERROR(IF(VLOOKUP($G34,IG_92_I!$G$3:$H$119,2,FALSE)="","",VLOOKUP($G34,IG_92_I!$G$3:$H$119,2,FALSE)),"")</f>
        <v>NO</v>
      </c>
      <c r="CD34" s="378">
        <f>IFERROR(IF(VLOOKUP($G34,IG_91_I!$G$3:$K$119,5,FALSE)="","",VLOOKUP($G34,IG_91_I!$G$3:$K$119,5,FALSE)),"")</f>
        <v>1479.3</v>
      </c>
      <c r="CE34" s="378">
        <f>IFERROR(IF(VLOOKUP($G34,IG_90_I!$G$3:$H$119,2,FALSE)="","",VLOOKUP($G34,IG_90_I!$G$3:$H$119,2,FALSE)),"")</f>
        <v>38.299999999999997</v>
      </c>
      <c r="CF34" s="96"/>
      <c r="CG34" s="96"/>
      <c r="CH34" s="96"/>
      <c r="CI34" s="96"/>
      <c r="CJ34" s="96"/>
      <c r="CK34" s="96"/>
      <c r="CL34" s="96"/>
      <c r="CM34" s="96"/>
      <c r="CN34" s="96"/>
      <c r="CO34" s="96"/>
      <c r="CP34" s="96"/>
    </row>
    <row r="35" spans="1:94" ht="15" x14ac:dyDescent="0.25">
      <c r="A35" s="429" t="s">
        <v>199</v>
      </c>
      <c r="B35" s="429" t="s">
        <v>220</v>
      </c>
      <c r="C35" s="419" t="s">
        <v>200</v>
      </c>
      <c r="D35" s="392" t="s">
        <v>200</v>
      </c>
      <c r="E35" s="377">
        <v>5001</v>
      </c>
      <c r="F35" s="429" t="s">
        <v>221</v>
      </c>
      <c r="G35" s="677">
        <v>5801</v>
      </c>
      <c r="H35" s="378">
        <f>IFERROR(IF(VLOOKUP($G35,BPU_20_I!$G$3:$H$119,2,FALSE)="","",VLOOKUP($G35,BPU_20_I!$G$3:$H$119,2,FALSE)),"")</f>
        <v>533.01</v>
      </c>
      <c r="I35" s="87">
        <f>IFERROR(IF(VLOOKUP($G35,BPU_21_I!$G$3:$J$119,4,FALSE)="","",VLOOKUP($G35,BPU_21_I!$G$3:$J$119,4,FALSE)),"")</f>
        <v>2.82</v>
      </c>
      <c r="J35" s="378">
        <f>IFERROR(IF(VLOOKUP($G35,BPU_22_I!$G$3:$H$119,2,FALSE)="","",VLOOKUP($G35,BPU_22_I!$G$3:$H$119,2,FALSE)),"")</f>
        <v>2545.9899999999998</v>
      </c>
      <c r="K35" s="378">
        <f>IFERROR(IF(VLOOKUP($G35,BPU_23_I!$G$3:$J$119,4,FALSE)="","",VLOOKUP($G35,BPU_23_I!$G$3:$J$119,4,FALSE)),"")</f>
        <v>1.06</v>
      </c>
      <c r="L35" s="378">
        <f>IFERROR(IF(VLOOKUP($G35,BPU_28a_I!$G$3:$J$119,4,FALSE)="","",VLOOKUP($G35,BPU_28a_I!$G$3:$J$119,4,FALSE)),"")</f>
        <v>42.51</v>
      </c>
      <c r="M35" s="378">
        <f>IFERROR(IF(VLOOKUP($G35,BPU_28b_I!$G$3:$J$119,4,FALSE)="","",VLOOKUP($G35,BPU_28b_I!$G$3:$J$119,4,FALSE)),"")</f>
        <v>65.459999999999994</v>
      </c>
      <c r="N35" s="378">
        <f>IFERROR(IF(VLOOKUP($G35,BPU_29_I!$G$3:$L$119,6,FALSE)="","",VLOOKUP($G35,BPU_29_I!$G$3:$L$119,6,FALSE)),"")</f>
        <v>1.9</v>
      </c>
      <c r="O35" s="378">
        <f>IFERROR(IF(VLOOKUP($G35,BPU_7_I!$G$3:$H$119,2,FALSE)="","",VLOOKUP($G35,BPU_7_I!$G$3:$H$119,2,FALSE)),"")</f>
        <v>1186.58</v>
      </c>
      <c r="P35" s="378">
        <f>IFERROR(IF(VLOOKUP($G35,BPU_8_I!$G$3:$J$119,4,FALSE)="","",VLOOKUP($G35,BPU_8_I!$G$3:$J$119,4,FALSE)),"")</f>
        <v>7.03</v>
      </c>
      <c r="Q35" s="378">
        <f>IFERROR(IF(VLOOKUP($G35,BPU_3_I!$G$3:$H$119,2,FALSE)="","",VLOOKUP($G35,BPU_3_I!$G$3:$H$119,2,FALSE)),"")</f>
        <v>583.27</v>
      </c>
      <c r="R35" s="378">
        <f>IFERROR(IF(VLOOKUP($G35,BPU_4_I!$G$3:$H$119,2,FALSE)="","",VLOOKUP($G35,BPU_4_I!$G$3:$H$119,2,FALSE)),"")</f>
        <v>0.96</v>
      </c>
      <c r="S35" s="378">
        <f>IFERROR(IF(VLOOKUP($G35,BPU_1_I!$G$3:$H$119,2,FALSE)="","",VLOOKUP($G35,BPU_1_I!$G$3:$H$119,2,FALSE)),"")</f>
        <v>844.6</v>
      </c>
      <c r="T35" s="378">
        <f>IFERROR(IF(VLOOKUP($G35,BPU_25_I!$G$3:$H$119,2,FALSE)="","",VLOOKUP($G35,BPU_25_I!$G$3:$H$119,2,FALSE)),"")</f>
        <v>276.27</v>
      </c>
      <c r="U35" s="378">
        <f>IFERROR(IF(VLOOKUP($G35,BPU_26_26x_26b_I!$G$3:$H$119,2,FALSE)="","",VLOOKUP($G35,BPU_26_26x_26b_I!$G$3:$H$119,2,FALSE)),"")</f>
        <v>8.4</v>
      </c>
      <c r="V35" s="378" t="str">
        <f>IFERROR(IF(VLOOKUP($G35,BPU_26_26x_26b_I!$G$3:$I$119,3,FALSE)="","",VLOOKUP($G35,BPU_26_26x_26b_I!$G$3:$I$119,3,FALSE)),"")</f>
        <v>S/I</v>
      </c>
      <c r="W35" s="378">
        <f>IFERROR(IF(VLOOKUP($G35,BPU_26_26x_26b_I!$G$3:$J$119,4,FALSE)="","",VLOOKUP($G35,BPU_26_26x_26b_I!$G$3:$J$119,4,FALSE)),"")</f>
        <v>1.75</v>
      </c>
      <c r="X35" s="378"/>
      <c r="Y35" s="378">
        <f>IFERROR(IF(VLOOKUP($G35,EA_93_I!$G$3:$L$119,6,FALSE)="","",VLOOKUP($G35,EA_93_I!$G$3:$L$119,6,FALSE)),"")</f>
        <v>1.1200000000000001</v>
      </c>
      <c r="Z35" s="689">
        <v>15.8</v>
      </c>
      <c r="AA35" s="378">
        <f>IFERROR(IF(VLOOKUP($G35,DE_102_105_16_29_33_I!$G$3:$L$119,6,FALSE)="","",VLOOKUP($G35,DE_102_105_16_29_33_I!$G$3:$L$119,6,FALSE)),"")</f>
        <v>1</v>
      </c>
      <c r="AB35" s="378">
        <f>IFERROR(IF(VLOOKUP($G35,DE_102_105_16_29_33_I!$G$3:$L$119,2,FALSE)="","",VLOOKUP($G35,DE_102_105_16_29_33_I!$G$3:$L$119,2,FALSE)),"")</f>
        <v>37.4</v>
      </c>
      <c r="AC35" s="378">
        <f>IFERROR(IF(VLOOKUP($G35,DE_102_105_16_29_33_I!$G$3:$L$119,3,FALSE)="","",VLOOKUP($G35,DE_102_105_16_29_33_I!$G$3:$L$119,3,FALSE)),"")</f>
        <v>65.3</v>
      </c>
      <c r="AD35" s="378">
        <f>IFERROR(IF(VLOOKUP($G35,DE_28_I!$G$3:$J$119,4,FALSE)="","",VLOOKUP($G35,DE_28_I!$G$3:$J$119,4,FALSE)),"")</f>
        <v>3.6931258617293681</v>
      </c>
      <c r="AE35" s="378">
        <f>IFERROR(IF(VLOOKUP($G35,DE_31_I!$G$3:$J$119,4,FALSE)="","",VLOOKUP($G35,DE_31_I!$G$3:$J$119,4,FALSE)),"")</f>
        <v>336.68997439432735</v>
      </c>
      <c r="AF35" s="378">
        <f>IFERROR(IF(VLOOKUP($G35,DE_102_105_16_29_33_I!$G$3:$L$119,4,FALSE)="","",VLOOKUP($G35,DE_102_105_16_29_33_I!$G$3:$L$119,4,FALSE)),"")</f>
        <v>60</v>
      </c>
      <c r="AG35" s="378">
        <f>IFERROR(IF(VLOOKUP($G35,DE_102_105_16_29_33_I!$G$3:$L$119,5,FALSE)="","",VLOOKUP($G35,DE_102_105_16_29_33_I!$G$3:$L$119,5,FALSE)),"")</f>
        <v>70</v>
      </c>
      <c r="AH35" s="378"/>
      <c r="AI35" s="378" t="str">
        <f>IFERROR(IF(VLOOKUP($G35,EA_10_90_I!$G$3:$I$119,2,FALSE)="","",VLOOKUP($G35,EA_10_90_I!$G$3:$I$119,2,FALSE)),"")</f>
        <v>S/I</v>
      </c>
      <c r="AJ35" s="378" t="str">
        <f>IFERROR(IF(VLOOKUP($G35,EA_10_90_I!$G$3:$I$119,3,FALSE)="","",VLOOKUP($G35,EA_10_90_I!$G$3:$I$119,3,FALSE)),"")</f>
        <v>S/I</v>
      </c>
      <c r="AK35" s="378"/>
      <c r="AL35" s="378"/>
      <c r="AM35" s="690">
        <f>IFERROR(IF(VLOOKUP($G35,EA_34_I!$G$3:$J$119,4,FALSE)="","",VLOOKUP($G35,EA_34_I!$G$3:$J$119,4,FALSE)),"")</f>
        <v>0.9516291575490865</v>
      </c>
      <c r="AN35" s="378">
        <f>IFERROR(IF(VLOOKUP($G35,EA_35_I!$G$3:$J$119,4,FALSE)="","",VLOOKUP($G35,EA_35_I!$G$3:$J$119,4,FALSE)),"")</f>
        <v>0</v>
      </c>
      <c r="AO35" s="378">
        <f>IFERROR(IF(VLOOKUP($G35,EA_22_22a_I!$G$3:$J$119,4,FALSE)="","",VLOOKUP($G35,EA_22_22a_I!$G$3:$J$119,4,FALSE)),"")</f>
        <v>711.94</v>
      </c>
      <c r="AP35" s="378">
        <f>IFERROR(IF(VLOOKUP($G35,EA_22_22a_I!$G$3:$L$119,6,FALSE)="","",VLOOKUP($G35,EA_22_22a_I!$G$3:$L$119,6,FALSE)),"")</f>
        <v>344.51</v>
      </c>
      <c r="AQ35" s="378">
        <f>IFERROR(IF(VLOOKUP($G35,EA_23_I!$G$3:$L$119,6,FALSE)="","",VLOOKUP($G35,EA_23_I!$G$3:$L$119,6,FALSE)),"")</f>
        <v>0.03</v>
      </c>
      <c r="AR35" s="378"/>
      <c r="AS35" s="378"/>
      <c r="AT35" s="378"/>
      <c r="AU35" s="378">
        <f>IFERROR(IF(VLOOKUP($G35,BPU_24_I!$G$3:$J$119,4,FALSE)="","",VLOOKUP($G35,BPU_24_I!$G$3:$J$119,4,FALSE)),"")</f>
        <v>763.88</v>
      </c>
      <c r="AV35" s="378">
        <f>IFERROR(IF(VLOOKUP($G35,IS_91_I!$G$3:$H$119,2,FALSE)="","",VLOOKUP($G35,IS_91_I!$G$3:$H$119,2,FALSE)),"")</f>
        <v>5.43</v>
      </c>
      <c r="AW35" s="378">
        <f>IFERROR(IF(VLOOKUP($G35,IS_40_I!$G$3:$H$119,2,FALSE)="","",VLOOKUP($G35,IS_40_I!$G$3:$H$119,2,FALSE)),"")</f>
        <v>44.36</v>
      </c>
      <c r="AX35" s="378">
        <f>IFERROR(IF(VLOOKUP($G35,IS_31_I!$G$3:$H$119,2,FALSE)="","",VLOOKUP($G35,IS_31_I!$G$3:$H$119,2,FALSE)),"")</f>
        <v>11.26</v>
      </c>
      <c r="AY35" s="378">
        <f>IFERROR(IF(VLOOKUP($G35,IS_32_I!$G$3:$H$119,2,FALSE)="","",VLOOKUP($G35,IS_32_I!$G$3:$H$119,2,FALSE)),"")</f>
        <v>1992</v>
      </c>
      <c r="AZ35" s="378">
        <f>IFERROR(IF(VLOOKUP($G35,IS_33_I!$G$3:$H$119,2,FALSE)="","",VLOOKUP($G35,IS_33_I!$G$3:$H$119,2,FALSE)),"")</f>
        <v>4.12</v>
      </c>
      <c r="BA35" s="378">
        <f>IFERROR(IF(VLOOKUP($G35,IS_34_I!$G$3:$H$119,2,FALSE)="","",VLOOKUP($G35,IS_34_I!$G$3:$H$119,2,FALSE)),"")</f>
        <v>1.1000000000000001</v>
      </c>
      <c r="BB35" s="378">
        <f>IFERROR(IF(VLOOKUP($G35,IS_36_I!$G$3:$I$119,3,FALSE)="","",VLOOKUP($G35,IS_36_I!$G$3:$I$119,3,FALSE)),"")</f>
        <v>7.97</v>
      </c>
      <c r="BC35" s="378">
        <f>IFERROR(IF(VLOOKUP($G35,IS_37_I!$G$3:$I$119,3,FALSE)="","",VLOOKUP($G35,IS_37_I!$G$3:$I$119,3,FALSE)),"")</f>
        <v>13.64</v>
      </c>
      <c r="BD35" s="378">
        <f>IFERROR(IF(VLOOKUP($G35,IS_39_I!$G$3:$L$119,6,FALSE)="","",VLOOKUP($G35,IS_39_I!$G$3:$L$119,6,FALSE)),"")</f>
        <v>56.06</v>
      </c>
      <c r="BE35" s="378">
        <f>IFERROR(IF(VLOOKUP($G35,IS_39a_I!$G$3:$J$119,4,FALSE)="","",VLOOKUP($G35,IS_39a_I!$G$3:$J$119,4,FALSE)),"")</f>
        <v>41.35</v>
      </c>
      <c r="BF35" s="378">
        <f>IFERROR(IF(VLOOKUP($G35,IS_58_I!$G$3:$L$119,6,FALSE)="","",VLOOKUP($G35,IS_58_I!$G$3:$L$119,6,FALSE)),"")</f>
        <v>0.54104293874335241</v>
      </c>
      <c r="BG35" s="378"/>
      <c r="BH35" s="378">
        <f>IFERROR(IF(VLOOKUP($G35,DE_48_I!$G$3:$J$119,4,FALSE)="","",VLOOKUP($G35,DE_48_I!$G$3:$J$119,4,FALSE)),"")</f>
        <v>12.4</v>
      </c>
      <c r="BI35" s="378"/>
      <c r="BJ35" s="378">
        <f>IFERROR(IF(VLOOKUP($G35,IS_5_I!$G$3:$J$119,4,FALSE)="","",VLOOKUP($G35,IS_5_I!$G$3:$J$119,4,FALSE)),"")</f>
        <v>0</v>
      </c>
      <c r="BK35" s="378" t="str">
        <f>IFERROR(IF(VLOOKUP($G35,EA_48_I!$G$3:$J$119,4,FALSE)="","",VLOOKUP($G35,EA_48_I!$G$3:$J$119,4,FALSE)),"")</f>
        <v>Comuna no costera</v>
      </c>
      <c r="BL35" s="378">
        <f>IFERROR(IF(VLOOKUP($G35,IG_1_I!$G$3:$J$119,4,FALSE)="","",VLOOKUP($G35,IG_1_I!$G$3:$J$119,4,FALSE)),"")</f>
        <v>60.03</v>
      </c>
      <c r="BM35" s="378" t="str">
        <f>IFERROR(IF(VLOOKUP($G35,IG_66_I!$G$3:$H$119,2,FALSE)="","",VLOOKUP($G35,IG_66_I!$G$3:$H$119,2,FALSE)),"")</f>
        <v>SI</v>
      </c>
      <c r="BN35" s="690">
        <f>IFERROR(IF(VLOOKUP($G35,DE_3_I!$G$3:$J$119,4,FALSE)="","",VLOOKUP($G35,DE_3_I!$G$3:$J$119,4,FALSE)),"")</f>
        <v>49.05</v>
      </c>
      <c r="BO35" s="677"/>
      <c r="BP35" s="677"/>
      <c r="BQ35" s="677"/>
      <c r="BR35" s="677"/>
      <c r="BS35" s="378" t="str">
        <f>IFERROR(IF(VLOOKUP($G35,DE_98_IC!#REF!,2,FALSE)="","",VLOOKUP($G35,DE_98_IC!#REF!,2,FALSE)),"")</f>
        <v/>
      </c>
      <c r="BT35" s="378">
        <f>IFERROR(IF(VLOOKUP($G35,IP_6_I!$G$3:$J$119,4,FALSE)="","",VLOOKUP($G35,IP_6_I!$G$3:$J$119,4,FALSE)),"")</f>
        <v>0</v>
      </c>
      <c r="BU35" s="378" t="str">
        <f>IFERROR(IF(VLOOKUP($G35,IP_48_34_34a_I!$G$3:$N$119,7,FALSE)="","",VLOOKUP($G35,IP_48_34_34a_I!$G$3:$N$119,7,FALSE)),"")</f>
        <v>SI</v>
      </c>
      <c r="BV35" s="378" t="str">
        <f>IFERROR(IF(VLOOKUP($G35,IP_48_34_34a_I!$G$3:$N$119,8,FALSE)="","",VLOOKUP($G35,IP_48_34_34a_I!$G$3:$N$119,8,FALSE)),"")</f>
        <v>NO</v>
      </c>
      <c r="BW35" s="378" t="str">
        <f>IFERROR(IF(VLOOKUP($G35,IP_48_34_34a_I!$G$3:$N$119,6,FALSE)="","",VLOOKUP($G35,IP_48_34_34a_I!$G$3:$N$119,6,FALSE)),"")</f>
        <v>NO</v>
      </c>
      <c r="BX35" s="378" t="str">
        <f>IFERROR(IF(VLOOKUP($G35,IP_43_43a_I!$G$3:$L$119,5,FALSE)="","",VLOOKUP($G35,IP_43_43a_I!$G$3:$L$119,5,FALSE)),"")</f>
        <v>Sin ZT</v>
      </c>
      <c r="BY35" s="378" t="str">
        <f>IFERROR(IF(VLOOKUP($G35,IP_43_43a_I!$G$3:$L$119,6,FALSE)="","",VLOOKUP($G35,IP_43_43a_I!$G$3:$L$119,6,FALSE)),"")</f>
        <v>Sin ZT</v>
      </c>
      <c r="BZ35" s="378"/>
      <c r="CA35" s="378"/>
      <c r="CB35" s="378"/>
      <c r="CC35" s="378" t="str">
        <f>IFERROR(IF(VLOOKUP($G35,IG_92_I!$G$3:$H$119,2,FALSE)="","",VLOOKUP($G35,IG_92_I!$G$3:$H$119,2,FALSE)),"")</f>
        <v>S/I</v>
      </c>
      <c r="CD35" s="378">
        <f>IFERROR(IF(VLOOKUP($G35,IG_91_I!$G$3:$K$119,5,FALSE)="","",VLOOKUP($G35,IG_91_I!$G$3:$K$119,5,FALSE)),"")</f>
        <v>936.7</v>
      </c>
      <c r="CE35" s="378">
        <f>IFERROR(IF(VLOOKUP($G35,IG_90_I!$G$3:$H$119,2,FALSE)="","",VLOOKUP($G35,IG_90_I!$G$3:$H$119,2,FALSE)),"")</f>
        <v>30.49</v>
      </c>
      <c r="CF35" s="96"/>
      <c r="CG35" s="96"/>
      <c r="CH35" s="96"/>
      <c r="CI35" s="96"/>
      <c r="CJ35" s="96"/>
      <c r="CK35" s="96"/>
      <c r="CL35" s="96"/>
      <c r="CM35" s="96"/>
      <c r="CN35" s="96"/>
      <c r="CO35" s="96"/>
      <c r="CP35" s="96"/>
    </row>
    <row r="36" spans="1:94" ht="15" x14ac:dyDescent="0.25">
      <c r="A36" s="429" t="s">
        <v>199</v>
      </c>
      <c r="B36" s="429" t="s">
        <v>220</v>
      </c>
      <c r="C36" s="419" t="s">
        <v>200</v>
      </c>
      <c r="D36" s="392" t="s">
        <v>200</v>
      </c>
      <c r="E36" s="377">
        <v>5001</v>
      </c>
      <c r="F36" s="429" t="s">
        <v>222</v>
      </c>
      <c r="G36" s="677">
        <v>5802</v>
      </c>
      <c r="H36" s="378">
        <f>IFERROR(IF(VLOOKUP($G36,BPU_20_I!$G$3:$H$119,2,FALSE)="","",VLOOKUP($G36,BPU_20_I!$G$3:$H$119,2,FALSE)),"")</f>
        <v>629.13</v>
      </c>
      <c r="I36" s="87">
        <f>IFERROR(IF(VLOOKUP($G36,BPU_21_I!$G$3:$J$119,4,FALSE)="","",VLOOKUP($G36,BPU_21_I!$G$3:$J$119,4,FALSE)),"")</f>
        <v>3.78</v>
      </c>
      <c r="J36" s="378">
        <f>IFERROR(IF(VLOOKUP($G36,BPU_22_I!$G$3:$H$119,2,FALSE)="","",VLOOKUP($G36,BPU_22_I!$G$3:$H$119,2,FALSE)),"")</f>
        <v>3123.66</v>
      </c>
      <c r="K36" s="378">
        <f>IFERROR(IF(VLOOKUP($G36,BPU_23_I!$G$3:$J$119,4,FALSE)="","",VLOOKUP($G36,BPU_23_I!$G$3:$J$119,4,FALSE)),"")</f>
        <v>1.42</v>
      </c>
      <c r="L36" s="378">
        <f>IFERROR(IF(VLOOKUP($G36,BPU_28a_I!$G$3:$J$119,4,FALSE)="","",VLOOKUP($G36,BPU_28a_I!$G$3:$J$119,4,FALSE)),"")</f>
        <v>59.7</v>
      </c>
      <c r="M36" s="378">
        <f>IFERROR(IF(VLOOKUP($G36,BPU_28b_I!$G$3:$J$119,4,FALSE)="","",VLOOKUP($G36,BPU_28b_I!$G$3:$J$119,4,FALSE)),"")</f>
        <v>41.56</v>
      </c>
      <c r="N36" s="378">
        <f>IFERROR(IF(VLOOKUP($G36,BPU_29_I!$G$3:$L$119,6,FALSE)="","",VLOOKUP($G36,BPU_29_I!$G$3:$L$119,6,FALSE)),"")</f>
        <v>2.85</v>
      </c>
      <c r="O36" s="378">
        <f>IFERROR(IF(VLOOKUP($G36,BPU_7_I!$G$3:$H$119,2,FALSE)="","",VLOOKUP($G36,BPU_7_I!$G$3:$H$119,2,FALSE)),"")</f>
        <v>10444.33</v>
      </c>
      <c r="P36" s="378" t="str">
        <f>IFERROR(IF(VLOOKUP($G36,BPU_8_I!$G$3:$J$119,4,FALSE)="","",VLOOKUP($G36,BPU_8_I!$G$3:$J$119,4,FALSE)),"")</f>
        <v>S/I</v>
      </c>
      <c r="Q36" s="378">
        <f>IFERROR(IF(VLOOKUP($G36,BPU_3_I!$G$3:$H$119,2,FALSE)="","",VLOOKUP($G36,BPU_3_I!$G$3:$H$119,2,FALSE)),"")</f>
        <v>649.1</v>
      </c>
      <c r="R36" s="378">
        <f>IFERROR(IF(VLOOKUP($G36,BPU_4_I!$G$3:$H$119,2,FALSE)="","",VLOOKUP($G36,BPU_4_I!$G$3:$H$119,2,FALSE)),"")</f>
        <v>1.06</v>
      </c>
      <c r="S36" s="378">
        <f>IFERROR(IF(VLOOKUP($G36,BPU_1_I!$G$3:$H$119,2,FALSE)="","",VLOOKUP($G36,BPU_1_I!$G$3:$H$119,2,FALSE)),"")</f>
        <v>873.47</v>
      </c>
      <c r="T36" s="378">
        <f>IFERROR(IF(VLOOKUP($G36,BPU_25_I!$G$3:$H$119,2,FALSE)="","",VLOOKUP($G36,BPU_25_I!$G$3:$H$119,2,FALSE)),"")</f>
        <v>1253.3499999999999</v>
      </c>
      <c r="U36" s="378" t="str">
        <f>IFERROR(IF(VLOOKUP($G36,BPU_26_26x_26b_I!$G$3:$H$119,2,FALSE)="","",VLOOKUP($G36,BPU_26_26x_26b_I!$G$3:$H$119,2,FALSE)),"")</f>
        <v>S/I</v>
      </c>
      <c r="V36" s="378" t="str">
        <f>IFERROR(IF(VLOOKUP($G36,BPU_26_26x_26b_I!$G$3:$I$119,3,FALSE)="","",VLOOKUP($G36,BPU_26_26x_26b_I!$G$3:$I$119,3,FALSE)),"")</f>
        <v>S/I</v>
      </c>
      <c r="W36" s="378" t="str">
        <f>IFERROR(IF(VLOOKUP($G36,BPU_26_26x_26b_I!$G$3:$J$119,4,FALSE)="","",VLOOKUP($G36,BPU_26_26x_26b_I!$G$3:$J$119,4,FALSE)),"")</f>
        <v>S/I</v>
      </c>
      <c r="X36" s="378"/>
      <c r="Y36" s="378" t="str">
        <f>IFERROR(IF(VLOOKUP($G36,EA_93_I!$G$3:$L$119,6,FALSE)="","",VLOOKUP($G36,EA_93_I!$G$3:$L$119,6,FALSE)),"")</f>
        <v>S/I</v>
      </c>
      <c r="Z36" s="689">
        <v>8.57</v>
      </c>
      <c r="AA36" s="378" t="str">
        <f>IFERROR(IF(VLOOKUP($G36,DE_102_105_16_29_33_I!$G$3:$L$119,6,FALSE)="","",VLOOKUP($G36,DE_102_105_16_29_33_I!$G$3:$L$119,6,FALSE)),"")</f>
        <v>S/I</v>
      </c>
      <c r="AB36" s="378" t="str">
        <f>IFERROR(IF(VLOOKUP($G36,DE_102_105_16_29_33_I!$G$3:$L$119,2,FALSE)="","",VLOOKUP($G36,DE_102_105_16_29_33_I!$G$3:$L$119,2,FALSE)),"")</f>
        <v>S/I</v>
      </c>
      <c r="AC36" s="378" t="str">
        <f>IFERROR(IF(VLOOKUP($G36,DE_102_105_16_29_33_I!$G$3:$L$119,3,FALSE)="","",VLOOKUP($G36,DE_102_105_16_29_33_I!$G$3:$L$119,3,FALSE)),"")</f>
        <v>S/I</v>
      </c>
      <c r="AD36" s="378">
        <f>IFERROR(IF(VLOOKUP($G36,DE_28_I!$G$3:$J$119,4,FALSE)="","",VLOOKUP($G36,DE_28_I!$G$3:$J$119,4,FALSE)),"")</f>
        <v>2.0562169720148873</v>
      </c>
      <c r="AE36" s="378">
        <f>IFERROR(IF(VLOOKUP($G36,DE_31_I!$G$3:$J$119,4,FALSE)="","",VLOOKUP($G36,DE_31_I!$G$3:$J$119,4,FALSE)),"")</f>
        <v>396.84987559887315</v>
      </c>
      <c r="AF36" s="378" t="str">
        <f>IFERROR(IF(VLOOKUP($G36,DE_102_105_16_29_33_I!$G$3:$L$119,4,FALSE)="","",VLOOKUP($G36,DE_102_105_16_29_33_I!$G$3:$L$119,4,FALSE)),"")</f>
        <v>S/I</v>
      </c>
      <c r="AG36" s="378" t="str">
        <f>IFERROR(IF(VLOOKUP($G36,DE_102_105_16_29_33_I!$G$3:$L$119,5,FALSE)="","",VLOOKUP($G36,DE_102_105_16_29_33_I!$G$3:$L$119,5,FALSE)),"")</f>
        <v>S/I</v>
      </c>
      <c r="AH36" s="378"/>
      <c r="AI36" s="378" t="str">
        <f>IFERROR(IF(VLOOKUP($G36,EA_10_90_I!$G$3:$I$119,2,FALSE)="","",VLOOKUP($G36,EA_10_90_I!$G$3:$I$119,2,FALSE)),"")</f>
        <v>S/I</v>
      </c>
      <c r="AJ36" s="378" t="str">
        <f>IFERROR(IF(VLOOKUP($G36,EA_10_90_I!$G$3:$I$119,3,FALSE)="","",VLOOKUP($G36,EA_10_90_I!$G$3:$I$119,3,FALSE)),"")</f>
        <v>S/I</v>
      </c>
      <c r="AK36" s="378"/>
      <c r="AL36" s="378"/>
      <c r="AM36" s="690">
        <f>IFERROR(IF(VLOOKUP($G36,EA_34_I!$G$3:$J$119,4,FALSE)="","",VLOOKUP($G36,EA_34_I!$G$3:$J$119,4,FALSE)),"")</f>
        <v>0.84052572679523929</v>
      </c>
      <c r="AN36" s="378">
        <f>IFERROR(IF(VLOOKUP($G36,EA_35_I!$G$3:$J$119,4,FALSE)="","",VLOOKUP($G36,EA_35_I!$G$3:$J$119,4,FALSE)),"")</f>
        <v>0.41</v>
      </c>
      <c r="AO36" s="378">
        <f>IFERROR(IF(VLOOKUP($G36,EA_22_22a_I!$G$3:$J$119,4,FALSE)="","",VLOOKUP($G36,EA_22_22a_I!$G$3:$J$119,4,FALSE)),"")</f>
        <v>751.37</v>
      </c>
      <c r="AP36" s="378">
        <f>IFERROR(IF(VLOOKUP($G36,EA_22_22a_I!$G$3:$L$119,6,FALSE)="","",VLOOKUP($G36,EA_22_22a_I!$G$3:$L$119,6,FALSE)),"")</f>
        <v>509.3</v>
      </c>
      <c r="AQ36" s="378">
        <f>IFERROR(IF(VLOOKUP($G36,EA_23_I!$G$3:$L$119,6,FALSE)="","",VLOOKUP($G36,EA_23_I!$G$3:$L$119,6,FALSE)),"")</f>
        <v>0.17</v>
      </c>
      <c r="AR36" s="378"/>
      <c r="AS36" s="378"/>
      <c r="AT36" s="378"/>
      <c r="AU36" s="378">
        <f>IFERROR(IF(VLOOKUP($G36,BPU_24_I!$G$3:$J$119,4,FALSE)="","",VLOOKUP($G36,BPU_24_I!$G$3:$J$119,4,FALSE)),"")</f>
        <v>435.75</v>
      </c>
      <c r="AV36" s="378">
        <f>IFERROR(IF(VLOOKUP($G36,IS_91_I!$G$3:$H$119,2,FALSE)="","",VLOOKUP($G36,IS_91_I!$G$3:$H$119,2,FALSE)),"")</f>
        <v>6.62</v>
      </c>
      <c r="AW36" s="378">
        <f>IFERROR(IF(VLOOKUP($G36,IS_40_I!$G$3:$H$119,2,FALSE)="","",VLOOKUP($G36,IS_40_I!$G$3:$H$119,2,FALSE)),"")</f>
        <v>68.87</v>
      </c>
      <c r="AX36" s="378">
        <f>IFERROR(IF(VLOOKUP($G36,IS_31_I!$G$3:$H$119,2,FALSE)="","",VLOOKUP($G36,IS_31_I!$G$3:$H$119,2,FALSE)),"")</f>
        <v>16.47</v>
      </c>
      <c r="AY36" s="378">
        <f>IFERROR(IF(VLOOKUP($G36,IS_32_I!$G$3:$H$119,2,FALSE)="","",VLOOKUP($G36,IS_32_I!$G$3:$H$119,2,FALSE)),"")</f>
        <v>600</v>
      </c>
      <c r="AZ36" s="378">
        <f>IFERROR(IF(VLOOKUP($G36,IS_33_I!$G$3:$H$119,2,FALSE)="","",VLOOKUP($G36,IS_33_I!$G$3:$H$119,2,FALSE)),"")</f>
        <v>6.51</v>
      </c>
      <c r="BA36" s="378">
        <f>IFERROR(IF(VLOOKUP($G36,IS_34_I!$G$3:$H$119,2,FALSE)="","",VLOOKUP($G36,IS_34_I!$G$3:$H$119,2,FALSE)),"")</f>
        <v>1.17</v>
      </c>
      <c r="BB36" s="378">
        <f>IFERROR(IF(VLOOKUP($G36,IS_36_I!$G$3:$I$119,3,FALSE)="","",VLOOKUP($G36,IS_36_I!$G$3:$I$119,3,FALSE)),"")</f>
        <v>10.91</v>
      </c>
      <c r="BC36" s="378">
        <f>IFERROR(IF(VLOOKUP($G36,IS_37_I!$G$3:$I$119,3,FALSE)="","",VLOOKUP($G36,IS_37_I!$G$3:$I$119,3,FALSE)),"")</f>
        <v>23.44</v>
      </c>
      <c r="BD36" s="378" t="str">
        <f>IFERROR(IF(VLOOKUP($G36,IS_39_I!$G$3:$L$119,6,FALSE)="","",VLOOKUP($G36,IS_39_I!$G$3:$L$119,6,FALSE)),"")</f>
        <v>S/I</v>
      </c>
      <c r="BE36" s="378" t="str">
        <f>IFERROR(IF(VLOOKUP($G36,IS_39a_I!$G$3:$J$119,4,FALSE)="","",VLOOKUP($G36,IS_39a_I!$G$3:$J$119,4,FALSE)),"")</f>
        <v>S/I</v>
      </c>
      <c r="BF36" s="378">
        <f>IFERROR(IF(VLOOKUP($G36,IS_58_I!$G$3:$L$119,6,FALSE)="","",VLOOKUP($G36,IS_58_I!$G$3:$L$119,6,FALSE)),"")</f>
        <v>0.23852116875372689</v>
      </c>
      <c r="BG36" s="378"/>
      <c r="BH36" s="378">
        <f>IFERROR(IF(VLOOKUP($G36,DE_48_I!$G$3:$J$119,4,FALSE)="","",VLOOKUP($G36,DE_48_I!$G$3:$J$119,4,FALSE)),"")</f>
        <v>6.62</v>
      </c>
      <c r="BI36" s="378"/>
      <c r="BJ36" s="378">
        <f>IFERROR(IF(VLOOKUP($G36,IS_5_I!$G$3:$J$119,4,FALSE)="","",VLOOKUP($G36,IS_5_I!$G$3:$J$119,4,FALSE)),"")</f>
        <v>0.02</v>
      </c>
      <c r="BK36" s="378" t="str">
        <f>IFERROR(IF(VLOOKUP($G36,EA_48_I!$G$3:$J$119,4,FALSE)="","",VLOOKUP($G36,EA_48_I!$G$3:$J$119,4,FALSE)),"")</f>
        <v>Comuna no costera</v>
      </c>
      <c r="BL36" s="378">
        <f>IFERROR(IF(VLOOKUP($G36,IG_1_I!$G$3:$J$119,4,FALSE)="","",VLOOKUP($G36,IG_1_I!$G$3:$J$119,4,FALSE)),"")</f>
        <v>26.03</v>
      </c>
      <c r="BM36" s="378" t="str">
        <f>IFERROR(IF(VLOOKUP($G36,IG_66_I!$G$3:$H$119,2,FALSE)="","",VLOOKUP($G36,IG_66_I!$G$3:$H$119,2,FALSE)),"")</f>
        <v>NO</v>
      </c>
      <c r="BN36" s="690">
        <f>IFERROR(IF(VLOOKUP($G36,DE_3_I!$G$3:$J$119,4,FALSE)="","",VLOOKUP($G36,DE_3_I!$G$3:$J$119,4,FALSE)),"")</f>
        <v>55.89</v>
      </c>
      <c r="BO36" s="677"/>
      <c r="BP36" s="677"/>
      <c r="BQ36" s="677"/>
      <c r="BR36" s="677"/>
      <c r="BS36" s="378" t="str">
        <f>IFERROR(IF(VLOOKUP($G36,DE_98_IC!#REF!,2,FALSE)="","",VLOOKUP($G36,DE_98_IC!#REF!,2,FALSE)),"")</f>
        <v/>
      </c>
      <c r="BT36" s="378">
        <f>IFERROR(IF(VLOOKUP($G36,IP_6_I!$G$3:$J$119,4,FALSE)="","",VLOOKUP($G36,IP_6_I!$G$3:$J$119,4,FALSE)),"")</f>
        <v>0</v>
      </c>
      <c r="BU36" s="378" t="str">
        <f>IFERROR(IF(VLOOKUP($G36,IP_48_34_34a_I!$G$3:$N$119,7,FALSE)="","",VLOOKUP($G36,IP_48_34_34a_I!$G$3:$N$119,7,FALSE)),"")</f>
        <v>S/ZCH</v>
      </c>
      <c r="BV36" s="378" t="str">
        <f>IFERROR(IF(VLOOKUP($G36,IP_48_34_34a_I!$G$3:$N$119,8,FALSE)="","",VLOOKUP($G36,IP_48_34_34a_I!$G$3:$N$119,8,FALSE)),"")</f>
        <v>S/ZCH</v>
      </c>
      <c r="BW36" s="378" t="str">
        <f>IFERROR(IF(VLOOKUP($G36,IP_48_34_34a_I!$G$3:$N$119,6,FALSE)="","",VLOOKUP($G36,IP_48_34_34a_I!$G$3:$N$119,6,FALSE)),"")</f>
        <v>NO</v>
      </c>
      <c r="BX36" s="378" t="str">
        <f>IFERROR(IF(VLOOKUP($G36,IP_43_43a_I!$G$3:$L$119,5,FALSE)="","",VLOOKUP($G36,IP_43_43a_I!$G$3:$L$119,5,FALSE)),"")</f>
        <v>Sin ZT</v>
      </c>
      <c r="BY36" s="378" t="str">
        <f>IFERROR(IF(VLOOKUP($G36,IP_43_43a_I!$G$3:$L$119,6,FALSE)="","",VLOOKUP($G36,IP_43_43a_I!$G$3:$L$119,6,FALSE)),"")</f>
        <v>Sin ZT</v>
      </c>
      <c r="BZ36" s="378"/>
      <c r="CA36" s="378"/>
      <c r="CB36" s="378"/>
      <c r="CC36" s="378" t="str">
        <f>IFERROR(IF(VLOOKUP($G36,IG_92_I!$G$3:$H$119,2,FALSE)="","",VLOOKUP($G36,IG_92_I!$G$3:$H$119,2,FALSE)),"")</f>
        <v>SI</v>
      </c>
      <c r="CD36" s="378">
        <f>IFERROR(IF(VLOOKUP($G36,IG_91_I!$G$3:$K$119,5,FALSE)="","",VLOOKUP($G36,IG_91_I!$G$3:$K$119,5,FALSE)),"")</f>
        <v>2822.4</v>
      </c>
      <c r="CE36" s="378">
        <f>IFERROR(IF(VLOOKUP($G36,IG_90_I!$G$3:$H$119,2,FALSE)="","",VLOOKUP($G36,IG_90_I!$G$3:$H$119,2,FALSE)),"")</f>
        <v>37.31</v>
      </c>
      <c r="CF36" s="96"/>
      <c r="CG36" s="96"/>
      <c r="CH36" s="96"/>
      <c r="CI36" s="96"/>
      <c r="CJ36" s="96"/>
      <c r="CK36" s="96"/>
      <c r="CL36" s="96"/>
      <c r="CM36" s="96"/>
      <c r="CN36" s="96"/>
      <c r="CO36" s="96"/>
      <c r="CP36" s="96"/>
    </row>
    <row r="37" spans="1:94" ht="15" x14ac:dyDescent="0.25">
      <c r="A37" s="429" t="s">
        <v>199</v>
      </c>
      <c r="B37" s="429" t="s">
        <v>220</v>
      </c>
      <c r="C37" s="419" t="s">
        <v>200</v>
      </c>
      <c r="D37" s="392" t="s">
        <v>200</v>
      </c>
      <c r="E37" s="377">
        <v>5001</v>
      </c>
      <c r="F37" s="429" t="s">
        <v>223</v>
      </c>
      <c r="G37" s="677">
        <v>5803</v>
      </c>
      <c r="H37" s="378">
        <f>IFERROR(IF(VLOOKUP($G37,BPU_20_I!$G$3:$H$119,2,FALSE)="","",VLOOKUP($G37,BPU_20_I!$G$3:$H$119,2,FALSE)),"")</f>
        <v>1066.3699999999999</v>
      </c>
      <c r="I37" s="87">
        <f>IFERROR(IF(VLOOKUP($G37,BPU_21_I!$G$3:$J$119,4,FALSE)="","",VLOOKUP($G37,BPU_21_I!$G$3:$J$119,4,FALSE)),"")</f>
        <v>4.62</v>
      </c>
      <c r="J37" s="378">
        <f>IFERROR(IF(VLOOKUP($G37,BPU_22_I!$G$3:$H$119,2,FALSE)="","",VLOOKUP($G37,BPU_22_I!$G$3:$H$119,2,FALSE)),"")</f>
        <v>10533.55</v>
      </c>
      <c r="K37" s="378" t="str">
        <f>IFERROR(IF(VLOOKUP($G37,BPU_23_I!$G$3:$J$119,4,FALSE)="","",VLOOKUP($G37,BPU_23_I!$G$3:$J$119,4,FALSE)),"")</f>
        <v>S/I</v>
      </c>
      <c r="L37" s="378">
        <f>IFERROR(IF(VLOOKUP($G37,BPU_28a_I!$G$3:$J$119,4,FALSE)="","",VLOOKUP($G37,BPU_28a_I!$G$3:$J$119,4,FALSE)),"")</f>
        <v>29.38</v>
      </c>
      <c r="M37" s="378" t="str">
        <f>IFERROR(IF(VLOOKUP($G37,BPU_28b_I!$G$3:$J$119,4,FALSE)="","",VLOOKUP($G37,BPU_28b_I!$G$3:$J$119,4,FALSE)),"")</f>
        <v>S/I</v>
      </c>
      <c r="N37" s="378">
        <f>IFERROR(IF(VLOOKUP($G37,BPU_29_I!$G$3:$L$119,6,FALSE)="","",VLOOKUP($G37,BPU_29_I!$G$3:$L$119,6,FALSE)),"")</f>
        <v>1.36</v>
      </c>
      <c r="O37" s="378">
        <f>IFERROR(IF(VLOOKUP($G37,BPU_7_I!$G$3:$H$119,2,FALSE)="","",VLOOKUP($G37,BPU_7_I!$G$3:$H$119,2,FALSE)),"")</f>
        <v>2484.79</v>
      </c>
      <c r="P37" s="378">
        <f>IFERROR(IF(VLOOKUP($G37,BPU_8_I!$G$3:$J$119,4,FALSE)="","",VLOOKUP($G37,BPU_8_I!$G$3:$J$119,4,FALSE)),"")</f>
        <v>5</v>
      </c>
      <c r="Q37" s="378">
        <f>IFERROR(IF(VLOOKUP($G37,BPU_3_I!$G$3:$H$119,2,FALSE)="","",VLOOKUP($G37,BPU_3_I!$G$3:$H$119,2,FALSE)),"")</f>
        <v>1152.48</v>
      </c>
      <c r="R37" s="378">
        <f>IFERROR(IF(VLOOKUP($G37,BPU_4_I!$G$3:$H$119,2,FALSE)="","",VLOOKUP($G37,BPU_4_I!$G$3:$H$119,2,FALSE)),"")</f>
        <v>0.86</v>
      </c>
      <c r="S37" s="378">
        <f>IFERROR(IF(VLOOKUP($G37,BPU_1_I!$G$3:$H$119,2,FALSE)="","",VLOOKUP($G37,BPU_1_I!$G$3:$H$119,2,FALSE)),"")</f>
        <v>1059.97</v>
      </c>
      <c r="T37" s="378">
        <f>IFERROR(IF(VLOOKUP($G37,BPU_25_I!$G$3:$H$119,2,FALSE)="","",VLOOKUP($G37,BPU_25_I!$G$3:$H$119,2,FALSE)),"")</f>
        <v>9661.67</v>
      </c>
      <c r="U37" s="378" t="str">
        <f>IFERROR(IF(VLOOKUP($G37,BPU_26_26x_26b_I!$G$3:$H$119,2,FALSE)="","",VLOOKUP($G37,BPU_26_26x_26b_I!$G$3:$H$119,2,FALSE)),"")</f>
        <v>S/I</v>
      </c>
      <c r="V37" s="378" t="str">
        <f>IFERROR(IF(VLOOKUP($G37,BPU_26_26x_26b_I!$G$3:$I$119,3,FALSE)="","",VLOOKUP($G37,BPU_26_26x_26b_I!$G$3:$I$119,3,FALSE)),"")</f>
        <v>S/I</v>
      </c>
      <c r="W37" s="378" t="str">
        <f>IFERROR(IF(VLOOKUP($G37,BPU_26_26x_26b_I!$G$3:$J$119,4,FALSE)="","",VLOOKUP($G37,BPU_26_26x_26b_I!$G$3:$J$119,4,FALSE)),"")</f>
        <v>S/I</v>
      </c>
      <c r="X37" s="378"/>
      <c r="Y37" s="378" t="str">
        <f>IFERROR(IF(VLOOKUP($G37,EA_93_I!$G$3:$L$119,6,FALSE)="","",VLOOKUP($G37,EA_93_I!$G$3:$L$119,6,FALSE)),"")</f>
        <v>S/I</v>
      </c>
      <c r="Z37" s="689">
        <v>5.22</v>
      </c>
      <c r="AA37" s="378" t="str">
        <f>IFERROR(IF(VLOOKUP($G37,DE_102_105_16_29_33_I!$G$3:$L$119,6,FALSE)="","",VLOOKUP($G37,DE_102_105_16_29_33_I!$G$3:$L$119,6,FALSE)),"")</f>
        <v>S/I</v>
      </c>
      <c r="AB37" s="378" t="str">
        <f>IFERROR(IF(VLOOKUP($G37,DE_102_105_16_29_33_I!$G$3:$L$119,2,FALSE)="","",VLOOKUP($G37,DE_102_105_16_29_33_I!$G$3:$L$119,2,FALSE)),"")</f>
        <v>S/I</v>
      </c>
      <c r="AC37" s="378" t="str">
        <f>IFERROR(IF(VLOOKUP($G37,DE_102_105_16_29_33_I!$G$3:$L$119,3,FALSE)="","",VLOOKUP($G37,DE_102_105_16_29_33_I!$G$3:$L$119,3,FALSE)),"")</f>
        <v>S/I</v>
      </c>
      <c r="AD37" s="378">
        <f>IFERROR(IF(VLOOKUP($G37,DE_28_I!$G$3:$J$119,4,FALSE)="","",VLOOKUP($G37,DE_28_I!$G$3:$J$119,4,FALSE)),"")</f>
        <v>10.738255033557047</v>
      </c>
      <c r="AE37" s="378">
        <f>IFERROR(IF(VLOOKUP($G37,DE_31_I!$G$3:$J$119,4,FALSE)="","",VLOOKUP($G37,DE_31_I!$G$3:$J$119,4,FALSE)),"")</f>
        <v>284.56375838926175</v>
      </c>
      <c r="AF37" s="378" t="str">
        <f>IFERROR(IF(VLOOKUP($G37,DE_102_105_16_29_33_I!$G$3:$L$119,4,FALSE)="","",VLOOKUP($G37,DE_102_105_16_29_33_I!$G$3:$L$119,4,FALSE)),"")</f>
        <v>S/I</v>
      </c>
      <c r="AG37" s="378" t="str">
        <f>IFERROR(IF(VLOOKUP($G37,DE_102_105_16_29_33_I!$G$3:$L$119,5,FALSE)="","",VLOOKUP($G37,DE_102_105_16_29_33_I!$G$3:$L$119,5,FALSE)),"")</f>
        <v>S/I</v>
      </c>
      <c r="AH37" s="378"/>
      <c r="AI37" s="378" t="str">
        <f>IFERROR(IF(VLOOKUP($G37,EA_10_90_I!$G$3:$I$119,2,FALSE)="","",VLOOKUP($G37,EA_10_90_I!$G$3:$I$119,2,FALSE)),"")</f>
        <v>S/I</v>
      </c>
      <c r="AJ37" s="378" t="str">
        <f>IFERROR(IF(VLOOKUP($G37,EA_10_90_I!$G$3:$I$119,3,FALSE)="","",VLOOKUP($G37,EA_10_90_I!$G$3:$I$119,3,FALSE)),"")</f>
        <v>S/I</v>
      </c>
      <c r="AK37" s="378"/>
      <c r="AL37" s="378"/>
      <c r="AM37" s="690" t="str">
        <f>IFERROR(IF(VLOOKUP($G37,EA_34_I!$G$3:$J$119,4,FALSE)="","",VLOOKUP($G37,EA_34_I!$G$3:$J$119,4,FALSE)),"")</f>
        <v>S/I</v>
      </c>
      <c r="AN37" s="378" t="str">
        <f>IFERROR(IF(VLOOKUP($G37,EA_35_I!$G$3:$J$119,4,FALSE)="","",VLOOKUP($G37,EA_35_I!$G$3:$J$119,4,FALSE)),"")</f>
        <v>S/R</v>
      </c>
      <c r="AO37" s="378">
        <f>IFERROR(IF(VLOOKUP($G37,EA_22_22a_I!$G$3:$J$119,4,FALSE)="","",VLOOKUP($G37,EA_22_22a_I!$G$3:$J$119,4,FALSE)),"")</f>
        <v>1005.08</v>
      </c>
      <c r="AP37" s="378">
        <f>IFERROR(IF(VLOOKUP($G37,EA_22_22a_I!$G$3:$L$119,6,FALSE)="","",VLOOKUP($G37,EA_22_22a_I!$G$3:$L$119,6,FALSE)),"")</f>
        <v>811.06</v>
      </c>
      <c r="AQ37" s="378">
        <f>IFERROR(IF(VLOOKUP($G37,EA_23_I!$G$3:$L$119,6,FALSE)="","",VLOOKUP($G37,EA_23_I!$G$3:$L$119,6,FALSE)),"")</f>
        <v>0.03</v>
      </c>
      <c r="AR37" s="378"/>
      <c r="AS37" s="378"/>
      <c r="AT37" s="378"/>
      <c r="AU37" s="378">
        <f>IFERROR(IF(VLOOKUP($G37,BPU_24_I!$G$3:$J$119,4,FALSE)="","",VLOOKUP($G37,BPU_24_I!$G$3:$J$119,4,FALSE)),"")</f>
        <v>130.24</v>
      </c>
      <c r="AV37" s="378">
        <f>IFERROR(IF(VLOOKUP($G37,IS_91_I!$G$3:$H$119,2,FALSE)="","",VLOOKUP($G37,IS_91_I!$G$3:$H$119,2,FALSE)),"")</f>
        <v>12.5</v>
      </c>
      <c r="AW37" s="378">
        <f>IFERROR(IF(VLOOKUP($G37,IS_40_I!$G$3:$H$119,2,FALSE)="","",VLOOKUP($G37,IS_40_I!$G$3:$H$119,2,FALSE)),"")</f>
        <v>6.66</v>
      </c>
      <c r="AX37" s="378">
        <f>IFERROR(IF(VLOOKUP($G37,IS_31_I!$G$3:$H$119,2,FALSE)="","",VLOOKUP($G37,IS_31_I!$G$3:$H$119,2,FALSE)),"")</f>
        <v>26.98</v>
      </c>
      <c r="AY37" s="378">
        <f>IFERROR(IF(VLOOKUP($G37,IS_32_I!$G$3:$H$119,2,FALSE)="","",VLOOKUP($G37,IS_32_I!$G$3:$H$119,2,FALSE)),"")</f>
        <v>309</v>
      </c>
      <c r="AZ37" s="378">
        <f>IFERROR(IF(VLOOKUP($G37,IS_33_I!$G$3:$H$119,2,FALSE)="","",VLOOKUP($G37,IS_33_I!$G$3:$H$119,2,FALSE)),"")</f>
        <v>6.46</v>
      </c>
      <c r="BA37" s="378">
        <f>IFERROR(IF(VLOOKUP($G37,IS_34_I!$G$3:$H$119,2,FALSE)="","",VLOOKUP($G37,IS_34_I!$G$3:$H$119,2,FALSE)),"")</f>
        <v>1.27</v>
      </c>
      <c r="BB37" s="378">
        <f>IFERROR(IF(VLOOKUP($G37,IS_36_I!$G$3:$I$119,3,FALSE)="","",VLOOKUP($G37,IS_36_I!$G$3:$I$119,3,FALSE)),"")</f>
        <v>18.86</v>
      </c>
      <c r="BC37" s="378">
        <f>IFERROR(IF(VLOOKUP($G37,IS_37_I!$G$3:$I$119,3,FALSE)="","",VLOOKUP($G37,IS_37_I!$G$3:$I$119,3,FALSE)),"")</f>
        <v>26.09</v>
      </c>
      <c r="BD37" s="378" t="str">
        <f>IFERROR(IF(VLOOKUP($G37,IS_39_I!$G$3:$L$119,6,FALSE)="","",VLOOKUP($G37,IS_39_I!$G$3:$L$119,6,FALSE)),"")</f>
        <v>S/I</v>
      </c>
      <c r="BE37" s="378" t="str">
        <f>IFERROR(IF(VLOOKUP($G37,IS_39a_I!$G$3:$J$119,4,FALSE)="","",VLOOKUP($G37,IS_39a_I!$G$3:$J$119,4,FALSE)),"")</f>
        <v>S/I</v>
      </c>
      <c r="BF37" s="378">
        <f>IFERROR(IF(VLOOKUP($G37,IS_58_I!$G$3:$L$119,6,FALSE)="","",VLOOKUP($G37,IS_58_I!$G$3:$L$119,6,FALSE)),"")</f>
        <v>0.21476510067114091</v>
      </c>
      <c r="BG37" s="378"/>
      <c r="BH37" s="378">
        <f>IFERROR(IF(VLOOKUP($G37,DE_48_I!$G$3:$J$119,4,FALSE)="","",VLOOKUP($G37,DE_48_I!$G$3:$J$119,4,FALSE)),"")</f>
        <v>7.09</v>
      </c>
      <c r="BI37" s="378"/>
      <c r="BJ37" s="378">
        <f>IFERROR(IF(VLOOKUP($G37,IS_5_I!$G$3:$J$119,4,FALSE)="","",VLOOKUP($G37,IS_5_I!$G$3:$J$119,4,FALSE)),"")</f>
        <v>0.03</v>
      </c>
      <c r="BK37" s="378" t="str">
        <f>IFERROR(IF(VLOOKUP($G37,EA_48_I!$G$3:$J$119,4,FALSE)="","",VLOOKUP($G37,EA_48_I!$G$3:$J$119,4,FALSE)),"")</f>
        <v>Comuna no costera</v>
      </c>
      <c r="BL37" s="378">
        <f>IFERROR(IF(VLOOKUP($G37,IG_1_I!$G$3:$J$119,4,FALSE)="","",VLOOKUP($G37,IG_1_I!$G$3:$J$119,4,FALSE)),"")</f>
        <v>21.42</v>
      </c>
      <c r="BM37" s="378" t="str">
        <f>IFERROR(IF(VLOOKUP($G37,IG_66_I!$G$3:$H$119,2,FALSE)="","",VLOOKUP($G37,IG_66_I!$G$3:$H$119,2,FALSE)),"")</f>
        <v>NO</v>
      </c>
      <c r="BN37" s="690">
        <f>IFERROR(IF(VLOOKUP($G37,DE_3_I!$G$3:$J$119,4,FALSE)="","",VLOOKUP($G37,DE_3_I!$G$3:$J$119,4,FALSE)),"")</f>
        <v>47.7</v>
      </c>
      <c r="BO37" s="677"/>
      <c r="BP37" s="677"/>
      <c r="BQ37" s="677"/>
      <c r="BR37" s="677"/>
      <c r="BS37" s="378" t="str">
        <f>IFERROR(IF(VLOOKUP($G37,DE_98_IC!#REF!,2,FALSE)="","",VLOOKUP($G37,DE_98_IC!#REF!,2,FALSE)),"")</f>
        <v/>
      </c>
      <c r="BT37" s="378">
        <f>IFERROR(IF(VLOOKUP($G37,IP_6_I!$G$3:$J$119,4,FALSE)="","",VLOOKUP($G37,IP_6_I!$G$3:$J$119,4,FALSE)),"")</f>
        <v>0</v>
      </c>
      <c r="BU37" s="378" t="str">
        <f>IFERROR(IF(VLOOKUP($G37,IP_48_34_34a_I!$G$3:$N$119,7,FALSE)="","",VLOOKUP($G37,IP_48_34_34a_I!$G$3:$N$119,7,FALSE)),"")</f>
        <v>S/ZCH</v>
      </c>
      <c r="BV37" s="378" t="str">
        <f>IFERROR(IF(VLOOKUP($G37,IP_48_34_34a_I!$G$3:$N$119,8,FALSE)="","",VLOOKUP($G37,IP_48_34_34a_I!$G$3:$N$119,8,FALSE)),"")</f>
        <v>S/ZCH</v>
      </c>
      <c r="BW37" s="378" t="str">
        <f>IFERROR(IF(VLOOKUP($G37,IP_48_34_34a_I!$G$3:$N$119,6,FALSE)="","",VLOOKUP($G37,IP_48_34_34a_I!$G$3:$N$119,6,FALSE)),"")</f>
        <v>NO</v>
      </c>
      <c r="BX37" s="378" t="str">
        <f>IFERROR(IF(VLOOKUP($G37,IP_43_43a_I!$G$3:$L$119,5,FALSE)="","",VLOOKUP($G37,IP_43_43a_I!$G$3:$L$119,5,FALSE)),"")</f>
        <v>Sin ZT</v>
      </c>
      <c r="BY37" s="378" t="str">
        <f>IFERROR(IF(VLOOKUP($G37,IP_43_43a_I!$G$3:$L$119,6,FALSE)="","",VLOOKUP($G37,IP_43_43a_I!$G$3:$L$119,6,FALSE)),"")</f>
        <v>Sin ZT</v>
      </c>
      <c r="BZ37" s="378"/>
      <c r="CA37" s="378"/>
      <c r="CB37" s="378"/>
      <c r="CC37" s="378" t="str">
        <f>IFERROR(IF(VLOOKUP($G37,IG_92_I!$G$3:$H$119,2,FALSE)="","",VLOOKUP($G37,IG_92_I!$G$3:$H$119,2,FALSE)),"")</f>
        <v>S/I</v>
      </c>
      <c r="CD37" s="378" t="str">
        <f>IFERROR(IF(VLOOKUP($G37,IG_91_I!$G$3:$K$119,5,FALSE)="","",VLOOKUP($G37,IG_91_I!$G$3:$K$119,5,FALSE)),"")</f>
        <v/>
      </c>
      <c r="CE37" s="378">
        <f>IFERROR(IF(VLOOKUP($G37,IG_90_I!$G$3:$H$119,2,FALSE)="","",VLOOKUP($G37,IG_90_I!$G$3:$H$119,2,FALSE)),"")</f>
        <v>53.55</v>
      </c>
      <c r="CF37" s="96"/>
      <c r="CG37" s="96"/>
      <c r="CH37" s="96"/>
      <c r="CI37" s="96"/>
      <c r="CJ37" s="96"/>
      <c r="CK37" s="96"/>
      <c r="CL37" s="96"/>
      <c r="CM37" s="96"/>
      <c r="CN37" s="96"/>
      <c r="CO37" s="96"/>
      <c r="CP37" s="96"/>
    </row>
    <row r="38" spans="1:94" ht="15" x14ac:dyDescent="0.25">
      <c r="A38" s="429" t="s">
        <v>199</v>
      </c>
      <c r="B38" s="429" t="s">
        <v>220</v>
      </c>
      <c r="C38" s="419" t="s">
        <v>200</v>
      </c>
      <c r="D38" s="392" t="s">
        <v>200</v>
      </c>
      <c r="E38" s="377">
        <v>5001</v>
      </c>
      <c r="F38" s="429" t="s">
        <v>224</v>
      </c>
      <c r="G38" s="677">
        <v>5804</v>
      </c>
      <c r="H38" s="378">
        <f>IFERROR(IF(VLOOKUP($G38,BPU_20_I!$G$3:$H$119,2,FALSE)="","",VLOOKUP($G38,BPU_20_I!$G$3:$H$119,2,FALSE)),"")</f>
        <v>394.09</v>
      </c>
      <c r="I38" s="87">
        <f>IFERROR(IF(VLOOKUP($G38,BPU_21_I!$G$3:$J$119,4,FALSE)="","",VLOOKUP($G38,BPU_21_I!$G$3:$J$119,4,FALSE)),"")</f>
        <v>2.63</v>
      </c>
      <c r="J38" s="378">
        <f>IFERROR(IF(VLOOKUP($G38,BPU_22_I!$G$3:$H$119,2,FALSE)="","",VLOOKUP($G38,BPU_22_I!$G$3:$H$119,2,FALSE)),"")</f>
        <v>2267.31</v>
      </c>
      <c r="K38" s="378">
        <f>IFERROR(IF(VLOOKUP($G38,BPU_23_I!$G$3:$J$119,4,FALSE)="","",VLOOKUP($G38,BPU_23_I!$G$3:$J$119,4,FALSE)),"")</f>
        <v>0.51</v>
      </c>
      <c r="L38" s="378">
        <f>IFERROR(IF(VLOOKUP($G38,BPU_28a_I!$G$3:$J$119,4,FALSE)="","",VLOOKUP($G38,BPU_28a_I!$G$3:$J$119,4,FALSE)),"")</f>
        <v>60.69</v>
      </c>
      <c r="M38" s="378">
        <f>IFERROR(IF(VLOOKUP($G38,BPU_28b_I!$G$3:$J$119,4,FALSE)="","",VLOOKUP($G38,BPU_28b_I!$G$3:$J$119,4,FALSE)),"")</f>
        <v>73.349999999999994</v>
      </c>
      <c r="N38" s="378">
        <f>IFERROR(IF(VLOOKUP($G38,BPU_29_I!$G$3:$L$119,6,FALSE)="","",VLOOKUP($G38,BPU_29_I!$G$3:$L$119,6,FALSE)),"")</f>
        <v>1.97</v>
      </c>
      <c r="O38" s="378">
        <f>IFERROR(IF(VLOOKUP($G38,BPU_7_I!$G$3:$H$119,2,FALSE)="","",VLOOKUP($G38,BPU_7_I!$G$3:$H$119,2,FALSE)),"")</f>
        <v>1394.22</v>
      </c>
      <c r="P38" s="378">
        <f>IFERROR(IF(VLOOKUP($G38,BPU_8_I!$G$3:$J$119,4,FALSE)="","",VLOOKUP($G38,BPU_8_I!$G$3:$J$119,4,FALSE)),"")</f>
        <v>4.3600000000000003</v>
      </c>
      <c r="Q38" s="378">
        <f>IFERROR(IF(VLOOKUP($G38,BPU_3_I!$G$3:$H$119,2,FALSE)="","",VLOOKUP($G38,BPU_3_I!$G$3:$H$119,2,FALSE)),"")</f>
        <v>767.3</v>
      </c>
      <c r="R38" s="378">
        <f>IFERROR(IF(VLOOKUP($G38,BPU_4_I!$G$3:$H$119,2,FALSE)="","",VLOOKUP($G38,BPU_4_I!$G$3:$H$119,2,FALSE)),"")</f>
        <v>0.77</v>
      </c>
      <c r="S38" s="378">
        <f>IFERROR(IF(VLOOKUP($G38,BPU_1_I!$G$3:$H$119,2,FALSE)="","",VLOOKUP($G38,BPU_1_I!$G$3:$H$119,2,FALSE)),"")</f>
        <v>1129.19</v>
      </c>
      <c r="T38" s="378">
        <f>IFERROR(IF(VLOOKUP($G38,BPU_25_I!$G$3:$H$119,2,FALSE)="","",VLOOKUP($G38,BPU_25_I!$G$3:$H$119,2,FALSE)),"")</f>
        <v>280.97000000000003</v>
      </c>
      <c r="U38" s="378">
        <f>IFERROR(IF(VLOOKUP($G38,BPU_26_26x_26b_I!$G$3:$H$119,2,FALSE)="","",VLOOKUP($G38,BPU_26_26x_26b_I!$G$3:$H$119,2,FALSE)),"")</f>
        <v>6.12</v>
      </c>
      <c r="V38" s="378" t="str">
        <f>IFERROR(IF(VLOOKUP($G38,BPU_26_26x_26b_I!$G$3:$I$119,3,FALSE)="","",VLOOKUP($G38,BPU_26_26x_26b_I!$G$3:$I$119,3,FALSE)),"")</f>
        <v>S/I</v>
      </c>
      <c r="W38" s="378">
        <f>IFERROR(IF(VLOOKUP($G38,BPU_26_26x_26b_I!$G$3:$J$119,4,FALSE)="","",VLOOKUP($G38,BPU_26_26x_26b_I!$G$3:$J$119,4,FALSE)),"")</f>
        <v>1.6</v>
      </c>
      <c r="X38" s="378"/>
      <c r="Y38" s="378" t="str">
        <f>IFERROR(IF(VLOOKUP($G38,EA_93_I!$G$3:$L$119,6,FALSE)="","",VLOOKUP($G38,EA_93_I!$G$3:$L$119,6,FALSE)),"")</f>
        <v>S/I</v>
      </c>
      <c r="Z38" s="689">
        <v>10.16</v>
      </c>
      <c r="AA38" s="378">
        <f>IFERROR(IF(VLOOKUP($G38,DE_102_105_16_29_33_I!$G$3:$L$119,6,FALSE)="","",VLOOKUP($G38,DE_102_105_16_29_33_I!$G$3:$L$119,6,FALSE)),"")</f>
        <v>1</v>
      </c>
      <c r="AB38" s="378">
        <f>IFERROR(IF(VLOOKUP($G38,DE_102_105_16_29_33_I!$G$3:$L$119,2,FALSE)="","",VLOOKUP($G38,DE_102_105_16_29_33_I!$G$3:$L$119,2,FALSE)),"")</f>
        <v>36.5</v>
      </c>
      <c r="AC38" s="378">
        <f>IFERROR(IF(VLOOKUP($G38,DE_102_105_16_29_33_I!$G$3:$L$119,3,FALSE)="","",VLOOKUP($G38,DE_102_105_16_29_33_I!$G$3:$L$119,3,FALSE)),"")</f>
        <v>69.8</v>
      </c>
      <c r="AD38" s="378">
        <f>IFERROR(IF(VLOOKUP($G38,DE_28_I!$G$3:$J$119,4,FALSE)="","",VLOOKUP($G38,DE_28_I!$G$3:$J$119,4,FALSE)),"")</f>
        <v>1.4914354320315588</v>
      </c>
      <c r="AE38" s="378">
        <f>IFERROR(IF(VLOOKUP($G38,DE_31_I!$G$3:$J$119,4,FALSE)="","",VLOOKUP($G38,DE_31_I!$G$3:$J$119,4,FALSE)),"")</f>
        <v>181.95512270785017</v>
      </c>
      <c r="AF38" s="378">
        <f>IFERROR(IF(VLOOKUP($G38,DE_102_105_16_29_33_I!$G$3:$L$119,4,FALSE)="","",VLOOKUP($G38,DE_102_105_16_29_33_I!$G$3:$L$119,4,FALSE)),"")</f>
        <v>60</v>
      </c>
      <c r="AG38" s="378">
        <f>IFERROR(IF(VLOOKUP($G38,DE_102_105_16_29_33_I!$G$3:$L$119,5,FALSE)="","",VLOOKUP($G38,DE_102_105_16_29_33_I!$G$3:$L$119,5,FALSE)),"")</f>
        <v>75</v>
      </c>
      <c r="AH38" s="378"/>
      <c r="AI38" s="378" t="str">
        <f>IFERROR(IF(VLOOKUP($G38,EA_10_90_I!$G$3:$I$119,2,FALSE)="","",VLOOKUP($G38,EA_10_90_I!$G$3:$I$119,2,FALSE)),"")</f>
        <v>S/I</v>
      </c>
      <c r="AJ38" s="378" t="str">
        <f>IFERROR(IF(VLOOKUP($G38,EA_10_90_I!$G$3:$I$119,3,FALSE)="","",VLOOKUP($G38,EA_10_90_I!$G$3:$I$119,3,FALSE)),"")</f>
        <v>S/I</v>
      </c>
      <c r="AK38" s="378"/>
      <c r="AL38" s="378"/>
      <c r="AM38" s="690">
        <f>IFERROR(IF(VLOOKUP($G38,EA_34_I!$G$3:$J$119,4,FALSE)="","",VLOOKUP($G38,EA_34_I!$G$3:$J$119,4,FALSE)),"")</f>
        <v>0.94722494431889259</v>
      </c>
      <c r="AN38" s="378">
        <f>IFERROR(IF(VLOOKUP($G38,EA_35_I!$G$3:$J$119,4,FALSE)="","",VLOOKUP($G38,EA_35_I!$G$3:$J$119,4,FALSE)),"")</f>
        <v>1.04</v>
      </c>
      <c r="AO38" s="378">
        <f>IFERROR(IF(VLOOKUP($G38,EA_22_22a_I!$G$3:$J$119,4,FALSE)="","",VLOOKUP($G38,EA_22_22a_I!$G$3:$J$119,4,FALSE)),"")</f>
        <v>640.21</v>
      </c>
      <c r="AP38" s="378">
        <f>IFERROR(IF(VLOOKUP($G38,EA_22_22a_I!$G$3:$L$119,6,FALSE)="","",VLOOKUP($G38,EA_22_22a_I!$G$3:$L$119,6,FALSE)),"")</f>
        <v>180.12</v>
      </c>
      <c r="AQ38" s="378">
        <f>IFERROR(IF(VLOOKUP($G38,EA_23_I!$G$3:$L$119,6,FALSE)="","",VLOOKUP($G38,EA_23_I!$G$3:$L$119,6,FALSE)),"")</f>
        <v>0</v>
      </c>
      <c r="AR38" s="378"/>
      <c r="AS38" s="378"/>
      <c r="AT38" s="378"/>
      <c r="AU38" s="378">
        <f>IFERROR(IF(VLOOKUP($G38,BPU_24_I!$G$3:$J$119,4,FALSE)="","",VLOOKUP($G38,BPU_24_I!$G$3:$J$119,4,FALSE)),"")</f>
        <v>596.26</v>
      </c>
      <c r="AV38" s="378">
        <f>IFERROR(IF(VLOOKUP($G38,IS_91_I!$G$3:$H$119,2,FALSE)="","",VLOOKUP($G38,IS_91_I!$G$3:$H$119,2,FALSE)),"")</f>
        <v>4.01</v>
      </c>
      <c r="AW38" s="378">
        <f>IFERROR(IF(VLOOKUP($G38,IS_40_I!$G$3:$H$119,2,FALSE)="","",VLOOKUP($G38,IS_40_I!$G$3:$H$119,2,FALSE)),"")</f>
        <v>39.799999999999997</v>
      </c>
      <c r="AX38" s="378">
        <f>IFERROR(IF(VLOOKUP($G38,IS_31_I!$G$3:$H$119,2,FALSE)="","",VLOOKUP($G38,IS_31_I!$G$3:$H$119,2,FALSE)),"")</f>
        <v>10.66</v>
      </c>
      <c r="AY38" s="378">
        <f>IFERROR(IF(VLOOKUP($G38,IS_32_I!$G$3:$H$119,2,FALSE)="","",VLOOKUP($G38,IS_32_I!$G$3:$H$119,2,FALSE)),"")</f>
        <v>1605</v>
      </c>
      <c r="AZ38" s="378">
        <f>IFERROR(IF(VLOOKUP($G38,IS_33_I!$G$3:$H$119,2,FALSE)="","",VLOOKUP($G38,IS_33_I!$G$3:$H$119,2,FALSE)),"")</f>
        <v>4.4800000000000004</v>
      </c>
      <c r="BA38" s="378">
        <f>IFERROR(IF(VLOOKUP($G38,IS_34_I!$G$3:$H$119,2,FALSE)="","",VLOOKUP($G38,IS_34_I!$G$3:$H$119,2,FALSE)),"")</f>
        <v>0.96</v>
      </c>
      <c r="BB38" s="378">
        <f>IFERROR(IF(VLOOKUP($G38,IS_36_I!$G$3:$I$119,3,FALSE)="","",VLOOKUP($G38,IS_36_I!$G$3:$I$119,3,FALSE)),"")</f>
        <v>10.82</v>
      </c>
      <c r="BC38" s="378">
        <f>IFERROR(IF(VLOOKUP($G38,IS_37_I!$G$3:$I$119,3,FALSE)="","",VLOOKUP($G38,IS_37_I!$G$3:$I$119,3,FALSE)),"")</f>
        <v>18.809999999999999</v>
      </c>
      <c r="BD38" s="378">
        <f>IFERROR(IF(VLOOKUP($G38,IS_39_I!$G$3:$L$119,6,FALSE)="","",VLOOKUP($G38,IS_39_I!$G$3:$L$119,6,FALSE)),"")</f>
        <v>78.569999999999993</v>
      </c>
      <c r="BE38" s="378">
        <f>IFERROR(IF(VLOOKUP($G38,IS_39a_I!$G$3:$J$119,4,FALSE)="","",VLOOKUP($G38,IS_39a_I!$G$3:$J$119,4,FALSE)),"")</f>
        <v>23.57</v>
      </c>
      <c r="BF38" s="378">
        <f>IFERROR(IF(VLOOKUP($G38,IS_58_I!$G$3:$L$119,6,FALSE)="","",VLOOKUP($G38,IS_58_I!$G$3:$L$119,6,FALSE)),"")</f>
        <v>0.45563352448564121</v>
      </c>
      <c r="BG38" s="378"/>
      <c r="BH38" s="378">
        <f>IFERROR(IF(VLOOKUP($G38,DE_48_I!$G$3:$J$119,4,FALSE)="","",VLOOKUP($G38,DE_48_I!$G$3:$J$119,4,FALSE)),"")</f>
        <v>16.88</v>
      </c>
      <c r="BI38" s="378"/>
      <c r="BJ38" s="378">
        <f>IFERROR(IF(VLOOKUP($G38,IS_5_I!$G$3:$J$119,4,FALSE)="","",VLOOKUP($G38,IS_5_I!$G$3:$J$119,4,FALSE)),"")</f>
        <v>0.01</v>
      </c>
      <c r="BK38" s="378" t="str">
        <f>IFERROR(IF(VLOOKUP($G38,EA_48_I!$G$3:$J$119,4,FALSE)="","",VLOOKUP($G38,EA_48_I!$G$3:$J$119,4,FALSE)),"")</f>
        <v>Comuna no costera</v>
      </c>
      <c r="BL38" s="378">
        <f>IFERROR(IF(VLOOKUP($G38,IG_1_I!$G$3:$J$119,4,FALSE)="","",VLOOKUP($G38,IG_1_I!$G$3:$J$119,4,FALSE)),"")</f>
        <v>11.45</v>
      </c>
      <c r="BM38" s="378" t="str">
        <f>IFERROR(IF(VLOOKUP($G38,IG_66_I!$G$3:$H$119,2,FALSE)="","",VLOOKUP($G38,IG_66_I!$G$3:$H$119,2,FALSE)),"")</f>
        <v>NO</v>
      </c>
      <c r="BN38" s="690">
        <f>IFERROR(IF(VLOOKUP($G38,DE_3_I!$G$3:$J$119,4,FALSE)="","",VLOOKUP($G38,DE_3_I!$G$3:$J$119,4,FALSE)),"")</f>
        <v>61.86</v>
      </c>
      <c r="BO38" s="677"/>
      <c r="BP38" s="677"/>
      <c r="BQ38" s="677"/>
      <c r="BR38" s="677"/>
      <c r="BS38" s="378" t="str">
        <f>IFERROR(IF(VLOOKUP($G38,DE_98_IC!#REF!,2,FALSE)="","",VLOOKUP($G38,DE_98_IC!#REF!,2,FALSE)),"")</f>
        <v/>
      </c>
      <c r="BT38" s="378">
        <f>IFERROR(IF(VLOOKUP($G38,IP_6_I!$G$3:$J$119,4,FALSE)="","",VLOOKUP($G38,IP_6_I!$G$3:$J$119,4,FALSE)),"")</f>
        <v>0</v>
      </c>
      <c r="BU38" s="378" t="str">
        <f>IFERROR(IF(VLOOKUP($G38,IP_48_34_34a_I!$G$3:$N$119,7,FALSE)="","",VLOOKUP($G38,IP_48_34_34a_I!$G$3:$N$119,7,FALSE)),"")</f>
        <v>NO</v>
      </c>
      <c r="BV38" s="378" t="str">
        <f>IFERROR(IF(VLOOKUP($G38,IP_48_34_34a_I!$G$3:$N$119,8,FALSE)="","",VLOOKUP($G38,IP_48_34_34a_I!$G$3:$N$119,8,FALSE)),"")</f>
        <v>NO</v>
      </c>
      <c r="BW38" s="378" t="str">
        <f>IFERROR(IF(VLOOKUP($G38,IP_48_34_34a_I!$G$3:$N$119,6,FALSE)="","",VLOOKUP($G38,IP_48_34_34a_I!$G$3:$N$119,6,FALSE)),"")</f>
        <v>NO</v>
      </c>
      <c r="BX38" s="378" t="str">
        <f>IFERROR(IF(VLOOKUP($G38,IP_43_43a_I!$G$3:$L$119,5,FALSE)="","",VLOOKUP($G38,IP_43_43a_I!$G$3:$L$119,5,FALSE)),"")</f>
        <v>Sin ZT</v>
      </c>
      <c r="BY38" s="378" t="str">
        <f>IFERROR(IF(VLOOKUP($G38,IP_43_43a_I!$G$3:$L$119,6,FALSE)="","",VLOOKUP($G38,IP_43_43a_I!$G$3:$L$119,6,FALSE)),"")</f>
        <v>Sin ZT</v>
      </c>
      <c r="BZ38" s="378"/>
      <c r="CA38" s="378"/>
      <c r="CB38" s="378"/>
      <c r="CC38" s="378" t="str">
        <f>IFERROR(IF(VLOOKUP($G38,IG_92_I!$G$3:$H$119,2,FALSE)="","",VLOOKUP($G38,IG_92_I!$G$3:$H$119,2,FALSE)),"")</f>
        <v>SI</v>
      </c>
      <c r="CD38" s="378">
        <f>IFERROR(IF(VLOOKUP($G38,IG_91_I!$G$3:$K$119,5,FALSE)="","",VLOOKUP($G38,IG_91_I!$G$3:$K$119,5,FALSE)),"")</f>
        <v>2684.6</v>
      </c>
      <c r="CE38" s="378">
        <f>IFERROR(IF(VLOOKUP($G38,IG_90_I!$G$3:$H$119,2,FALSE)="","",VLOOKUP($G38,IG_90_I!$G$3:$H$119,2,FALSE)),"")</f>
        <v>31.94</v>
      </c>
      <c r="CF38" s="96"/>
      <c r="CG38" s="96"/>
      <c r="CH38" s="96"/>
      <c r="CI38" s="96"/>
      <c r="CJ38" s="96"/>
      <c r="CK38" s="96"/>
      <c r="CL38" s="96"/>
      <c r="CM38" s="96"/>
      <c r="CN38" s="96"/>
      <c r="CO38" s="96"/>
      <c r="CP38" s="96"/>
    </row>
    <row r="39" spans="1:94" ht="15" x14ac:dyDescent="0.25">
      <c r="A39" s="429" t="s">
        <v>225</v>
      </c>
      <c r="B39" s="429" t="s">
        <v>226</v>
      </c>
      <c r="C39" s="419" t="s">
        <v>181</v>
      </c>
      <c r="D39" s="392" t="s">
        <v>227</v>
      </c>
      <c r="E39" s="377">
        <v>6001</v>
      </c>
      <c r="F39" s="429" t="s">
        <v>228</v>
      </c>
      <c r="G39" s="677">
        <v>6101</v>
      </c>
      <c r="H39" s="378">
        <f>IFERROR(IF(VLOOKUP($G39,BPU_20_I!$G$3:$H$119,2,FALSE)="","",VLOOKUP($G39,BPU_20_I!$G$3:$H$119,2,FALSE)),"")</f>
        <v>193.46</v>
      </c>
      <c r="I39" s="87">
        <f>IFERROR(IF(VLOOKUP($G39,BPU_21_I!$G$3:$J$119,4,FALSE)="","",VLOOKUP($G39,BPU_21_I!$G$3:$J$119,4,FALSE)),"")</f>
        <v>6.77</v>
      </c>
      <c r="J39" s="378">
        <f>IFERROR(IF(VLOOKUP($G39,BPU_22_I!$G$3:$H$119,2,FALSE)="","",VLOOKUP($G39,BPU_22_I!$G$3:$H$119,2,FALSE)),"")</f>
        <v>1262.1500000000001</v>
      </c>
      <c r="K39" s="378">
        <f>IFERROR(IF(VLOOKUP($G39,BPU_23_I!$G$3:$J$119,4,FALSE)="","",VLOOKUP($G39,BPU_23_I!$G$3:$J$119,4,FALSE)),"")</f>
        <v>2.52</v>
      </c>
      <c r="L39" s="378">
        <f>IFERROR(IF(VLOOKUP($G39,BPU_28a_I!$G$3:$J$119,4,FALSE)="","",VLOOKUP($G39,BPU_28a_I!$G$3:$J$119,4,FALSE)),"")</f>
        <v>91.04</v>
      </c>
      <c r="M39" s="378">
        <f>IFERROR(IF(VLOOKUP($G39,BPU_28b_I!$G$3:$J$119,4,FALSE)="","",VLOOKUP($G39,BPU_28b_I!$G$3:$J$119,4,FALSE)),"")</f>
        <v>92.43</v>
      </c>
      <c r="N39" s="378">
        <f>IFERROR(IF(VLOOKUP($G39,BPU_29_I!$G$3:$L$119,6,FALSE)="","",VLOOKUP($G39,BPU_29_I!$G$3:$L$119,6,FALSE)),"")</f>
        <v>8.49</v>
      </c>
      <c r="O39" s="378">
        <f>IFERROR(IF(VLOOKUP($G39,BPU_7_I!$G$3:$H$119,2,FALSE)="","",VLOOKUP($G39,BPU_7_I!$G$3:$H$119,2,FALSE)),"")</f>
        <v>1318.75</v>
      </c>
      <c r="P39" s="378">
        <f>IFERROR(IF(VLOOKUP($G39,BPU_8_I!$G$3:$J$119,4,FALSE)="","",VLOOKUP($G39,BPU_8_I!$G$3:$J$119,4,FALSE)),"")</f>
        <v>2.0499999999999998</v>
      </c>
      <c r="Q39" s="378">
        <f>IFERROR(IF(VLOOKUP($G39,BPU_3_I!$G$3:$H$119,2,FALSE)="","",VLOOKUP($G39,BPU_3_I!$G$3:$H$119,2,FALSE)),"")</f>
        <v>712.85</v>
      </c>
      <c r="R39" s="378">
        <f>IFERROR(IF(VLOOKUP($G39,BPU_4_I!$G$3:$H$119,2,FALSE)="","",VLOOKUP($G39,BPU_4_I!$G$3:$H$119,2,FALSE)),"")</f>
        <v>0.85</v>
      </c>
      <c r="S39" s="378">
        <f>IFERROR(IF(VLOOKUP($G39,BPU_1_I!$G$3:$H$119,2,FALSE)="","",VLOOKUP($G39,BPU_1_I!$G$3:$H$119,2,FALSE)),"")</f>
        <v>916.43</v>
      </c>
      <c r="T39" s="378">
        <f>IFERROR(IF(VLOOKUP($G39,BPU_25_I!$G$3:$H$119,2,FALSE)="","",VLOOKUP($G39,BPU_25_I!$G$3:$H$119,2,FALSE)),"")</f>
        <v>250.75</v>
      </c>
      <c r="U39" s="378">
        <f>IFERROR(IF(VLOOKUP($G39,BPU_26_26x_26b_I!$G$3:$H$119,2,FALSE)="","",VLOOKUP($G39,BPU_26_26x_26b_I!$G$3:$H$119,2,FALSE)),"")</f>
        <v>4.1399999999999997</v>
      </c>
      <c r="V39" s="378" t="str">
        <f>IFERROR(IF(VLOOKUP($G39,BPU_26_26x_26b_I!$G$3:$I$119,3,FALSE)="","",VLOOKUP($G39,BPU_26_26x_26b_I!$G$3:$I$119,3,FALSE)),"")</f>
        <v>S/I</v>
      </c>
      <c r="W39" s="378" t="str">
        <f>IFERROR(IF(VLOOKUP($G39,BPU_26_26x_26b_I!$G$3:$J$119,4,FALSE)="","",VLOOKUP($G39,BPU_26_26x_26b_I!$G$3:$J$119,4,FALSE)),"")</f>
        <v>S/I</v>
      </c>
      <c r="X39" s="378"/>
      <c r="Y39" s="378">
        <f>IFERROR(IF(VLOOKUP($G39,EA_93_I!$G$3:$L$119,6,FALSE)="","",VLOOKUP($G39,EA_93_I!$G$3:$L$119,6,FALSE)),"")</f>
        <v>5.76</v>
      </c>
      <c r="Z39" s="689">
        <v>36.11</v>
      </c>
      <c r="AA39" s="378" t="str">
        <f>IFERROR(IF(VLOOKUP($G39,DE_102_105_16_29_33_I!$G$3:$L$119,6,FALSE)="","",VLOOKUP($G39,DE_102_105_16_29_33_I!$G$3:$L$119,6,FALSE)),"")</f>
        <v>S/I</v>
      </c>
      <c r="AB39" s="378" t="str">
        <f>IFERROR(IF(VLOOKUP($G39,DE_102_105_16_29_33_I!$G$3:$L$119,2,FALSE)="","",VLOOKUP($G39,DE_102_105_16_29_33_I!$G$3:$L$119,2,FALSE)),"")</f>
        <v>S/I</v>
      </c>
      <c r="AC39" s="378" t="str">
        <f>IFERROR(IF(VLOOKUP($G39,DE_102_105_16_29_33_I!$G$3:$L$119,3,FALSE)="","",VLOOKUP($G39,DE_102_105_16_29_33_I!$G$3:$L$119,3,FALSE)),"")</f>
        <v>S/I</v>
      </c>
      <c r="AD39" s="378">
        <f>IFERROR(IF(VLOOKUP($G39,DE_28_I!$G$3:$J$119,4,FALSE)="","",VLOOKUP($G39,DE_28_I!$G$3:$J$119,4,FALSE)),"")</f>
        <v>5.0243876044492879</v>
      </c>
      <c r="AE39" s="378">
        <f>IFERROR(IF(VLOOKUP($G39,DE_31_I!$G$3:$J$119,4,FALSE)="","",VLOOKUP($G39,DE_31_I!$G$3:$J$119,4,FALSE)),"")</f>
        <v>312.28501418423269</v>
      </c>
      <c r="AF39" s="378" t="str">
        <f>IFERROR(IF(VLOOKUP($G39,DE_102_105_16_29_33_I!$G$3:$L$119,4,FALSE)="","",VLOOKUP($G39,DE_102_105_16_29_33_I!$G$3:$L$119,4,FALSE)),"")</f>
        <v>S/I</v>
      </c>
      <c r="AG39" s="378" t="str">
        <f>IFERROR(IF(VLOOKUP($G39,DE_102_105_16_29_33_I!$G$3:$L$119,5,FALSE)="","",VLOOKUP($G39,DE_102_105_16_29_33_I!$G$3:$L$119,5,FALSE)),"")</f>
        <v>S/I</v>
      </c>
      <c r="AH39" s="378"/>
      <c r="AI39" s="378" t="str">
        <f>IFERROR(IF(VLOOKUP($G39,EA_10_90_I!$G$3:$I$119,2,FALSE)="","",VLOOKUP($G39,EA_10_90_I!$G$3:$I$119,2,FALSE)),"")</f>
        <v>S/I</v>
      </c>
      <c r="AJ39" s="378" t="str">
        <f>IFERROR(IF(VLOOKUP($G39,EA_10_90_I!$G$3:$I$119,3,FALSE)="","",VLOOKUP($G39,EA_10_90_I!$G$3:$I$119,3,FALSE)),"")</f>
        <v>S/I</v>
      </c>
      <c r="AK39" s="378"/>
      <c r="AL39" s="378"/>
      <c r="AM39" s="690">
        <f>IFERROR(IF(VLOOKUP($G39,EA_34_I!$G$3:$J$119,4,FALSE)="","",VLOOKUP($G39,EA_34_I!$G$3:$J$119,4,FALSE)),"")</f>
        <v>1.0878619795960096</v>
      </c>
      <c r="AN39" s="378">
        <f>IFERROR(IF(VLOOKUP($G39,EA_35_I!$G$3:$J$119,4,FALSE)="","",VLOOKUP($G39,EA_35_I!$G$3:$J$119,4,FALSE)),"")</f>
        <v>0</v>
      </c>
      <c r="AO39" s="378">
        <f>IFERROR(IF(VLOOKUP($G39,EA_22_22a_I!$G$3:$J$119,4,FALSE)="","",VLOOKUP($G39,EA_22_22a_I!$G$3:$J$119,4,FALSE)),"")</f>
        <v>726.04</v>
      </c>
      <c r="AP39" s="378">
        <f>IFERROR(IF(VLOOKUP($G39,EA_22_22a_I!$G$3:$L$119,6,FALSE)="","",VLOOKUP($G39,EA_22_22a_I!$G$3:$L$119,6,FALSE)),"")</f>
        <v>665.27</v>
      </c>
      <c r="AQ39" s="378">
        <f>IFERROR(IF(VLOOKUP($G39,EA_23_I!$G$3:$L$119,6,FALSE)="","",VLOOKUP($G39,EA_23_I!$G$3:$L$119,6,FALSE)),"")</f>
        <v>0.14000000000000001</v>
      </c>
      <c r="AR39" s="378"/>
      <c r="AS39" s="378"/>
      <c r="AT39" s="378"/>
      <c r="AU39" s="378">
        <f>IFERROR(IF(VLOOKUP($G39,BPU_24_I!$G$3:$J$119,4,FALSE)="","",VLOOKUP($G39,BPU_24_I!$G$3:$J$119,4,FALSE)),"")</f>
        <v>614.47</v>
      </c>
      <c r="AV39" s="378">
        <f>IFERROR(IF(VLOOKUP($G39,IS_91_I!$G$3:$H$119,2,FALSE)="","",VLOOKUP($G39,IS_91_I!$G$3:$H$119,2,FALSE)),"")</f>
        <v>11.33</v>
      </c>
      <c r="AW39" s="378">
        <f>IFERROR(IF(VLOOKUP($G39,IS_40_I!$G$3:$H$119,2,FALSE)="","",VLOOKUP($G39,IS_40_I!$G$3:$H$119,2,FALSE)),"")</f>
        <v>49.05</v>
      </c>
      <c r="AX39" s="378">
        <f>IFERROR(IF(VLOOKUP($G39,IS_31_I!$G$3:$H$119,2,FALSE)="","",VLOOKUP($G39,IS_31_I!$G$3:$H$119,2,FALSE)),"")</f>
        <v>9.68</v>
      </c>
      <c r="AY39" s="378">
        <f>IFERROR(IF(VLOOKUP($G39,IS_32_I!$G$3:$H$119,2,FALSE)="","",VLOOKUP($G39,IS_32_I!$G$3:$H$119,2,FALSE)),"")</f>
        <v>2920</v>
      </c>
      <c r="AZ39" s="378">
        <f>IFERROR(IF(VLOOKUP($G39,IS_33_I!$G$3:$H$119,2,FALSE)="","",VLOOKUP($G39,IS_33_I!$G$3:$H$119,2,FALSE)),"")</f>
        <v>5.16</v>
      </c>
      <c r="BA39" s="378">
        <f>IFERROR(IF(VLOOKUP($G39,IS_34_I!$G$3:$H$119,2,FALSE)="","",VLOOKUP($G39,IS_34_I!$G$3:$H$119,2,FALSE)),"")</f>
        <v>1.27</v>
      </c>
      <c r="BB39" s="378">
        <f>IFERROR(IF(VLOOKUP($G39,IS_36_I!$G$3:$I$119,3,FALSE)="","",VLOOKUP($G39,IS_36_I!$G$3:$I$119,3,FALSE)),"")</f>
        <v>13.16</v>
      </c>
      <c r="BC39" s="378">
        <f>IFERROR(IF(VLOOKUP($G39,IS_37_I!$G$3:$I$119,3,FALSE)="","",VLOOKUP($G39,IS_37_I!$G$3:$I$119,3,FALSE)),"")</f>
        <v>22.47</v>
      </c>
      <c r="BD39" s="378">
        <f>IFERROR(IF(VLOOKUP($G39,IS_39_I!$G$3:$L$119,6,FALSE)="","",VLOOKUP($G39,IS_39_I!$G$3:$L$119,6,FALSE)),"")</f>
        <v>57.77</v>
      </c>
      <c r="BE39" s="378">
        <f>IFERROR(IF(VLOOKUP($G39,IS_39a_I!$G$3:$J$119,4,FALSE)="","",VLOOKUP($G39,IS_39a_I!$G$3:$J$119,4,FALSE)),"")</f>
        <v>40.950000000000003</v>
      </c>
      <c r="BF39" s="378">
        <f>IFERROR(IF(VLOOKUP($G39,IS_58_I!$G$3:$L$119,6,FALSE)="","",VLOOKUP($G39,IS_58_I!$G$3:$L$119,6,FALSE)),"")</f>
        <v>0.49200349388184189</v>
      </c>
      <c r="BG39" s="378"/>
      <c r="BH39" s="378">
        <f>IFERROR(IF(VLOOKUP($G39,DE_48_I!$G$3:$J$119,4,FALSE)="","",VLOOKUP($G39,DE_48_I!$G$3:$J$119,4,FALSE)),"")</f>
        <v>4.51</v>
      </c>
      <c r="BI39" s="378"/>
      <c r="BJ39" s="378">
        <f>IFERROR(IF(VLOOKUP($G39,IS_5_I!$G$3:$J$119,4,FALSE)="","",VLOOKUP($G39,IS_5_I!$G$3:$J$119,4,FALSE)),"")</f>
        <v>0.01</v>
      </c>
      <c r="BK39" s="378" t="str">
        <f>IFERROR(IF(VLOOKUP($G39,EA_48_I!$G$3:$J$119,4,FALSE)="","",VLOOKUP($G39,EA_48_I!$G$3:$J$119,4,FALSE)),"")</f>
        <v>Comuna no costera</v>
      </c>
      <c r="BL39" s="378">
        <f>IFERROR(IF(VLOOKUP($G39,IG_1_I!$G$3:$J$119,4,FALSE)="","",VLOOKUP($G39,IG_1_I!$G$3:$J$119,4,FALSE)),"")</f>
        <v>16.29</v>
      </c>
      <c r="BM39" s="378" t="str">
        <f>IFERROR(IF(VLOOKUP($G39,IG_66_I!$G$3:$H$119,2,FALSE)="","",VLOOKUP($G39,IG_66_I!$G$3:$H$119,2,FALSE)),"")</f>
        <v>SI</v>
      </c>
      <c r="BN39" s="690">
        <f>IFERROR(IF(VLOOKUP($G39,DE_3_I!$G$3:$J$119,4,FALSE)="","",VLOOKUP($G39,DE_3_I!$G$3:$J$119,4,FALSE)),"")</f>
        <v>30.99</v>
      </c>
      <c r="BO39" s="677"/>
      <c r="BP39" s="677"/>
      <c r="BQ39" s="677"/>
      <c r="BR39" s="677"/>
      <c r="BS39" s="378" t="str">
        <f>IFERROR(IF(VLOOKUP($G39,DE_98_IC!#REF!,2,FALSE)="","",VLOOKUP($G39,DE_98_IC!#REF!,2,FALSE)),"")</f>
        <v/>
      </c>
      <c r="BT39" s="378">
        <f>IFERROR(IF(VLOOKUP($G39,IP_6_I!$G$3:$J$119,4,FALSE)="","",VLOOKUP($G39,IP_6_I!$G$3:$J$119,4,FALSE)),"")</f>
        <v>2.9220500827808116</v>
      </c>
      <c r="BU39" s="378" t="str">
        <f>IFERROR(IF(VLOOKUP($G39,IP_48_34_34a_I!$G$3:$N$119,7,FALSE)="","",VLOOKUP($G39,IP_48_34_34a_I!$G$3:$N$119,7,FALSE)),"")</f>
        <v>SI</v>
      </c>
      <c r="BV39" s="378" t="str">
        <f>IFERROR(IF(VLOOKUP($G39,IP_48_34_34a_I!$G$3:$N$119,8,FALSE)="","",VLOOKUP($G39,IP_48_34_34a_I!$G$3:$N$119,8,FALSE)),"")</f>
        <v>NO</v>
      </c>
      <c r="BW39" s="378" t="str">
        <f>IFERROR(IF(VLOOKUP($G39,IP_48_34_34a_I!$G$3:$N$119,6,FALSE)="","",VLOOKUP($G39,IP_48_34_34a_I!$G$3:$N$119,6,FALSE)),"")</f>
        <v>SI</v>
      </c>
      <c r="BX39" s="378">
        <f>IFERROR(IF(VLOOKUP($G39,IP_43_43a_I!$G$3:$L$119,5,FALSE)="","",VLOOKUP($G39,IP_43_43a_I!$G$3:$L$119,5,FALSE)),"")</f>
        <v>0</v>
      </c>
      <c r="BY39" s="378">
        <f>IFERROR(IF(VLOOKUP($G39,IP_43_43a_I!$G$3:$L$119,6,FALSE)="","",VLOOKUP($G39,IP_43_43a_I!$G$3:$L$119,6,FALSE)),"")</f>
        <v>0</v>
      </c>
      <c r="BZ39" s="378"/>
      <c r="CA39" s="378"/>
      <c r="CB39" s="378"/>
      <c r="CC39" s="378" t="str">
        <f>IFERROR(IF(VLOOKUP($G39,IG_92_I!$G$3:$H$119,2,FALSE)="","",VLOOKUP($G39,IG_92_I!$G$3:$H$119,2,FALSE)),"")</f>
        <v>NO</v>
      </c>
      <c r="CD39" s="378" t="str">
        <f>IFERROR(IF(VLOOKUP($G39,IG_91_I!$G$3:$K$119,5,FALSE)="","",VLOOKUP($G39,IG_91_I!$G$3:$K$119,5,FALSE)),"")</f>
        <v/>
      </c>
      <c r="CE39" s="378">
        <f>IFERROR(IF(VLOOKUP($G39,IG_90_I!$G$3:$H$119,2,FALSE)="","",VLOOKUP($G39,IG_90_I!$G$3:$H$119,2,FALSE)),"")</f>
        <v>28.09</v>
      </c>
      <c r="CF39" s="96"/>
      <c r="CG39" s="96"/>
      <c r="CH39" s="96"/>
      <c r="CI39" s="96"/>
      <c r="CJ39" s="96"/>
      <c r="CK39" s="96"/>
      <c r="CL39" s="96"/>
      <c r="CM39" s="96"/>
      <c r="CN39" s="96"/>
      <c r="CO39" s="96"/>
      <c r="CP39" s="96"/>
    </row>
    <row r="40" spans="1:94" ht="15" x14ac:dyDescent="0.25">
      <c r="A40" s="429" t="s">
        <v>225</v>
      </c>
      <c r="B40" s="429" t="s">
        <v>226</v>
      </c>
      <c r="C40" s="419" t="s">
        <v>181</v>
      </c>
      <c r="D40" s="392" t="s">
        <v>227</v>
      </c>
      <c r="E40" s="377">
        <v>6001</v>
      </c>
      <c r="F40" s="429" t="s">
        <v>229</v>
      </c>
      <c r="G40" s="677">
        <v>6108</v>
      </c>
      <c r="H40" s="378">
        <f>IFERROR(IF(VLOOKUP($G40,BPU_20_I!$G$3:$H$119,2,FALSE)="","",VLOOKUP($G40,BPU_20_I!$G$3:$H$119,2,FALSE)),"")</f>
        <v>341.26</v>
      </c>
      <c r="I40" s="87">
        <f>IFERROR(IF(VLOOKUP($G40,BPU_21_I!$G$3:$J$119,4,FALSE)="","",VLOOKUP($G40,BPU_21_I!$G$3:$J$119,4,FALSE)),"")</f>
        <v>9.52</v>
      </c>
      <c r="J40" s="378">
        <f>IFERROR(IF(VLOOKUP($G40,BPU_22_I!$G$3:$H$119,2,FALSE)="","",VLOOKUP($G40,BPU_22_I!$G$3:$H$119,2,FALSE)),"")</f>
        <v>1885.33</v>
      </c>
      <c r="K40" s="378">
        <f>IFERROR(IF(VLOOKUP($G40,BPU_23_I!$G$3:$J$119,4,FALSE)="","",VLOOKUP($G40,BPU_23_I!$G$3:$J$119,4,FALSE)),"")</f>
        <v>7.03</v>
      </c>
      <c r="L40" s="378">
        <f>IFERROR(IF(VLOOKUP($G40,BPU_28a_I!$G$3:$J$119,4,FALSE)="","",VLOOKUP($G40,BPU_28a_I!$G$3:$J$119,4,FALSE)),"")</f>
        <v>79.28</v>
      </c>
      <c r="M40" s="378">
        <f>IFERROR(IF(VLOOKUP($G40,BPU_28b_I!$G$3:$J$119,4,FALSE)="","",VLOOKUP($G40,BPU_28b_I!$G$3:$J$119,4,FALSE)),"")</f>
        <v>87.36</v>
      </c>
      <c r="N40" s="378">
        <f>IFERROR(IF(VLOOKUP($G40,BPU_29_I!$G$3:$L$119,6,FALSE)="","",VLOOKUP($G40,BPU_29_I!$G$3:$L$119,6,FALSE)),"")</f>
        <v>13.69</v>
      </c>
      <c r="O40" s="378">
        <f>IFERROR(IF(VLOOKUP($G40,BPU_7_I!$G$3:$H$119,2,FALSE)="","",VLOOKUP($G40,BPU_7_I!$G$3:$H$119,2,FALSE)),"")</f>
        <v>1682.44</v>
      </c>
      <c r="P40" s="378">
        <f>IFERROR(IF(VLOOKUP($G40,BPU_8_I!$G$3:$J$119,4,FALSE)="","",VLOOKUP($G40,BPU_8_I!$G$3:$J$119,4,FALSE)),"")</f>
        <v>1.56</v>
      </c>
      <c r="Q40" s="378">
        <f>IFERROR(IF(VLOOKUP($G40,BPU_3_I!$G$3:$H$119,2,FALSE)="","",VLOOKUP($G40,BPU_3_I!$G$3:$H$119,2,FALSE)),"")</f>
        <v>1308.8699999999999</v>
      </c>
      <c r="R40" s="378">
        <f>IFERROR(IF(VLOOKUP($G40,BPU_4_I!$G$3:$H$119,2,FALSE)="","",VLOOKUP($G40,BPU_4_I!$G$3:$H$119,2,FALSE)),"")</f>
        <v>0.52</v>
      </c>
      <c r="S40" s="378">
        <f>IFERROR(IF(VLOOKUP($G40,BPU_1_I!$G$3:$H$119,2,FALSE)="","",VLOOKUP($G40,BPU_1_I!$G$3:$H$119,2,FALSE)),"")</f>
        <v>1265.72</v>
      </c>
      <c r="T40" s="378">
        <f>IFERROR(IF(VLOOKUP($G40,BPU_25_I!$G$3:$H$119,2,FALSE)="","",VLOOKUP($G40,BPU_25_I!$G$3:$H$119,2,FALSE)),"")</f>
        <v>2694.2</v>
      </c>
      <c r="U40" s="378">
        <f>IFERROR(IF(VLOOKUP($G40,BPU_26_26x_26b_I!$G$3:$H$119,2,FALSE)="","",VLOOKUP($G40,BPU_26_26x_26b_I!$G$3:$H$119,2,FALSE)),"")</f>
        <v>7.0000000000000007E-2</v>
      </c>
      <c r="V40" s="378" t="str">
        <f>IFERROR(IF(VLOOKUP($G40,BPU_26_26x_26b_I!$G$3:$I$119,3,FALSE)="","",VLOOKUP($G40,BPU_26_26x_26b_I!$G$3:$I$119,3,FALSE)),"")</f>
        <v>S/I</v>
      </c>
      <c r="W40" s="378" t="str">
        <f>IFERROR(IF(VLOOKUP($G40,BPU_26_26x_26b_I!$G$3:$J$119,4,FALSE)="","",VLOOKUP($G40,BPU_26_26x_26b_I!$G$3:$J$119,4,FALSE)),"")</f>
        <v>S/I</v>
      </c>
      <c r="X40" s="378"/>
      <c r="Y40" s="378">
        <f>IFERROR(IF(VLOOKUP($G40,EA_93_I!$G$3:$L$119,6,FALSE)="","",VLOOKUP($G40,EA_93_I!$G$3:$L$119,6,FALSE)),"")</f>
        <v>1.54</v>
      </c>
      <c r="Z40" s="689">
        <v>16.52</v>
      </c>
      <c r="AA40" s="378" t="str">
        <f>IFERROR(IF(VLOOKUP($G40,DE_102_105_16_29_33_I!$G$3:$L$119,6,FALSE)="","",VLOOKUP($G40,DE_102_105_16_29_33_I!$G$3:$L$119,6,FALSE)),"")</f>
        <v>S/I</v>
      </c>
      <c r="AB40" s="378" t="str">
        <f>IFERROR(IF(VLOOKUP($G40,DE_102_105_16_29_33_I!$G$3:$L$119,2,FALSE)="","",VLOOKUP($G40,DE_102_105_16_29_33_I!$G$3:$L$119,2,FALSE)),"")</f>
        <v>S/I</v>
      </c>
      <c r="AC40" s="378" t="str">
        <f>IFERROR(IF(VLOOKUP($G40,DE_102_105_16_29_33_I!$G$3:$L$119,3,FALSE)="","",VLOOKUP($G40,DE_102_105_16_29_33_I!$G$3:$L$119,3,FALSE)),"")</f>
        <v>S/I</v>
      </c>
      <c r="AD40" s="378">
        <f>IFERROR(IF(VLOOKUP($G40,DE_28_I!$G$3:$J$119,4,FALSE)="","",VLOOKUP($G40,DE_28_I!$G$3:$J$119,4,FALSE)),"")</f>
        <v>3.5187107443832577</v>
      </c>
      <c r="AE40" s="378">
        <f>IFERROR(IF(VLOOKUP($G40,DE_31_I!$G$3:$J$119,4,FALSE)="","",VLOOKUP($G40,DE_31_I!$G$3:$J$119,4,FALSE)),"")</f>
        <v>93.245834726156346</v>
      </c>
      <c r="AF40" s="378" t="str">
        <f>IFERROR(IF(VLOOKUP($G40,DE_102_105_16_29_33_I!$G$3:$L$119,4,FALSE)="","",VLOOKUP($G40,DE_102_105_16_29_33_I!$G$3:$L$119,4,FALSE)),"")</f>
        <v>S/I</v>
      </c>
      <c r="AG40" s="378" t="str">
        <f>IFERROR(IF(VLOOKUP($G40,DE_102_105_16_29_33_I!$G$3:$L$119,5,FALSE)="","",VLOOKUP($G40,DE_102_105_16_29_33_I!$G$3:$L$119,5,FALSE)),"")</f>
        <v>S/I</v>
      </c>
      <c r="AH40" s="378"/>
      <c r="AI40" s="378" t="str">
        <f>IFERROR(IF(VLOOKUP($G40,EA_10_90_I!$G$3:$I$119,2,FALSE)="","",VLOOKUP($G40,EA_10_90_I!$G$3:$I$119,2,FALSE)),"")</f>
        <v>S/I</v>
      </c>
      <c r="AJ40" s="378" t="str">
        <f>IFERROR(IF(VLOOKUP($G40,EA_10_90_I!$G$3:$I$119,3,FALSE)="","",VLOOKUP($G40,EA_10_90_I!$G$3:$I$119,3,FALSE)),"")</f>
        <v>S/I</v>
      </c>
      <c r="AK40" s="378"/>
      <c r="AL40" s="378"/>
      <c r="AM40" s="690">
        <f>IFERROR(IF(VLOOKUP($G40,EA_34_I!$G$3:$J$119,4,FALSE)="","",VLOOKUP($G40,EA_34_I!$G$3:$J$119,4,FALSE)),"")</f>
        <v>1.0526150889546946</v>
      </c>
      <c r="AN40" s="378">
        <f>IFERROR(IF(VLOOKUP($G40,EA_35_I!$G$3:$J$119,4,FALSE)="","",VLOOKUP($G40,EA_35_I!$G$3:$J$119,4,FALSE)),"")</f>
        <v>5.45</v>
      </c>
      <c r="AO40" s="378">
        <f>IFERROR(IF(VLOOKUP($G40,EA_22_22a_I!$G$3:$J$119,4,FALSE)="","",VLOOKUP($G40,EA_22_22a_I!$G$3:$J$119,4,FALSE)),"")</f>
        <v>803.99</v>
      </c>
      <c r="AP40" s="378">
        <f>IFERROR(IF(VLOOKUP($G40,EA_22_22a_I!$G$3:$L$119,6,FALSE)="","",VLOOKUP($G40,EA_22_22a_I!$G$3:$L$119,6,FALSE)),"")</f>
        <v>489.84</v>
      </c>
      <c r="AQ40" s="378">
        <f>IFERROR(IF(VLOOKUP($G40,EA_23_I!$G$3:$L$119,6,FALSE)="","",VLOOKUP($G40,EA_23_I!$G$3:$L$119,6,FALSE)),"")</f>
        <v>0.3</v>
      </c>
      <c r="AR40" s="378"/>
      <c r="AS40" s="378"/>
      <c r="AT40" s="378"/>
      <c r="AU40" s="378">
        <f>IFERROR(IF(VLOOKUP($G40,BPU_24_I!$G$3:$J$119,4,FALSE)="","",VLOOKUP($G40,BPU_24_I!$G$3:$J$119,4,FALSE)),"")</f>
        <v>521.45000000000005</v>
      </c>
      <c r="AV40" s="378">
        <f>IFERROR(IF(VLOOKUP($G40,IS_91_I!$G$3:$H$119,2,FALSE)="","",VLOOKUP($G40,IS_91_I!$G$3:$H$119,2,FALSE)),"")</f>
        <v>8.56</v>
      </c>
      <c r="AW40" s="378">
        <f>IFERROR(IF(VLOOKUP($G40,IS_40_I!$G$3:$H$119,2,FALSE)="","",VLOOKUP($G40,IS_40_I!$G$3:$H$119,2,FALSE)),"")</f>
        <v>51.15</v>
      </c>
      <c r="AX40" s="378">
        <f>IFERROR(IF(VLOOKUP($G40,IS_31_I!$G$3:$H$119,2,FALSE)="","",VLOOKUP($G40,IS_31_I!$G$3:$H$119,2,FALSE)),"")</f>
        <v>11.45</v>
      </c>
      <c r="AY40" s="378">
        <f>IFERROR(IF(VLOOKUP($G40,IS_32_I!$G$3:$H$119,2,FALSE)="","",VLOOKUP($G40,IS_32_I!$G$3:$H$119,2,FALSE)),"")</f>
        <v>532</v>
      </c>
      <c r="AZ40" s="378">
        <f>IFERROR(IF(VLOOKUP($G40,IS_33_I!$G$3:$H$119,2,FALSE)="","",VLOOKUP($G40,IS_33_I!$G$3:$H$119,2,FALSE)),"")</f>
        <v>4.09</v>
      </c>
      <c r="BA40" s="378">
        <f>IFERROR(IF(VLOOKUP($G40,IS_34_I!$G$3:$H$119,2,FALSE)="","",VLOOKUP($G40,IS_34_I!$G$3:$H$119,2,FALSE)),"")</f>
        <v>0.66</v>
      </c>
      <c r="BB40" s="378">
        <f>IFERROR(IF(VLOOKUP($G40,IS_36_I!$G$3:$I$119,3,FALSE)="","",VLOOKUP($G40,IS_36_I!$G$3:$I$119,3,FALSE)),"")</f>
        <v>5.81</v>
      </c>
      <c r="BC40" s="378">
        <f>IFERROR(IF(VLOOKUP($G40,IS_37_I!$G$3:$I$119,3,FALSE)="","",VLOOKUP($G40,IS_37_I!$G$3:$I$119,3,FALSE)),"")</f>
        <v>18.21</v>
      </c>
      <c r="BD40" s="378">
        <f>IFERROR(IF(VLOOKUP($G40,IS_39_I!$G$3:$L$119,6,FALSE)="","",VLOOKUP($G40,IS_39_I!$G$3:$L$119,6,FALSE)),"")</f>
        <v>25</v>
      </c>
      <c r="BE40" s="378">
        <f>IFERROR(IF(VLOOKUP($G40,IS_39a_I!$G$3:$J$119,4,FALSE)="","",VLOOKUP($G40,IS_39a_I!$G$3:$J$119,4,FALSE)),"")</f>
        <v>42.71</v>
      </c>
      <c r="BF40" s="378">
        <f>IFERROR(IF(VLOOKUP($G40,IS_58_I!$G$3:$L$119,6,FALSE)="","",VLOOKUP($G40,IS_58_I!$G$3:$L$119,6,FALSE)),"")</f>
        <v>0.3078871901335351</v>
      </c>
      <c r="BG40" s="378"/>
      <c r="BH40" s="378">
        <f>IFERROR(IF(VLOOKUP($G40,DE_48_I!$G$3:$J$119,4,FALSE)="","",VLOOKUP($G40,DE_48_I!$G$3:$J$119,4,FALSE)),"")</f>
        <v>6.39</v>
      </c>
      <c r="BI40" s="378"/>
      <c r="BJ40" s="378">
        <f>IFERROR(IF(VLOOKUP($G40,IS_5_I!$G$3:$J$119,4,FALSE)="","",VLOOKUP($G40,IS_5_I!$G$3:$J$119,4,FALSE)),"")</f>
        <v>0.01</v>
      </c>
      <c r="BK40" s="378" t="str">
        <f>IFERROR(IF(VLOOKUP($G40,EA_48_I!$G$3:$J$119,4,FALSE)="","",VLOOKUP($G40,EA_48_I!$G$3:$J$119,4,FALSE)),"")</f>
        <v>Comuna no costera</v>
      </c>
      <c r="BL40" s="378">
        <f>IFERROR(IF(VLOOKUP($G40,IG_1_I!$G$3:$J$119,4,FALSE)="","",VLOOKUP($G40,IG_1_I!$G$3:$J$119,4,FALSE)),"")</f>
        <v>43.78</v>
      </c>
      <c r="BM40" s="378" t="str">
        <f>IFERROR(IF(VLOOKUP($G40,IG_66_I!$G$3:$H$119,2,FALSE)="","",VLOOKUP($G40,IG_66_I!$G$3:$H$119,2,FALSE)),"")</f>
        <v>SI</v>
      </c>
      <c r="BN40" s="690">
        <f>IFERROR(IF(VLOOKUP($G40,DE_3_I!$G$3:$J$119,4,FALSE)="","",VLOOKUP($G40,DE_3_I!$G$3:$J$119,4,FALSE)),"")</f>
        <v>20.86</v>
      </c>
      <c r="BO40" s="677"/>
      <c r="BP40" s="677"/>
      <c r="BQ40" s="677"/>
      <c r="BR40" s="677"/>
      <c r="BS40" s="378" t="str">
        <f>IFERROR(IF(VLOOKUP($G40,DE_98_IC!#REF!,2,FALSE)="","",VLOOKUP($G40,DE_98_IC!#REF!,2,FALSE)),"")</f>
        <v/>
      </c>
      <c r="BT40" s="378">
        <f>IFERROR(IF(VLOOKUP($G40,IP_6_I!$G$3:$J$119,4,FALSE)="","",VLOOKUP($G40,IP_6_I!$G$3:$J$119,4,FALSE)),"")</f>
        <v>0</v>
      </c>
      <c r="BU40" s="378" t="str">
        <f>IFERROR(IF(VLOOKUP($G40,IP_48_34_34a_I!$G$3:$N$119,7,FALSE)="","",VLOOKUP($G40,IP_48_34_34a_I!$G$3:$N$119,7,FALSE)),"")</f>
        <v>SI</v>
      </c>
      <c r="BV40" s="378" t="str">
        <f>IFERROR(IF(VLOOKUP($G40,IP_48_34_34a_I!$G$3:$N$119,8,FALSE)="","",VLOOKUP($G40,IP_48_34_34a_I!$G$3:$N$119,8,FALSE)),"")</f>
        <v>NO</v>
      </c>
      <c r="BW40" s="378" t="str">
        <f>IFERROR(IF(VLOOKUP($G40,IP_48_34_34a_I!$G$3:$N$119,6,FALSE)="","",VLOOKUP($G40,IP_48_34_34a_I!$G$3:$N$119,6,FALSE)),"")</f>
        <v>SI</v>
      </c>
      <c r="BX40" s="378">
        <f>IFERROR(IF(VLOOKUP($G40,IP_43_43a_I!$G$3:$L$119,5,FALSE)="","",VLOOKUP($G40,IP_43_43a_I!$G$3:$L$119,5,FALSE)),"")</f>
        <v>0</v>
      </c>
      <c r="BY40" s="378">
        <f>IFERROR(IF(VLOOKUP($G40,IP_43_43a_I!$G$3:$L$119,6,FALSE)="","",VLOOKUP($G40,IP_43_43a_I!$G$3:$L$119,6,FALSE)),"")</f>
        <v>0</v>
      </c>
      <c r="BZ40" s="378"/>
      <c r="CA40" s="378"/>
      <c r="CB40" s="378"/>
      <c r="CC40" s="378" t="str">
        <f>IFERROR(IF(VLOOKUP($G40,IG_92_I!$G$3:$H$119,2,FALSE)="","",VLOOKUP($G40,IG_92_I!$G$3:$H$119,2,FALSE)),"")</f>
        <v>SI</v>
      </c>
      <c r="CD40" s="378">
        <f>IFERROR(IF(VLOOKUP($G40,IG_91_I!$G$3:$K$119,5,FALSE)="","",VLOOKUP($G40,IG_91_I!$G$3:$K$119,5,FALSE)),"")</f>
        <v>1143.5999999999999</v>
      </c>
      <c r="CE40" s="378">
        <f>IFERROR(IF(VLOOKUP($G40,IG_90_I!$G$3:$H$119,2,FALSE)="","",VLOOKUP($G40,IG_90_I!$G$3:$H$119,2,FALSE)),"")</f>
        <v>42.6</v>
      </c>
      <c r="CF40" s="96"/>
      <c r="CG40" s="96"/>
      <c r="CH40" s="96"/>
      <c r="CI40" s="96"/>
      <c r="CJ40" s="96"/>
      <c r="CK40" s="96"/>
      <c r="CL40" s="96"/>
      <c r="CM40" s="96"/>
      <c r="CN40" s="96"/>
      <c r="CO40" s="96"/>
      <c r="CP40" s="96"/>
    </row>
    <row r="41" spans="1:94" ht="15" x14ac:dyDescent="0.25">
      <c r="A41" s="429" t="s">
        <v>225</v>
      </c>
      <c r="B41" s="424" t="s">
        <v>226</v>
      </c>
      <c r="C41" s="419" t="s">
        <v>181</v>
      </c>
      <c r="D41" s="387" t="s">
        <v>230</v>
      </c>
      <c r="E41" s="377">
        <v>6115</v>
      </c>
      <c r="F41" s="424" t="s">
        <v>230</v>
      </c>
      <c r="G41" s="677">
        <v>6115</v>
      </c>
      <c r="H41" s="378">
        <f>IFERROR(IF(VLOOKUP($G41,BPU_20_I!$G$3:$H$119,2,FALSE)="","",VLOOKUP($G41,BPU_20_I!$G$3:$H$119,2,FALSE)),"")</f>
        <v>309.32</v>
      </c>
      <c r="I41" s="87">
        <f>IFERROR(IF(VLOOKUP($G41,BPU_21_I!$G$3:$J$119,4,FALSE)="","",VLOOKUP($G41,BPU_21_I!$G$3:$J$119,4,FALSE)),"")</f>
        <v>7.47</v>
      </c>
      <c r="J41" s="378">
        <f>IFERROR(IF(VLOOKUP($G41,BPU_22_I!$G$3:$H$119,2,FALSE)="","",VLOOKUP($G41,BPU_22_I!$G$3:$H$119,2,FALSE)),"")</f>
        <v>1630.03</v>
      </c>
      <c r="K41" s="378">
        <f>IFERROR(IF(VLOOKUP($G41,BPU_23_I!$G$3:$J$119,4,FALSE)="","",VLOOKUP($G41,BPU_23_I!$G$3:$J$119,4,FALSE)),"")</f>
        <v>0.98</v>
      </c>
      <c r="L41" s="378">
        <f>IFERROR(IF(VLOOKUP($G41,BPU_28a_I!$G$3:$J$119,4,FALSE)="","",VLOOKUP($G41,BPU_28a_I!$G$3:$J$119,4,FALSE)),"")</f>
        <v>84.23</v>
      </c>
      <c r="M41" s="378">
        <f>IFERROR(IF(VLOOKUP($G41,BPU_28b_I!$G$3:$J$119,4,FALSE)="","",VLOOKUP($G41,BPU_28b_I!$G$3:$J$119,4,FALSE)),"")</f>
        <v>67.8</v>
      </c>
      <c r="N41" s="378">
        <f>IFERROR(IF(VLOOKUP($G41,BPU_29_I!$G$3:$L$119,6,FALSE)="","",VLOOKUP($G41,BPU_29_I!$G$3:$L$119,6,FALSE)),"")</f>
        <v>6.96</v>
      </c>
      <c r="O41" s="378">
        <f>IFERROR(IF(VLOOKUP($G41,BPU_7_I!$G$3:$H$119,2,FALSE)="","",VLOOKUP($G41,BPU_7_I!$G$3:$H$119,2,FALSE)),"")</f>
        <v>1675.06</v>
      </c>
      <c r="P41" s="378">
        <f>IFERROR(IF(VLOOKUP($G41,BPU_8_I!$G$3:$J$119,4,FALSE)="","",VLOOKUP($G41,BPU_8_I!$G$3:$J$119,4,FALSE)),"")</f>
        <v>11.82</v>
      </c>
      <c r="Q41" s="378">
        <f>IFERROR(IF(VLOOKUP($G41,BPU_3_I!$G$3:$H$119,2,FALSE)="","",VLOOKUP($G41,BPU_3_I!$G$3:$H$119,2,FALSE)),"")</f>
        <v>733.33</v>
      </c>
      <c r="R41" s="378">
        <f>IFERROR(IF(VLOOKUP($G41,BPU_4_I!$G$3:$H$119,2,FALSE)="","",VLOOKUP($G41,BPU_4_I!$G$3:$H$119,2,FALSE)),"")</f>
        <v>1.05</v>
      </c>
      <c r="S41" s="378">
        <f>IFERROR(IF(VLOOKUP($G41,BPU_1_I!$G$3:$H$119,2,FALSE)="","",VLOOKUP($G41,BPU_1_I!$G$3:$H$119,2,FALSE)),"")</f>
        <v>626.70000000000005</v>
      </c>
      <c r="T41" s="378" t="str">
        <f>IFERROR(IF(VLOOKUP($G41,BPU_25_I!$G$3:$H$119,2,FALSE)="","",VLOOKUP($G41,BPU_25_I!$G$3:$H$119,2,FALSE)),"")</f>
        <v>S/I</v>
      </c>
      <c r="U41" s="378" t="str">
        <f>IFERROR(IF(VLOOKUP($G41,BPU_26_26x_26b_I!$G$3:$H$119,2,FALSE)="","",VLOOKUP($G41,BPU_26_26x_26b_I!$G$3:$H$119,2,FALSE)),"")</f>
        <v>S/I</v>
      </c>
      <c r="V41" s="378" t="str">
        <f>IFERROR(IF(VLOOKUP($G41,BPU_26_26x_26b_I!$G$3:$I$119,3,FALSE)="","",VLOOKUP($G41,BPU_26_26x_26b_I!$G$3:$I$119,3,FALSE)),"")</f>
        <v>S/I</v>
      </c>
      <c r="W41" s="378" t="str">
        <f>IFERROR(IF(VLOOKUP($G41,BPU_26_26x_26b_I!$G$3:$J$119,4,FALSE)="","",VLOOKUP($G41,BPU_26_26x_26b_I!$G$3:$J$119,4,FALSE)),"")</f>
        <v>S/I</v>
      </c>
      <c r="X41" s="378"/>
      <c r="Y41" s="378">
        <f>IFERROR(IF(VLOOKUP($G41,EA_93_I!$G$3:$L$119,6,FALSE)="","",VLOOKUP($G41,EA_93_I!$G$3:$L$119,6,FALSE)),"")</f>
        <v>0.76</v>
      </c>
      <c r="Z41" s="689">
        <v>9.83</v>
      </c>
      <c r="AA41" s="378" t="str">
        <f>IFERROR(IF(VLOOKUP($G41,DE_102_105_16_29_33_I!$G$3:$L$119,6,FALSE)="","",VLOOKUP($G41,DE_102_105_16_29_33_I!$G$3:$L$119,6,FALSE)),"")</f>
        <v>S/I</v>
      </c>
      <c r="AB41" s="378" t="str">
        <f>IFERROR(IF(VLOOKUP($G41,DE_102_105_16_29_33_I!$G$3:$L$119,2,FALSE)="","",VLOOKUP($G41,DE_102_105_16_29_33_I!$G$3:$L$119,2,FALSE)),"")</f>
        <v>S/I</v>
      </c>
      <c r="AC41" s="378" t="str">
        <f>IFERROR(IF(VLOOKUP($G41,DE_102_105_16_29_33_I!$G$3:$L$119,3,FALSE)="","",VLOOKUP($G41,DE_102_105_16_29_33_I!$G$3:$L$119,3,FALSE)),"")</f>
        <v>S/I</v>
      </c>
      <c r="AD41" s="378">
        <f>IFERROR(IF(VLOOKUP($G41,DE_28_I!$G$3:$J$119,4,FALSE)="","",VLOOKUP($G41,DE_28_I!$G$3:$J$119,4,FALSE)),"")</f>
        <v>12.863183959609602</v>
      </c>
      <c r="AE41" s="378">
        <f>IFERROR(IF(VLOOKUP($G41,DE_31_I!$G$3:$J$119,4,FALSE)="","",VLOOKUP($G41,DE_31_I!$G$3:$J$119,4,FALSE)),"")</f>
        <v>247.61629122248482</v>
      </c>
      <c r="AF41" s="378" t="str">
        <f>IFERROR(IF(VLOOKUP($G41,DE_102_105_16_29_33_I!$G$3:$L$119,4,FALSE)="","",VLOOKUP($G41,DE_102_105_16_29_33_I!$G$3:$L$119,4,FALSE)),"")</f>
        <v>S/I</v>
      </c>
      <c r="AG41" s="378" t="str">
        <f>IFERROR(IF(VLOOKUP($G41,DE_102_105_16_29_33_I!$G$3:$L$119,5,FALSE)="","",VLOOKUP($G41,DE_102_105_16_29_33_I!$G$3:$L$119,5,FALSE)),"")</f>
        <v>S/I</v>
      </c>
      <c r="AH41" s="378"/>
      <c r="AI41" s="378" t="str">
        <f>IFERROR(IF(VLOOKUP($G41,EA_10_90_I!$G$3:$I$119,2,FALSE)="","",VLOOKUP($G41,EA_10_90_I!$G$3:$I$119,2,FALSE)),"")</f>
        <v>S/I</v>
      </c>
      <c r="AJ41" s="378" t="str">
        <f>IFERROR(IF(VLOOKUP($G41,EA_10_90_I!$G$3:$I$119,3,FALSE)="","",VLOOKUP($G41,EA_10_90_I!$G$3:$I$119,3,FALSE)),"")</f>
        <v>S/I</v>
      </c>
      <c r="AK41" s="378"/>
      <c r="AL41" s="378"/>
      <c r="AM41" s="690">
        <f>IFERROR(IF(VLOOKUP($G41,EA_34_I!$G$3:$J$119,4,FALSE)="","",VLOOKUP($G41,EA_34_I!$G$3:$J$119,4,FALSE)),"")</f>
        <v>0.91667806512163086</v>
      </c>
      <c r="AN41" s="378" t="str">
        <f>IFERROR(IF(VLOOKUP($G41,EA_35_I!$G$3:$J$119,4,FALSE)="","",VLOOKUP($G41,EA_35_I!$G$3:$J$119,4,FALSE)),"")</f>
        <v>S/R</v>
      </c>
      <c r="AO41" s="378">
        <f>IFERROR(IF(VLOOKUP($G41,EA_22_22a_I!$G$3:$J$119,4,FALSE)="","",VLOOKUP($G41,EA_22_22a_I!$G$3:$J$119,4,FALSE)),"")</f>
        <v>642.66999999999996</v>
      </c>
      <c r="AP41" s="378">
        <f>IFERROR(IF(VLOOKUP($G41,EA_22_22a_I!$G$3:$L$119,6,FALSE)="","",VLOOKUP($G41,EA_22_22a_I!$G$3:$L$119,6,FALSE)),"")</f>
        <v>875.94</v>
      </c>
      <c r="AQ41" s="378">
        <f>IFERROR(IF(VLOOKUP($G41,EA_23_I!$G$3:$L$119,6,FALSE)="","",VLOOKUP($G41,EA_23_I!$G$3:$L$119,6,FALSE)),"")</f>
        <v>0.09</v>
      </c>
      <c r="AR41" s="378"/>
      <c r="AS41" s="378"/>
      <c r="AT41" s="378"/>
      <c r="AU41" s="378">
        <f>IFERROR(IF(VLOOKUP($G41,BPU_24_I!$G$3:$J$119,4,FALSE)="","",VLOOKUP($G41,BPU_24_I!$G$3:$J$119,4,FALSE)),"")</f>
        <v>278.22000000000003</v>
      </c>
      <c r="AV41" s="378">
        <f>IFERROR(IF(VLOOKUP($G41,IS_91_I!$G$3:$H$119,2,FALSE)="","",VLOOKUP($G41,IS_91_I!$G$3:$H$119,2,FALSE)),"")</f>
        <v>9.56</v>
      </c>
      <c r="AW41" s="378">
        <f>IFERROR(IF(VLOOKUP($G41,IS_40_I!$G$3:$H$119,2,FALSE)="","",VLOOKUP($G41,IS_40_I!$G$3:$H$119,2,FALSE)),"")</f>
        <v>60.83</v>
      </c>
      <c r="AX41" s="378">
        <f>IFERROR(IF(VLOOKUP($G41,IS_31_I!$G$3:$H$119,2,FALSE)="","",VLOOKUP($G41,IS_31_I!$G$3:$H$119,2,FALSE)),"")</f>
        <v>20.28</v>
      </c>
      <c r="AY41" s="378">
        <f>IFERROR(IF(VLOOKUP($G41,IS_32_I!$G$3:$H$119,2,FALSE)="","",VLOOKUP($G41,IS_32_I!$G$3:$H$119,2,FALSE)),"")</f>
        <v>770</v>
      </c>
      <c r="AZ41" s="378">
        <f>IFERROR(IF(VLOOKUP($G41,IS_33_I!$G$3:$H$119,2,FALSE)="","",VLOOKUP($G41,IS_33_I!$G$3:$H$119,2,FALSE)),"")</f>
        <v>7.05</v>
      </c>
      <c r="BA41" s="378">
        <f>IFERROR(IF(VLOOKUP($G41,IS_34_I!$G$3:$H$119,2,FALSE)="","",VLOOKUP($G41,IS_34_I!$G$3:$H$119,2,FALSE)),"")</f>
        <v>1.06</v>
      </c>
      <c r="BB41" s="378">
        <f>IFERROR(IF(VLOOKUP($G41,IS_36_I!$G$3:$I$119,3,FALSE)="","",VLOOKUP($G41,IS_36_I!$G$3:$I$119,3,FALSE)),"")</f>
        <v>15.68</v>
      </c>
      <c r="BC41" s="378">
        <f>IFERROR(IF(VLOOKUP($G41,IS_37_I!$G$3:$I$119,3,FALSE)="","",VLOOKUP($G41,IS_37_I!$G$3:$I$119,3,FALSE)),"")</f>
        <v>28.18</v>
      </c>
      <c r="BD41" s="378" t="str">
        <f>IFERROR(IF(VLOOKUP($G41,IS_39_I!$G$3:$L$119,6,FALSE)="","",VLOOKUP($G41,IS_39_I!$G$3:$L$119,6,FALSE)),"")</f>
        <v>S/I</v>
      </c>
      <c r="BE41" s="378" t="str">
        <f>IFERROR(IF(VLOOKUP($G41,IS_39a_I!$G$3:$J$119,4,FALSE)="","",VLOOKUP($G41,IS_39a_I!$G$3:$J$119,4,FALSE)),"")</f>
        <v>S/I</v>
      </c>
      <c r="BF41" s="378">
        <f>IFERROR(IF(VLOOKUP($G41,IS_58_I!$G$3:$L$119,6,FALSE)="","",VLOOKUP($G41,IS_58_I!$G$3:$L$119,6,FALSE)),"")</f>
        <v>0.20420304535880246</v>
      </c>
      <c r="BG41" s="378"/>
      <c r="BH41" s="378">
        <f>IFERROR(IF(VLOOKUP($G41,DE_48_I!$G$3:$J$119,4,FALSE)="","",VLOOKUP($G41,DE_48_I!$G$3:$J$119,4,FALSE)),"")</f>
        <v>8.0500000000000007</v>
      </c>
      <c r="BI41" s="378"/>
      <c r="BJ41" s="378">
        <f>IFERROR(IF(VLOOKUP($G41,IS_5_I!$G$3:$J$119,4,FALSE)="","",VLOOKUP($G41,IS_5_I!$G$3:$J$119,4,FALSE)),"")</f>
        <v>0.06</v>
      </c>
      <c r="BK41" s="378" t="str">
        <f>IFERROR(IF(VLOOKUP($G41,EA_48_I!$G$3:$J$119,4,FALSE)="","",VLOOKUP($G41,EA_48_I!$G$3:$J$119,4,FALSE)),"")</f>
        <v>Comuna no costera</v>
      </c>
      <c r="BL41" s="378">
        <f>IFERROR(IF(VLOOKUP($G41,IG_1_I!$G$3:$J$119,4,FALSE)="","",VLOOKUP($G41,IG_1_I!$G$3:$J$119,4,FALSE)),"")</f>
        <v>5.16</v>
      </c>
      <c r="BM41" s="378" t="str">
        <f>IFERROR(IF(VLOOKUP($G41,IG_66_I!$G$3:$H$119,2,FALSE)="","",VLOOKUP($G41,IG_66_I!$G$3:$H$119,2,FALSE)),"")</f>
        <v>SI</v>
      </c>
      <c r="BN41" s="690">
        <f>IFERROR(IF(VLOOKUP($G41,DE_3_I!$G$3:$J$119,4,FALSE)="","",VLOOKUP($G41,DE_3_I!$G$3:$J$119,4,FALSE)),"")</f>
        <v>54.16</v>
      </c>
      <c r="BO41" s="677"/>
      <c r="BP41" s="677"/>
      <c r="BQ41" s="677"/>
      <c r="BR41" s="677"/>
      <c r="BS41" s="378" t="str">
        <f>IFERROR(IF(VLOOKUP($G41,DE_98_IC!#REF!,2,FALSE)="","",VLOOKUP($G41,DE_98_IC!#REF!,2,FALSE)),"")</f>
        <v/>
      </c>
      <c r="BT41" s="378">
        <f>IFERROR(IF(VLOOKUP($G41,IP_6_I!$G$3:$J$119,4,FALSE)="","",VLOOKUP($G41,IP_6_I!$G$3:$J$119,4,FALSE)),"")</f>
        <v>0</v>
      </c>
      <c r="BU41" s="378" t="str">
        <f>IFERROR(IF(VLOOKUP($G41,IP_48_34_34a_I!$G$3:$N$119,7,FALSE)="","",VLOOKUP($G41,IP_48_34_34a_I!$G$3:$N$119,7,FALSE)),"")</f>
        <v>SI</v>
      </c>
      <c r="BV41" s="378" t="str">
        <f>IFERROR(IF(VLOOKUP($G41,IP_48_34_34a_I!$G$3:$N$119,8,FALSE)="","",VLOOKUP($G41,IP_48_34_34a_I!$G$3:$N$119,8,FALSE)),"")</f>
        <v>NO</v>
      </c>
      <c r="BW41" s="378" t="str">
        <f>IFERROR(IF(VLOOKUP($G41,IP_48_34_34a_I!$G$3:$N$119,6,FALSE)="","",VLOOKUP($G41,IP_48_34_34a_I!$G$3:$N$119,6,FALSE)),"")</f>
        <v>SI</v>
      </c>
      <c r="BX41" s="378" t="str">
        <f>IFERROR(IF(VLOOKUP($G41,IP_43_43a_I!$G$3:$L$119,5,FALSE)="","",VLOOKUP($G41,IP_43_43a_I!$G$3:$L$119,5,FALSE)),"")</f>
        <v>Sin ZT</v>
      </c>
      <c r="BY41" s="378" t="str">
        <f>IFERROR(IF(VLOOKUP($G41,IP_43_43a_I!$G$3:$L$119,6,FALSE)="","",VLOOKUP($G41,IP_43_43a_I!$G$3:$L$119,6,FALSE)),"")</f>
        <v>Sin ZT</v>
      </c>
      <c r="BZ41" s="378"/>
      <c r="CA41" s="378"/>
      <c r="CB41" s="378"/>
      <c r="CC41" s="378" t="str">
        <f>IFERROR(IF(VLOOKUP($G41,IG_92_I!$G$3:$H$119,2,FALSE)="","",VLOOKUP($G41,IG_92_I!$G$3:$H$119,2,FALSE)),"")</f>
        <v>S/I</v>
      </c>
      <c r="CD41" s="378" t="str">
        <f>IFERROR(IF(VLOOKUP($G41,IG_91_I!$G$3:$K$119,5,FALSE)="","",VLOOKUP($G41,IG_91_I!$G$3:$K$119,5,FALSE)),"")</f>
        <v/>
      </c>
      <c r="CE41" s="378">
        <f>IFERROR(IF(VLOOKUP($G41,IG_90_I!$G$3:$H$119,2,FALSE)="","",VLOOKUP($G41,IG_90_I!$G$3:$H$119,2,FALSE)),"")</f>
        <v>41.35</v>
      </c>
      <c r="CF41" s="96"/>
      <c r="CG41" s="96"/>
      <c r="CH41" s="96"/>
      <c r="CI41" s="96"/>
      <c r="CJ41" s="96"/>
      <c r="CK41" s="96"/>
      <c r="CL41" s="96"/>
      <c r="CM41" s="96"/>
      <c r="CN41" s="96"/>
      <c r="CO41" s="96"/>
      <c r="CP41" s="96"/>
    </row>
    <row r="42" spans="1:94" ht="15" x14ac:dyDescent="0.25">
      <c r="A42" s="429" t="s">
        <v>225</v>
      </c>
      <c r="B42" s="424" t="s">
        <v>231</v>
      </c>
      <c r="C42" s="419" t="s">
        <v>181</v>
      </c>
      <c r="D42" s="387" t="s">
        <v>232</v>
      </c>
      <c r="E42" s="377">
        <v>6301</v>
      </c>
      <c r="F42" s="166" t="s">
        <v>232</v>
      </c>
      <c r="G42" s="677">
        <v>6301</v>
      </c>
      <c r="H42" s="378">
        <f>IFERROR(IF(VLOOKUP($G42,BPU_20_I!$G$3:$H$119,2,FALSE)="","",VLOOKUP($G42,BPU_20_I!$G$3:$H$119,2,FALSE)),"")</f>
        <v>271.24</v>
      </c>
      <c r="I42" s="87">
        <f>IFERROR(IF(VLOOKUP($G42,BPU_21_I!$G$3:$J$119,4,FALSE)="","",VLOOKUP($G42,BPU_21_I!$G$3:$J$119,4,FALSE)),"")</f>
        <v>5.8</v>
      </c>
      <c r="J42" s="378">
        <f>IFERROR(IF(VLOOKUP($G42,BPU_22_I!$G$3:$H$119,2,FALSE)="","",VLOOKUP($G42,BPU_22_I!$G$3:$H$119,2,FALSE)),"")</f>
        <v>1671.6</v>
      </c>
      <c r="K42" s="378">
        <f>IFERROR(IF(VLOOKUP($G42,BPU_23_I!$G$3:$J$119,4,FALSE)="","",VLOOKUP($G42,BPU_23_I!$G$3:$J$119,4,FALSE)),"")</f>
        <v>2.11</v>
      </c>
      <c r="L42" s="378">
        <f>IFERROR(IF(VLOOKUP($G42,BPU_28a_I!$G$3:$J$119,4,FALSE)="","",VLOOKUP($G42,BPU_28a_I!$G$3:$J$119,4,FALSE)),"")</f>
        <v>82.14</v>
      </c>
      <c r="M42" s="378">
        <f>IFERROR(IF(VLOOKUP($G42,BPU_28b_I!$G$3:$J$119,4,FALSE)="","",VLOOKUP($G42,BPU_28b_I!$G$3:$J$119,4,FALSE)),"")</f>
        <v>73.33</v>
      </c>
      <c r="N42" s="378">
        <f>IFERROR(IF(VLOOKUP($G42,BPU_29_I!$G$3:$L$119,6,FALSE)="","",VLOOKUP($G42,BPU_29_I!$G$3:$L$119,6,FALSE)),"")</f>
        <v>6.31</v>
      </c>
      <c r="O42" s="378">
        <f>IFERROR(IF(VLOOKUP($G42,BPU_7_I!$G$3:$H$119,2,FALSE)="","",VLOOKUP($G42,BPU_7_I!$G$3:$H$119,2,FALSE)),"")</f>
        <v>1248.8399999999999</v>
      </c>
      <c r="P42" s="378">
        <f>IFERROR(IF(VLOOKUP($G42,BPU_8_I!$G$3:$J$119,4,FALSE)="","",VLOOKUP($G42,BPU_8_I!$G$3:$J$119,4,FALSE)),"")</f>
        <v>6.3</v>
      </c>
      <c r="Q42" s="378">
        <f>IFERROR(IF(VLOOKUP($G42,BPU_3_I!$G$3:$H$119,2,FALSE)="","",VLOOKUP($G42,BPU_3_I!$G$3:$H$119,2,FALSE)),"")</f>
        <v>607.08000000000004</v>
      </c>
      <c r="R42" s="378">
        <f>IFERROR(IF(VLOOKUP($G42,BPU_4_I!$G$3:$H$119,2,FALSE)="","",VLOOKUP($G42,BPU_4_I!$G$3:$H$119,2,FALSE)),"")</f>
        <v>0.98</v>
      </c>
      <c r="S42" s="378">
        <f>IFERROR(IF(VLOOKUP($G42,BPU_1_I!$G$3:$H$119,2,FALSE)="","",VLOOKUP($G42,BPU_1_I!$G$3:$H$119,2,FALSE)),"")</f>
        <v>614.86</v>
      </c>
      <c r="T42" s="378" t="str">
        <f>IFERROR(IF(VLOOKUP($G42,BPU_25_I!$G$3:$H$119,2,FALSE)="","",VLOOKUP($G42,BPU_25_I!$G$3:$H$119,2,FALSE)),"")</f>
        <v>S/I</v>
      </c>
      <c r="U42" s="378" t="str">
        <f>IFERROR(IF(VLOOKUP($G42,BPU_26_26x_26b_I!$G$3:$H$119,2,FALSE)="","",VLOOKUP($G42,BPU_26_26x_26b_I!$G$3:$H$119,2,FALSE)),"")</f>
        <v>S/I</v>
      </c>
      <c r="V42" s="378" t="str">
        <f>IFERROR(IF(VLOOKUP($G42,BPU_26_26x_26b_I!$G$3:$I$119,3,FALSE)="","",VLOOKUP($G42,BPU_26_26x_26b_I!$G$3:$I$119,3,FALSE)),"")</f>
        <v>S/I</v>
      </c>
      <c r="W42" s="378" t="str">
        <f>IFERROR(IF(VLOOKUP($G42,BPU_26_26x_26b_I!$G$3:$J$119,4,FALSE)="","",VLOOKUP($G42,BPU_26_26x_26b_I!$G$3:$J$119,4,FALSE)),"")</f>
        <v>S/I</v>
      </c>
      <c r="X42" s="378"/>
      <c r="Y42" s="378">
        <f>IFERROR(IF(VLOOKUP($G42,EA_93_I!$G$3:$L$119,6,FALSE)="","",VLOOKUP($G42,EA_93_I!$G$3:$L$119,6,FALSE)),"")</f>
        <v>1.25</v>
      </c>
      <c r="Z42" s="689">
        <v>8.57</v>
      </c>
      <c r="AA42" s="378" t="str">
        <f>IFERROR(IF(VLOOKUP($G42,DE_102_105_16_29_33_I!$G$3:$L$119,6,FALSE)="","",VLOOKUP($G42,DE_102_105_16_29_33_I!$G$3:$L$119,6,FALSE)),"")</f>
        <v>S/I</v>
      </c>
      <c r="AB42" s="378" t="str">
        <f>IFERROR(IF(VLOOKUP($G42,DE_102_105_16_29_33_I!$G$3:$L$119,2,FALSE)="","",VLOOKUP($G42,DE_102_105_16_29_33_I!$G$3:$L$119,2,FALSE)),"")</f>
        <v>S/I</v>
      </c>
      <c r="AC42" s="378" t="str">
        <f>IFERROR(IF(VLOOKUP($G42,DE_102_105_16_29_33_I!$G$3:$L$119,3,FALSE)="","",VLOOKUP($G42,DE_102_105_16_29_33_I!$G$3:$L$119,3,FALSE)),"")</f>
        <v>S/I</v>
      </c>
      <c r="AD42" s="378">
        <f>IFERROR(IF(VLOOKUP($G42,DE_28_I!$G$3:$J$119,4,FALSE)="","",VLOOKUP($G42,DE_28_I!$G$3:$J$119,4,FALSE)),"")</f>
        <v>13.008130081300813</v>
      </c>
      <c r="AE42" s="378">
        <f>IFERROR(IF(VLOOKUP($G42,DE_31_I!$G$3:$J$119,4,FALSE)="","",VLOOKUP($G42,DE_31_I!$G$3:$J$119,4,FALSE)),"")</f>
        <v>483.90243902439022</v>
      </c>
      <c r="AF42" s="378" t="str">
        <f>IFERROR(IF(VLOOKUP($G42,DE_102_105_16_29_33_I!$G$3:$L$119,4,FALSE)="","",VLOOKUP($G42,DE_102_105_16_29_33_I!$G$3:$L$119,4,FALSE)),"")</f>
        <v>S/I</v>
      </c>
      <c r="AG42" s="378" t="str">
        <f>IFERROR(IF(VLOOKUP($G42,DE_102_105_16_29_33_I!$G$3:$L$119,5,FALSE)="","",VLOOKUP($G42,DE_102_105_16_29_33_I!$G$3:$L$119,5,FALSE)),"")</f>
        <v>S/I</v>
      </c>
      <c r="AH42" s="378"/>
      <c r="AI42" s="378" t="str">
        <f>IFERROR(IF(VLOOKUP($G42,EA_10_90_I!$G$3:$I$119,2,FALSE)="","",VLOOKUP($G42,EA_10_90_I!$G$3:$I$119,2,FALSE)),"")</f>
        <v>S/I</v>
      </c>
      <c r="AJ42" s="378" t="str">
        <f>IFERROR(IF(VLOOKUP($G42,EA_10_90_I!$G$3:$I$119,3,FALSE)="","",VLOOKUP($G42,EA_10_90_I!$G$3:$I$119,3,FALSE)),"")</f>
        <v>S/I</v>
      </c>
      <c r="AK42" s="378"/>
      <c r="AL42" s="378"/>
      <c r="AM42" s="690">
        <f>IFERROR(IF(VLOOKUP($G42,EA_34_I!$G$3:$J$119,4,FALSE)="","",VLOOKUP($G42,EA_34_I!$G$3:$J$119,4,FALSE)),"")</f>
        <v>1.0011270742844416</v>
      </c>
      <c r="AN42" s="378" t="str">
        <f>IFERROR(IF(VLOOKUP($G42,EA_35_I!$G$3:$J$119,4,FALSE)="","",VLOOKUP($G42,EA_35_I!$G$3:$J$119,4,FALSE)),"")</f>
        <v>S/R</v>
      </c>
      <c r="AO42" s="378">
        <f>IFERROR(IF(VLOOKUP($G42,EA_22_22a_I!$G$3:$J$119,4,FALSE)="","",VLOOKUP($G42,EA_22_22a_I!$G$3:$J$119,4,FALSE)),"")</f>
        <v>707.66</v>
      </c>
      <c r="AP42" s="378">
        <f>IFERROR(IF(VLOOKUP($G42,EA_22_22a_I!$G$3:$L$119,6,FALSE)="","",VLOOKUP($G42,EA_22_22a_I!$G$3:$L$119,6,FALSE)),"")</f>
        <v>1025.1300000000001</v>
      </c>
      <c r="AQ42" s="378">
        <f>IFERROR(IF(VLOOKUP($G42,EA_23_I!$G$3:$L$119,6,FALSE)="","",VLOOKUP($G42,EA_23_I!$G$3:$L$119,6,FALSE)),"")</f>
        <v>0.32</v>
      </c>
      <c r="AR42" s="378"/>
      <c r="AS42" s="378"/>
      <c r="AT42" s="378"/>
      <c r="AU42" s="378">
        <f>IFERROR(IF(VLOOKUP($G42,BPU_24_I!$G$3:$J$119,4,FALSE)="","",VLOOKUP($G42,BPU_24_I!$G$3:$J$119,4,FALSE)),"")</f>
        <v>379.99</v>
      </c>
      <c r="AV42" s="378">
        <f>IFERROR(IF(VLOOKUP($G42,IS_91_I!$G$3:$H$119,2,FALSE)="","",VLOOKUP($G42,IS_91_I!$G$3:$H$119,2,FALSE)),"")</f>
        <v>13.19</v>
      </c>
      <c r="AW42" s="378">
        <f>IFERROR(IF(VLOOKUP($G42,IS_40_I!$G$3:$H$119,2,FALSE)="","",VLOOKUP($G42,IS_40_I!$G$3:$H$119,2,FALSE)),"")</f>
        <v>36.65</v>
      </c>
      <c r="AX42" s="378">
        <f>IFERROR(IF(VLOOKUP($G42,IS_31_I!$G$3:$H$119,2,FALSE)="","",VLOOKUP($G42,IS_31_I!$G$3:$H$119,2,FALSE)),"")</f>
        <v>15.12</v>
      </c>
      <c r="AY42" s="378">
        <f>IFERROR(IF(VLOOKUP($G42,IS_32_I!$G$3:$H$119,2,FALSE)="","",VLOOKUP($G42,IS_32_I!$G$3:$H$119,2,FALSE)),"")</f>
        <v>784</v>
      </c>
      <c r="AZ42" s="378">
        <f>IFERROR(IF(VLOOKUP($G42,IS_33_I!$G$3:$H$119,2,FALSE)="","",VLOOKUP($G42,IS_33_I!$G$3:$H$119,2,FALSE)),"")</f>
        <v>6.24</v>
      </c>
      <c r="BA42" s="378">
        <f>IFERROR(IF(VLOOKUP($G42,IS_34_I!$G$3:$H$119,2,FALSE)="","",VLOOKUP($G42,IS_34_I!$G$3:$H$119,2,FALSE)),"")</f>
        <v>1.06</v>
      </c>
      <c r="BB42" s="378">
        <f>IFERROR(IF(VLOOKUP($G42,IS_36_I!$G$3:$I$119,3,FALSE)="","",VLOOKUP($G42,IS_36_I!$G$3:$I$119,3,FALSE)),"")</f>
        <v>10.68</v>
      </c>
      <c r="BC42" s="378">
        <f>IFERROR(IF(VLOOKUP($G42,IS_37_I!$G$3:$I$119,3,FALSE)="","",VLOOKUP($G42,IS_37_I!$G$3:$I$119,3,FALSE)),"")</f>
        <v>17.45</v>
      </c>
      <c r="BD42" s="378" t="str">
        <f>IFERROR(IF(VLOOKUP($G42,IS_39_I!$G$3:$L$119,6,FALSE)="","",VLOOKUP($G42,IS_39_I!$G$3:$L$119,6,FALSE)),"")</f>
        <v>S/I</v>
      </c>
      <c r="BE42" s="378" t="str">
        <f>IFERROR(IF(VLOOKUP($G42,IS_39a_I!$G$3:$J$119,4,FALSE)="","",VLOOKUP($G42,IS_39a_I!$G$3:$J$119,4,FALSE)),"")</f>
        <v>S/I</v>
      </c>
      <c r="BF42" s="378">
        <f>IFERROR(IF(VLOOKUP($G42,IS_58_I!$G$3:$L$119,6,FALSE)="","",VLOOKUP($G42,IS_58_I!$G$3:$L$119,6,FALSE)),"")</f>
        <v>0.36422764227642274</v>
      </c>
      <c r="BG42" s="378"/>
      <c r="BH42" s="378">
        <f>IFERROR(IF(VLOOKUP($G42,DE_48_I!$G$3:$J$119,4,FALSE)="","",VLOOKUP($G42,DE_48_I!$G$3:$J$119,4,FALSE)),"")</f>
        <v>3.81</v>
      </c>
      <c r="BI42" s="378"/>
      <c r="BJ42" s="378">
        <f>IFERROR(IF(VLOOKUP($G42,IS_5_I!$G$3:$J$119,4,FALSE)="","",VLOOKUP($G42,IS_5_I!$G$3:$J$119,4,FALSE)),"")</f>
        <v>0.02</v>
      </c>
      <c r="BK42" s="378" t="str">
        <f>IFERROR(IF(VLOOKUP($G42,EA_48_I!$G$3:$J$119,4,FALSE)="","",VLOOKUP($G42,EA_48_I!$G$3:$J$119,4,FALSE)),"")</f>
        <v>Comuna no costera</v>
      </c>
      <c r="BL42" s="378">
        <f>IFERROR(IF(VLOOKUP($G42,IG_1_I!$G$3:$J$119,4,FALSE)="","",VLOOKUP($G42,IG_1_I!$G$3:$J$119,4,FALSE)),"")</f>
        <v>27.15</v>
      </c>
      <c r="BM42" s="378" t="str">
        <f>IFERROR(IF(VLOOKUP($G42,IG_66_I!$G$3:$H$119,2,FALSE)="","",VLOOKUP($G42,IG_66_I!$G$3:$H$119,2,FALSE)),"")</f>
        <v>NO</v>
      </c>
      <c r="BN42" s="690">
        <f>IFERROR(IF(VLOOKUP($G42,DE_3_I!$G$3:$J$119,4,FALSE)="","",VLOOKUP($G42,DE_3_I!$G$3:$J$119,4,FALSE)),"")</f>
        <v>34.54</v>
      </c>
      <c r="BO42" s="677"/>
      <c r="BP42" s="677"/>
      <c r="BQ42" s="677"/>
      <c r="BR42" s="677"/>
      <c r="BS42" s="378" t="str">
        <f>IFERROR(IF(VLOOKUP($G42,DE_98_IC!#REF!,2,FALSE)="","",VLOOKUP($G42,DE_98_IC!#REF!,2,FALSE)),"")</f>
        <v/>
      </c>
      <c r="BT42" s="378">
        <f>IFERROR(IF(VLOOKUP($G42,IP_6_I!$G$3:$J$119,4,FALSE)="","",VLOOKUP($G42,IP_6_I!$G$3:$J$119,4,FALSE)),"")</f>
        <v>11.554792120015348</v>
      </c>
      <c r="BU42" s="378" t="str">
        <f>IFERROR(IF(VLOOKUP($G42,IP_48_34_34a_I!$G$3:$N$119,7,FALSE)="","",VLOOKUP($G42,IP_48_34_34a_I!$G$3:$N$119,7,FALSE)),"")</f>
        <v>NO</v>
      </c>
      <c r="BV42" s="378" t="str">
        <f>IFERROR(IF(VLOOKUP($G42,IP_48_34_34a_I!$G$3:$N$119,8,FALSE)="","",VLOOKUP($G42,IP_48_34_34a_I!$G$3:$N$119,8,FALSE)),"")</f>
        <v>NO</v>
      </c>
      <c r="BW42" s="378" t="str">
        <f>IFERROR(IF(VLOOKUP($G42,IP_48_34_34a_I!$G$3:$N$119,6,FALSE)="","",VLOOKUP($G42,IP_48_34_34a_I!$G$3:$N$119,6,FALSE)),"")</f>
        <v>SI</v>
      </c>
      <c r="BX42" s="378" t="str">
        <f>IFERROR(IF(VLOOKUP($G42,IP_43_43a_I!$G$3:$L$119,5,FALSE)="","",VLOOKUP($G42,IP_43_43a_I!$G$3:$L$119,5,FALSE)),"")</f>
        <v>Sin ZT</v>
      </c>
      <c r="BY42" s="378" t="str">
        <f>IFERROR(IF(VLOOKUP($G42,IP_43_43a_I!$G$3:$L$119,6,FALSE)="","",VLOOKUP($G42,IP_43_43a_I!$G$3:$L$119,6,FALSE)),"")</f>
        <v>Sin ZT</v>
      </c>
      <c r="BZ42" s="378"/>
      <c r="CA42" s="378"/>
      <c r="CB42" s="378"/>
      <c r="CC42" s="378" t="str">
        <f>IFERROR(IF(VLOOKUP($G42,IG_92_I!$G$3:$H$119,2,FALSE)="","",VLOOKUP($G42,IG_92_I!$G$3:$H$119,2,FALSE)),"")</f>
        <v>S/I</v>
      </c>
      <c r="CD42" s="378" t="str">
        <f>IFERROR(IF(VLOOKUP($G42,IG_91_I!$G$3:$K$119,5,FALSE)="","",VLOOKUP($G42,IG_91_I!$G$3:$K$119,5,FALSE)),"")</f>
        <v/>
      </c>
      <c r="CE42" s="378">
        <f>IFERROR(IF(VLOOKUP($G42,IG_90_I!$G$3:$H$119,2,FALSE)="","",VLOOKUP($G42,IG_90_I!$G$3:$H$119,2,FALSE)),"")</f>
        <v>40.770000000000003</v>
      </c>
      <c r="CF42" s="96"/>
      <c r="CG42" s="96"/>
      <c r="CH42" s="96"/>
      <c r="CI42" s="96"/>
      <c r="CJ42" s="96"/>
      <c r="CK42" s="96"/>
      <c r="CL42" s="96"/>
      <c r="CM42" s="96"/>
      <c r="CN42" s="96"/>
      <c r="CO42" s="96"/>
      <c r="CP42" s="96"/>
    </row>
    <row r="43" spans="1:94" ht="15" x14ac:dyDescent="0.25">
      <c r="A43" s="429" t="s">
        <v>233</v>
      </c>
      <c r="B43" s="429" t="s">
        <v>234</v>
      </c>
      <c r="C43" s="419" t="s">
        <v>181</v>
      </c>
      <c r="D43" s="392" t="s">
        <v>235</v>
      </c>
      <c r="E43" s="377">
        <v>7001</v>
      </c>
      <c r="F43" s="429" t="s">
        <v>234</v>
      </c>
      <c r="G43" s="677">
        <v>7101</v>
      </c>
      <c r="H43" s="378">
        <f>IFERROR(IF(VLOOKUP($G43,BPU_20_I!$G$3:$H$119,2,FALSE)="","",VLOOKUP($G43,BPU_20_I!$G$3:$H$119,2,FALSE)),"")</f>
        <v>237.21</v>
      </c>
      <c r="I43" s="87">
        <f>IFERROR(IF(VLOOKUP($G43,BPU_21_I!$G$3:$J$119,4,FALSE)="","",VLOOKUP($G43,BPU_21_I!$G$3:$J$119,4,FALSE)),"")</f>
        <v>5.25</v>
      </c>
      <c r="J43" s="378">
        <f>IFERROR(IF(VLOOKUP($G43,BPU_22_I!$G$3:$H$119,2,FALSE)="","",VLOOKUP($G43,BPU_22_I!$G$3:$H$119,2,FALSE)),"")</f>
        <v>954.19</v>
      </c>
      <c r="K43" s="378">
        <f>IFERROR(IF(VLOOKUP($G43,BPU_23_I!$G$3:$J$119,4,FALSE)="","",VLOOKUP($G43,BPU_23_I!$G$3:$J$119,4,FALSE)),"")</f>
        <v>2.62</v>
      </c>
      <c r="L43" s="378">
        <f>IFERROR(IF(VLOOKUP($G43,BPU_28a_I!$G$3:$J$119,4,FALSE)="","",VLOOKUP($G43,BPU_28a_I!$G$3:$J$119,4,FALSE)),"")</f>
        <v>88.01</v>
      </c>
      <c r="M43" s="378">
        <f>IFERROR(IF(VLOOKUP($G43,BPU_28b_I!$G$3:$J$119,4,FALSE)="","",VLOOKUP($G43,BPU_28b_I!$G$3:$J$119,4,FALSE)),"")</f>
        <v>96.67</v>
      </c>
      <c r="N43" s="378">
        <f>IFERROR(IF(VLOOKUP($G43,BPU_29_I!$G$3:$L$119,6,FALSE)="","",VLOOKUP($G43,BPU_29_I!$G$3:$L$119,6,FALSE)),"")</f>
        <v>7.15</v>
      </c>
      <c r="O43" s="378">
        <f>IFERROR(IF(VLOOKUP($G43,BPU_7_I!$G$3:$H$119,2,FALSE)="","",VLOOKUP($G43,BPU_7_I!$G$3:$H$119,2,FALSE)),"")</f>
        <v>1011.34</v>
      </c>
      <c r="P43" s="378">
        <f>IFERROR(IF(VLOOKUP($G43,BPU_8_I!$G$3:$J$119,4,FALSE)="","",VLOOKUP($G43,BPU_8_I!$G$3:$J$119,4,FALSE)),"")</f>
        <v>1.9</v>
      </c>
      <c r="Q43" s="378">
        <f>IFERROR(IF(VLOOKUP($G43,BPU_3_I!$G$3:$H$119,2,FALSE)="","",VLOOKUP($G43,BPU_3_I!$G$3:$H$119,2,FALSE)),"")</f>
        <v>818.97</v>
      </c>
      <c r="R43" s="378">
        <f>IFERROR(IF(VLOOKUP($G43,BPU_4_I!$G$3:$H$119,2,FALSE)="","",VLOOKUP($G43,BPU_4_I!$G$3:$H$119,2,FALSE)),"")</f>
        <v>0.93</v>
      </c>
      <c r="S43" s="378">
        <f>IFERROR(IF(VLOOKUP($G43,BPU_1_I!$G$3:$H$119,2,FALSE)="","",VLOOKUP($G43,BPU_1_I!$G$3:$H$119,2,FALSE)),"")</f>
        <v>738.2</v>
      </c>
      <c r="T43" s="378">
        <f>IFERROR(IF(VLOOKUP($G43,BPU_25_I!$G$3:$H$119,2,FALSE)="","",VLOOKUP($G43,BPU_25_I!$G$3:$H$119,2,FALSE)),"")</f>
        <v>270.39</v>
      </c>
      <c r="U43" s="378">
        <f>IFERROR(IF(VLOOKUP($G43,BPU_26_26x_26b_I!$G$3:$H$119,2,FALSE)="","",VLOOKUP($G43,BPU_26_26x_26b_I!$G$3:$H$119,2,FALSE)),"")</f>
        <v>6.4</v>
      </c>
      <c r="V43" s="378" t="str">
        <f>IFERROR(IF(VLOOKUP($G43,BPU_26_26x_26b_I!$G$3:$I$119,3,FALSE)="","",VLOOKUP($G43,BPU_26_26x_26b_I!$G$3:$I$119,3,FALSE)),"")</f>
        <v>S/I</v>
      </c>
      <c r="W43" s="378" t="str">
        <f>IFERROR(IF(VLOOKUP($G43,BPU_26_26x_26b_I!$G$3:$J$119,4,FALSE)="","",VLOOKUP($G43,BPU_26_26x_26b_I!$G$3:$J$119,4,FALSE)),"")</f>
        <v>S/I</v>
      </c>
      <c r="X43" s="378"/>
      <c r="Y43" s="378">
        <f>IFERROR(IF(VLOOKUP($G43,EA_93_I!$G$3:$L$119,6,FALSE)="","",VLOOKUP($G43,EA_93_I!$G$3:$L$119,6,FALSE)),"")</f>
        <v>4.68</v>
      </c>
      <c r="Z43" s="689">
        <v>12.33</v>
      </c>
      <c r="AA43" s="378" t="str">
        <f>IFERROR(IF(VLOOKUP($G43,DE_102_105_16_29_33_I!$G$3:$L$119,6,FALSE)="","",VLOOKUP($G43,DE_102_105_16_29_33_I!$G$3:$L$119,6,FALSE)),"")</f>
        <v>S/I</v>
      </c>
      <c r="AB43" s="378" t="str">
        <f>IFERROR(IF(VLOOKUP($G43,DE_102_105_16_29_33_I!$G$3:$L$119,2,FALSE)="","",VLOOKUP($G43,DE_102_105_16_29_33_I!$G$3:$L$119,2,FALSE)),"")</f>
        <v>S/I</v>
      </c>
      <c r="AC43" s="378" t="str">
        <f>IFERROR(IF(VLOOKUP($G43,DE_102_105_16_29_33_I!$G$3:$L$119,3,FALSE)="","",VLOOKUP($G43,DE_102_105_16_29_33_I!$G$3:$L$119,3,FALSE)),"")</f>
        <v>S/I</v>
      </c>
      <c r="AD43" s="378">
        <f>IFERROR(IF(VLOOKUP($G43,DE_28_I!$G$3:$J$119,4,FALSE)="","",VLOOKUP($G43,DE_28_I!$G$3:$J$119,4,FALSE)),"")</f>
        <v>7.7362123504332283</v>
      </c>
      <c r="AE43" s="378">
        <f>IFERROR(IF(VLOOKUP($G43,DE_31_I!$G$3:$J$119,4,FALSE)="","",VLOOKUP($G43,DE_31_I!$G$3:$J$119,4,FALSE)),"")</f>
        <v>330.07839361848437</v>
      </c>
      <c r="AF43" s="378" t="str">
        <f>IFERROR(IF(VLOOKUP($G43,DE_102_105_16_29_33_I!$G$3:$L$119,4,FALSE)="","",VLOOKUP($G43,DE_102_105_16_29_33_I!$G$3:$L$119,4,FALSE)),"")</f>
        <v>S/I</v>
      </c>
      <c r="AG43" s="378" t="str">
        <f>IFERROR(IF(VLOOKUP($G43,DE_102_105_16_29_33_I!$G$3:$L$119,5,FALSE)="","",VLOOKUP($G43,DE_102_105_16_29_33_I!$G$3:$L$119,5,FALSE)),"")</f>
        <v>S/I</v>
      </c>
      <c r="AH43" s="378"/>
      <c r="AI43" s="378" t="str">
        <f>IFERROR(IF(VLOOKUP($G43,EA_10_90_I!$G$3:$I$119,2,FALSE)="","",VLOOKUP($G43,EA_10_90_I!$G$3:$I$119,2,FALSE)),"")</f>
        <v>S/I</v>
      </c>
      <c r="AJ43" s="378" t="str">
        <f>IFERROR(IF(VLOOKUP($G43,EA_10_90_I!$G$3:$I$119,3,FALSE)="","",VLOOKUP($G43,EA_10_90_I!$G$3:$I$119,3,FALSE)),"")</f>
        <v>S/I</v>
      </c>
      <c r="AK43" s="378"/>
      <c r="AL43" s="378"/>
      <c r="AM43" s="690">
        <f>IFERROR(IF(VLOOKUP($G43,EA_34_I!$G$3:$J$119,4,FALSE)="","",VLOOKUP($G43,EA_34_I!$G$3:$J$119,4,FALSE)),"")</f>
        <v>1.1874976449886299</v>
      </c>
      <c r="AN43" s="378">
        <f>IFERROR(IF(VLOOKUP($G43,EA_35_I!$G$3:$J$119,4,FALSE)="","",VLOOKUP($G43,EA_35_I!$G$3:$J$119,4,FALSE)),"")</f>
        <v>0</v>
      </c>
      <c r="AO43" s="378">
        <f>IFERROR(IF(VLOOKUP($G43,EA_22_22a_I!$G$3:$J$119,4,FALSE)="","",VLOOKUP($G43,EA_22_22a_I!$G$3:$J$119,4,FALSE)),"")</f>
        <v>756.43</v>
      </c>
      <c r="AP43" s="378">
        <f>IFERROR(IF(VLOOKUP($G43,EA_22_22a_I!$G$3:$L$119,6,FALSE)="","",VLOOKUP($G43,EA_22_22a_I!$G$3:$L$119,6,FALSE)),"")</f>
        <v>788.97</v>
      </c>
      <c r="AQ43" s="378">
        <f>IFERROR(IF(VLOOKUP($G43,EA_23_I!$G$3:$L$119,6,FALSE)="","",VLOOKUP($G43,EA_23_I!$G$3:$L$119,6,FALSE)),"")</f>
        <v>0.08</v>
      </c>
      <c r="AR43" s="378"/>
      <c r="AS43" s="378"/>
      <c r="AT43" s="378"/>
      <c r="AU43" s="378">
        <f>IFERROR(IF(VLOOKUP($G43,BPU_24_I!$G$3:$J$119,4,FALSE)="","",VLOOKUP($G43,BPU_24_I!$G$3:$J$119,4,FALSE)),"")</f>
        <v>674.29</v>
      </c>
      <c r="AV43" s="378">
        <f>IFERROR(IF(VLOOKUP($G43,IS_91_I!$G$3:$H$119,2,FALSE)="","",VLOOKUP($G43,IS_91_I!$G$3:$H$119,2,FALSE)),"")</f>
        <v>8.41</v>
      </c>
      <c r="AW43" s="378">
        <f>IFERROR(IF(VLOOKUP($G43,IS_40_I!$G$3:$H$119,2,FALSE)="","",VLOOKUP($G43,IS_40_I!$G$3:$H$119,2,FALSE)),"")</f>
        <v>35.57</v>
      </c>
      <c r="AX43" s="378">
        <f>IFERROR(IF(VLOOKUP($G43,IS_31_I!$G$3:$H$119,2,FALSE)="","",VLOOKUP($G43,IS_31_I!$G$3:$H$119,2,FALSE)),"")</f>
        <v>10.35</v>
      </c>
      <c r="AY43" s="378">
        <f>IFERROR(IF(VLOOKUP($G43,IS_32_I!$G$3:$H$119,2,FALSE)="","",VLOOKUP($G43,IS_32_I!$G$3:$H$119,2,FALSE)),"")</f>
        <v>3228</v>
      </c>
      <c r="AZ43" s="378">
        <f>IFERROR(IF(VLOOKUP($G43,IS_33_I!$G$3:$H$119,2,FALSE)="","",VLOOKUP($G43,IS_33_I!$G$3:$H$119,2,FALSE)),"")</f>
        <v>5.69</v>
      </c>
      <c r="BA43" s="378">
        <f>IFERROR(IF(VLOOKUP($G43,IS_34_I!$G$3:$H$119,2,FALSE)="","",VLOOKUP($G43,IS_34_I!$G$3:$H$119,2,FALSE)),"")</f>
        <v>1.84</v>
      </c>
      <c r="BB43" s="378">
        <f>IFERROR(IF(VLOOKUP($G43,IS_36_I!$G$3:$I$119,3,FALSE)="","",VLOOKUP($G43,IS_36_I!$G$3:$I$119,3,FALSE)),"")</f>
        <v>13.99</v>
      </c>
      <c r="BC43" s="378">
        <f>IFERROR(IF(VLOOKUP($G43,IS_37_I!$G$3:$I$119,3,FALSE)="","",VLOOKUP($G43,IS_37_I!$G$3:$I$119,3,FALSE)),"")</f>
        <v>16.690000000000001</v>
      </c>
      <c r="BD43" s="378">
        <f>IFERROR(IF(VLOOKUP($G43,IS_39_I!$G$3:$L$119,6,FALSE)="","",VLOOKUP($G43,IS_39_I!$G$3:$L$119,6,FALSE)),"")</f>
        <v>62.5</v>
      </c>
      <c r="BE43" s="378">
        <f>IFERROR(IF(VLOOKUP($G43,IS_39a_I!$G$3:$J$119,4,FALSE)="","",VLOOKUP($G43,IS_39a_I!$G$3:$J$119,4,FALSE)),"")</f>
        <v>40.17</v>
      </c>
      <c r="BF43" s="378">
        <f>IFERROR(IF(VLOOKUP($G43,IS_58_I!$G$3:$L$119,6,FALSE)="","",VLOOKUP($G43,IS_58_I!$G$3:$L$119,6,FALSE)),"")</f>
        <v>0.35328703066978406</v>
      </c>
      <c r="BG43" s="378"/>
      <c r="BH43" s="378">
        <f>IFERROR(IF(VLOOKUP($G43,DE_48_I!$G$3:$J$119,4,FALSE)="","",VLOOKUP($G43,DE_48_I!$G$3:$J$119,4,FALSE)),"")</f>
        <v>13.42</v>
      </c>
      <c r="BI43" s="378"/>
      <c r="BJ43" s="378">
        <f>IFERROR(IF(VLOOKUP($G43,IS_5_I!$G$3:$J$119,4,FALSE)="","",VLOOKUP($G43,IS_5_I!$G$3:$J$119,4,FALSE)),"")</f>
        <v>0</v>
      </c>
      <c r="BK43" s="378" t="str">
        <f>IFERROR(IF(VLOOKUP($G43,EA_48_I!$G$3:$J$119,4,FALSE)="","",VLOOKUP($G43,EA_48_I!$G$3:$J$119,4,FALSE)),"")</f>
        <v>Comuna no costera</v>
      </c>
      <c r="BL43" s="378">
        <f>IFERROR(IF(VLOOKUP($G43,IG_1_I!$G$3:$J$119,4,FALSE)="","",VLOOKUP($G43,IG_1_I!$G$3:$J$119,4,FALSE)),"")</f>
        <v>2.56</v>
      </c>
      <c r="BM43" s="378" t="str">
        <f>IFERROR(IF(VLOOKUP($G43,IG_66_I!$G$3:$H$119,2,FALSE)="","",VLOOKUP($G43,IG_66_I!$G$3:$H$119,2,FALSE)),"")</f>
        <v>SI</v>
      </c>
      <c r="BN43" s="690">
        <f>IFERROR(IF(VLOOKUP($G43,DE_3_I!$G$3:$J$119,4,FALSE)="","",VLOOKUP($G43,DE_3_I!$G$3:$J$119,4,FALSE)),"")</f>
        <v>39.020000000000003</v>
      </c>
      <c r="BO43" s="677"/>
      <c r="BP43" s="677"/>
      <c r="BQ43" s="677"/>
      <c r="BR43" s="677"/>
      <c r="BS43" s="378" t="str">
        <f>IFERROR(IF(VLOOKUP($G43,DE_98_IC!#REF!,2,FALSE)="","",VLOOKUP($G43,DE_98_IC!#REF!,2,FALSE)),"")</f>
        <v/>
      </c>
      <c r="BT43" s="378">
        <f>IFERROR(IF(VLOOKUP($G43,IP_6_I!$G$3:$J$119,4,FALSE)="","",VLOOKUP($G43,IP_6_I!$G$3:$J$119,4,FALSE)),"")</f>
        <v>8.2581742925968946</v>
      </c>
      <c r="BU43" s="378" t="str">
        <f>IFERROR(IF(VLOOKUP($G43,IP_48_34_34a_I!$G$3:$N$119,7,FALSE)="","",VLOOKUP($G43,IP_48_34_34a_I!$G$3:$N$119,7,FALSE)),"")</f>
        <v>S/ZCH</v>
      </c>
      <c r="BV43" s="378" t="str">
        <f>IFERROR(IF(VLOOKUP($G43,IP_48_34_34a_I!$G$3:$N$119,8,FALSE)="","",VLOOKUP($G43,IP_48_34_34a_I!$G$3:$N$119,8,FALSE)),"")</f>
        <v>S/ZCH</v>
      </c>
      <c r="BW43" s="378" t="str">
        <f>IFERROR(IF(VLOOKUP($G43,IP_48_34_34a_I!$G$3:$N$119,6,FALSE)="","",VLOOKUP($G43,IP_48_34_34a_I!$G$3:$N$119,6,FALSE)),"")</f>
        <v>SI</v>
      </c>
      <c r="BX43" s="378" t="str">
        <f>IFERROR(IF(VLOOKUP($G43,IP_43_43a_I!$G$3:$L$119,5,FALSE)="","",VLOOKUP($G43,IP_43_43a_I!$G$3:$L$119,5,FALSE)),"")</f>
        <v>Sin ZT</v>
      </c>
      <c r="BY43" s="378" t="str">
        <f>IFERROR(IF(VLOOKUP($G43,IP_43_43a_I!$G$3:$L$119,6,FALSE)="","",VLOOKUP($G43,IP_43_43a_I!$G$3:$L$119,6,FALSE)),"")</f>
        <v>Sin ZT</v>
      </c>
      <c r="BZ43" s="378"/>
      <c r="CA43" s="378"/>
      <c r="CB43" s="378"/>
      <c r="CC43" s="378" t="str">
        <f>IFERROR(IF(VLOOKUP($G43,IG_92_I!$G$3:$H$119,2,FALSE)="","",VLOOKUP($G43,IG_92_I!$G$3:$H$119,2,FALSE)),"")</f>
        <v>S/I</v>
      </c>
      <c r="CD43" s="378" t="str">
        <f>IFERROR(IF(VLOOKUP($G43,IG_91_I!$G$3:$K$119,5,FALSE)="","",VLOOKUP($G43,IG_91_I!$G$3:$K$119,5,FALSE)),"")</f>
        <v/>
      </c>
      <c r="CE43" s="378">
        <f>IFERROR(IF(VLOOKUP($G43,IG_90_I!$G$3:$H$119,2,FALSE)="","",VLOOKUP($G43,IG_90_I!$G$3:$H$119,2,FALSE)),"")</f>
        <v>32.82</v>
      </c>
      <c r="CF43" s="96"/>
      <c r="CG43" s="96"/>
      <c r="CH43" s="96"/>
      <c r="CI43" s="96"/>
      <c r="CJ43" s="96"/>
      <c r="CK43" s="96"/>
      <c r="CL43" s="96"/>
      <c r="CM43" s="96"/>
      <c r="CN43" s="96"/>
      <c r="CO43" s="96"/>
      <c r="CP43" s="96"/>
    </row>
    <row r="44" spans="1:94" ht="15" x14ac:dyDescent="0.25">
      <c r="A44" s="429" t="s">
        <v>233</v>
      </c>
      <c r="B44" s="424" t="s">
        <v>234</v>
      </c>
      <c r="C44" s="419" t="s">
        <v>181</v>
      </c>
      <c r="D44" s="387" t="s">
        <v>236</v>
      </c>
      <c r="E44" s="377">
        <v>7102</v>
      </c>
      <c r="F44" s="424" t="s">
        <v>236</v>
      </c>
      <c r="G44" s="677">
        <v>7102</v>
      </c>
      <c r="H44" s="378">
        <f>IFERROR(IF(VLOOKUP($G44,BPU_20_I!$G$3:$H$119,2,FALSE)="","",VLOOKUP($G44,BPU_20_I!$G$3:$H$119,2,FALSE)),"")</f>
        <v>626.54</v>
      </c>
      <c r="I44" s="87">
        <f>IFERROR(IF(VLOOKUP($G44,BPU_21_I!$G$3:$J$119,4,FALSE)="","",VLOOKUP($G44,BPU_21_I!$G$3:$J$119,4,FALSE)),"")</f>
        <v>5.32</v>
      </c>
      <c r="J44" s="378">
        <f>IFERROR(IF(VLOOKUP($G44,BPU_22_I!$G$3:$H$119,2,FALSE)="","",VLOOKUP($G44,BPU_22_I!$G$3:$H$119,2,FALSE)),"")</f>
        <v>1908.96</v>
      </c>
      <c r="K44" s="378">
        <f>IFERROR(IF(VLOOKUP($G44,BPU_23_I!$G$3:$J$119,4,FALSE)="","",VLOOKUP($G44,BPU_23_I!$G$3:$J$119,4,FALSE)),"")</f>
        <v>3.23</v>
      </c>
      <c r="L44" s="378">
        <f>IFERROR(IF(VLOOKUP($G44,BPU_28a_I!$G$3:$J$119,4,FALSE)="","",VLOOKUP($G44,BPU_28a_I!$G$3:$J$119,4,FALSE)),"")</f>
        <v>30.68</v>
      </c>
      <c r="M44" s="378">
        <f>IFERROR(IF(VLOOKUP($G44,BPU_28b_I!$G$3:$J$119,4,FALSE)="","",VLOOKUP($G44,BPU_28b_I!$G$3:$J$119,4,FALSE)),"")</f>
        <v>89.88</v>
      </c>
      <c r="N44" s="378">
        <f>IFERROR(IF(VLOOKUP($G44,BPU_29_I!$G$3:$L$119,6,FALSE)="","",VLOOKUP($G44,BPU_29_I!$G$3:$L$119,6,FALSE)),"")</f>
        <v>4.54</v>
      </c>
      <c r="O44" s="378">
        <f>IFERROR(IF(VLOOKUP($G44,BPU_7_I!$G$3:$H$119,2,FALSE)="","",VLOOKUP($G44,BPU_7_I!$G$3:$H$119,2,FALSE)),"")</f>
        <v>1020.07</v>
      </c>
      <c r="P44" s="378">
        <f>IFERROR(IF(VLOOKUP($G44,BPU_8_I!$G$3:$J$119,4,FALSE)="","",VLOOKUP($G44,BPU_8_I!$G$3:$J$119,4,FALSE)),"")</f>
        <v>6.45</v>
      </c>
      <c r="Q44" s="378">
        <f>IFERROR(IF(VLOOKUP($G44,BPU_3_I!$G$3:$H$119,2,FALSE)="","",VLOOKUP($G44,BPU_3_I!$G$3:$H$119,2,FALSE)),"")</f>
        <v>610.41999999999996</v>
      </c>
      <c r="R44" s="378">
        <f>IFERROR(IF(VLOOKUP($G44,BPU_4_I!$G$3:$H$119,2,FALSE)="","",VLOOKUP($G44,BPU_4_I!$G$3:$H$119,2,FALSE)),"")</f>
        <v>0.89</v>
      </c>
      <c r="S44" s="378">
        <f>IFERROR(IF(VLOOKUP($G44,BPU_1_I!$G$3:$H$119,2,FALSE)="","",VLOOKUP($G44,BPU_1_I!$G$3:$H$119,2,FALSE)),"")</f>
        <v>592.24</v>
      </c>
      <c r="T44" s="378" t="str">
        <f>IFERROR(IF(VLOOKUP($G44,BPU_25_I!$G$3:$H$119,2,FALSE)="","",VLOOKUP($G44,BPU_25_I!$G$3:$H$119,2,FALSE)),"")</f>
        <v>S/I</v>
      </c>
      <c r="U44" s="378" t="str">
        <f>IFERROR(IF(VLOOKUP($G44,BPU_26_26x_26b_I!$G$3:$H$119,2,FALSE)="","",VLOOKUP($G44,BPU_26_26x_26b_I!$G$3:$H$119,2,FALSE)),"")</f>
        <v>S/I</v>
      </c>
      <c r="V44" s="378" t="str">
        <f>IFERROR(IF(VLOOKUP($G44,BPU_26_26x_26b_I!$G$3:$I$119,3,FALSE)="","",VLOOKUP($G44,BPU_26_26x_26b_I!$G$3:$I$119,3,FALSE)),"")</f>
        <v>S/I</v>
      </c>
      <c r="W44" s="378" t="str">
        <f>IFERROR(IF(VLOOKUP($G44,BPU_26_26x_26b_I!$G$3:$J$119,4,FALSE)="","",VLOOKUP($G44,BPU_26_26x_26b_I!$G$3:$J$119,4,FALSE)),"")</f>
        <v>S/I</v>
      </c>
      <c r="X44" s="378"/>
      <c r="Y44" s="378">
        <f>IFERROR(IF(VLOOKUP($G44,EA_93_I!$G$3:$L$119,6,FALSE)="","",VLOOKUP($G44,EA_93_I!$G$3:$L$119,6,FALSE)),"")</f>
        <v>0.49</v>
      </c>
      <c r="Z44" s="689">
        <v>5.32</v>
      </c>
      <c r="AA44" s="378" t="str">
        <f>IFERROR(IF(VLOOKUP($G44,DE_102_105_16_29_33_I!$G$3:$L$119,6,FALSE)="","",VLOOKUP($G44,DE_102_105_16_29_33_I!$G$3:$L$119,6,FALSE)),"")</f>
        <v>S/I</v>
      </c>
      <c r="AB44" s="378" t="str">
        <f>IFERROR(IF(VLOOKUP($G44,DE_102_105_16_29_33_I!$G$3:$L$119,2,FALSE)="","",VLOOKUP($G44,DE_102_105_16_29_33_I!$G$3:$L$119,2,FALSE)),"")</f>
        <v>S/I</v>
      </c>
      <c r="AC44" s="378" t="str">
        <f>IFERROR(IF(VLOOKUP($G44,DE_102_105_16_29_33_I!$G$3:$L$119,3,FALSE)="","",VLOOKUP($G44,DE_102_105_16_29_33_I!$G$3:$L$119,3,FALSE)),"")</f>
        <v>S/I</v>
      </c>
      <c r="AD44" s="378">
        <f>IFERROR(IF(VLOOKUP($G44,DE_28_I!$G$3:$J$119,4,FALSE)="","",VLOOKUP($G44,DE_28_I!$G$3:$J$119,4,FALSE)),"")</f>
        <v>14.019065929664343</v>
      </c>
      <c r="AE44" s="378">
        <f>IFERROR(IF(VLOOKUP($G44,DE_31_I!$G$3:$J$119,4,FALSE)="","",VLOOKUP($G44,DE_31_I!$G$3:$J$119,4,FALSE)),"")</f>
        <v>296.40310822718897</v>
      </c>
      <c r="AF44" s="378" t="str">
        <f>IFERROR(IF(VLOOKUP($G44,DE_102_105_16_29_33_I!$G$3:$L$119,4,FALSE)="","",VLOOKUP($G44,DE_102_105_16_29_33_I!$G$3:$L$119,4,FALSE)),"")</f>
        <v>S/I</v>
      </c>
      <c r="AG44" s="378" t="str">
        <f>IFERROR(IF(VLOOKUP($G44,DE_102_105_16_29_33_I!$G$3:$L$119,5,FALSE)="","",VLOOKUP($G44,DE_102_105_16_29_33_I!$G$3:$L$119,5,FALSE)),"")</f>
        <v>S/I</v>
      </c>
      <c r="AH44" s="378"/>
      <c r="AI44" s="378" t="str">
        <f>IFERROR(IF(VLOOKUP($G44,EA_10_90_I!$G$3:$I$119,2,FALSE)="","",VLOOKUP($G44,EA_10_90_I!$G$3:$I$119,2,FALSE)),"")</f>
        <v>S/I</v>
      </c>
      <c r="AJ44" s="378" t="str">
        <f>IFERROR(IF(VLOOKUP($G44,EA_10_90_I!$G$3:$I$119,3,FALSE)="","",VLOOKUP($G44,EA_10_90_I!$G$3:$I$119,3,FALSE)),"")</f>
        <v>S/I</v>
      </c>
      <c r="AK44" s="378"/>
      <c r="AL44" s="378"/>
      <c r="AM44" s="690">
        <f>IFERROR(IF(VLOOKUP($G44,EA_34_I!$G$3:$J$119,4,FALSE)="","",VLOOKUP($G44,EA_34_I!$G$3:$J$119,4,FALSE)),"")</f>
        <v>1.0473849915336912</v>
      </c>
      <c r="AN44" s="378" t="str">
        <f>IFERROR(IF(VLOOKUP($G44,EA_35_I!$G$3:$J$119,4,FALSE)="","",VLOOKUP($G44,EA_35_I!$G$3:$J$119,4,FALSE)),"")</f>
        <v>S/R</v>
      </c>
      <c r="AO44" s="378">
        <f>IFERROR(IF(VLOOKUP($G44,EA_22_22a_I!$G$3:$J$119,4,FALSE)="","",VLOOKUP($G44,EA_22_22a_I!$G$3:$J$119,4,FALSE)),"")</f>
        <v>596.54999999999995</v>
      </c>
      <c r="AP44" s="378">
        <f>IFERROR(IF(VLOOKUP($G44,EA_22_22a_I!$G$3:$L$119,6,FALSE)="","",VLOOKUP($G44,EA_22_22a_I!$G$3:$L$119,6,FALSE)),"")</f>
        <v>1029.8800000000001</v>
      </c>
      <c r="AQ44" s="378">
        <f>IFERROR(IF(VLOOKUP($G44,EA_23_I!$G$3:$L$119,6,FALSE)="","",VLOOKUP($G44,EA_23_I!$G$3:$L$119,6,FALSE)),"")</f>
        <v>0.24</v>
      </c>
      <c r="AR44" s="378"/>
      <c r="AS44" s="378"/>
      <c r="AT44" s="378"/>
      <c r="AU44" s="378">
        <f>IFERROR(IF(VLOOKUP($G44,BPU_24_I!$G$3:$J$119,4,FALSE)="","",VLOOKUP($G44,BPU_24_I!$G$3:$J$119,4,FALSE)),"")</f>
        <v>189.79</v>
      </c>
      <c r="AV44" s="378">
        <f>IFERROR(IF(VLOOKUP($G44,IS_91_I!$G$3:$H$119,2,FALSE)="","",VLOOKUP($G44,IS_91_I!$G$3:$H$119,2,FALSE)),"")</f>
        <v>18.510000000000002</v>
      </c>
      <c r="AW44" s="378">
        <f>IFERROR(IF(VLOOKUP($G44,IS_40_I!$G$3:$H$119,2,FALSE)="","",VLOOKUP($G44,IS_40_I!$G$3:$H$119,2,FALSE)),"")</f>
        <v>16.850000000000001</v>
      </c>
      <c r="AX44" s="378">
        <f>IFERROR(IF(VLOOKUP($G44,IS_31_I!$G$3:$H$119,2,FALSE)="","",VLOOKUP($G44,IS_31_I!$G$3:$H$119,2,FALSE)),"")</f>
        <v>13.78</v>
      </c>
      <c r="AY44" s="378">
        <f>IFERROR(IF(VLOOKUP($G44,IS_32_I!$G$3:$H$119,2,FALSE)="","",VLOOKUP($G44,IS_32_I!$G$3:$H$119,2,FALSE)),"")</f>
        <v>491</v>
      </c>
      <c r="AZ44" s="378">
        <f>IFERROR(IF(VLOOKUP($G44,IS_33_I!$G$3:$H$119,2,FALSE)="","",VLOOKUP($G44,IS_33_I!$G$3:$H$119,2,FALSE)),"")</f>
        <v>5.78</v>
      </c>
      <c r="BA44" s="378">
        <f>IFERROR(IF(VLOOKUP($G44,IS_34_I!$G$3:$H$119,2,FALSE)="","",VLOOKUP($G44,IS_34_I!$G$3:$H$119,2,FALSE)),"")</f>
        <v>0.95</v>
      </c>
      <c r="BB44" s="378">
        <f>IFERROR(IF(VLOOKUP($G44,IS_36_I!$G$3:$I$119,3,FALSE)="","",VLOOKUP($G44,IS_36_I!$G$3:$I$119,3,FALSE)),"")</f>
        <v>23.86</v>
      </c>
      <c r="BC44" s="378">
        <f>IFERROR(IF(VLOOKUP($G44,IS_37_I!$G$3:$I$119,3,FALSE)="","",VLOOKUP($G44,IS_37_I!$G$3:$I$119,3,FALSE)),"")</f>
        <v>22.01</v>
      </c>
      <c r="BD44" s="378" t="str">
        <f>IFERROR(IF(VLOOKUP($G44,IS_39_I!$G$3:$L$119,6,FALSE)="","",VLOOKUP($G44,IS_39_I!$G$3:$L$119,6,FALSE)),"")</f>
        <v>S/I</v>
      </c>
      <c r="BE44" s="378" t="str">
        <f>IFERROR(IF(VLOOKUP($G44,IS_39a_I!$G$3:$J$119,4,FALSE)="","",VLOOKUP($G44,IS_39a_I!$G$3:$J$119,4,FALSE)),"")</f>
        <v>S/I</v>
      </c>
      <c r="BF44" s="378">
        <f>IFERROR(IF(VLOOKUP($G44,IS_58_I!$G$3:$L$119,6,FALSE)="","",VLOOKUP($G44,IS_58_I!$G$3:$L$119,6,FALSE)),"")</f>
        <v>0.11014980373307698</v>
      </c>
      <c r="BG44" s="378"/>
      <c r="BH44" s="378">
        <f>IFERROR(IF(VLOOKUP($G44,DE_48_I!$G$3:$J$119,4,FALSE)="","",VLOOKUP($G44,DE_48_I!$G$3:$J$119,4,FALSE)),"")</f>
        <v>7.32</v>
      </c>
      <c r="BI44" s="378"/>
      <c r="BJ44" s="378">
        <f>IFERROR(IF(VLOOKUP($G44,IS_5_I!$G$3:$J$119,4,FALSE)="","",VLOOKUP($G44,IS_5_I!$G$3:$J$119,4,FALSE)),"")</f>
        <v>0</v>
      </c>
      <c r="BK44" s="378">
        <f>IFERROR(IF(VLOOKUP($G44,EA_48_I!$G$3:$J$119,4,FALSE)="","",VLOOKUP($G44,EA_48_I!$G$3:$J$119,4,FALSE)),"")</f>
        <v>14.44</v>
      </c>
      <c r="BL44" s="378">
        <f>IFERROR(IF(VLOOKUP($G44,IG_1_I!$G$3:$J$119,4,FALSE)="","",VLOOKUP($G44,IG_1_I!$G$3:$J$119,4,FALSE)),"")</f>
        <v>7.77</v>
      </c>
      <c r="BM44" s="378" t="str">
        <f>IFERROR(IF(VLOOKUP($G44,IG_66_I!$G$3:$H$119,2,FALSE)="","",VLOOKUP($G44,IG_66_I!$G$3:$H$119,2,FALSE)),"")</f>
        <v>NO</v>
      </c>
      <c r="BN44" s="690">
        <f>IFERROR(IF(VLOOKUP($G44,DE_3_I!$G$3:$J$119,4,FALSE)="","",VLOOKUP($G44,DE_3_I!$G$3:$J$119,4,FALSE)),"")</f>
        <v>64.52</v>
      </c>
      <c r="BO44" s="677"/>
      <c r="BP44" s="677"/>
      <c r="BQ44" s="677"/>
      <c r="BR44" s="677"/>
      <c r="BS44" s="378" t="str">
        <f>IFERROR(IF(VLOOKUP($G44,DE_98_IC!#REF!,2,FALSE)="","",VLOOKUP($G44,DE_98_IC!#REF!,2,FALSE)),"")</f>
        <v/>
      </c>
      <c r="BT44" s="378">
        <f>IFERROR(IF(VLOOKUP($G44,IP_6_I!$G$3:$J$119,4,FALSE)="","",VLOOKUP($G44,IP_6_I!$G$3:$J$119,4,FALSE)),"")</f>
        <v>0</v>
      </c>
      <c r="BU44" s="378" t="str">
        <f>IFERROR(IF(VLOOKUP($G44,IP_48_34_34a_I!$G$3:$N$119,7,FALSE)="","",VLOOKUP($G44,IP_48_34_34a_I!$G$3:$N$119,7,FALSE)),"")</f>
        <v>SI</v>
      </c>
      <c r="BV44" s="378" t="str">
        <f>IFERROR(IF(VLOOKUP($G44,IP_48_34_34a_I!$G$3:$N$119,8,FALSE)="","",VLOOKUP($G44,IP_48_34_34a_I!$G$3:$N$119,8,FALSE)),"")</f>
        <v>NO</v>
      </c>
      <c r="BW44" s="378" t="str">
        <f>IFERROR(IF(VLOOKUP($G44,IP_48_34_34a_I!$G$3:$N$119,6,FALSE)="","",VLOOKUP($G44,IP_48_34_34a_I!$G$3:$N$119,6,FALSE)),"")</f>
        <v>NO</v>
      </c>
      <c r="BX44" s="378" t="str">
        <f>IFERROR(IF(VLOOKUP($G44,IP_43_43a_I!$G$3:$L$119,5,FALSE)="","",VLOOKUP($G44,IP_43_43a_I!$G$3:$L$119,5,FALSE)),"")</f>
        <v>Sin ZT</v>
      </c>
      <c r="BY44" s="378" t="str">
        <f>IFERROR(IF(VLOOKUP($G44,IP_43_43a_I!$G$3:$L$119,6,FALSE)="","",VLOOKUP($G44,IP_43_43a_I!$G$3:$L$119,6,FALSE)),"")</f>
        <v>Sin ZT</v>
      </c>
      <c r="BZ44" s="378"/>
      <c r="CA44" s="378"/>
      <c r="CB44" s="378"/>
      <c r="CC44" s="378" t="str">
        <f>IFERROR(IF(VLOOKUP($G44,IG_92_I!$G$3:$H$119,2,FALSE)="","",VLOOKUP($G44,IG_92_I!$G$3:$H$119,2,FALSE)),"")</f>
        <v>S/I</v>
      </c>
      <c r="CD44" s="378" t="str">
        <f>IFERROR(IF(VLOOKUP($G44,IG_91_I!$G$3:$K$119,5,FALSE)="","",VLOOKUP($G44,IG_91_I!$G$3:$K$119,5,FALSE)),"")</f>
        <v/>
      </c>
      <c r="CE44" s="378">
        <f>IFERROR(IF(VLOOKUP($G44,IG_90_I!$G$3:$H$119,2,FALSE)="","",VLOOKUP($G44,IG_90_I!$G$3:$H$119,2,FALSE)),"")</f>
        <v>48.71</v>
      </c>
      <c r="CF44" s="96"/>
      <c r="CG44" s="96"/>
      <c r="CH44" s="96"/>
      <c r="CI44" s="96"/>
      <c r="CJ44" s="96"/>
      <c r="CK44" s="96"/>
      <c r="CL44" s="96"/>
      <c r="CM44" s="96"/>
      <c r="CN44" s="96"/>
      <c r="CO44" s="96"/>
      <c r="CP44" s="96"/>
    </row>
    <row r="45" spans="1:94" ht="15" x14ac:dyDescent="0.25">
      <c r="A45" s="429" t="s">
        <v>233</v>
      </c>
      <c r="B45" s="429" t="s">
        <v>234</v>
      </c>
      <c r="C45" s="419" t="s">
        <v>181</v>
      </c>
      <c r="D45" s="392" t="s">
        <v>235</v>
      </c>
      <c r="E45" s="377">
        <v>7001</v>
      </c>
      <c r="F45" s="429" t="s">
        <v>233</v>
      </c>
      <c r="G45" s="677">
        <v>7105</v>
      </c>
      <c r="H45" s="378">
        <f>IFERROR(IF(VLOOKUP($G45,BPU_20_I!$G$3:$H$119,2,FALSE)="","",VLOOKUP($G45,BPU_20_I!$G$3:$H$119,2,FALSE)),"")</f>
        <v>196.91</v>
      </c>
      <c r="I45" s="87">
        <f>IFERROR(IF(VLOOKUP($G45,BPU_21_I!$G$3:$J$119,4,FALSE)="","",VLOOKUP($G45,BPU_21_I!$G$3:$J$119,4,FALSE)),"")</f>
        <v>6.39</v>
      </c>
      <c r="J45" s="378">
        <f>IFERROR(IF(VLOOKUP($G45,BPU_22_I!$G$3:$H$119,2,FALSE)="","",VLOOKUP($G45,BPU_22_I!$G$3:$H$119,2,FALSE)),"")</f>
        <v>1952.25</v>
      </c>
      <c r="K45" s="378" t="str">
        <f>IFERROR(IF(VLOOKUP($G45,BPU_23_I!$G$3:$J$119,4,FALSE)="","",VLOOKUP($G45,BPU_23_I!$G$3:$J$119,4,FALSE)),"")</f>
        <v>S/I</v>
      </c>
      <c r="L45" s="378">
        <f>IFERROR(IF(VLOOKUP($G45,BPU_28a_I!$G$3:$J$119,4,FALSE)="","",VLOOKUP($G45,BPU_28a_I!$G$3:$J$119,4,FALSE)),"")</f>
        <v>87.71</v>
      </c>
      <c r="M45" s="378">
        <f>IFERROR(IF(VLOOKUP($G45,BPU_28b_I!$G$3:$J$119,4,FALSE)="","",VLOOKUP($G45,BPU_28b_I!$G$3:$J$119,4,FALSE)),"")</f>
        <v>63.19</v>
      </c>
      <c r="N45" s="378">
        <f>IFERROR(IF(VLOOKUP($G45,BPU_29_I!$G$3:$L$119,6,FALSE)="","",VLOOKUP($G45,BPU_29_I!$G$3:$L$119,6,FALSE)),"")</f>
        <v>5.6</v>
      </c>
      <c r="O45" s="378">
        <f>IFERROR(IF(VLOOKUP($G45,BPU_7_I!$G$3:$H$119,2,FALSE)="","",VLOOKUP($G45,BPU_7_I!$G$3:$H$119,2,FALSE)),"")</f>
        <v>1749.68</v>
      </c>
      <c r="P45" s="378">
        <f>IFERROR(IF(VLOOKUP($G45,BPU_8_I!$G$3:$J$119,4,FALSE)="","",VLOOKUP($G45,BPU_8_I!$G$3:$J$119,4,FALSE)),"")</f>
        <v>6.19</v>
      </c>
      <c r="Q45" s="378">
        <f>IFERROR(IF(VLOOKUP($G45,BPU_3_I!$G$3:$H$119,2,FALSE)="","",VLOOKUP($G45,BPU_3_I!$G$3:$H$119,2,FALSE)),"")</f>
        <v>1218.47</v>
      </c>
      <c r="R45" s="378">
        <f>IFERROR(IF(VLOOKUP($G45,BPU_4_I!$G$3:$H$119,2,FALSE)="","",VLOOKUP($G45,BPU_4_I!$G$3:$H$119,2,FALSE)),"")</f>
        <v>0.28999999999999998</v>
      </c>
      <c r="S45" s="378">
        <f>IFERROR(IF(VLOOKUP($G45,BPU_1_I!$G$3:$H$119,2,FALSE)="","",VLOOKUP($G45,BPU_1_I!$G$3:$H$119,2,FALSE)),"")</f>
        <v>626.14</v>
      </c>
      <c r="T45" s="378">
        <f>IFERROR(IF(VLOOKUP($G45,BPU_25_I!$G$3:$H$119,2,FALSE)="","",VLOOKUP($G45,BPU_25_I!$G$3:$H$119,2,FALSE)),"")</f>
        <v>222.14</v>
      </c>
      <c r="U45" s="378">
        <f>IFERROR(IF(VLOOKUP($G45,BPU_26_26x_26b_I!$G$3:$H$119,2,FALSE)="","",VLOOKUP($G45,BPU_26_26x_26b_I!$G$3:$H$119,2,FALSE)),"")</f>
        <v>1.96</v>
      </c>
      <c r="V45" s="378" t="str">
        <f>IFERROR(IF(VLOOKUP($G45,BPU_26_26x_26b_I!$G$3:$I$119,3,FALSE)="","",VLOOKUP($G45,BPU_26_26x_26b_I!$G$3:$I$119,3,FALSE)),"")</f>
        <v>S/I</v>
      </c>
      <c r="W45" s="378" t="str">
        <f>IFERROR(IF(VLOOKUP($G45,BPU_26_26x_26b_I!$G$3:$J$119,4,FALSE)="","",VLOOKUP($G45,BPU_26_26x_26b_I!$G$3:$J$119,4,FALSE)),"")</f>
        <v>S/I</v>
      </c>
      <c r="X45" s="378"/>
      <c r="Y45" s="378">
        <f>IFERROR(IF(VLOOKUP($G45,EA_93_I!$G$3:$L$119,6,FALSE)="","",VLOOKUP($G45,EA_93_I!$G$3:$L$119,6,FALSE)),"")</f>
        <v>0.5</v>
      </c>
      <c r="Z45" s="689">
        <v>11.92</v>
      </c>
      <c r="AA45" s="378" t="str">
        <f>IFERROR(IF(VLOOKUP($G45,DE_102_105_16_29_33_I!$G$3:$L$119,6,FALSE)="","",VLOOKUP($G45,DE_102_105_16_29_33_I!$G$3:$L$119,6,FALSE)),"")</f>
        <v>S/I</v>
      </c>
      <c r="AB45" s="378" t="str">
        <f>IFERROR(IF(VLOOKUP($G45,DE_102_105_16_29_33_I!$G$3:$L$119,2,FALSE)="","",VLOOKUP($G45,DE_102_105_16_29_33_I!$G$3:$L$119,2,FALSE)),"")</f>
        <v>S/I</v>
      </c>
      <c r="AC45" s="378" t="str">
        <f>IFERROR(IF(VLOOKUP($G45,DE_102_105_16_29_33_I!$G$3:$L$119,3,FALSE)="","",VLOOKUP($G45,DE_102_105_16_29_33_I!$G$3:$L$119,3,FALSE)),"")</f>
        <v>S/I</v>
      </c>
      <c r="AD45" s="378">
        <f>IFERROR(IF(VLOOKUP($G45,DE_28_I!$G$3:$J$119,4,FALSE)="","",VLOOKUP($G45,DE_28_I!$G$3:$J$119,4,FALSE)),"")</f>
        <v>18.234532557757884</v>
      </c>
      <c r="AE45" s="378">
        <f>IFERROR(IF(VLOOKUP($G45,DE_31_I!$G$3:$J$119,4,FALSE)="","",VLOOKUP($G45,DE_31_I!$G$3:$J$119,4,FALSE)),"")</f>
        <v>392.04244999179446</v>
      </c>
      <c r="AF45" s="378" t="str">
        <f>IFERROR(IF(VLOOKUP($G45,DE_102_105_16_29_33_I!$G$3:$L$119,4,FALSE)="","",VLOOKUP($G45,DE_102_105_16_29_33_I!$G$3:$L$119,4,FALSE)),"")</f>
        <v>S/I</v>
      </c>
      <c r="AG45" s="378" t="str">
        <f>IFERROR(IF(VLOOKUP($G45,DE_102_105_16_29_33_I!$G$3:$L$119,5,FALSE)="","",VLOOKUP($G45,DE_102_105_16_29_33_I!$G$3:$L$119,5,FALSE)),"")</f>
        <v>S/I</v>
      </c>
      <c r="AH45" s="378"/>
      <c r="AI45" s="378" t="str">
        <f>IFERROR(IF(VLOOKUP($G45,EA_10_90_I!$G$3:$I$119,2,FALSE)="","",VLOOKUP($G45,EA_10_90_I!$G$3:$I$119,2,FALSE)),"")</f>
        <v>S/I</v>
      </c>
      <c r="AJ45" s="378" t="str">
        <f>IFERROR(IF(VLOOKUP($G45,EA_10_90_I!$G$3:$I$119,3,FALSE)="","",VLOOKUP($G45,EA_10_90_I!$G$3:$I$119,3,FALSE)),"")</f>
        <v>S/I</v>
      </c>
      <c r="AK45" s="378"/>
      <c r="AL45" s="378"/>
      <c r="AM45" s="690">
        <f>IFERROR(IF(VLOOKUP($G45,EA_34_I!$G$3:$J$119,4,FALSE)="","",VLOOKUP($G45,EA_34_I!$G$3:$J$119,4,FALSE)),"")</f>
        <v>2.4060270875230088</v>
      </c>
      <c r="AN45" s="378" t="str">
        <f>IFERROR(IF(VLOOKUP($G45,EA_35_I!$G$3:$J$119,4,FALSE)="","",VLOOKUP($G45,EA_35_I!$G$3:$J$119,4,FALSE)),"")</f>
        <v>S/R</v>
      </c>
      <c r="AO45" s="378">
        <f>IFERROR(IF(VLOOKUP($G45,EA_22_22a_I!$G$3:$J$119,4,FALSE)="","",VLOOKUP($G45,EA_22_22a_I!$G$3:$J$119,4,FALSE)),"")</f>
        <v>586.65</v>
      </c>
      <c r="AP45" s="378">
        <f>IFERROR(IF(VLOOKUP($G45,EA_22_22a_I!$G$3:$L$119,6,FALSE)="","",VLOOKUP($G45,EA_22_22a_I!$G$3:$L$119,6,FALSE)),"")</f>
        <v>352.27</v>
      </c>
      <c r="AQ45" s="378">
        <f>IFERROR(IF(VLOOKUP($G45,EA_23_I!$G$3:$L$119,6,FALSE)="","",VLOOKUP($G45,EA_23_I!$G$3:$L$119,6,FALSE)),"")</f>
        <v>0.09</v>
      </c>
      <c r="AR45" s="378"/>
      <c r="AS45" s="378"/>
      <c r="AT45" s="378"/>
      <c r="AU45" s="378">
        <f>IFERROR(IF(VLOOKUP($G45,BPU_24_I!$G$3:$J$119,4,FALSE)="","",VLOOKUP($G45,BPU_24_I!$G$3:$J$119,4,FALSE)),"")</f>
        <v>121.9</v>
      </c>
      <c r="AV45" s="378">
        <f>IFERROR(IF(VLOOKUP($G45,IS_91_I!$G$3:$H$119,2,FALSE)="","",VLOOKUP($G45,IS_91_I!$G$3:$H$119,2,FALSE)),"")</f>
        <v>10.81</v>
      </c>
      <c r="AW45" s="378">
        <f>IFERROR(IF(VLOOKUP($G45,IS_40_I!$G$3:$H$119,2,FALSE)="","",VLOOKUP($G45,IS_40_I!$G$3:$H$119,2,FALSE)),"")</f>
        <v>49.18</v>
      </c>
      <c r="AX45" s="378">
        <f>IFERROR(IF(VLOOKUP($G45,IS_31_I!$G$3:$H$119,2,FALSE)="","",VLOOKUP($G45,IS_31_I!$G$3:$H$119,2,FALSE)),"")</f>
        <v>13.33</v>
      </c>
      <c r="AY45" s="378">
        <f>IFERROR(IF(VLOOKUP($G45,IS_32_I!$G$3:$H$119,2,FALSE)="","",VLOOKUP($G45,IS_32_I!$G$3:$H$119,2,FALSE)),"")</f>
        <v>351</v>
      </c>
      <c r="AZ45" s="378">
        <f>IFERROR(IF(VLOOKUP($G45,IS_33_I!$G$3:$H$119,2,FALSE)="","",VLOOKUP($G45,IS_33_I!$G$3:$H$119,2,FALSE)),"")</f>
        <v>9.36</v>
      </c>
      <c r="BA45" s="378">
        <f>IFERROR(IF(VLOOKUP($G45,IS_34_I!$G$3:$H$119,2,FALSE)="","",VLOOKUP($G45,IS_34_I!$G$3:$H$119,2,FALSE)),"")</f>
        <v>0.56000000000000005</v>
      </c>
      <c r="BB45" s="378">
        <f>IFERROR(IF(VLOOKUP($G45,IS_36_I!$G$3:$I$119,3,FALSE)="","",VLOOKUP($G45,IS_36_I!$G$3:$I$119,3,FALSE)),"")</f>
        <v>17.62</v>
      </c>
      <c r="BC45" s="378">
        <f>IFERROR(IF(VLOOKUP($G45,IS_37_I!$G$3:$I$119,3,FALSE)="","",VLOOKUP($G45,IS_37_I!$G$3:$I$119,3,FALSE)),"")</f>
        <v>33.159999999999997</v>
      </c>
      <c r="BD45" s="378">
        <f>IFERROR(IF(VLOOKUP($G45,IS_39_I!$G$3:$L$119,6,FALSE)="","",VLOOKUP($G45,IS_39_I!$G$3:$L$119,6,FALSE)),"")</f>
        <v>33.33</v>
      </c>
      <c r="BE45" s="378">
        <f>IFERROR(IF(VLOOKUP($G45,IS_39a_I!$G$3:$J$119,4,FALSE)="","",VLOOKUP($G45,IS_39a_I!$G$3:$J$119,4,FALSE)),"")</f>
        <v>53.21</v>
      </c>
      <c r="BF45" s="378">
        <f>IFERROR(IF(VLOOKUP($G45,IS_58_I!$G$3:$L$119,6,FALSE)="","",VLOOKUP($G45,IS_58_I!$G$3:$L$119,6,FALSE)),"")</f>
        <v>0.24798964278550717</v>
      </c>
      <c r="BG45" s="378"/>
      <c r="BH45" s="378">
        <f>IFERROR(IF(VLOOKUP($G45,DE_48_I!$G$3:$J$119,4,FALSE)="","",VLOOKUP($G45,DE_48_I!$G$3:$J$119,4,FALSE)),"")</f>
        <v>0.81</v>
      </c>
      <c r="BI45" s="378"/>
      <c r="BJ45" s="378">
        <f>IFERROR(IF(VLOOKUP($G45,IS_5_I!$G$3:$J$119,4,FALSE)="","",VLOOKUP($G45,IS_5_I!$G$3:$J$119,4,FALSE)),"")</f>
        <v>0.03</v>
      </c>
      <c r="BK45" s="378" t="str">
        <f>IFERROR(IF(VLOOKUP($G45,EA_48_I!$G$3:$J$119,4,FALSE)="","",VLOOKUP($G45,EA_48_I!$G$3:$J$119,4,FALSE)),"")</f>
        <v>Comuna no costera</v>
      </c>
      <c r="BL45" s="378">
        <f>IFERROR(IF(VLOOKUP($G45,IG_1_I!$G$3:$J$119,4,FALSE)="","",VLOOKUP($G45,IG_1_I!$G$3:$J$119,4,FALSE)),"")</f>
        <v>21.1</v>
      </c>
      <c r="BM45" s="378" t="str">
        <f>IFERROR(IF(VLOOKUP($G45,IG_66_I!$G$3:$H$119,2,FALSE)="","",VLOOKUP($G45,IG_66_I!$G$3:$H$119,2,FALSE)),"")</f>
        <v>NO</v>
      </c>
      <c r="BN45" s="690">
        <f>IFERROR(IF(VLOOKUP($G45,DE_3_I!$G$3:$J$119,4,FALSE)="","",VLOOKUP($G45,DE_3_I!$G$3:$J$119,4,FALSE)),"")</f>
        <v>62.42</v>
      </c>
      <c r="BO45" s="677"/>
      <c r="BP45" s="677"/>
      <c r="BQ45" s="677"/>
      <c r="BR45" s="677"/>
      <c r="BS45" s="378" t="str">
        <f>IFERROR(IF(VLOOKUP($G45,DE_98_IC!#REF!,2,FALSE)="","",VLOOKUP($G45,DE_98_IC!#REF!,2,FALSE)),"")</f>
        <v/>
      </c>
      <c r="BT45" s="378">
        <f>IFERROR(IF(VLOOKUP($G45,IP_6_I!$G$3:$J$119,4,FALSE)="","",VLOOKUP($G45,IP_6_I!$G$3:$J$119,4,FALSE)),"")</f>
        <v>4.3293112940138041</v>
      </c>
      <c r="BU45" s="378" t="str">
        <f>IFERROR(IF(VLOOKUP($G45,IP_48_34_34a_I!$G$3:$N$119,7,FALSE)="","",VLOOKUP($G45,IP_48_34_34a_I!$G$3:$N$119,7,FALSE)),"")</f>
        <v>S/ZCH</v>
      </c>
      <c r="BV45" s="378" t="str">
        <f>IFERROR(IF(VLOOKUP($G45,IP_48_34_34a_I!$G$3:$N$119,8,FALSE)="","",VLOOKUP($G45,IP_48_34_34a_I!$G$3:$N$119,8,FALSE)),"")</f>
        <v>S/ZCH</v>
      </c>
      <c r="BW45" s="378" t="str">
        <f>IFERROR(IF(VLOOKUP($G45,IP_48_34_34a_I!$G$3:$N$119,6,FALSE)="","",VLOOKUP($G45,IP_48_34_34a_I!$G$3:$N$119,6,FALSE)),"")</f>
        <v>NO</v>
      </c>
      <c r="BX45" s="378" t="str">
        <f>IFERROR(IF(VLOOKUP($G45,IP_43_43a_I!$G$3:$L$119,5,FALSE)="","",VLOOKUP($G45,IP_43_43a_I!$G$3:$L$119,5,FALSE)),"")</f>
        <v>Sin ZT</v>
      </c>
      <c r="BY45" s="378" t="str">
        <f>IFERROR(IF(VLOOKUP($G45,IP_43_43a_I!$G$3:$L$119,6,FALSE)="","",VLOOKUP($G45,IP_43_43a_I!$G$3:$L$119,6,FALSE)),"")</f>
        <v>Sin ZT</v>
      </c>
      <c r="BZ45" s="378"/>
      <c r="CA45" s="378"/>
      <c r="CB45" s="378"/>
      <c r="CC45" s="378" t="str">
        <f>IFERROR(IF(VLOOKUP($G45,IG_92_I!$G$3:$H$119,2,FALSE)="","",VLOOKUP($G45,IG_92_I!$G$3:$H$119,2,FALSE)),"")</f>
        <v>NO</v>
      </c>
      <c r="CD45" s="378">
        <f>IFERROR(IF(VLOOKUP($G45,IG_91_I!$G$3:$K$119,5,FALSE)="","",VLOOKUP($G45,IG_91_I!$G$3:$K$119,5,FALSE)),"")</f>
        <v>747.6</v>
      </c>
      <c r="CE45" s="378">
        <f>IFERROR(IF(VLOOKUP($G45,IG_90_I!$G$3:$H$119,2,FALSE)="","",VLOOKUP($G45,IG_90_I!$G$3:$H$119,2,FALSE)),"")</f>
        <v>47.77</v>
      </c>
      <c r="CF45" s="96"/>
      <c r="CG45" s="96"/>
      <c r="CH45" s="96"/>
      <c r="CI45" s="96"/>
      <c r="CJ45" s="96"/>
      <c r="CK45" s="96"/>
      <c r="CL45" s="96"/>
      <c r="CM45" s="96"/>
      <c r="CN45" s="96"/>
      <c r="CO45" s="96"/>
      <c r="CP45" s="96"/>
    </row>
    <row r="46" spans="1:94" ht="15" x14ac:dyDescent="0.25">
      <c r="A46" s="429" t="s">
        <v>233</v>
      </c>
      <c r="B46" s="429" t="s">
        <v>237</v>
      </c>
      <c r="C46" s="419" t="s">
        <v>181</v>
      </c>
      <c r="D46" s="392" t="s">
        <v>238</v>
      </c>
      <c r="E46" s="377">
        <v>7301</v>
      </c>
      <c r="F46" s="165" t="s">
        <v>237</v>
      </c>
      <c r="G46" s="677">
        <v>7301</v>
      </c>
      <c r="H46" s="378">
        <f>IFERROR(IF(VLOOKUP($G46,BPU_20_I!$G$3:$H$119,2,FALSE)="","",VLOOKUP($G46,BPU_20_I!$G$3:$H$119,2,FALSE)),"")</f>
        <v>261.74</v>
      </c>
      <c r="I46" s="87">
        <f>IFERROR(IF(VLOOKUP($G46,BPU_21_I!$G$3:$J$119,4,FALSE)="","",VLOOKUP($G46,BPU_21_I!$G$3:$J$119,4,FALSE)),"")</f>
        <v>4.68</v>
      </c>
      <c r="J46" s="378">
        <f>IFERROR(IF(VLOOKUP($G46,BPU_22_I!$G$3:$H$119,2,FALSE)="","",VLOOKUP($G46,BPU_22_I!$G$3:$H$119,2,FALSE)),"")</f>
        <v>2374.6799999999998</v>
      </c>
      <c r="K46" s="378">
        <f>IFERROR(IF(VLOOKUP($G46,BPU_23_I!$G$3:$J$119,4,FALSE)="","",VLOOKUP($G46,BPU_23_I!$G$3:$J$119,4,FALSE)),"")</f>
        <v>5.64</v>
      </c>
      <c r="L46" s="378">
        <f>IFERROR(IF(VLOOKUP($G46,BPU_28a_I!$G$3:$J$119,4,FALSE)="","",VLOOKUP($G46,BPU_28a_I!$G$3:$J$119,4,FALSE)),"")</f>
        <v>84.63</v>
      </c>
      <c r="M46" s="378">
        <f>IFERROR(IF(VLOOKUP($G46,BPU_28b_I!$G$3:$J$119,4,FALSE)="","",VLOOKUP($G46,BPU_28b_I!$G$3:$J$119,4,FALSE)),"")</f>
        <v>75.52</v>
      </c>
      <c r="N46" s="378">
        <f>IFERROR(IF(VLOOKUP($G46,BPU_29_I!$G$3:$L$119,6,FALSE)="","",VLOOKUP($G46,BPU_29_I!$G$3:$L$119,6,FALSE)),"")</f>
        <v>8.2200000000000006</v>
      </c>
      <c r="O46" s="378">
        <f>IFERROR(IF(VLOOKUP($G46,BPU_7_I!$G$3:$H$119,2,FALSE)="","",VLOOKUP($G46,BPU_7_I!$G$3:$H$119,2,FALSE)),"")</f>
        <v>1169.68</v>
      </c>
      <c r="P46" s="378">
        <f>IFERROR(IF(VLOOKUP($G46,BPU_8_I!$G$3:$J$119,4,FALSE)="","",VLOOKUP($G46,BPU_8_I!$G$3:$J$119,4,FALSE)),"")</f>
        <v>14.42</v>
      </c>
      <c r="Q46" s="378">
        <f>IFERROR(IF(VLOOKUP($G46,BPU_3_I!$G$3:$H$119,2,FALSE)="","",VLOOKUP($G46,BPU_3_I!$G$3:$H$119,2,FALSE)),"")</f>
        <v>655.39</v>
      </c>
      <c r="R46" s="378">
        <f>IFERROR(IF(VLOOKUP($G46,BPU_4_I!$G$3:$H$119,2,FALSE)="","",VLOOKUP($G46,BPU_4_I!$G$3:$H$119,2,FALSE)),"")</f>
        <v>0.9</v>
      </c>
      <c r="S46" s="378">
        <f>IFERROR(IF(VLOOKUP($G46,BPU_1_I!$G$3:$H$119,2,FALSE)="","",VLOOKUP($G46,BPU_1_I!$G$3:$H$119,2,FALSE)),"")</f>
        <v>696.27</v>
      </c>
      <c r="T46" s="378" t="str">
        <f>IFERROR(IF(VLOOKUP($G46,BPU_25_I!$G$3:$H$119,2,FALSE)="","",VLOOKUP($G46,BPU_25_I!$G$3:$H$119,2,FALSE)),"")</f>
        <v>S/I</v>
      </c>
      <c r="U46" s="378" t="str">
        <f>IFERROR(IF(VLOOKUP($G46,BPU_26_26x_26b_I!$G$3:$H$119,2,FALSE)="","",VLOOKUP($G46,BPU_26_26x_26b_I!$G$3:$H$119,2,FALSE)),"")</f>
        <v>S/I</v>
      </c>
      <c r="V46" s="378" t="str">
        <f>IFERROR(IF(VLOOKUP($G46,BPU_26_26x_26b_I!$G$3:$I$119,3,FALSE)="","",VLOOKUP($G46,BPU_26_26x_26b_I!$G$3:$I$119,3,FALSE)),"")</f>
        <v>S/I</v>
      </c>
      <c r="W46" s="378">
        <f>IFERROR(IF(VLOOKUP($G46,BPU_26_26x_26b_I!$G$3:$J$119,4,FALSE)="","",VLOOKUP($G46,BPU_26_26x_26b_I!$G$3:$J$119,4,FALSE)),"")</f>
        <v>3.59</v>
      </c>
      <c r="X46" s="378"/>
      <c r="Y46" s="378">
        <f>IFERROR(IF(VLOOKUP($G46,EA_93_I!$G$3:$L$119,6,FALSE)="","",VLOOKUP($G46,EA_93_I!$G$3:$L$119,6,FALSE)),"")</f>
        <v>3.69</v>
      </c>
      <c r="Z46" s="689">
        <v>16.64</v>
      </c>
      <c r="AA46" s="378" t="str">
        <f>IFERROR(IF(VLOOKUP($G46,DE_102_105_16_29_33_I!$G$3:$L$119,6,FALSE)="","",VLOOKUP($G46,DE_102_105_16_29_33_I!$G$3:$L$119,6,FALSE)),"")</f>
        <v>S/I</v>
      </c>
      <c r="AB46" s="378" t="str">
        <f>IFERROR(IF(VLOOKUP($G46,DE_102_105_16_29_33_I!$G$3:$L$119,2,FALSE)="","",VLOOKUP($G46,DE_102_105_16_29_33_I!$G$3:$L$119,2,FALSE)),"")</f>
        <v>S/I</v>
      </c>
      <c r="AC46" s="378" t="str">
        <f>IFERROR(IF(VLOOKUP($G46,DE_102_105_16_29_33_I!$G$3:$L$119,3,FALSE)="","",VLOOKUP($G46,DE_102_105_16_29_33_I!$G$3:$L$119,3,FALSE)),"")</f>
        <v>S/I</v>
      </c>
      <c r="AD46" s="378">
        <f>IFERROR(IF(VLOOKUP($G46,DE_28_I!$G$3:$J$119,4,FALSE)="","",VLOOKUP($G46,DE_28_I!$G$3:$J$119,4,FALSE)),"")</f>
        <v>8.1866557511256648</v>
      </c>
      <c r="AE46" s="378">
        <f>IFERROR(IF(VLOOKUP($G46,DE_31_I!$G$3:$J$119,4,FALSE)="","",VLOOKUP($G46,DE_31_I!$G$3:$J$119,4,FALSE)),"")</f>
        <v>646.74580433892754</v>
      </c>
      <c r="AF46" s="378" t="str">
        <f>IFERROR(IF(VLOOKUP($G46,DE_102_105_16_29_33_I!$G$3:$L$119,4,FALSE)="","",VLOOKUP($G46,DE_102_105_16_29_33_I!$G$3:$L$119,4,FALSE)),"")</f>
        <v>S/I</v>
      </c>
      <c r="AG46" s="378" t="str">
        <f>IFERROR(IF(VLOOKUP($G46,DE_102_105_16_29_33_I!$G$3:$L$119,5,FALSE)="","",VLOOKUP($G46,DE_102_105_16_29_33_I!$G$3:$L$119,5,FALSE)),"")</f>
        <v>S/I</v>
      </c>
      <c r="AH46" s="378"/>
      <c r="AI46" s="378" t="str">
        <f>IFERROR(IF(VLOOKUP($G46,EA_10_90_I!$G$3:$I$119,2,FALSE)="","",VLOOKUP($G46,EA_10_90_I!$G$3:$I$119,2,FALSE)),"")</f>
        <v>S/I</v>
      </c>
      <c r="AJ46" s="378" t="str">
        <f>IFERROR(IF(VLOOKUP($G46,EA_10_90_I!$G$3:$I$119,3,FALSE)="","",VLOOKUP($G46,EA_10_90_I!$G$3:$I$119,3,FALSE)),"")</f>
        <v>S/I</v>
      </c>
      <c r="AK46" s="378"/>
      <c r="AL46" s="378"/>
      <c r="AM46" s="690">
        <f>IFERROR(IF(VLOOKUP($G46,EA_34_I!$G$3:$J$119,4,FALSE)="","",VLOOKUP($G46,EA_34_I!$G$3:$J$119,4,FALSE)),"")</f>
        <v>1.0929718552437084</v>
      </c>
      <c r="AN46" s="378">
        <f>IFERROR(IF(VLOOKUP($G46,EA_35_I!$G$3:$J$119,4,FALSE)="","",VLOOKUP($G46,EA_35_I!$G$3:$J$119,4,FALSE)),"")</f>
        <v>0.69</v>
      </c>
      <c r="AO46" s="378">
        <f>IFERROR(IF(VLOOKUP($G46,EA_22_22a_I!$G$3:$J$119,4,FALSE)="","",VLOOKUP($G46,EA_22_22a_I!$G$3:$J$119,4,FALSE)),"")</f>
        <v>766.9</v>
      </c>
      <c r="AP46" s="378">
        <f>IFERROR(IF(VLOOKUP($G46,EA_22_22a_I!$G$3:$L$119,6,FALSE)="","",VLOOKUP($G46,EA_22_22a_I!$G$3:$L$119,6,FALSE)),"")</f>
        <v>767.99</v>
      </c>
      <c r="AQ46" s="378">
        <f>IFERROR(IF(VLOOKUP($G46,EA_23_I!$G$3:$L$119,6,FALSE)="","",VLOOKUP($G46,EA_23_I!$G$3:$L$119,6,FALSE)),"")</f>
        <v>0.32</v>
      </c>
      <c r="AR46" s="378"/>
      <c r="AS46" s="378"/>
      <c r="AT46" s="378"/>
      <c r="AU46" s="378">
        <f>IFERROR(IF(VLOOKUP($G46,BPU_24_I!$G$3:$J$119,4,FALSE)="","",VLOOKUP($G46,BPU_24_I!$G$3:$J$119,4,FALSE)),"")</f>
        <v>552.13</v>
      </c>
      <c r="AV46" s="378">
        <f>IFERROR(IF(VLOOKUP($G46,IS_91_I!$G$3:$H$119,2,FALSE)="","",VLOOKUP($G46,IS_91_I!$G$3:$H$119,2,FALSE)),"")</f>
        <v>11.48</v>
      </c>
      <c r="AW46" s="378">
        <f>IFERROR(IF(VLOOKUP($G46,IS_40_I!$G$3:$H$119,2,FALSE)="","",VLOOKUP($G46,IS_40_I!$G$3:$H$119,2,FALSE)),"")</f>
        <v>42.97</v>
      </c>
      <c r="AX46" s="378">
        <f>IFERROR(IF(VLOOKUP($G46,IS_31_I!$G$3:$H$119,2,FALSE)="","",VLOOKUP($G46,IS_31_I!$G$3:$H$119,2,FALSE)),"")</f>
        <v>12.88</v>
      </c>
      <c r="AY46" s="378">
        <f>IFERROR(IF(VLOOKUP($G46,IS_32_I!$G$3:$H$119,2,FALSE)="","",VLOOKUP($G46,IS_32_I!$G$3:$H$119,2,FALSE)),"")</f>
        <v>1923</v>
      </c>
      <c r="AZ46" s="378">
        <f>IFERROR(IF(VLOOKUP($G46,IS_33_I!$G$3:$H$119,2,FALSE)="","",VLOOKUP($G46,IS_33_I!$G$3:$H$119,2,FALSE)),"")</f>
        <v>6.6</v>
      </c>
      <c r="BA46" s="378">
        <f>IFERROR(IF(VLOOKUP($G46,IS_34_I!$G$3:$H$119,2,FALSE)="","",VLOOKUP($G46,IS_34_I!$G$3:$H$119,2,FALSE)),"")</f>
        <v>1.39</v>
      </c>
      <c r="BB46" s="378">
        <f>IFERROR(IF(VLOOKUP($G46,IS_36_I!$G$3:$I$119,3,FALSE)="","",VLOOKUP($G46,IS_36_I!$G$3:$I$119,3,FALSE)),"")</f>
        <v>15.42</v>
      </c>
      <c r="BC46" s="378">
        <f>IFERROR(IF(VLOOKUP($G46,IS_37_I!$G$3:$I$119,3,FALSE)="","",VLOOKUP($G46,IS_37_I!$G$3:$I$119,3,FALSE)),"")</f>
        <v>15.41</v>
      </c>
      <c r="BD46" s="378" t="str">
        <f>IFERROR(IF(VLOOKUP($G46,IS_39_I!$G$3:$L$119,6,FALSE)="","",VLOOKUP($G46,IS_39_I!$G$3:$L$119,6,FALSE)),"")</f>
        <v>S/I</v>
      </c>
      <c r="BE46" s="378" t="str">
        <f>IFERROR(IF(VLOOKUP($G46,IS_39a_I!$G$3:$J$119,4,FALSE)="","",VLOOKUP($G46,IS_39a_I!$G$3:$J$119,4,FALSE)),"")</f>
        <v>S/I</v>
      </c>
      <c r="BF46" s="378">
        <f>IFERROR(IF(VLOOKUP($G46,IS_58_I!$G$3:$L$119,6,FALSE)="","",VLOOKUP($G46,IS_58_I!$G$3:$L$119,6,FALSE)),"")</f>
        <v>0.33439340029597908</v>
      </c>
      <c r="BG46" s="378"/>
      <c r="BH46" s="378">
        <f>IFERROR(IF(VLOOKUP($G46,DE_48_I!$G$3:$J$119,4,FALSE)="","",VLOOKUP($G46,DE_48_I!$G$3:$J$119,4,FALSE)),"")</f>
        <v>8.67</v>
      </c>
      <c r="BI46" s="378"/>
      <c r="BJ46" s="378">
        <f>IFERROR(IF(VLOOKUP($G46,IS_5_I!$G$3:$J$119,4,FALSE)="","",VLOOKUP($G46,IS_5_I!$G$3:$J$119,4,FALSE)),"")</f>
        <v>0.11</v>
      </c>
      <c r="BK46" s="378" t="str">
        <f>IFERROR(IF(VLOOKUP($G46,EA_48_I!$G$3:$J$119,4,FALSE)="","",VLOOKUP($G46,EA_48_I!$G$3:$J$119,4,FALSE)),"")</f>
        <v>Comuna no costera</v>
      </c>
      <c r="BL46" s="378">
        <f>IFERROR(IF(VLOOKUP($G46,IG_1_I!$G$3:$J$119,4,FALSE)="","",VLOOKUP($G46,IG_1_I!$G$3:$J$119,4,FALSE)),"")</f>
        <v>2.6</v>
      </c>
      <c r="BM46" s="378" t="str">
        <f>IFERROR(IF(VLOOKUP($G46,IG_66_I!$G$3:$H$119,2,FALSE)="","",VLOOKUP($G46,IG_66_I!$G$3:$H$119,2,FALSE)),"")</f>
        <v>SI</v>
      </c>
      <c r="BN46" s="690">
        <f>IFERROR(IF(VLOOKUP($G46,DE_3_I!$G$3:$J$119,4,FALSE)="","",VLOOKUP($G46,DE_3_I!$G$3:$J$119,4,FALSE)),"")</f>
        <v>42.55</v>
      </c>
      <c r="BO46" s="677"/>
      <c r="BP46" s="677"/>
      <c r="BQ46" s="677"/>
      <c r="BR46" s="677"/>
      <c r="BS46" s="378" t="str">
        <f>IFERROR(IF(VLOOKUP($G46,DE_98_IC!#REF!,2,FALSE)="","",VLOOKUP($G46,DE_98_IC!#REF!,2,FALSE)),"")</f>
        <v/>
      </c>
      <c r="BT46" s="378">
        <f>IFERROR(IF(VLOOKUP($G46,IP_6_I!$G$3:$J$119,4,FALSE)="","",VLOOKUP($G46,IP_6_I!$G$3:$J$119,4,FALSE)),"")</f>
        <v>5.2646611795312213</v>
      </c>
      <c r="BU46" s="378" t="str">
        <f>IFERROR(IF(VLOOKUP($G46,IP_48_34_34a_I!$G$3:$N$119,7,FALSE)="","",VLOOKUP($G46,IP_48_34_34a_I!$G$3:$N$119,7,FALSE)),"")</f>
        <v>NO</v>
      </c>
      <c r="BV46" s="378" t="str">
        <f>IFERROR(IF(VLOOKUP($G46,IP_48_34_34a_I!$G$3:$N$119,8,FALSE)="","",VLOOKUP($G46,IP_48_34_34a_I!$G$3:$N$119,8,FALSE)),"")</f>
        <v>NO</v>
      </c>
      <c r="BW46" s="378" t="str">
        <f>IFERROR(IF(VLOOKUP($G46,IP_48_34_34a_I!$G$3:$N$119,6,FALSE)="","",VLOOKUP($G46,IP_48_34_34a_I!$G$3:$N$119,6,FALSE)),"")</f>
        <v>SI</v>
      </c>
      <c r="BX46" s="378">
        <f>IFERROR(IF(VLOOKUP($G46,IP_43_43a_I!$G$3:$L$119,5,FALSE)="","",VLOOKUP($G46,IP_43_43a_I!$G$3:$L$119,5,FALSE)),"")</f>
        <v>0</v>
      </c>
      <c r="BY46" s="378">
        <f>IFERROR(IF(VLOOKUP($G46,IP_43_43a_I!$G$3:$L$119,6,FALSE)="","",VLOOKUP($G46,IP_43_43a_I!$G$3:$L$119,6,FALSE)),"")</f>
        <v>0</v>
      </c>
      <c r="BZ46" s="378"/>
      <c r="CA46" s="378"/>
      <c r="CB46" s="378"/>
      <c r="CC46" s="378" t="str">
        <f>IFERROR(IF(VLOOKUP($G46,IG_92_I!$G$3:$H$119,2,FALSE)="","",VLOOKUP($G46,IG_92_I!$G$3:$H$119,2,FALSE)),"")</f>
        <v>NO</v>
      </c>
      <c r="CD46" s="378">
        <f>IFERROR(IF(VLOOKUP($G46,IG_91_I!$G$3:$K$119,5,FALSE)="","",VLOOKUP($G46,IG_91_I!$G$3:$K$119,5,FALSE)),"")</f>
        <v>787.2</v>
      </c>
      <c r="CE46" s="378">
        <f>IFERROR(IF(VLOOKUP($G46,IG_90_I!$G$3:$H$119,2,FALSE)="","",VLOOKUP($G46,IG_90_I!$G$3:$H$119,2,FALSE)),"")</f>
        <v>37.81</v>
      </c>
      <c r="CF46" s="96"/>
      <c r="CG46" s="96"/>
      <c r="CH46" s="96"/>
      <c r="CI46" s="96"/>
      <c r="CJ46" s="96"/>
      <c r="CK46" s="96"/>
      <c r="CL46" s="96"/>
      <c r="CM46" s="96"/>
      <c r="CN46" s="96"/>
      <c r="CO46" s="96"/>
      <c r="CP46" s="96"/>
    </row>
    <row r="47" spans="1:94" ht="15" x14ac:dyDescent="0.25">
      <c r="A47" s="429" t="s">
        <v>233</v>
      </c>
      <c r="B47" s="429" t="s">
        <v>237</v>
      </c>
      <c r="C47" s="419" t="s">
        <v>181</v>
      </c>
      <c r="D47" s="392" t="s">
        <v>238</v>
      </c>
      <c r="E47" s="377">
        <v>7301</v>
      </c>
      <c r="F47" s="165" t="s">
        <v>239</v>
      </c>
      <c r="G47" s="677">
        <v>7305</v>
      </c>
      <c r="H47" s="378">
        <f>IFERROR(IF(VLOOKUP($G47,BPU_20_I!$G$3:$H$119,2,FALSE)="","",VLOOKUP($G47,BPU_20_I!$G$3:$H$119,2,FALSE)),"")</f>
        <v>243.7</v>
      </c>
      <c r="I47" s="87">
        <f>IFERROR(IF(VLOOKUP($G47,BPU_21_I!$G$3:$J$119,4,FALSE)="","",VLOOKUP($G47,BPU_21_I!$G$3:$J$119,4,FALSE)),"")</f>
        <v>5.78</v>
      </c>
      <c r="J47" s="378" t="str">
        <f>IFERROR(IF(VLOOKUP($G47,BPU_22_I!$G$3:$H$119,2,FALSE)="","",VLOOKUP($G47,BPU_22_I!$G$3:$H$119,2,FALSE)),"")</f>
        <v>S/I</v>
      </c>
      <c r="K47" s="378" t="str">
        <f>IFERROR(IF(VLOOKUP($G47,BPU_23_I!$G$3:$J$119,4,FALSE)="","",VLOOKUP($G47,BPU_23_I!$G$3:$J$119,4,FALSE)),"")</f>
        <v>S/I</v>
      </c>
      <c r="L47" s="378">
        <f>IFERROR(IF(VLOOKUP($G47,BPU_28a_I!$G$3:$J$119,4,FALSE)="","",VLOOKUP($G47,BPU_28a_I!$G$3:$J$119,4,FALSE)),"")</f>
        <v>86.52</v>
      </c>
      <c r="M47" s="378" t="str">
        <f>IFERROR(IF(VLOOKUP($G47,BPU_28b_I!$G$3:$J$119,4,FALSE)="","",VLOOKUP($G47,BPU_28b_I!$G$3:$J$119,4,FALSE)),"")</f>
        <v>S/I</v>
      </c>
      <c r="N47" s="378">
        <f>IFERROR(IF(VLOOKUP($G47,BPU_29_I!$G$3:$L$119,6,FALSE)="","",VLOOKUP($G47,BPU_29_I!$G$3:$L$119,6,FALSE)),"")</f>
        <v>5</v>
      </c>
      <c r="O47" s="378">
        <f>IFERROR(IF(VLOOKUP($G47,BPU_7_I!$G$3:$H$119,2,FALSE)="","",VLOOKUP($G47,BPU_7_I!$G$3:$H$119,2,FALSE)),"")</f>
        <v>951.41</v>
      </c>
      <c r="P47" s="378" t="str">
        <f>IFERROR(IF(VLOOKUP($G47,BPU_8_I!$G$3:$J$119,4,FALSE)="","",VLOOKUP($G47,BPU_8_I!$G$3:$J$119,4,FALSE)),"")</f>
        <v>S/I</v>
      </c>
      <c r="Q47" s="378">
        <f>IFERROR(IF(VLOOKUP($G47,BPU_3_I!$G$3:$H$119,2,FALSE)="","",VLOOKUP($G47,BPU_3_I!$G$3:$H$119,2,FALSE)),"")</f>
        <v>1252.21</v>
      </c>
      <c r="R47" s="378">
        <f>IFERROR(IF(VLOOKUP($G47,BPU_4_I!$G$3:$H$119,2,FALSE)="","",VLOOKUP($G47,BPU_4_I!$G$3:$H$119,2,FALSE)),"")</f>
        <v>0.39</v>
      </c>
      <c r="S47" s="378">
        <f>IFERROR(IF(VLOOKUP($G47,BPU_1_I!$G$3:$H$119,2,FALSE)="","",VLOOKUP($G47,BPU_1_I!$G$3:$H$119,2,FALSE)),"")</f>
        <v>369.13</v>
      </c>
      <c r="T47" s="378" t="str">
        <f>IFERROR(IF(VLOOKUP($G47,BPU_25_I!$G$3:$H$119,2,FALSE)="","",VLOOKUP($G47,BPU_25_I!$G$3:$H$119,2,FALSE)),"")</f>
        <v>S/I</v>
      </c>
      <c r="U47" s="378" t="str">
        <f>IFERROR(IF(VLOOKUP($G47,BPU_26_26x_26b_I!$G$3:$H$119,2,FALSE)="","",VLOOKUP($G47,BPU_26_26x_26b_I!$G$3:$H$119,2,FALSE)),"")</f>
        <v>S/I</v>
      </c>
      <c r="V47" s="378" t="str">
        <f>IFERROR(IF(VLOOKUP($G47,BPU_26_26x_26b_I!$G$3:$I$119,3,FALSE)="","",VLOOKUP($G47,BPU_26_26x_26b_I!$G$3:$I$119,3,FALSE)),"")</f>
        <v>S/I</v>
      </c>
      <c r="W47" s="378" t="str">
        <f>IFERROR(IF(VLOOKUP($G47,BPU_26_26x_26b_I!$G$3:$J$119,4,FALSE)="","",VLOOKUP($G47,BPU_26_26x_26b_I!$G$3:$J$119,4,FALSE)),"")</f>
        <v>S/I</v>
      </c>
      <c r="X47" s="378"/>
      <c r="Y47" s="378" t="str">
        <f>IFERROR(IF(VLOOKUP($G47,EA_93_I!$G$3:$L$119,6,FALSE)="","",VLOOKUP($G47,EA_93_I!$G$3:$L$119,6,FALSE)),"")</f>
        <v>S/I</v>
      </c>
      <c r="Z47" s="689">
        <v>6.43</v>
      </c>
      <c r="AA47" s="378" t="str">
        <f>IFERROR(IF(VLOOKUP($G47,DE_102_105_16_29_33_I!$G$3:$L$119,6,FALSE)="","",VLOOKUP($G47,DE_102_105_16_29_33_I!$G$3:$L$119,6,FALSE)),"")</f>
        <v>S/I</v>
      </c>
      <c r="AB47" s="378" t="str">
        <f>IFERROR(IF(VLOOKUP($G47,DE_102_105_16_29_33_I!$G$3:$L$119,2,FALSE)="","",VLOOKUP($G47,DE_102_105_16_29_33_I!$G$3:$L$119,2,FALSE)),"")</f>
        <v>S/I</v>
      </c>
      <c r="AC47" s="378" t="str">
        <f>IFERROR(IF(VLOOKUP($G47,DE_102_105_16_29_33_I!$G$3:$L$119,3,FALSE)="","",VLOOKUP($G47,DE_102_105_16_29_33_I!$G$3:$L$119,3,FALSE)),"")</f>
        <v>S/I</v>
      </c>
      <c r="AD47" s="378">
        <f>IFERROR(IF(VLOOKUP($G47,DE_28_I!$G$3:$J$119,4,FALSE)="","",VLOOKUP($G47,DE_28_I!$G$3:$J$119,4,FALSE)),"")</f>
        <v>54.844606946983546</v>
      </c>
      <c r="AE47" s="378">
        <f>IFERROR(IF(VLOOKUP($G47,DE_31_I!$G$3:$J$119,4,FALSE)="","",VLOOKUP($G47,DE_31_I!$G$3:$J$119,4,FALSE)),"")</f>
        <v>557.58683729433278</v>
      </c>
      <c r="AF47" s="378" t="str">
        <f>IFERROR(IF(VLOOKUP($G47,DE_102_105_16_29_33_I!$G$3:$L$119,4,FALSE)="","",VLOOKUP($G47,DE_102_105_16_29_33_I!$G$3:$L$119,4,FALSE)),"")</f>
        <v>S/I</v>
      </c>
      <c r="AG47" s="378" t="str">
        <f>IFERROR(IF(VLOOKUP($G47,DE_102_105_16_29_33_I!$G$3:$L$119,5,FALSE)="","",VLOOKUP($G47,DE_102_105_16_29_33_I!$G$3:$L$119,5,FALSE)),"")</f>
        <v>S/I</v>
      </c>
      <c r="AH47" s="378"/>
      <c r="AI47" s="378" t="str">
        <f>IFERROR(IF(VLOOKUP($G47,EA_10_90_I!$G$3:$I$119,2,FALSE)="","",VLOOKUP($G47,EA_10_90_I!$G$3:$I$119,2,FALSE)),"")</f>
        <v>S/I</v>
      </c>
      <c r="AJ47" s="378" t="str">
        <f>IFERROR(IF(VLOOKUP($G47,EA_10_90_I!$G$3:$I$119,3,FALSE)="","",VLOOKUP($G47,EA_10_90_I!$G$3:$I$119,3,FALSE)),"")</f>
        <v>S/I</v>
      </c>
      <c r="AK47" s="378"/>
      <c r="AL47" s="378"/>
      <c r="AM47" s="690">
        <f>IFERROR(IF(VLOOKUP($G47,EA_34_I!$G$3:$J$119,4,FALSE)="","",VLOOKUP($G47,EA_34_I!$G$3:$J$119,4,FALSE)),"")</f>
        <v>0.78222684130124465</v>
      </c>
      <c r="AN47" s="378">
        <f>IFERROR(IF(VLOOKUP($G47,EA_35_I!$G$3:$J$119,4,FALSE)="","",VLOOKUP($G47,EA_35_I!$G$3:$J$119,4,FALSE)),"")</f>
        <v>2.74</v>
      </c>
      <c r="AO47" s="378">
        <f>IFERROR(IF(VLOOKUP($G47,EA_22_22a_I!$G$3:$J$119,4,FALSE)="","",VLOOKUP($G47,EA_22_22a_I!$G$3:$J$119,4,FALSE)),"")</f>
        <v>626.19000000000005</v>
      </c>
      <c r="AP47" s="378">
        <f>IFERROR(IF(VLOOKUP($G47,EA_22_22a_I!$G$3:$L$119,6,FALSE)="","",VLOOKUP($G47,EA_22_22a_I!$G$3:$L$119,6,FALSE)),"")</f>
        <v>673.82</v>
      </c>
      <c r="AQ47" s="378" t="str">
        <f>IFERROR(IF(VLOOKUP($G47,EA_23_I!$G$3:$L$119,6,FALSE)="","",VLOOKUP($G47,EA_23_I!$G$3:$L$119,6,FALSE)),"")</f>
        <v>S/I</v>
      </c>
      <c r="AR47" s="378"/>
      <c r="AS47" s="378"/>
      <c r="AT47" s="378"/>
      <c r="AU47" s="378">
        <f>IFERROR(IF(VLOOKUP($G47,BPU_24_I!$G$3:$J$119,4,FALSE)="","",VLOOKUP($G47,BPU_24_I!$G$3:$J$119,4,FALSE)),"")</f>
        <v>39.229999999999997</v>
      </c>
      <c r="AV47" s="378">
        <f>IFERROR(IF(VLOOKUP($G47,IS_91_I!$G$3:$H$119,2,FALSE)="","",VLOOKUP($G47,IS_91_I!$G$3:$H$119,2,FALSE)),"")</f>
        <v>18.61</v>
      </c>
      <c r="AW47" s="378">
        <f>IFERROR(IF(VLOOKUP($G47,IS_40_I!$G$3:$H$119,2,FALSE)="","",VLOOKUP($G47,IS_40_I!$G$3:$H$119,2,FALSE)),"")</f>
        <v>79.680000000000007</v>
      </c>
      <c r="AX47" s="378">
        <f>IFERROR(IF(VLOOKUP($G47,IS_31_I!$G$3:$H$119,2,FALSE)="","",VLOOKUP($G47,IS_31_I!$G$3:$H$119,2,FALSE)),"")</f>
        <v>19.7</v>
      </c>
      <c r="AY47" s="378">
        <f>IFERROR(IF(VLOOKUP($G47,IS_32_I!$G$3:$H$119,2,FALSE)="","",VLOOKUP($G47,IS_32_I!$G$3:$H$119,2,FALSE)),"")</f>
        <v>53</v>
      </c>
      <c r="AZ47" s="378">
        <f>IFERROR(IF(VLOOKUP($G47,IS_33_I!$G$3:$H$119,2,FALSE)="","",VLOOKUP($G47,IS_33_I!$G$3:$H$119,2,FALSE)),"")</f>
        <v>9.35</v>
      </c>
      <c r="BA47" s="378">
        <f>IFERROR(IF(VLOOKUP($G47,IS_34_I!$G$3:$H$119,2,FALSE)="","",VLOOKUP($G47,IS_34_I!$G$3:$H$119,2,FALSE)),"")</f>
        <v>0.86</v>
      </c>
      <c r="BB47" s="378">
        <f>IFERROR(IF(VLOOKUP($G47,IS_36_I!$G$3:$I$119,3,FALSE)="","",VLOOKUP($G47,IS_36_I!$G$3:$I$119,3,FALSE)),"")</f>
        <v>18.149999999999999</v>
      </c>
      <c r="BC47" s="378">
        <f>IFERROR(IF(VLOOKUP($G47,IS_37_I!$G$3:$I$119,3,FALSE)="","",VLOOKUP($G47,IS_37_I!$G$3:$I$119,3,FALSE)),"")</f>
        <v>19.579999999999998</v>
      </c>
      <c r="BD47" s="378" t="str">
        <f>IFERROR(IF(VLOOKUP($G47,IS_39_I!$G$3:$L$119,6,FALSE)="","",VLOOKUP($G47,IS_39_I!$G$3:$L$119,6,FALSE)),"")</f>
        <v>S/I</v>
      </c>
      <c r="BE47" s="378" t="str">
        <f>IFERROR(IF(VLOOKUP($G47,IS_39a_I!$G$3:$J$119,4,FALSE)="","",VLOOKUP($G47,IS_39a_I!$G$3:$J$119,4,FALSE)),"")</f>
        <v>S/I</v>
      </c>
      <c r="BF47" s="378">
        <f>IFERROR(IF(VLOOKUP($G47,IS_58_I!$G$3:$L$119,6,FALSE)="","",VLOOKUP($G47,IS_58_I!$G$3:$L$119,6,FALSE)),"")</f>
        <v>0.20109689213893966</v>
      </c>
      <c r="BG47" s="378"/>
      <c r="BH47" s="378">
        <f>IFERROR(IF(VLOOKUP($G47,DE_48_I!$G$3:$J$119,4,FALSE)="","",VLOOKUP($G47,DE_48_I!$G$3:$J$119,4,FALSE)),"")</f>
        <v>1.85</v>
      </c>
      <c r="BI47" s="378"/>
      <c r="BJ47" s="378">
        <f>IFERROR(IF(VLOOKUP($G47,IS_5_I!$G$3:$J$119,4,FALSE)="","",VLOOKUP($G47,IS_5_I!$G$3:$J$119,4,FALSE)),"")</f>
        <v>0.09</v>
      </c>
      <c r="BK47" s="378" t="str">
        <f>IFERROR(IF(VLOOKUP($G47,EA_48_I!$G$3:$J$119,4,FALSE)="","",VLOOKUP($G47,EA_48_I!$G$3:$J$119,4,FALSE)),"")</f>
        <v>Comuna no costera</v>
      </c>
      <c r="BL47" s="378">
        <f>IFERROR(IF(VLOOKUP($G47,IG_1_I!$G$3:$J$119,4,FALSE)="","",VLOOKUP($G47,IG_1_I!$G$3:$J$119,4,FALSE)),"")</f>
        <v>8.9700000000000006</v>
      </c>
      <c r="BM47" s="378" t="str">
        <f>IFERROR(IF(VLOOKUP($G47,IG_66_I!$G$3:$H$119,2,FALSE)="","",VLOOKUP($G47,IG_66_I!$G$3:$H$119,2,FALSE)),"")</f>
        <v>NO</v>
      </c>
      <c r="BN47" s="690">
        <f>IFERROR(IF(VLOOKUP($G47,DE_3_I!$G$3:$J$119,4,FALSE)="","",VLOOKUP($G47,DE_3_I!$G$3:$J$119,4,FALSE)),"")</f>
        <v>53.87</v>
      </c>
      <c r="BO47" s="677"/>
      <c r="BP47" s="677"/>
      <c r="BQ47" s="677"/>
      <c r="BR47" s="677"/>
      <c r="BS47" s="378" t="str">
        <f>IFERROR(IF(VLOOKUP($G47,DE_98_IC!#REF!,2,FALSE)="","",VLOOKUP($G47,DE_98_IC!#REF!,2,FALSE)),"")</f>
        <v/>
      </c>
      <c r="BT47" s="378">
        <f>IFERROR(IF(VLOOKUP($G47,IP_6_I!$G$3:$J$119,4,FALSE)="","",VLOOKUP($G47,IP_6_I!$G$3:$J$119,4,FALSE)),"")</f>
        <v>0</v>
      </c>
      <c r="BU47" s="378" t="str">
        <f>IFERROR(IF(VLOOKUP($G47,IP_48_34_34a_I!$G$3:$N$119,7,FALSE)="","",VLOOKUP($G47,IP_48_34_34a_I!$G$3:$N$119,7,FALSE)),"")</f>
        <v>S/ZCH</v>
      </c>
      <c r="BV47" s="378" t="str">
        <f>IFERROR(IF(VLOOKUP($G47,IP_48_34_34a_I!$G$3:$N$119,8,FALSE)="","",VLOOKUP($G47,IP_48_34_34a_I!$G$3:$N$119,8,FALSE)),"")</f>
        <v>S/ZCH</v>
      </c>
      <c r="BW47" s="378" t="str">
        <f>IFERROR(IF(VLOOKUP($G47,IP_48_34_34a_I!$G$3:$N$119,6,FALSE)="","",VLOOKUP($G47,IP_48_34_34a_I!$G$3:$N$119,6,FALSE)),"")</f>
        <v>NO</v>
      </c>
      <c r="BX47" s="378" t="str">
        <f>IFERROR(IF(VLOOKUP($G47,IP_43_43a_I!$G$3:$L$119,5,FALSE)="","",VLOOKUP($G47,IP_43_43a_I!$G$3:$L$119,5,FALSE)),"")</f>
        <v>Sin ZT</v>
      </c>
      <c r="BY47" s="378" t="str">
        <f>IFERROR(IF(VLOOKUP($G47,IP_43_43a_I!$G$3:$L$119,6,FALSE)="","",VLOOKUP($G47,IP_43_43a_I!$G$3:$L$119,6,FALSE)),"")</f>
        <v>Sin ZT</v>
      </c>
      <c r="BZ47" s="378"/>
      <c r="CA47" s="378"/>
      <c r="CB47" s="378"/>
      <c r="CC47" s="378" t="str">
        <f>IFERROR(IF(VLOOKUP($G47,IG_92_I!$G$3:$H$119,2,FALSE)="","",VLOOKUP($G47,IG_92_I!$G$3:$H$119,2,FALSE)),"")</f>
        <v>SI</v>
      </c>
      <c r="CD47" s="378" t="str">
        <f>IFERROR(IF(VLOOKUP($G47,IG_91_I!$G$3:$K$119,5,FALSE)="","",VLOOKUP($G47,IG_91_I!$G$3:$K$119,5,FALSE)),"")</f>
        <v/>
      </c>
      <c r="CE47" s="378">
        <f>IFERROR(IF(VLOOKUP($G47,IG_90_I!$G$3:$H$119,2,FALSE)="","",VLOOKUP($G47,IG_90_I!$G$3:$H$119,2,FALSE)),"")</f>
        <v>55.98</v>
      </c>
      <c r="CF47" s="96"/>
      <c r="CG47" s="96"/>
      <c r="CH47" s="96"/>
      <c r="CI47" s="96"/>
      <c r="CJ47" s="96"/>
      <c r="CK47" s="96"/>
      <c r="CL47" s="96"/>
      <c r="CM47" s="96"/>
      <c r="CN47" s="96"/>
      <c r="CO47" s="96"/>
      <c r="CP47" s="96"/>
    </row>
    <row r="48" spans="1:94" ht="15" x14ac:dyDescent="0.25">
      <c r="A48" s="429" t="s">
        <v>233</v>
      </c>
      <c r="B48" s="429" t="s">
        <v>237</v>
      </c>
      <c r="C48" s="419" t="s">
        <v>181</v>
      </c>
      <c r="D48" s="392" t="s">
        <v>238</v>
      </c>
      <c r="E48" s="377">
        <v>7301</v>
      </c>
      <c r="F48" s="165" t="s">
        <v>240</v>
      </c>
      <c r="G48" s="677">
        <v>7306</v>
      </c>
      <c r="H48" s="378">
        <f>IFERROR(IF(VLOOKUP($G48,BPU_20_I!$G$3:$H$119,2,FALSE)="","",VLOOKUP($G48,BPU_20_I!$G$3:$H$119,2,FALSE)),"")</f>
        <v>277.05</v>
      </c>
      <c r="I48" s="87">
        <f>IFERROR(IF(VLOOKUP($G48,BPU_21_I!$G$3:$J$119,4,FALSE)="","",VLOOKUP($G48,BPU_21_I!$G$3:$J$119,4,FALSE)),"")</f>
        <v>9.8800000000000008</v>
      </c>
      <c r="J48" s="378">
        <f>IFERROR(IF(VLOOKUP($G48,BPU_22_I!$G$3:$H$119,2,FALSE)="","",VLOOKUP($G48,BPU_22_I!$G$3:$H$119,2,FALSE)),"")</f>
        <v>1683.23</v>
      </c>
      <c r="K48" s="378">
        <f>IFERROR(IF(VLOOKUP($G48,BPU_23_I!$G$3:$J$119,4,FALSE)="","",VLOOKUP($G48,BPU_23_I!$G$3:$J$119,4,FALSE)),"")</f>
        <v>3.72</v>
      </c>
      <c r="L48" s="378">
        <f>IFERROR(IF(VLOOKUP($G48,BPU_28a_I!$G$3:$J$119,4,FALSE)="","",VLOOKUP($G48,BPU_28a_I!$G$3:$J$119,4,FALSE)),"")</f>
        <v>69.540000000000006</v>
      </c>
      <c r="M48" s="378">
        <f>IFERROR(IF(VLOOKUP($G48,BPU_28b_I!$G$3:$J$119,4,FALSE)="","",VLOOKUP($G48,BPU_28b_I!$G$3:$J$119,4,FALSE)),"")</f>
        <v>100</v>
      </c>
      <c r="N48" s="378">
        <f>IFERROR(IF(VLOOKUP($G48,BPU_29_I!$G$3:$L$119,6,FALSE)="","",VLOOKUP($G48,BPU_29_I!$G$3:$L$119,6,FALSE)),"")</f>
        <v>10.59</v>
      </c>
      <c r="O48" s="378">
        <f>IFERROR(IF(VLOOKUP($G48,BPU_7_I!$G$3:$H$119,2,FALSE)="","",VLOOKUP($G48,BPU_7_I!$G$3:$H$119,2,FALSE)),"")</f>
        <v>830.2</v>
      </c>
      <c r="P48" s="378">
        <f>IFERROR(IF(VLOOKUP($G48,BPU_8_I!$G$3:$J$119,4,FALSE)="","",VLOOKUP($G48,BPU_8_I!$G$3:$J$119,4,FALSE)),"")</f>
        <v>12.35</v>
      </c>
      <c r="Q48" s="378">
        <f>IFERROR(IF(VLOOKUP($G48,BPU_3_I!$G$3:$H$119,2,FALSE)="","",VLOOKUP($G48,BPU_3_I!$G$3:$H$119,2,FALSE)),"")</f>
        <v>756.95</v>
      </c>
      <c r="R48" s="378">
        <f>IFERROR(IF(VLOOKUP($G48,BPU_4_I!$G$3:$H$119,2,FALSE)="","",VLOOKUP($G48,BPU_4_I!$G$3:$H$119,2,FALSE)),"")</f>
        <v>1.07</v>
      </c>
      <c r="S48" s="378">
        <f>IFERROR(IF(VLOOKUP($G48,BPU_1_I!$G$3:$H$119,2,FALSE)="","",VLOOKUP($G48,BPU_1_I!$G$3:$H$119,2,FALSE)),"")</f>
        <v>357.08</v>
      </c>
      <c r="T48" s="378" t="str">
        <f>IFERROR(IF(VLOOKUP($G48,BPU_25_I!$G$3:$H$119,2,FALSE)="","",VLOOKUP($G48,BPU_25_I!$G$3:$H$119,2,FALSE)),"")</f>
        <v>S/I</v>
      </c>
      <c r="U48" s="378" t="str">
        <f>IFERROR(IF(VLOOKUP($G48,BPU_26_26x_26b_I!$G$3:$H$119,2,FALSE)="","",VLOOKUP($G48,BPU_26_26x_26b_I!$G$3:$H$119,2,FALSE)),"")</f>
        <v>S/I</v>
      </c>
      <c r="V48" s="378" t="str">
        <f>IFERROR(IF(VLOOKUP($G48,BPU_26_26x_26b_I!$G$3:$I$119,3,FALSE)="","",VLOOKUP($G48,BPU_26_26x_26b_I!$G$3:$I$119,3,FALSE)),"")</f>
        <v>S/I</v>
      </c>
      <c r="W48" s="378" t="str">
        <f>IFERROR(IF(VLOOKUP($G48,BPU_26_26x_26b_I!$G$3:$J$119,4,FALSE)="","",VLOOKUP($G48,BPU_26_26x_26b_I!$G$3:$J$119,4,FALSE)),"")</f>
        <v>S/I</v>
      </c>
      <c r="X48" s="378"/>
      <c r="Y48" s="378" t="str">
        <f>IFERROR(IF(VLOOKUP($G48,EA_93_I!$G$3:$L$119,6,FALSE)="","",VLOOKUP($G48,EA_93_I!$G$3:$L$119,6,FALSE)),"")</f>
        <v>S/I</v>
      </c>
      <c r="Z48" s="689">
        <v>17.5</v>
      </c>
      <c r="AA48" s="378" t="str">
        <f>IFERROR(IF(VLOOKUP($G48,DE_102_105_16_29_33_I!$G$3:$L$119,6,FALSE)="","",VLOOKUP($G48,DE_102_105_16_29_33_I!$G$3:$L$119,6,FALSE)),"")</f>
        <v>S/I</v>
      </c>
      <c r="AB48" s="378" t="str">
        <f>IFERROR(IF(VLOOKUP($G48,DE_102_105_16_29_33_I!$G$3:$L$119,2,FALSE)="","",VLOOKUP($G48,DE_102_105_16_29_33_I!$G$3:$L$119,2,FALSE)),"")</f>
        <v>S/I</v>
      </c>
      <c r="AC48" s="378" t="str">
        <f>IFERROR(IF(VLOOKUP($G48,DE_102_105_16_29_33_I!$G$3:$L$119,3,FALSE)="","",VLOOKUP($G48,DE_102_105_16_29_33_I!$G$3:$L$119,3,FALSE)),"")</f>
        <v>S/I</v>
      </c>
      <c r="AD48" s="378">
        <f>IFERROR(IF(VLOOKUP($G48,DE_28_I!$G$3:$J$119,4,FALSE)="","",VLOOKUP($G48,DE_28_I!$G$3:$J$119,4,FALSE)),"")</f>
        <v>31.804592583169011</v>
      </c>
      <c r="AE48" s="378">
        <f>IFERROR(IF(VLOOKUP($G48,DE_31_I!$G$3:$J$119,4,FALSE)="","",VLOOKUP($G48,DE_31_I!$G$3:$J$119,4,FALSE)),"")</f>
        <v>470.70797023090131</v>
      </c>
      <c r="AF48" s="378" t="str">
        <f>IFERROR(IF(VLOOKUP($G48,DE_102_105_16_29_33_I!$G$3:$L$119,4,FALSE)="","",VLOOKUP($G48,DE_102_105_16_29_33_I!$G$3:$L$119,4,FALSE)),"")</f>
        <v>S/I</v>
      </c>
      <c r="AG48" s="378" t="str">
        <f>IFERROR(IF(VLOOKUP($G48,DE_102_105_16_29_33_I!$G$3:$L$119,5,FALSE)="","",VLOOKUP($G48,DE_102_105_16_29_33_I!$G$3:$L$119,5,FALSE)),"")</f>
        <v>S/I</v>
      </c>
      <c r="AH48" s="378"/>
      <c r="AI48" s="378" t="str">
        <f>IFERROR(IF(VLOOKUP($G48,EA_10_90_I!$G$3:$I$119,2,FALSE)="","",VLOOKUP($G48,EA_10_90_I!$G$3:$I$119,2,FALSE)),"")</f>
        <v>S/I</v>
      </c>
      <c r="AJ48" s="378" t="str">
        <f>IFERROR(IF(VLOOKUP($G48,EA_10_90_I!$G$3:$I$119,3,FALSE)="","",VLOOKUP($G48,EA_10_90_I!$G$3:$I$119,3,FALSE)),"")</f>
        <v>S/I</v>
      </c>
      <c r="AK48" s="378"/>
      <c r="AL48" s="378"/>
      <c r="AM48" s="690">
        <f>IFERROR(IF(VLOOKUP($G48,EA_34_I!$G$3:$J$119,4,FALSE)="","",VLOOKUP($G48,EA_34_I!$G$3:$J$119,4,FALSE)),"")</f>
        <v>0.7159187649710318</v>
      </c>
      <c r="AN48" s="378">
        <f>IFERROR(IF(VLOOKUP($G48,EA_35_I!$G$3:$J$119,4,FALSE)="","",VLOOKUP($G48,EA_35_I!$G$3:$J$119,4,FALSE)),"")</f>
        <v>0</v>
      </c>
      <c r="AO48" s="378">
        <f>IFERROR(IF(VLOOKUP($G48,EA_22_22a_I!$G$3:$J$119,4,FALSE)="","",VLOOKUP($G48,EA_22_22a_I!$G$3:$J$119,4,FALSE)),"")</f>
        <v>735.03</v>
      </c>
      <c r="AP48" s="378">
        <f>IFERROR(IF(VLOOKUP($G48,EA_22_22a_I!$G$3:$L$119,6,FALSE)="","",VLOOKUP($G48,EA_22_22a_I!$G$3:$L$119,6,FALSE)),"")</f>
        <v>2844.85</v>
      </c>
      <c r="AQ48" s="378" t="str">
        <f>IFERROR(IF(VLOOKUP($G48,EA_23_I!$G$3:$L$119,6,FALSE)="","",VLOOKUP($G48,EA_23_I!$G$3:$L$119,6,FALSE)),"")</f>
        <v>S/I</v>
      </c>
      <c r="AR48" s="378"/>
      <c r="AS48" s="378"/>
      <c r="AT48" s="378"/>
      <c r="AU48" s="378">
        <f>IFERROR(IF(VLOOKUP($G48,BPU_24_I!$G$3:$J$119,4,FALSE)="","",VLOOKUP($G48,BPU_24_I!$G$3:$J$119,4,FALSE)),"")</f>
        <v>119.12</v>
      </c>
      <c r="AV48" s="378">
        <f>IFERROR(IF(VLOOKUP($G48,IS_91_I!$G$3:$H$119,2,FALSE)="","",VLOOKUP($G48,IS_91_I!$G$3:$H$119,2,FALSE)),"")</f>
        <v>17.510000000000002</v>
      </c>
      <c r="AW48" s="378">
        <f>IFERROR(IF(VLOOKUP($G48,IS_40_I!$G$3:$H$119,2,FALSE)="","",VLOOKUP($G48,IS_40_I!$G$3:$H$119,2,FALSE)),"")</f>
        <v>36.659999999999997</v>
      </c>
      <c r="AX48" s="378">
        <f>IFERROR(IF(VLOOKUP($G48,IS_31_I!$G$3:$H$119,2,FALSE)="","",VLOOKUP($G48,IS_31_I!$G$3:$H$119,2,FALSE)),"")</f>
        <v>17.420000000000002</v>
      </c>
      <c r="AY48" s="378">
        <f>IFERROR(IF(VLOOKUP($G48,IS_32_I!$G$3:$H$119,2,FALSE)="","",VLOOKUP($G48,IS_32_I!$G$3:$H$119,2,FALSE)),"")</f>
        <v>100</v>
      </c>
      <c r="AZ48" s="378">
        <f>IFERROR(IF(VLOOKUP($G48,IS_33_I!$G$3:$H$119,2,FALSE)="","",VLOOKUP($G48,IS_33_I!$G$3:$H$119,2,FALSE)),"")</f>
        <v>8.33</v>
      </c>
      <c r="BA48" s="378">
        <f>IFERROR(IF(VLOOKUP($G48,IS_34_I!$G$3:$H$119,2,FALSE)="","",VLOOKUP($G48,IS_34_I!$G$3:$H$119,2,FALSE)),"")</f>
        <v>1.36</v>
      </c>
      <c r="BB48" s="378">
        <f>IFERROR(IF(VLOOKUP($G48,IS_36_I!$G$3:$I$119,3,FALSE)="","",VLOOKUP($G48,IS_36_I!$G$3:$I$119,3,FALSE)),"")</f>
        <v>16.53</v>
      </c>
      <c r="BC48" s="378">
        <f>IFERROR(IF(VLOOKUP($G48,IS_37_I!$G$3:$I$119,3,FALSE)="","",VLOOKUP($G48,IS_37_I!$G$3:$I$119,3,FALSE)),"")</f>
        <v>21.08</v>
      </c>
      <c r="BD48" s="378" t="str">
        <f>IFERROR(IF(VLOOKUP($G48,IS_39_I!$G$3:$L$119,6,FALSE)="","",VLOOKUP($G48,IS_39_I!$G$3:$L$119,6,FALSE)),"")</f>
        <v>S/I</v>
      </c>
      <c r="BE48" s="378" t="str">
        <f>IFERROR(IF(VLOOKUP($G48,IS_39a_I!$G$3:$J$119,4,FALSE)="","",VLOOKUP($G48,IS_39a_I!$G$3:$J$119,4,FALSE)),"")</f>
        <v>S/I</v>
      </c>
      <c r="BF48" s="378">
        <f>IFERROR(IF(VLOOKUP($G48,IS_58_I!$G$3:$L$119,6,FALSE)="","",VLOOKUP($G48,IS_58_I!$G$3:$L$119,6,FALSE)),"")</f>
        <v>0.12721837033267605</v>
      </c>
      <c r="BG48" s="378"/>
      <c r="BH48" s="378">
        <f>IFERROR(IF(VLOOKUP($G48,DE_48_I!$G$3:$J$119,4,FALSE)="","",VLOOKUP($G48,DE_48_I!$G$3:$J$119,4,FALSE)),"")</f>
        <v>5.13</v>
      </c>
      <c r="BI48" s="378"/>
      <c r="BJ48" s="378">
        <f>IFERROR(IF(VLOOKUP($G48,IS_5_I!$G$3:$J$119,4,FALSE)="","",VLOOKUP($G48,IS_5_I!$G$3:$J$119,4,FALSE)),"")</f>
        <v>0.1</v>
      </c>
      <c r="BK48" s="378" t="str">
        <f>IFERROR(IF(VLOOKUP($G48,EA_48_I!$G$3:$J$119,4,FALSE)="","",VLOOKUP($G48,EA_48_I!$G$3:$J$119,4,FALSE)),"")</f>
        <v>Comuna no costera</v>
      </c>
      <c r="BL48" s="378">
        <f>IFERROR(IF(VLOOKUP($G48,IG_1_I!$G$3:$J$119,4,FALSE)="","",VLOOKUP($G48,IG_1_I!$G$3:$J$119,4,FALSE)),"")</f>
        <v>65.67</v>
      </c>
      <c r="BM48" s="378" t="str">
        <f>IFERROR(IF(VLOOKUP($G48,IG_66_I!$G$3:$H$119,2,FALSE)="","",VLOOKUP($G48,IG_66_I!$G$3:$H$119,2,FALSE)),"")</f>
        <v>SI</v>
      </c>
      <c r="BN48" s="690">
        <f>IFERROR(IF(VLOOKUP($G48,DE_3_I!$G$3:$J$119,4,FALSE)="","",VLOOKUP($G48,DE_3_I!$G$3:$J$119,4,FALSE)),"")</f>
        <v>35.17</v>
      </c>
      <c r="BO48" s="677"/>
      <c r="BP48" s="677"/>
      <c r="BQ48" s="677"/>
      <c r="BR48" s="677"/>
      <c r="BS48" s="378" t="str">
        <f>IFERROR(IF(VLOOKUP($G48,DE_98_IC!#REF!,2,FALSE)="","",VLOOKUP($G48,DE_98_IC!#REF!,2,FALSE)),"")</f>
        <v/>
      </c>
      <c r="BT48" s="378">
        <f>IFERROR(IF(VLOOKUP($G48,IP_6_I!$G$3:$J$119,4,FALSE)="","",VLOOKUP($G48,IP_6_I!$G$3:$J$119,4,FALSE)),"")</f>
        <v>1.0652483618729294</v>
      </c>
      <c r="BU48" s="378" t="str">
        <f>IFERROR(IF(VLOOKUP($G48,IP_48_34_34a_I!$G$3:$N$119,7,FALSE)="","",VLOOKUP($G48,IP_48_34_34a_I!$G$3:$N$119,7,FALSE)),"")</f>
        <v>NO</v>
      </c>
      <c r="BV48" s="378" t="str">
        <f>IFERROR(IF(VLOOKUP($G48,IP_48_34_34a_I!$G$3:$N$119,8,FALSE)="","",VLOOKUP($G48,IP_48_34_34a_I!$G$3:$N$119,8,FALSE)),"")</f>
        <v>NO</v>
      </c>
      <c r="BW48" s="378" t="str">
        <f>IFERROR(IF(VLOOKUP($G48,IP_48_34_34a_I!$G$3:$N$119,6,FALSE)="","",VLOOKUP($G48,IP_48_34_34a_I!$G$3:$N$119,6,FALSE)),"")</f>
        <v>SI</v>
      </c>
      <c r="BX48" s="378" t="str">
        <f>IFERROR(IF(VLOOKUP($G48,IP_43_43a_I!$G$3:$L$119,5,FALSE)="","",VLOOKUP($G48,IP_43_43a_I!$G$3:$L$119,5,FALSE)),"")</f>
        <v>Sin ZT</v>
      </c>
      <c r="BY48" s="378" t="str">
        <f>IFERROR(IF(VLOOKUP($G48,IP_43_43a_I!$G$3:$L$119,6,FALSE)="","",VLOOKUP($G48,IP_43_43a_I!$G$3:$L$119,6,FALSE)),"")</f>
        <v>Sin ZT</v>
      </c>
      <c r="BZ48" s="378"/>
      <c r="CA48" s="378"/>
      <c r="CB48" s="378"/>
      <c r="CC48" s="378" t="str">
        <f>IFERROR(IF(VLOOKUP($G48,IG_92_I!$G$3:$H$119,2,FALSE)="","",VLOOKUP($G48,IG_92_I!$G$3:$H$119,2,FALSE)),"")</f>
        <v>SI</v>
      </c>
      <c r="CD48" s="378">
        <f>IFERROR(IF(VLOOKUP($G48,IG_91_I!$G$3:$K$119,5,FALSE)="","",VLOOKUP($G48,IG_91_I!$G$3:$K$119,5,FALSE)),"")</f>
        <v>1272.2</v>
      </c>
      <c r="CE48" s="378">
        <f>IFERROR(IF(VLOOKUP($G48,IG_90_I!$G$3:$H$119,2,FALSE)="","",VLOOKUP($G48,IG_90_I!$G$3:$H$119,2,FALSE)),"")</f>
        <v>53.45</v>
      </c>
      <c r="CF48" s="96"/>
      <c r="CG48" s="96"/>
      <c r="CH48" s="96"/>
      <c r="CI48" s="96"/>
      <c r="CJ48" s="96"/>
      <c r="CK48" s="96"/>
      <c r="CL48" s="96"/>
      <c r="CM48" s="96"/>
      <c r="CN48" s="96"/>
      <c r="CO48" s="96"/>
      <c r="CP48" s="96"/>
    </row>
    <row r="49" spans="1:94" ht="15" x14ac:dyDescent="0.25">
      <c r="A49" s="429" t="s">
        <v>233</v>
      </c>
      <c r="B49" s="424" t="s">
        <v>241</v>
      </c>
      <c r="C49" s="419" t="s">
        <v>181</v>
      </c>
      <c r="D49" s="387" t="s">
        <v>241</v>
      </c>
      <c r="E49" s="377">
        <v>7401</v>
      </c>
      <c r="F49" s="166" t="s">
        <v>241</v>
      </c>
      <c r="G49" s="677">
        <v>7401</v>
      </c>
      <c r="H49" s="378">
        <f>IFERROR(IF(VLOOKUP($G49,BPU_20_I!$G$3:$H$119,2,FALSE)="","",VLOOKUP($G49,BPU_20_I!$G$3:$H$119,2,FALSE)),"")</f>
        <v>250.93</v>
      </c>
      <c r="I49" s="87">
        <f>IFERROR(IF(VLOOKUP($G49,BPU_21_I!$G$3:$J$119,4,FALSE)="","",VLOOKUP($G49,BPU_21_I!$G$3:$J$119,4,FALSE)),"")</f>
        <v>4.42</v>
      </c>
      <c r="J49" s="378">
        <f>IFERROR(IF(VLOOKUP($G49,BPU_22_I!$G$3:$H$119,2,FALSE)="","",VLOOKUP($G49,BPU_22_I!$G$3:$H$119,2,FALSE)),"")</f>
        <v>1870.23</v>
      </c>
      <c r="K49" s="378">
        <f>IFERROR(IF(VLOOKUP($G49,BPU_23_I!$G$3:$J$119,4,FALSE)="","",VLOOKUP($G49,BPU_23_I!$G$3:$J$119,4,FALSE)),"")</f>
        <v>0.54</v>
      </c>
      <c r="L49" s="378">
        <f>IFERROR(IF(VLOOKUP($G49,BPU_28a_I!$G$3:$J$119,4,FALSE)="","",VLOOKUP($G49,BPU_28a_I!$G$3:$J$119,4,FALSE)),"")</f>
        <v>84.88</v>
      </c>
      <c r="M49" s="378">
        <f>IFERROR(IF(VLOOKUP($G49,BPU_28b_I!$G$3:$J$119,4,FALSE)="","",VLOOKUP($G49,BPU_28b_I!$G$3:$J$119,4,FALSE)),"")</f>
        <v>90.35</v>
      </c>
      <c r="N49" s="378">
        <f>IFERROR(IF(VLOOKUP($G49,BPU_29_I!$G$3:$L$119,6,FALSE)="","",VLOOKUP($G49,BPU_29_I!$G$3:$L$119,6,FALSE)),"")</f>
        <v>4.24</v>
      </c>
      <c r="O49" s="378">
        <f>IFERROR(IF(VLOOKUP($G49,BPU_7_I!$G$3:$H$119,2,FALSE)="","",VLOOKUP($G49,BPU_7_I!$G$3:$H$119,2,FALSE)),"")</f>
        <v>966.31</v>
      </c>
      <c r="P49" s="378">
        <f>IFERROR(IF(VLOOKUP($G49,BPU_8_I!$G$3:$J$119,4,FALSE)="","",VLOOKUP($G49,BPU_8_I!$G$3:$J$119,4,FALSE)),"")</f>
        <v>8.3000000000000007</v>
      </c>
      <c r="Q49" s="378">
        <f>IFERROR(IF(VLOOKUP($G49,BPU_3_I!$G$3:$H$119,2,FALSE)="","",VLOOKUP($G49,BPU_3_I!$G$3:$H$119,2,FALSE)),"")</f>
        <v>752.43</v>
      </c>
      <c r="R49" s="378">
        <f>IFERROR(IF(VLOOKUP($G49,BPU_4_I!$G$3:$H$119,2,FALSE)="","",VLOOKUP($G49,BPU_4_I!$G$3:$H$119,2,FALSE)),"")</f>
        <v>0.99</v>
      </c>
      <c r="S49" s="378">
        <f>IFERROR(IF(VLOOKUP($G49,BPU_1_I!$G$3:$H$119,2,FALSE)="","",VLOOKUP($G49,BPU_1_I!$G$3:$H$119,2,FALSE)),"")</f>
        <v>565.6</v>
      </c>
      <c r="T49" s="378" t="str">
        <f>IFERROR(IF(VLOOKUP($G49,BPU_25_I!$G$3:$H$119,2,FALSE)="","",VLOOKUP($G49,BPU_25_I!$G$3:$H$119,2,FALSE)),"")</f>
        <v>S/I</v>
      </c>
      <c r="U49" s="378" t="str">
        <f>IFERROR(IF(VLOOKUP($G49,BPU_26_26x_26b_I!$G$3:$H$119,2,FALSE)="","",VLOOKUP($G49,BPU_26_26x_26b_I!$G$3:$H$119,2,FALSE)),"")</f>
        <v>S/I</v>
      </c>
      <c r="V49" s="378" t="str">
        <f>IFERROR(IF(VLOOKUP($G49,BPU_26_26x_26b_I!$G$3:$I$119,3,FALSE)="","",VLOOKUP($G49,BPU_26_26x_26b_I!$G$3:$I$119,3,FALSE)),"")</f>
        <v>S/I</v>
      </c>
      <c r="W49" s="378" t="str">
        <f>IFERROR(IF(VLOOKUP($G49,BPU_26_26x_26b_I!$G$3:$J$119,4,FALSE)="","",VLOOKUP($G49,BPU_26_26x_26b_I!$G$3:$J$119,4,FALSE)),"")</f>
        <v>S/I</v>
      </c>
      <c r="X49" s="378"/>
      <c r="Y49" s="378">
        <f>IFERROR(IF(VLOOKUP($G49,EA_93_I!$G$3:$L$119,6,FALSE)="","",VLOOKUP($G49,EA_93_I!$G$3:$L$119,6,FALSE)),"")</f>
        <v>2.75</v>
      </c>
      <c r="Z49" s="689">
        <v>14.5</v>
      </c>
      <c r="AA49" s="378" t="str">
        <f>IFERROR(IF(VLOOKUP($G49,DE_102_105_16_29_33_I!$G$3:$L$119,6,FALSE)="","",VLOOKUP($G49,DE_102_105_16_29_33_I!$G$3:$L$119,6,FALSE)),"")</f>
        <v>S/I</v>
      </c>
      <c r="AB49" s="378" t="str">
        <f>IFERROR(IF(VLOOKUP($G49,DE_102_105_16_29_33_I!$G$3:$L$119,2,FALSE)="","",VLOOKUP($G49,DE_102_105_16_29_33_I!$G$3:$L$119,2,FALSE)),"")</f>
        <v>S/I</v>
      </c>
      <c r="AC49" s="378" t="str">
        <f>IFERROR(IF(VLOOKUP($G49,DE_102_105_16_29_33_I!$G$3:$L$119,3,FALSE)="","",VLOOKUP($G49,DE_102_105_16_29_33_I!$G$3:$L$119,3,FALSE)),"")</f>
        <v>S/I</v>
      </c>
      <c r="AD49" s="378">
        <f>IFERROR(IF(VLOOKUP($G49,DE_28_I!$G$3:$J$119,4,FALSE)="","",VLOOKUP($G49,DE_28_I!$G$3:$J$119,4,FALSE)),"")</f>
        <v>7.0667097399450816</v>
      </c>
      <c r="AE49" s="378">
        <f>IFERROR(IF(VLOOKUP($G49,DE_31_I!$G$3:$J$119,4,FALSE)="","",VLOOKUP($G49,DE_31_I!$G$3:$J$119,4,FALSE)),"")</f>
        <v>533.03182038442901</v>
      </c>
      <c r="AF49" s="378" t="str">
        <f>IFERROR(IF(VLOOKUP($G49,DE_102_105_16_29_33_I!$G$3:$L$119,4,FALSE)="","",VLOOKUP($G49,DE_102_105_16_29_33_I!$G$3:$L$119,4,FALSE)),"")</f>
        <v>S/I</v>
      </c>
      <c r="AG49" s="378" t="str">
        <f>IFERROR(IF(VLOOKUP($G49,DE_102_105_16_29_33_I!$G$3:$L$119,5,FALSE)="","",VLOOKUP($G49,DE_102_105_16_29_33_I!$G$3:$L$119,5,FALSE)),"")</f>
        <v>S/I</v>
      </c>
      <c r="AH49" s="378"/>
      <c r="AI49" s="378" t="str">
        <f>IFERROR(IF(VLOOKUP($G49,EA_10_90_I!$G$3:$I$119,2,FALSE)="","",VLOOKUP($G49,EA_10_90_I!$G$3:$I$119,2,FALSE)),"")</f>
        <v>S/I</v>
      </c>
      <c r="AJ49" s="378" t="str">
        <f>IFERROR(IF(VLOOKUP($G49,EA_10_90_I!$G$3:$I$119,3,FALSE)="","",VLOOKUP($G49,EA_10_90_I!$G$3:$I$119,3,FALSE)),"")</f>
        <v>S/I</v>
      </c>
      <c r="AK49" s="378"/>
      <c r="AL49" s="378"/>
      <c r="AM49" s="690">
        <f>IFERROR(IF(VLOOKUP($G49,EA_34_I!$G$3:$J$119,4,FALSE)="","",VLOOKUP($G49,EA_34_I!$G$3:$J$119,4,FALSE)),"")</f>
        <v>0.96287114746771152</v>
      </c>
      <c r="AN49" s="378">
        <f>IFERROR(IF(VLOOKUP($G49,EA_35_I!$G$3:$J$119,4,FALSE)="","",VLOOKUP($G49,EA_35_I!$G$3:$J$119,4,FALSE)),"")</f>
        <v>0</v>
      </c>
      <c r="AO49" s="378">
        <f>IFERROR(IF(VLOOKUP($G49,EA_22_22a_I!$G$3:$J$119,4,FALSE)="","",VLOOKUP($G49,EA_22_22a_I!$G$3:$J$119,4,FALSE)),"")</f>
        <v>714.86</v>
      </c>
      <c r="AP49" s="378">
        <f>IFERROR(IF(VLOOKUP($G49,EA_22_22a_I!$G$3:$L$119,6,FALSE)="","",VLOOKUP($G49,EA_22_22a_I!$G$3:$L$119,6,FALSE)),"")</f>
        <v>547.77</v>
      </c>
      <c r="AQ49" s="378">
        <f>IFERROR(IF(VLOOKUP($G49,EA_23_I!$G$3:$L$119,6,FALSE)="","",VLOOKUP($G49,EA_23_I!$G$3:$L$119,6,FALSE)),"")</f>
        <v>0.01</v>
      </c>
      <c r="AR49" s="378"/>
      <c r="AS49" s="378"/>
      <c r="AT49" s="378"/>
      <c r="AU49" s="378">
        <f>IFERROR(IF(VLOOKUP($G49,BPU_24_I!$G$3:$J$119,4,FALSE)="","",VLOOKUP($G49,BPU_24_I!$G$3:$J$119,4,FALSE)),"")</f>
        <v>455.63</v>
      </c>
      <c r="AV49" s="378">
        <f>IFERROR(IF(VLOOKUP($G49,IS_91_I!$G$3:$H$119,2,FALSE)="","",VLOOKUP($G49,IS_91_I!$G$3:$H$119,2,FALSE)),"")</f>
        <v>9.23</v>
      </c>
      <c r="AW49" s="378">
        <f>IFERROR(IF(VLOOKUP($G49,IS_40_I!$G$3:$H$119,2,FALSE)="","",VLOOKUP($G49,IS_40_I!$G$3:$H$119,2,FALSE)),"")</f>
        <v>55.08</v>
      </c>
      <c r="AX49" s="378">
        <f>IFERROR(IF(VLOOKUP($G49,IS_31_I!$G$3:$H$119,2,FALSE)="","",VLOOKUP($G49,IS_31_I!$G$3:$H$119,2,FALSE)),"")</f>
        <v>14.95</v>
      </c>
      <c r="AY49" s="378">
        <f>IFERROR(IF(VLOOKUP($G49,IS_32_I!$G$3:$H$119,2,FALSE)="","",VLOOKUP($G49,IS_32_I!$G$3:$H$119,2,FALSE)),"")</f>
        <v>972</v>
      </c>
      <c r="AZ49" s="378">
        <f>IFERROR(IF(VLOOKUP($G49,IS_33_I!$G$3:$H$119,2,FALSE)="","",VLOOKUP($G49,IS_33_I!$G$3:$H$119,2,FALSE)),"")</f>
        <v>7.13</v>
      </c>
      <c r="BA49" s="378">
        <f>IFERROR(IF(VLOOKUP($G49,IS_34_I!$G$3:$H$119,2,FALSE)="","",VLOOKUP($G49,IS_34_I!$G$3:$H$119,2,FALSE)),"")</f>
        <v>1.21</v>
      </c>
      <c r="BB49" s="378">
        <f>IFERROR(IF(VLOOKUP($G49,IS_36_I!$G$3:$I$119,3,FALSE)="","",VLOOKUP($G49,IS_36_I!$G$3:$I$119,3,FALSE)),"")</f>
        <v>14.93</v>
      </c>
      <c r="BC49" s="378">
        <f>IFERROR(IF(VLOOKUP($G49,IS_37_I!$G$3:$I$119,3,FALSE)="","",VLOOKUP($G49,IS_37_I!$G$3:$I$119,3,FALSE)),"")</f>
        <v>22.79</v>
      </c>
      <c r="BD49" s="378" t="str">
        <f>IFERROR(IF(VLOOKUP($G49,IS_39_I!$G$3:$L$119,6,FALSE)="","",VLOOKUP($G49,IS_39_I!$G$3:$L$119,6,FALSE)),"")</f>
        <v>S/I</v>
      </c>
      <c r="BE49" s="378" t="str">
        <f>IFERROR(IF(VLOOKUP($G49,IS_39a_I!$G$3:$J$119,4,FALSE)="","",VLOOKUP($G49,IS_39a_I!$G$3:$J$119,4,FALSE)),"")</f>
        <v>S/I</v>
      </c>
      <c r="BF49" s="378">
        <f>IFERROR(IF(VLOOKUP($G49,IS_58_I!$G$3:$L$119,6,FALSE)="","",VLOOKUP($G49,IS_58_I!$G$3:$L$119,6,FALSE)),"")</f>
        <v>0.27661120982070747</v>
      </c>
      <c r="BG49" s="378"/>
      <c r="BH49" s="378">
        <f>IFERROR(IF(VLOOKUP($G49,DE_48_I!$G$3:$J$119,4,FALSE)="","",VLOOKUP($G49,DE_48_I!$G$3:$J$119,4,FALSE)),"")</f>
        <v>3.7</v>
      </c>
      <c r="BI49" s="378"/>
      <c r="BJ49" s="378">
        <f>IFERROR(IF(VLOOKUP($G49,IS_5_I!$G$3:$J$119,4,FALSE)="","",VLOOKUP($G49,IS_5_I!$G$3:$J$119,4,FALSE)),"")</f>
        <v>0.01</v>
      </c>
      <c r="BK49" s="378" t="str">
        <f>IFERROR(IF(VLOOKUP($G49,EA_48_I!$G$3:$J$119,4,FALSE)="","",VLOOKUP($G49,EA_48_I!$G$3:$J$119,4,FALSE)),"")</f>
        <v>Comuna no costera</v>
      </c>
      <c r="BL49" s="378">
        <f>IFERROR(IF(VLOOKUP($G49,IG_1_I!$G$3:$J$119,4,FALSE)="","",VLOOKUP($G49,IG_1_I!$G$3:$J$119,4,FALSE)),"")</f>
        <v>2.77</v>
      </c>
      <c r="BM49" s="378" t="str">
        <f>IFERROR(IF(VLOOKUP($G49,IG_66_I!$G$3:$H$119,2,FALSE)="","",VLOOKUP($G49,IG_66_I!$G$3:$H$119,2,FALSE)),"")</f>
        <v>NO</v>
      </c>
      <c r="BN49" s="690">
        <f>IFERROR(IF(VLOOKUP($G49,DE_3_I!$G$3:$J$119,4,FALSE)="","",VLOOKUP($G49,DE_3_I!$G$3:$J$119,4,FALSE)),"")</f>
        <v>52.53</v>
      </c>
      <c r="BO49" s="677"/>
      <c r="BP49" s="677"/>
      <c r="BQ49" s="677"/>
      <c r="BR49" s="677"/>
      <c r="BS49" s="378" t="str">
        <f>IFERROR(IF(VLOOKUP($G49,DE_98_IC!#REF!,2,FALSE)="","",VLOOKUP($G49,DE_98_IC!#REF!,2,FALSE)),"")</f>
        <v/>
      </c>
      <c r="BT49" s="378">
        <f>IFERROR(IF(VLOOKUP($G49,IP_6_I!$G$3:$J$119,4,FALSE)="","",VLOOKUP($G49,IP_6_I!$G$3:$J$119,4,FALSE)),"")</f>
        <v>4.624299501178307E-2</v>
      </c>
      <c r="BU49" s="378" t="str">
        <f>IFERROR(IF(VLOOKUP($G49,IP_48_34_34a_I!$G$3:$N$119,7,FALSE)="","",VLOOKUP($G49,IP_48_34_34a_I!$G$3:$N$119,7,FALSE)),"")</f>
        <v>S/ZCH</v>
      </c>
      <c r="BV49" s="378" t="str">
        <f>IFERROR(IF(VLOOKUP($G49,IP_48_34_34a_I!$G$3:$N$119,8,FALSE)="","",VLOOKUP($G49,IP_48_34_34a_I!$G$3:$N$119,8,FALSE)),"")</f>
        <v>S/ZCH</v>
      </c>
      <c r="BW49" s="378" t="str">
        <f>IFERROR(IF(VLOOKUP($G49,IP_48_34_34a_I!$G$3:$N$119,6,FALSE)="","",VLOOKUP($G49,IP_48_34_34a_I!$G$3:$N$119,6,FALSE)),"")</f>
        <v>NO</v>
      </c>
      <c r="BX49" s="378" t="str">
        <f>IFERROR(IF(VLOOKUP($G49,IP_43_43a_I!$G$3:$L$119,5,FALSE)="","",VLOOKUP($G49,IP_43_43a_I!$G$3:$L$119,5,FALSE)),"")</f>
        <v>Sin ZT</v>
      </c>
      <c r="BY49" s="378" t="str">
        <f>IFERROR(IF(VLOOKUP($G49,IP_43_43a_I!$G$3:$L$119,6,FALSE)="","",VLOOKUP($G49,IP_43_43a_I!$G$3:$L$119,6,FALSE)),"")</f>
        <v>Sin ZT</v>
      </c>
      <c r="BZ49" s="378"/>
      <c r="CA49" s="378"/>
      <c r="CB49" s="378"/>
      <c r="CC49" s="378" t="str">
        <f>IFERROR(IF(VLOOKUP($G49,IG_92_I!$G$3:$H$119,2,FALSE)="","",VLOOKUP($G49,IG_92_I!$G$3:$H$119,2,FALSE)),"")</f>
        <v>S/I</v>
      </c>
      <c r="CD49" s="378" t="str">
        <f>IFERROR(IF(VLOOKUP($G49,IG_91_I!$G$3:$K$119,5,FALSE)="","",VLOOKUP($G49,IG_91_I!$G$3:$K$119,5,FALSE)),"")</f>
        <v/>
      </c>
      <c r="CE49" s="378">
        <f>IFERROR(IF(VLOOKUP($G49,IG_90_I!$G$3:$H$119,2,FALSE)="","",VLOOKUP($G49,IG_90_I!$G$3:$H$119,2,FALSE)),"")</f>
        <v>33.51</v>
      </c>
      <c r="CF49" s="96"/>
      <c r="CG49" s="96"/>
      <c r="CH49" s="96"/>
      <c r="CI49" s="96"/>
      <c r="CJ49" s="96"/>
      <c r="CK49" s="96"/>
      <c r="CL49" s="96"/>
      <c r="CM49" s="96"/>
      <c r="CN49" s="96"/>
      <c r="CO49" s="96"/>
      <c r="CP49" s="96"/>
    </row>
    <row r="50" spans="1:94" ht="15" x14ac:dyDescent="0.25">
      <c r="A50" s="429" t="s">
        <v>242</v>
      </c>
      <c r="B50" s="429" t="s">
        <v>243</v>
      </c>
      <c r="C50" s="419" t="s">
        <v>244</v>
      </c>
      <c r="D50" s="392" t="s">
        <v>244</v>
      </c>
      <c r="E50" s="377">
        <v>8001</v>
      </c>
      <c r="F50" s="429" t="s">
        <v>243</v>
      </c>
      <c r="G50" s="677">
        <v>8101</v>
      </c>
      <c r="H50" s="378">
        <f>IFERROR(IF(VLOOKUP($G50,BPU_20_I!$G$3:$H$119,2,FALSE)="","",VLOOKUP($G50,BPU_20_I!$G$3:$H$119,2,FALSE)),"")</f>
        <v>334.88</v>
      </c>
      <c r="I50" s="87">
        <f>IFERROR(IF(VLOOKUP($G50,BPU_21_I!$G$3:$J$119,4,FALSE)="","",VLOOKUP($G50,BPU_21_I!$G$3:$J$119,4,FALSE)),"")</f>
        <v>4.2</v>
      </c>
      <c r="J50" s="378">
        <f>IFERROR(IF(VLOOKUP($G50,BPU_22_I!$G$3:$H$119,2,FALSE)="","",VLOOKUP($G50,BPU_22_I!$G$3:$H$119,2,FALSE)),"")</f>
        <v>1793.91</v>
      </c>
      <c r="K50" s="378">
        <f>IFERROR(IF(VLOOKUP($G50,BPU_23_I!$G$3:$J$119,4,FALSE)="","",VLOOKUP($G50,BPU_23_I!$G$3:$J$119,4,FALSE)),"")</f>
        <v>6.93</v>
      </c>
      <c r="L50" s="378">
        <f>IFERROR(IF(VLOOKUP($G50,BPU_28a_I!$G$3:$J$119,4,FALSE)="","",VLOOKUP($G50,BPU_28a_I!$G$3:$J$119,4,FALSE)),"")</f>
        <v>71.3</v>
      </c>
      <c r="M50" s="378">
        <f>IFERROR(IF(VLOOKUP($G50,BPU_28b_I!$G$3:$J$119,4,FALSE)="","",VLOOKUP($G50,BPU_28b_I!$G$3:$J$119,4,FALSE)),"")</f>
        <v>82.91</v>
      </c>
      <c r="N50" s="378">
        <f>IFERROR(IF(VLOOKUP($G50,BPU_29_I!$G$3:$L$119,6,FALSE)="","",VLOOKUP($G50,BPU_29_I!$G$3:$L$119,6,FALSE)),"")</f>
        <v>8.74</v>
      </c>
      <c r="O50" s="378">
        <f>IFERROR(IF(VLOOKUP($G50,BPU_7_I!$G$3:$H$119,2,FALSE)="","",VLOOKUP($G50,BPU_7_I!$G$3:$H$119,2,FALSE)),"")</f>
        <v>1240.49</v>
      </c>
      <c r="P50" s="378">
        <f>IFERROR(IF(VLOOKUP($G50,BPU_8_I!$G$3:$J$119,4,FALSE)="","",VLOOKUP($G50,BPU_8_I!$G$3:$J$119,4,FALSE)),"")</f>
        <v>7.36</v>
      </c>
      <c r="Q50" s="378">
        <f>IFERROR(IF(VLOOKUP($G50,BPU_3_I!$G$3:$H$119,2,FALSE)="","",VLOOKUP($G50,BPU_3_I!$G$3:$H$119,2,FALSE)),"")</f>
        <v>712.07</v>
      </c>
      <c r="R50" s="378">
        <f>IFERROR(IF(VLOOKUP($G50,BPU_4_I!$G$3:$H$119,2,FALSE)="","",VLOOKUP($G50,BPU_4_I!$G$3:$H$119,2,FALSE)),"")</f>
        <v>1.05</v>
      </c>
      <c r="S50" s="378">
        <f>IFERROR(IF(VLOOKUP($G50,BPU_1_I!$G$3:$H$119,2,FALSE)="","",VLOOKUP($G50,BPU_1_I!$G$3:$H$119,2,FALSE)),"")</f>
        <v>871.67</v>
      </c>
      <c r="T50" s="378">
        <f>IFERROR(IF(VLOOKUP($G50,BPU_25_I!$G$3:$H$119,2,FALSE)="","",VLOOKUP($G50,BPU_25_I!$G$3:$H$119,2,FALSE)),"")</f>
        <v>257.12</v>
      </c>
      <c r="U50" s="378">
        <f>IFERROR(IF(VLOOKUP($G50,BPU_26_26x_26b_I!$G$3:$H$119,2,FALSE)="","",VLOOKUP($G50,BPU_26_26x_26b_I!$G$3:$H$119,2,FALSE)),"")</f>
        <v>29.05</v>
      </c>
      <c r="V50" s="378" t="str">
        <f>IFERROR(IF(VLOOKUP($G50,BPU_26_26x_26b_I!$G$3:$I$119,3,FALSE)="","",VLOOKUP($G50,BPU_26_26x_26b_I!$G$3:$I$119,3,FALSE)),"")</f>
        <v>S/I</v>
      </c>
      <c r="W50" s="378" t="str">
        <f>IFERROR(IF(VLOOKUP($G50,BPU_26_26x_26b_I!$G$3:$J$119,4,FALSE)="","",VLOOKUP($G50,BPU_26_26x_26b_I!$G$3:$J$119,4,FALSE)),"")</f>
        <v>S/I</v>
      </c>
      <c r="X50" s="378"/>
      <c r="Y50" s="378">
        <f>IFERROR(IF(VLOOKUP($G50,EA_93_I!$G$3:$L$119,6,FALSE)="","",VLOOKUP($G50,EA_93_I!$G$3:$L$119,6,FALSE)),"")</f>
        <v>4.29</v>
      </c>
      <c r="Z50" s="689">
        <v>26.96</v>
      </c>
      <c r="AA50" s="378" t="str">
        <f>IFERROR(IF(VLOOKUP($G50,DE_102_105_16_29_33_I!$G$3:$L$119,6,FALSE)="","",VLOOKUP($G50,DE_102_105_16_29_33_I!$G$3:$L$119,6,FALSE)),"")</f>
        <v>S/I</v>
      </c>
      <c r="AB50" s="378" t="str">
        <f>IFERROR(IF(VLOOKUP($G50,DE_102_105_16_29_33_I!$G$3:$L$119,2,FALSE)="","",VLOOKUP($G50,DE_102_105_16_29_33_I!$G$3:$L$119,2,FALSE)),"")</f>
        <v>S/I</v>
      </c>
      <c r="AC50" s="378" t="str">
        <f>IFERROR(IF(VLOOKUP($G50,DE_102_105_16_29_33_I!$G$3:$L$119,3,FALSE)="","",VLOOKUP($G50,DE_102_105_16_29_33_I!$G$3:$L$119,3,FALSE)),"")</f>
        <v>S/I</v>
      </c>
      <c r="AD50" s="378">
        <f>IFERROR(IF(VLOOKUP($G50,DE_28_I!$G$3:$J$119,4,FALSE)="","",VLOOKUP($G50,DE_28_I!$G$3:$J$119,4,FALSE)),"")</f>
        <v>5.4991539763113364</v>
      </c>
      <c r="AE50" s="378">
        <f>IFERROR(IF(VLOOKUP($G50,DE_31_I!$G$3:$J$119,4,FALSE)="","",VLOOKUP($G50,DE_31_I!$G$3:$J$119,4,FALSE)),"")</f>
        <v>423.01184433164127</v>
      </c>
      <c r="AF50" s="378" t="str">
        <f>IFERROR(IF(VLOOKUP($G50,DE_102_105_16_29_33_I!$G$3:$L$119,4,FALSE)="","",VLOOKUP($G50,DE_102_105_16_29_33_I!$G$3:$L$119,4,FALSE)),"")</f>
        <v>S/I</v>
      </c>
      <c r="AG50" s="378" t="str">
        <f>IFERROR(IF(VLOOKUP($G50,DE_102_105_16_29_33_I!$G$3:$L$119,5,FALSE)="","",VLOOKUP($G50,DE_102_105_16_29_33_I!$G$3:$L$119,5,FALSE)),"")</f>
        <v>S/I</v>
      </c>
      <c r="AH50" s="378"/>
      <c r="AI50" s="378" t="str">
        <f>IFERROR(IF(VLOOKUP($G50,EA_10_90_I!$G$3:$I$119,2,FALSE)="","",VLOOKUP($G50,EA_10_90_I!$G$3:$I$119,2,FALSE)),"")</f>
        <v>S/I</v>
      </c>
      <c r="AJ50" s="378" t="str">
        <f>IFERROR(IF(VLOOKUP($G50,EA_10_90_I!$G$3:$I$119,3,FALSE)="","",VLOOKUP($G50,EA_10_90_I!$G$3:$I$119,3,FALSE)),"")</f>
        <v>S/I</v>
      </c>
      <c r="AK50" s="378"/>
      <c r="AL50" s="378"/>
      <c r="AM50" s="690">
        <f>IFERROR(IF(VLOOKUP($G50,EA_34_I!$G$3:$J$119,4,FALSE)="","",VLOOKUP($G50,EA_34_I!$G$3:$J$119,4,FALSE)),"")</f>
        <v>1.1261850126324084</v>
      </c>
      <c r="AN50" s="378" t="str">
        <f>IFERROR(IF(VLOOKUP($G50,EA_35_I!$G$3:$J$119,4,FALSE)="","",VLOOKUP($G50,EA_35_I!$G$3:$J$119,4,FALSE)),"")</f>
        <v>S/R</v>
      </c>
      <c r="AO50" s="378">
        <f>IFERROR(IF(VLOOKUP($G50,EA_22_22a_I!$G$3:$J$119,4,FALSE)="","",VLOOKUP($G50,EA_22_22a_I!$G$3:$J$119,4,FALSE)),"")</f>
        <v>861.98</v>
      </c>
      <c r="AP50" s="378">
        <f>IFERROR(IF(VLOOKUP($G50,EA_22_22a_I!$G$3:$L$119,6,FALSE)="","",VLOOKUP($G50,EA_22_22a_I!$G$3:$L$119,6,FALSE)),"")</f>
        <v>867.71</v>
      </c>
      <c r="AQ50" s="378">
        <f>IFERROR(IF(VLOOKUP($G50,EA_23_I!$G$3:$L$119,6,FALSE)="","",VLOOKUP($G50,EA_23_I!$G$3:$L$119,6,FALSE)),"")</f>
        <v>0.12</v>
      </c>
      <c r="AR50" s="378"/>
      <c r="AS50" s="378"/>
      <c r="AT50" s="378"/>
      <c r="AU50" s="378">
        <f>IFERROR(IF(VLOOKUP($G50,BPU_24_I!$G$3:$J$119,4,FALSE)="","",VLOOKUP($G50,BPU_24_I!$G$3:$J$119,4,FALSE)),"")</f>
        <v>786.33</v>
      </c>
      <c r="AV50" s="378">
        <f>IFERROR(IF(VLOOKUP($G50,IS_91_I!$G$3:$H$119,2,FALSE)="","",VLOOKUP($G50,IS_91_I!$G$3:$H$119,2,FALSE)),"")</f>
        <v>3.43</v>
      </c>
      <c r="AW50" s="378">
        <f>IFERROR(IF(VLOOKUP($G50,IS_40_I!$G$3:$H$119,2,FALSE)="","",VLOOKUP($G50,IS_40_I!$G$3:$H$119,2,FALSE)),"")</f>
        <v>31.7</v>
      </c>
      <c r="AX50" s="378">
        <f>IFERROR(IF(VLOOKUP($G50,IS_31_I!$G$3:$H$119,2,FALSE)="","",VLOOKUP($G50,IS_31_I!$G$3:$H$119,2,FALSE)),"")</f>
        <v>9.25</v>
      </c>
      <c r="AY50" s="378">
        <f>IFERROR(IF(VLOOKUP($G50,IS_32_I!$G$3:$H$119,2,FALSE)="","",VLOOKUP($G50,IS_32_I!$G$3:$H$119,2,FALSE)),"")</f>
        <v>5567</v>
      </c>
      <c r="AZ50" s="378">
        <f>IFERROR(IF(VLOOKUP($G50,IS_33_I!$G$3:$H$119,2,FALSE)="","",VLOOKUP($G50,IS_33_I!$G$3:$H$119,2,FALSE)),"")</f>
        <v>4.8</v>
      </c>
      <c r="BA50" s="378">
        <f>IFERROR(IF(VLOOKUP($G50,IS_34_I!$G$3:$H$119,2,FALSE)="","",VLOOKUP($G50,IS_34_I!$G$3:$H$119,2,FALSE)),"")</f>
        <v>2.88</v>
      </c>
      <c r="BB50" s="378">
        <f>IFERROR(IF(VLOOKUP($G50,IS_36_I!$G$3:$I$119,3,FALSE)="","",VLOOKUP($G50,IS_36_I!$G$3:$I$119,3,FALSE)),"")</f>
        <v>11.6</v>
      </c>
      <c r="BC50" s="378">
        <f>IFERROR(IF(VLOOKUP($G50,IS_37_I!$G$3:$I$119,3,FALSE)="","",VLOOKUP($G50,IS_37_I!$G$3:$I$119,3,FALSE)),"")</f>
        <v>13.45</v>
      </c>
      <c r="BD50" s="378">
        <f>IFERROR(IF(VLOOKUP($G50,IS_39_I!$G$3:$L$119,6,FALSE)="","",VLOOKUP($G50,IS_39_I!$G$3:$L$119,6,FALSE)),"")</f>
        <v>53.19</v>
      </c>
      <c r="BE50" s="378">
        <f>IFERROR(IF(VLOOKUP($G50,IS_39a_I!$G$3:$J$119,4,FALSE)="","",VLOOKUP($G50,IS_39a_I!$G$3:$J$119,4,FALSE)),"")</f>
        <v>45.22</v>
      </c>
      <c r="BF50" s="378">
        <f>IFERROR(IF(VLOOKUP($G50,IS_58_I!$G$3:$L$119,6,FALSE)="","",VLOOKUP($G50,IS_58_I!$G$3:$L$119,6,FALSE)),"")</f>
        <v>0.6197123519458545</v>
      </c>
      <c r="BG50" s="378"/>
      <c r="BH50" s="378">
        <f>IFERROR(IF(VLOOKUP($G50,DE_48_I!$G$3:$J$119,4,FALSE)="","",VLOOKUP($G50,DE_48_I!$G$3:$J$119,4,FALSE)),"")</f>
        <v>9.48</v>
      </c>
      <c r="BI50" s="378"/>
      <c r="BJ50" s="378">
        <f>IFERROR(IF(VLOOKUP($G50,IS_5_I!$G$3:$J$119,4,FALSE)="","",VLOOKUP($G50,IS_5_I!$G$3:$J$119,4,FALSE)),"")</f>
        <v>0.25</v>
      </c>
      <c r="BK50" s="378" t="str">
        <f>IFERROR(IF(VLOOKUP($G50,EA_48_I!$G$3:$J$119,4,FALSE)="","",VLOOKUP($G50,EA_48_I!$G$3:$J$119,4,FALSE)),"")</f>
        <v>Comuna no costera</v>
      </c>
      <c r="BL50" s="378">
        <f>IFERROR(IF(VLOOKUP($G50,IG_1_I!$G$3:$J$119,4,FALSE)="","",VLOOKUP($G50,IG_1_I!$G$3:$J$119,4,FALSE)),"")</f>
        <v>15.8</v>
      </c>
      <c r="BM50" s="378" t="str">
        <f>IFERROR(IF(VLOOKUP($G50,IG_66_I!$G$3:$H$119,2,FALSE)="","",VLOOKUP($G50,IG_66_I!$G$3:$H$119,2,FALSE)),"")</f>
        <v>SI</v>
      </c>
      <c r="BN50" s="690">
        <f>IFERROR(IF(VLOOKUP($G50,DE_3_I!$G$3:$J$119,4,FALSE)="","",VLOOKUP($G50,DE_3_I!$G$3:$J$119,4,FALSE)),"")</f>
        <v>12.06</v>
      </c>
      <c r="BO50" s="677"/>
      <c r="BP50" s="677"/>
      <c r="BQ50" s="677"/>
      <c r="BR50" s="677"/>
      <c r="BS50" s="378" t="str">
        <f>IFERROR(IF(VLOOKUP($G50,DE_98_IC!#REF!,2,FALSE)="","",VLOOKUP($G50,DE_98_IC!#REF!,2,FALSE)),"")</f>
        <v/>
      </c>
      <c r="BT50" s="378">
        <f>IFERROR(IF(VLOOKUP($G50,IP_6_I!$G$3:$J$119,4,FALSE)="","",VLOOKUP($G50,IP_6_I!$G$3:$J$119,4,FALSE)),"")</f>
        <v>0.10726118868240243</v>
      </c>
      <c r="BU50" s="378" t="str">
        <f>IFERROR(IF(VLOOKUP($G50,IP_48_34_34a_I!$G$3:$N$119,7,FALSE)="","",VLOOKUP($G50,IP_48_34_34a_I!$G$3:$N$119,7,FALSE)),"")</f>
        <v>S/ZCH</v>
      </c>
      <c r="BV50" s="378" t="str">
        <f>IFERROR(IF(VLOOKUP($G50,IP_48_34_34a_I!$G$3:$N$119,8,FALSE)="","",VLOOKUP($G50,IP_48_34_34a_I!$G$3:$N$119,8,FALSE)),"")</f>
        <v>S/ZCH</v>
      </c>
      <c r="BW50" s="378" t="str">
        <f>IFERROR(IF(VLOOKUP($G50,IP_48_34_34a_I!$G$3:$N$119,6,FALSE)="","",VLOOKUP($G50,IP_48_34_34a_I!$G$3:$N$119,6,FALSE)),"")</f>
        <v>SI</v>
      </c>
      <c r="BX50" s="378" t="str">
        <f>IFERROR(IF(VLOOKUP($G50,IP_43_43a_I!$G$3:$L$119,5,FALSE)="","",VLOOKUP($G50,IP_43_43a_I!$G$3:$L$119,5,FALSE)),"")</f>
        <v>Sin ZT</v>
      </c>
      <c r="BY50" s="378" t="str">
        <f>IFERROR(IF(VLOOKUP($G50,IP_43_43a_I!$G$3:$L$119,6,FALSE)="","",VLOOKUP($G50,IP_43_43a_I!$G$3:$L$119,6,FALSE)),"")</f>
        <v>Sin ZT</v>
      </c>
      <c r="BZ50" s="378"/>
      <c r="CA50" s="378"/>
      <c r="CB50" s="378"/>
      <c r="CC50" s="378" t="str">
        <f>IFERROR(IF(VLOOKUP($G50,IG_92_I!$G$3:$H$119,2,FALSE)="","",VLOOKUP($G50,IG_92_I!$G$3:$H$119,2,FALSE)),"")</f>
        <v>S/I</v>
      </c>
      <c r="CD50" s="378" t="str">
        <f>IFERROR(IF(VLOOKUP($G50,IG_91_I!$G$3:$K$119,5,FALSE)="","",VLOOKUP($G50,IG_91_I!$G$3:$K$119,5,FALSE)),"")</f>
        <v/>
      </c>
      <c r="CE50" s="378">
        <f>IFERROR(IF(VLOOKUP($G50,IG_90_I!$G$3:$H$119,2,FALSE)="","",VLOOKUP($G50,IG_90_I!$G$3:$H$119,2,FALSE)),"")</f>
        <v>28.41</v>
      </c>
      <c r="CF50" s="96"/>
      <c r="CG50" s="96"/>
      <c r="CH50" s="96"/>
      <c r="CI50" s="96"/>
      <c r="CJ50" s="96"/>
      <c r="CK50" s="96"/>
      <c r="CL50" s="96"/>
      <c r="CM50" s="96"/>
      <c r="CN50" s="96"/>
      <c r="CO50" s="96"/>
      <c r="CP50" s="96"/>
    </row>
    <row r="51" spans="1:94" ht="15" x14ac:dyDescent="0.25">
      <c r="A51" s="429" t="s">
        <v>242</v>
      </c>
      <c r="B51" s="429" t="s">
        <v>243</v>
      </c>
      <c r="C51" s="419" t="s">
        <v>244</v>
      </c>
      <c r="D51" s="392" t="s">
        <v>244</v>
      </c>
      <c r="E51" s="377">
        <v>8001</v>
      </c>
      <c r="F51" s="429" t="s">
        <v>245</v>
      </c>
      <c r="G51" s="677">
        <v>8102</v>
      </c>
      <c r="H51" s="378">
        <f>IFERROR(IF(VLOOKUP($G51,BPU_20_I!$G$3:$H$119,2,FALSE)="","",VLOOKUP($G51,BPU_20_I!$G$3:$H$119,2,FALSE)),"")</f>
        <v>260.42</v>
      </c>
      <c r="I51" s="87">
        <f>IFERROR(IF(VLOOKUP($G51,BPU_21_I!$G$3:$J$119,4,FALSE)="","",VLOOKUP($G51,BPU_21_I!$G$3:$J$119,4,FALSE)),"")</f>
        <v>3.93</v>
      </c>
      <c r="J51" s="378">
        <f>IFERROR(IF(VLOOKUP($G51,BPU_22_I!$G$3:$H$119,2,FALSE)="","",VLOOKUP($G51,BPU_22_I!$G$3:$H$119,2,FALSE)),"")</f>
        <v>1614.89</v>
      </c>
      <c r="K51" s="378">
        <f>IFERROR(IF(VLOOKUP($G51,BPU_23_I!$G$3:$J$119,4,FALSE)="","",VLOOKUP($G51,BPU_23_I!$G$3:$J$119,4,FALSE)),"")</f>
        <v>1.19</v>
      </c>
      <c r="L51" s="378">
        <f>IFERROR(IF(VLOOKUP($G51,BPU_28a_I!$G$3:$J$119,4,FALSE)="","",VLOOKUP($G51,BPU_28a_I!$G$3:$J$119,4,FALSE)),"")</f>
        <v>82.01</v>
      </c>
      <c r="M51" s="378">
        <f>IFERROR(IF(VLOOKUP($G51,BPU_28b_I!$G$3:$J$119,4,FALSE)="","",VLOOKUP($G51,BPU_28b_I!$G$3:$J$119,4,FALSE)),"")</f>
        <v>84.37</v>
      </c>
      <c r="N51" s="378">
        <f>IFERROR(IF(VLOOKUP($G51,BPU_29_I!$G$3:$L$119,6,FALSE)="","",VLOOKUP($G51,BPU_29_I!$G$3:$L$119,6,FALSE)),"")</f>
        <v>4.2300000000000004</v>
      </c>
      <c r="O51" s="378">
        <f>IFERROR(IF(VLOOKUP($G51,BPU_7_I!$G$3:$H$119,2,FALSE)="","",VLOOKUP($G51,BPU_7_I!$G$3:$H$119,2,FALSE)),"")</f>
        <v>1416.37</v>
      </c>
      <c r="P51" s="378">
        <f>IFERROR(IF(VLOOKUP($G51,BPU_8_I!$G$3:$J$119,4,FALSE)="","",VLOOKUP($G51,BPU_8_I!$G$3:$J$119,4,FALSE)),"")</f>
        <v>10.88</v>
      </c>
      <c r="Q51" s="378">
        <f>IFERROR(IF(VLOOKUP($G51,BPU_3_I!$G$3:$H$119,2,FALSE)="","",VLOOKUP($G51,BPU_3_I!$G$3:$H$119,2,FALSE)),"")</f>
        <v>671.69</v>
      </c>
      <c r="R51" s="378">
        <f>IFERROR(IF(VLOOKUP($G51,BPU_4_I!$G$3:$H$119,2,FALSE)="","",VLOOKUP($G51,BPU_4_I!$G$3:$H$119,2,FALSE)),"")</f>
        <v>0.85</v>
      </c>
      <c r="S51" s="378">
        <f>IFERROR(IF(VLOOKUP($G51,BPU_1_I!$G$3:$H$119,2,FALSE)="","",VLOOKUP($G51,BPU_1_I!$G$3:$H$119,2,FALSE)),"")</f>
        <v>641.15</v>
      </c>
      <c r="T51" s="378">
        <f>IFERROR(IF(VLOOKUP($G51,BPU_25_I!$G$3:$H$119,2,FALSE)="","",VLOOKUP($G51,BPU_25_I!$G$3:$H$119,2,FALSE)),"")</f>
        <v>1443.94</v>
      </c>
      <c r="U51" s="378">
        <f>IFERROR(IF(VLOOKUP($G51,BPU_26_26x_26b_I!$G$3:$H$119,2,FALSE)="","",VLOOKUP($G51,BPU_26_26x_26b_I!$G$3:$H$119,2,FALSE)),"")</f>
        <v>0.25</v>
      </c>
      <c r="V51" s="378" t="str">
        <f>IFERROR(IF(VLOOKUP($G51,BPU_26_26x_26b_I!$G$3:$I$119,3,FALSE)="","",VLOOKUP($G51,BPU_26_26x_26b_I!$G$3:$I$119,3,FALSE)),"")</f>
        <v>S/I</v>
      </c>
      <c r="W51" s="378" t="str">
        <f>IFERROR(IF(VLOOKUP($G51,BPU_26_26x_26b_I!$G$3:$J$119,4,FALSE)="","",VLOOKUP($G51,BPU_26_26x_26b_I!$G$3:$J$119,4,FALSE)),"")</f>
        <v>S/I</v>
      </c>
      <c r="X51" s="378"/>
      <c r="Y51" s="378">
        <f>IFERROR(IF(VLOOKUP($G51,EA_93_I!$G$3:$L$119,6,FALSE)="","",VLOOKUP($G51,EA_93_I!$G$3:$L$119,6,FALSE)),"")</f>
        <v>1.81</v>
      </c>
      <c r="Z51" s="689">
        <v>11.27</v>
      </c>
      <c r="AA51" s="378" t="str">
        <f>IFERROR(IF(VLOOKUP($G51,DE_102_105_16_29_33_I!$G$3:$L$119,6,FALSE)="","",VLOOKUP($G51,DE_102_105_16_29_33_I!$G$3:$L$119,6,FALSE)),"")</f>
        <v>S/I</v>
      </c>
      <c r="AB51" s="378" t="str">
        <f>IFERROR(IF(VLOOKUP($G51,DE_102_105_16_29_33_I!$G$3:$L$119,2,FALSE)="","",VLOOKUP($G51,DE_102_105_16_29_33_I!$G$3:$L$119,2,FALSE)),"")</f>
        <v>S/I</v>
      </c>
      <c r="AC51" s="378" t="str">
        <f>IFERROR(IF(VLOOKUP($G51,DE_102_105_16_29_33_I!$G$3:$L$119,3,FALSE)="","",VLOOKUP($G51,DE_102_105_16_29_33_I!$G$3:$L$119,3,FALSE)),"")</f>
        <v>S/I</v>
      </c>
      <c r="AD51" s="378">
        <f>IFERROR(IF(VLOOKUP($G51,DE_28_I!$G$3:$J$119,4,FALSE)="","",VLOOKUP($G51,DE_28_I!$G$3:$J$119,4,FALSE)),"")</f>
        <v>4.0441949625507547</v>
      </c>
      <c r="AE51" s="378">
        <f>IFERROR(IF(VLOOKUP($G51,DE_31_I!$G$3:$J$119,4,FALSE)="","",VLOOKUP($G51,DE_31_I!$G$3:$J$119,4,FALSE)),"")</f>
        <v>278.24061342349188</v>
      </c>
      <c r="AF51" s="378" t="str">
        <f>IFERROR(IF(VLOOKUP($G51,DE_102_105_16_29_33_I!$G$3:$L$119,4,FALSE)="","",VLOOKUP($G51,DE_102_105_16_29_33_I!$G$3:$L$119,4,FALSE)),"")</f>
        <v>S/I</v>
      </c>
      <c r="AG51" s="378" t="str">
        <f>IFERROR(IF(VLOOKUP($G51,DE_102_105_16_29_33_I!$G$3:$L$119,5,FALSE)="","",VLOOKUP($G51,DE_102_105_16_29_33_I!$G$3:$L$119,5,FALSE)),"")</f>
        <v>S/I</v>
      </c>
      <c r="AH51" s="378"/>
      <c r="AI51" s="378">
        <f>IFERROR(IF(VLOOKUP($G51,EA_10_90_I!$G$3:$I$119,2,FALSE)="","",VLOOKUP($G51,EA_10_90_I!$G$3:$I$119,2,FALSE)),"")</f>
        <v>11.47</v>
      </c>
      <c r="AJ51" s="378">
        <f>IFERROR(IF(VLOOKUP($G51,EA_10_90_I!$G$3:$I$119,3,FALSE)="","",VLOOKUP($G51,EA_10_90_I!$G$3:$I$119,3,FALSE)),"")</f>
        <v>10.42</v>
      </c>
      <c r="AK51" s="378"/>
      <c r="AL51" s="378"/>
      <c r="AM51" s="690">
        <f>IFERROR(IF(VLOOKUP($G51,EA_34_I!$G$3:$J$119,4,FALSE)="","",VLOOKUP($G51,EA_34_I!$G$3:$J$119,4,FALSE)),"")</f>
        <v>1.0449062976647157</v>
      </c>
      <c r="AN51" s="378" t="str">
        <f>IFERROR(IF(VLOOKUP($G51,EA_35_I!$G$3:$J$119,4,FALSE)="","",VLOOKUP($G51,EA_35_I!$G$3:$J$119,4,FALSE)),"")</f>
        <v>S/R</v>
      </c>
      <c r="AO51" s="378">
        <f>IFERROR(IF(VLOOKUP($G51,EA_22_22a_I!$G$3:$J$119,4,FALSE)="","",VLOOKUP($G51,EA_22_22a_I!$G$3:$J$119,4,FALSE)),"")</f>
        <v>606.48</v>
      </c>
      <c r="AP51" s="378">
        <f>IFERROR(IF(VLOOKUP($G51,EA_22_22a_I!$G$3:$L$119,6,FALSE)="","",VLOOKUP($G51,EA_22_22a_I!$G$3:$L$119,6,FALSE)),"")</f>
        <v>1587.73</v>
      </c>
      <c r="AQ51" s="378" t="str">
        <f>IFERROR(IF(VLOOKUP($G51,EA_23_I!$G$3:$L$119,6,FALSE)="","",VLOOKUP($G51,EA_23_I!$G$3:$L$119,6,FALSE)),"")</f>
        <v>S/I</v>
      </c>
      <c r="AR51" s="378"/>
      <c r="AS51" s="378"/>
      <c r="AT51" s="378"/>
      <c r="AU51" s="378">
        <f>IFERROR(IF(VLOOKUP($G51,BPU_24_I!$G$3:$J$119,4,FALSE)="","",VLOOKUP($G51,BPU_24_I!$G$3:$J$119,4,FALSE)),"")</f>
        <v>625.22</v>
      </c>
      <c r="AV51" s="378">
        <f>IFERROR(IF(VLOOKUP($G51,IS_91_I!$G$3:$H$119,2,FALSE)="","",VLOOKUP($G51,IS_91_I!$G$3:$H$119,2,FALSE)),"")</f>
        <v>7.76</v>
      </c>
      <c r="AW51" s="378">
        <f>IFERROR(IF(VLOOKUP($G51,IS_40_I!$G$3:$H$119,2,FALSE)="","",VLOOKUP($G51,IS_40_I!$G$3:$H$119,2,FALSE)),"")</f>
        <v>43.83</v>
      </c>
      <c r="AX51" s="378">
        <f>IFERROR(IF(VLOOKUP($G51,IS_31_I!$G$3:$H$119,2,FALSE)="","",VLOOKUP($G51,IS_31_I!$G$3:$H$119,2,FALSE)),"")</f>
        <v>16.190000000000001</v>
      </c>
      <c r="AY51" s="378">
        <f>IFERROR(IF(VLOOKUP($G51,IS_32_I!$G$3:$H$119,2,FALSE)="","",VLOOKUP($G51,IS_32_I!$G$3:$H$119,2,FALSE)),"")</f>
        <v>1219</v>
      </c>
      <c r="AZ51" s="378">
        <f>IFERROR(IF(VLOOKUP($G51,IS_33_I!$G$3:$H$119,2,FALSE)="","",VLOOKUP($G51,IS_33_I!$G$3:$H$119,2,FALSE)),"")</f>
        <v>7.13</v>
      </c>
      <c r="BA51" s="378">
        <f>IFERROR(IF(VLOOKUP($G51,IS_34_I!$G$3:$H$119,2,FALSE)="","",VLOOKUP($G51,IS_34_I!$G$3:$H$119,2,FALSE)),"")</f>
        <v>0.75</v>
      </c>
      <c r="BB51" s="378">
        <f>IFERROR(IF(VLOOKUP($G51,IS_36_I!$G$3:$I$119,3,FALSE)="","",VLOOKUP($G51,IS_36_I!$G$3:$I$119,3,FALSE)),"")</f>
        <v>14.54</v>
      </c>
      <c r="BC51" s="378">
        <f>IFERROR(IF(VLOOKUP($G51,IS_37_I!$G$3:$I$119,3,FALSE)="","",VLOOKUP($G51,IS_37_I!$G$3:$I$119,3,FALSE)),"")</f>
        <v>15.79</v>
      </c>
      <c r="BD51" s="378">
        <f>IFERROR(IF(VLOOKUP($G51,IS_39_I!$G$3:$L$119,6,FALSE)="","",VLOOKUP($G51,IS_39_I!$G$3:$L$119,6,FALSE)),"")</f>
        <v>37.5</v>
      </c>
      <c r="BE51" s="378">
        <f>IFERROR(IF(VLOOKUP($G51,IS_39a_I!$G$3:$J$119,4,FALSE)="","",VLOOKUP($G51,IS_39a_I!$G$3:$J$119,4,FALSE)),"")</f>
        <v>35.119999999999997</v>
      </c>
      <c r="BF51" s="378">
        <f>IFERROR(IF(VLOOKUP($G51,IS_58_I!$G$3:$L$119,6,FALSE)="","",VLOOKUP($G51,IS_58_I!$G$3:$L$119,6,FALSE)),"")</f>
        <v>0.57184916770467664</v>
      </c>
      <c r="BG51" s="378"/>
      <c r="BH51" s="378">
        <f>IFERROR(IF(VLOOKUP($G51,DE_48_I!$G$3:$J$119,4,FALSE)="","",VLOOKUP($G51,DE_48_I!$G$3:$J$119,4,FALSE)),"")</f>
        <v>20.29</v>
      </c>
      <c r="BI51" s="378"/>
      <c r="BJ51" s="378">
        <f>IFERROR(IF(VLOOKUP($G51,IS_5_I!$G$3:$J$119,4,FALSE)="","",VLOOKUP($G51,IS_5_I!$G$3:$J$119,4,FALSE)),"")</f>
        <v>0</v>
      </c>
      <c r="BK51" s="378">
        <f>IFERROR(IF(VLOOKUP($G51,EA_48_I!$G$3:$J$119,4,FALSE)="","",VLOOKUP($G51,EA_48_I!$G$3:$J$119,4,FALSE)),"")</f>
        <v>8.64</v>
      </c>
      <c r="BL51" s="378">
        <f>IFERROR(IF(VLOOKUP($G51,IG_1_I!$G$3:$J$119,4,FALSE)="","",VLOOKUP($G51,IG_1_I!$G$3:$J$119,4,FALSE)),"")</f>
        <v>65.849999999999994</v>
      </c>
      <c r="BM51" s="378" t="str">
        <f>IFERROR(IF(VLOOKUP($G51,IG_66_I!$G$3:$H$119,2,FALSE)="","",VLOOKUP($G51,IG_66_I!$G$3:$H$119,2,FALSE)),"")</f>
        <v>SI</v>
      </c>
      <c r="BN51" s="690">
        <f>IFERROR(IF(VLOOKUP($G51,DE_3_I!$G$3:$J$119,4,FALSE)="","",VLOOKUP($G51,DE_3_I!$G$3:$J$119,4,FALSE)),"")</f>
        <v>51.97</v>
      </c>
      <c r="BO51" s="677"/>
      <c r="BP51" s="677"/>
      <c r="BQ51" s="677"/>
      <c r="BR51" s="677"/>
      <c r="BS51" s="378" t="str">
        <f>IFERROR(IF(VLOOKUP($G51,DE_98_IC!#REF!,2,FALSE)="","",VLOOKUP($G51,DE_98_IC!#REF!,2,FALSE)),"")</f>
        <v/>
      </c>
      <c r="BT51" s="378">
        <f>IFERROR(IF(VLOOKUP($G51,IP_6_I!$G$3:$J$119,4,FALSE)="","",VLOOKUP($G51,IP_6_I!$G$3:$J$119,4,FALSE)),"")</f>
        <v>1.1017597628634583</v>
      </c>
      <c r="BU51" s="378" t="str">
        <f>IFERROR(IF(VLOOKUP($G51,IP_48_34_34a_I!$G$3:$N$119,7,FALSE)="","",VLOOKUP($G51,IP_48_34_34a_I!$G$3:$N$119,7,FALSE)),"")</f>
        <v>NO</v>
      </c>
      <c r="BV51" s="378" t="str">
        <f>IFERROR(IF(VLOOKUP($G51,IP_48_34_34a_I!$G$3:$N$119,8,FALSE)="","",VLOOKUP($G51,IP_48_34_34a_I!$G$3:$N$119,8,FALSE)),"")</f>
        <v>NO</v>
      </c>
      <c r="BW51" s="378" t="str">
        <f>IFERROR(IF(VLOOKUP($G51,IP_48_34_34a_I!$G$3:$N$119,6,FALSE)="","",VLOOKUP($G51,IP_48_34_34a_I!$G$3:$N$119,6,FALSE)),"")</f>
        <v>SI</v>
      </c>
      <c r="BX51" s="378">
        <f>IFERROR(IF(VLOOKUP($G51,IP_43_43a_I!$G$3:$L$119,5,FALSE)="","",VLOOKUP($G51,IP_43_43a_I!$G$3:$L$119,5,FALSE)),"")</f>
        <v>0</v>
      </c>
      <c r="BY51" s="378">
        <f>IFERROR(IF(VLOOKUP($G51,IP_43_43a_I!$G$3:$L$119,6,FALSE)="","",VLOOKUP($G51,IP_43_43a_I!$G$3:$L$119,6,FALSE)),"")</f>
        <v>0</v>
      </c>
      <c r="BZ51" s="378"/>
      <c r="CA51" s="378"/>
      <c r="CB51" s="378"/>
      <c r="CC51" s="378" t="str">
        <f>IFERROR(IF(VLOOKUP($G51,IG_92_I!$G$3:$H$119,2,FALSE)="","",VLOOKUP($G51,IG_92_I!$G$3:$H$119,2,FALSE)),"")</f>
        <v>S/I</v>
      </c>
      <c r="CD51" s="378" t="str">
        <f>IFERROR(IF(VLOOKUP($G51,IG_91_I!$G$3:$K$119,5,FALSE)="","",VLOOKUP($G51,IG_91_I!$G$3:$K$119,5,FALSE)),"")</f>
        <v/>
      </c>
      <c r="CE51" s="378">
        <f>IFERROR(IF(VLOOKUP($G51,IG_90_I!$G$3:$H$119,2,FALSE)="","",VLOOKUP($G51,IG_90_I!$G$3:$H$119,2,FALSE)),"")</f>
        <v>42.95</v>
      </c>
      <c r="CF51" s="96"/>
      <c r="CG51" s="96"/>
      <c r="CH51" s="96"/>
      <c r="CI51" s="96"/>
      <c r="CJ51" s="96"/>
      <c r="CK51" s="96"/>
      <c r="CL51" s="96"/>
      <c r="CM51" s="96"/>
      <c r="CN51" s="96"/>
      <c r="CO51" s="96"/>
      <c r="CP51" s="96"/>
    </row>
    <row r="52" spans="1:94" ht="15" x14ac:dyDescent="0.25">
      <c r="A52" s="429" t="s">
        <v>242</v>
      </c>
      <c r="B52" s="429" t="s">
        <v>243</v>
      </c>
      <c r="C52" s="419" t="s">
        <v>244</v>
      </c>
      <c r="D52" s="392" t="s">
        <v>244</v>
      </c>
      <c r="E52" s="377">
        <v>8001</v>
      </c>
      <c r="F52" s="429" t="s">
        <v>246</v>
      </c>
      <c r="G52" s="677">
        <v>8103</v>
      </c>
      <c r="H52" s="378">
        <f>IFERROR(IF(VLOOKUP($G52,BPU_20_I!$G$3:$H$119,2,FALSE)="","",VLOOKUP($G52,BPU_20_I!$G$3:$H$119,2,FALSE)),"")</f>
        <v>298.01</v>
      </c>
      <c r="I52" s="87">
        <f>IFERROR(IF(VLOOKUP($G52,BPU_21_I!$G$3:$J$119,4,FALSE)="","",VLOOKUP($G52,BPU_21_I!$G$3:$J$119,4,FALSE)),"")</f>
        <v>3.69</v>
      </c>
      <c r="J52" s="378">
        <f>IFERROR(IF(VLOOKUP($G52,BPU_22_I!$G$3:$H$119,2,FALSE)="","",VLOOKUP($G52,BPU_22_I!$G$3:$H$119,2,FALSE)),"")</f>
        <v>12065.09</v>
      </c>
      <c r="K52" s="378">
        <f>IFERROR(IF(VLOOKUP($G52,BPU_23_I!$G$3:$J$119,4,FALSE)="","",VLOOKUP($G52,BPU_23_I!$G$3:$J$119,4,FALSE)),"")</f>
        <v>65.02</v>
      </c>
      <c r="L52" s="378">
        <f>IFERROR(IF(VLOOKUP($G52,BPU_28a_I!$G$3:$J$119,4,FALSE)="","",VLOOKUP($G52,BPU_28a_I!$G$3:$J$119,4,FALSE)),"")</f>
        <v>73.98</v>
      </c>
      <c r="M52" s="378">
        <f>IFERROR(IF(VLOOKUP($G52,BPU_28b_I!$G$3:$J$119,4,FALSE)="","",VLOOKUP($G52,BPU_28b_I!$G$3:$J$119,4,FALSE)),"")</f>
        <v>0.56999999999999995</v>
      </c>
      <c r="N52" s="378">
        <f>IFERROR(IF(VLOOKUP($G52,BPU_29_I!$G$3:$L$119,6,FALSE)="","",VLOOKUP($G52,BPU_29_I!$G$3:$L$119,6,FALSE)),"")</f>
        <v>3.1</v>
      </c>
      <c r="O52" s="378">
        <f>IFERROR(IF(VLOOKUP($G52,BPU_7_I!$G$3:$H$119,2,FALSE)="","",VLOOKUP($G52,BPU_7_I!$G$3:$H$119,2,FALSE)),"")</f>
        <v>1368.18</v>
      </c>
      <c r="P52" s="378">
        <f>IFERROR(IF(VLOOKUP($G52,BPU_8_I!$G$3:$J$119,4,FALSE)="","",VLOOKUP($G52,BPU_8_I!$G$3:$J$119,4,FALSE)),"")</f>
        <v>17.52</v>
      </c>
      <c r="Q52" s="378">
        <f>IFERROR(IF(VLOOKUP($G52,BPU_3_I!$G$3:$H$119,2,FALSE)="","",VLOOKUP($G52,BPU_3_I!$G$3:$H$119,2,FALSE)),"")</f>
        <v>652.20000000000005</v>
      </c>
      <c r="R52" s="378">
        <f>IFERROR(IF(VLOOKUP($G52,BPU_4_I!$G$3:$H$119,2,FALSE)="","",VLOOKUP($G52,BPU_4_I!$G$3:$H$119,2,FALSE)),"")</f>
        <v>0.84</v>
      </c>
      <c r="S52" s="378">
        <f>IFERROR(IF(VLOOKUP($G52,BPU_1_I!$G$3:$H$119,2,FALSE)="","",VLOOKUP($G52,BPU_1_I!$G$3:$H$119,2,FALSE)),"")</f>
        <v>858.51</v>
      </c>
      <c r="T52" s="378">
        <f>IFERROR(IF(VLOOKUP($G52,BPU_25_I!$G$3:$H$119,2,FALSE)="","",VLOOKUP($G52,BPU_25_I!$G$3:$H$119,2,FALSE)),"")</f>
        <v>303.35000000000002</v>
      </c>
      <c r="U52" s="378">
        <f>IFERROR(IF(VLOOKUP($G52,BPU_26_26x_26b_I!$G$3:$H$119,2,FALSE)="","",VLOOKUP($G52,BPU_26_26x_26b_I!$G$3:$H$119,2,FALSE)),"")</f>
        <v>9.86</v>
      </c>
      <c r="V52" s="378" t="str">
        <f>IFERROR(IF(VLOOKUP($G52,BPU_26_26x_26b_I!$G$3:$I$119,3,FALSE)="","",VLOOKUP($G52,BPU_26_26x_26b_I!$G$3:$I$119,3,FALSE)),"")</f>
        <v>S/I</v>
      </c>
      <c r="W52" s="378" t="str">
        <f>IFERROR(IF(VLOOKUP($G52,BPU_26_26x_26b_I!$G$3:$J$119,4,FALSE)="","",VLOOKUP($G52,BPU_26_26x_26b_I!$G$3:$J$119,4,FALSE)),"")</f>
        <v>S/I</v>
      </c>
      <c r="X52" s="378"/>
      <c r="Y52" s="378">
        <f>IFERROR(IF(VLOOKUP($G52,EA_93_I!$G$3:$L$119,6,FALSE)="","",VLOOKUP($G52,EA_93_I!$G$3:$L$119,6,FALSE)),"")</f>
        <v>1.8</v>
      </c>
      <c r="Z52" s="689">
        <v>17.63</v>
      </c>
      <c r="AA52" s="378" t="str">
        <f>IFERROR(IF(VLOOKUP($G52,DE_102_105_16_29_33_I!$G$3:$L$119,6,FALSE)="","",VLOOKUP($G52,DE_102_105_16_29_33_I!$G$3:$L$119,6,FALSE)),"")</f>
        <v>S/I</v>
      </c>
      <c r="AB52" s="378" t="str">
        <f>IFERROR(IF(VLOOKUP($G52,DE_102_105_16_29_33_I!$G$3:$L$119,2,FALSE)="","",VLOOKUP($G52,DE_102_105_16_29_33_I!$G$3:$L$119,2,FALSE)),"")</f>
        <v>S/I</v>
      </c>
      <c r="AC52" s="378" t="str">
        <f>IFERROR(IF(VLOOKUP($G52,DE_102_105_16_29_33_I!$G$3:$L$119,3,FALSE)="","",VLOOKUP($G52,DE_102_105_16_29_33_I!$G$3:$L$119,3,FALSE)),"")</f>
        <v>S/I</v>
      </c>
      <c r="AD52" s="378">
        <f>IFERROR(IF(VLOOKUP($G52,DE_28_I!$G$3:$J$119,4,FALSE)="","",VLOOKUP($G52,DE_28_I!$G$3:$J$119,4,FALSE)),"")</f>
        <v>4.4229195692076342</v>
      </c>
      <c r="AE52" s="378">
        <f>IFERROR(IF(VLOOKUP($G52,DE_31_I!$G$3:$J$119,4,FALSE)="","",VLOOKUP($G52,DE_31_I!$G$3:$J$119,4,FALSE)),"")</f>
        <v>402.4856807978947</v>
      </c>
      <c r="AF52" s="378" t="str">
        <f>IFERROR(IF(VLOOKUP($G52,DE_102_105_16_29_33_I!$G$3:$L$119,4,FALSE)="","",VLOOKUP($G52,DE_102_105_16_29_33_I!$G$3:$L$119,4,FALSE)),"")</f>
        <v>S/I</v>
      </c>
      <c r="AG52" s="378" t="str">
        <f>IFERROR(IF(VLOOKUP($G52,DE_102_105_16_29_33_I!$G$3:$L$119,5,FALSE)="","",VLOOKUP($G52,DE_102_105_16_29_33_I!$G$3:$L$119,5,FALSE)),"")</f>
        <v>S/I</v>
      </c>
      <c r="AH52" s="378"/>
      <c r="AI52" s="378" t="str">
        <f>IFERROR(IF(VLOOKUP($G52,EA_10_90_I!$G$3:$I$119,2,FALSE)="","",VLOOKUP($G52,EA_10_90_I!$G$3:$I$119,2,FALSE)),"")</f>
        <v>S/I</v>
      </c>
      <c r="AJ52" s="378" t="str">
        <f>IFERROR(IF(VLOOKUP($G52,EA_10_90_I!$G$3:$I$119,3,FALSE)="","",VLOOKUP($G52,EA_10_90_I!$G$3:$I$119,3,FALSE)),"")</f>
        <v>S/I</v>
      </c>
      <c r="AK52" s="378"/>
      <c r="AL52" s="378"/>
      <c r="AM52" s="690">
        <f>IFERROR(IF(VLOOKUP($G52,EA_34_I!$G$3:$J$119,4,FALSE)="","",VLOOKUP($G52,EA_34_I!$G$3:$J$119,4,FALSE)),"")</f>
        <v>1.0086680135365573</v>
      </c>
      <c r="AN52" s="378">
        <f>IFERROR(IF(VLOOKUP($G52,EA_35_I!$G$3:$J$119,4,FALSE)="","",VLOOKUP($G52,EA_35_I!$G$3:$J$119,4,FALSE)),"")</f>
        <v>0</v>
      </c>
      <c r="AO52" s="378">
        <f>IFERROR(IF(VLOOKUP($G52,EA_22_22a_I!$G$3:$J$119,4,FALSE)="","",VLOOKUP($G52,EA_22_22a_I!$G$3:$J$119,4,FALSE)),"")</f>
        <v>675.22</v>
      </c>
      <c r="AP52" s="378">
        <f>IFERROR(IF(VLOOKUP($G52,EA_22_22a_I!$G$3:$L$119,6,FALSE)="","",VLOOKUP($G52,EA_22_22a_I!$G$3:$L$119,6,FALSE)),"")</f>
        <v>215.47</v>
      </c>
      <c r="AQ52" s="378">
        <f>IFERROR(IF(VLOOKUP($G52,EA_23_I!$G$3:$L$119,6,FALSE)="","",VLOOKUP($G52,EA_23_I!$G$3:$L$119,6,FALSE)),"")</f>
        <v>0.01</v>
      </c>
      <c r="AR52" s="378"/>
      <c r="AS52" s="378"/>
      <c r="AT52" s="378"/>
      <c r="AU52" s="378">
        <f>IFERROR(IF(VLOOKUP($G52,BPU_24_I!$G$3:$J$119,4,FALSE)="","",VLOOKUP($G52,BPU_24_I!$G$3:$J$119,4,FALSE)),"")</f>
        <v>719.49</v>
      </c>
      <c r="AV52" s="378">
        <f>IFERROR(IF(VLOOKUP($G52,IS_91_I!$G$3:$H$119,2,FALSE)="","",VLOOKUP($G52,IS_91_I!$G$3:$H$119,2,FALSE)),"")</f>
        <v>4.43</v>
      </c>
      <c r="AW52" s="378">
        <f>IFERROR(IF(VLOOKUP($G52,IS_40_I!$G$3:$H$119,2,FALSE)="","",VLOOKUP($G52,IS_40_I!$G$3:$H$119,2,FALSE)),"")</f>
        <v>47.8</v>
      </c>
      <c r="AX52" s="378">
        <f>IFERROR(IF(VLOOKUP($G52,IS_31_I!$G$3:$H$119,2,FALSE)="","",VLOOKUP($G52,IS_31_I!$G$3:$H$119,2,FALSE)),"")</f>
        <v>12.14</v>
      </c>
      <c r="AY52" s="378">
        <f>IFERROR(IF(VLOOKUP($G52,IS_32_I!$G$3:$H$119,2,FALSE)="","",VLOOKUP($G52,IS_32_I!$G$3:$H$119,2,FALSE)),"")</f>
        <v>1089</v>
      </c>
      <c r="AZ52" s="378">
        <f>IFERROR(IF(VLOOKUP($G52,IS_33_I!$G$3:$H$119,2,FALSE)="","",VLOOKUP($G52,IS_33_I!$G$3:$H$119,2,FALSE)),"")</f>
        <v>5.23</v>
      </c>
      <c r="BA52" s="378">
        <f>IFERROR(IF(VLOOKUP($G52,IS_34_I!$G$3:$H$119,2,FALSE)="","",VLOOKUP($G52,IS_34_I!$G$3:$H$119,2,FALSE)),"")</f>
        <v>1.02</v>
      </c>
      <c r="BB52" s="378">
        <f>IFERROR(IF(VLOOKUP($G52,IS_36_I!$G$3:$I$119,3,FALSE)="","",VLOOKUP($G52,IS_36_I!$G$3:$I$119,3,FALSE)),"")</f>
        <v>13.89</v>
      </c>
      <c r="BC52" s="378">
        <f>IFERROR(IF(VLOOKUP($G52,IS_37_I!$G$3:$I$119,3,FALSE)="","",VLOOKUP($G52,IS_37_I!$G$3:$I$119,3,FALSE)),"")</f>
        <v>15.27</v>
      </c>
      <c r="BD52" s="378">
        <f>IFERROR(IF(VLOOKUP($G52,IS_39_I!$G$3:$L$119,6,FALSE)="","",VLOOKUP($G52,IS_39_I!$G$3:$L$119,6,FALSE)),"")</f>
        <v>50</v>
      </c>
      <c r="BE52" s="378">
        <f>IFERROR(IF(VLOOKUP($G52,IS_39a_I!$G$3:$J$119,4,FALSE)="","",VLOOKUP($G52,IS_39a_I!$G$3:$J$119,4,FALSE)),"")</f>
        <v>50.57</v>
      </c>
      <c r="BF52" s="378">
        <f>IFERROR(IF(VLOOKUP($G52,IS_58_I!$G$3:$L$119,6,FALSE)="","",VLOOKUP($G52,IS_58_I!$G$3:$L$119,6,FALSE)),"")</f>
        <v>0.53517326787412378</v>
      </c>
      <c r="BG52" s="378"/>
      <c r="BH52" s="378">
        <f>IFERROR(IF(VLOOKUP($G52,DE_48_I!$G$3:$J$119,4,FALSE)="","",VLOOKUP($G52,DE_48_I!$G$3:$J$119,4,FALSE)),"")</f>
        <v>8.94</v>
      </c>
      <c r="BI52" s="378"/>
      <c r="BJ52" s="378">
        <f>IFERROR(IF(VLOOKUP($G52,IS_5_I!$G$3:$J$119,4,FALSE)="","",VLOOKUP($G52,IS_5_I!$G$3:$J$119,4,FALSE)),"")</f>
        <v>0</v>
      </c>
      <c r="BK52" s="378" t="str">
        <f>IFERROR(IF(VLOOKUP($G52,EA_48_I!$G$3:$J$119,4,FALSE)="","",VLOOKUP($G52,EA_48_I!$G$3:$J$119,4,FALSE)),"")</f>
        <v>Comuna no costera</v>
      </c>
      <c r="BL52" s="378">
        <f>IFERROR(IF(VLOOKUP($G52,IG_1_I!$G$3:$J$119,4,FALSE)="","",VLOOKUP($G52,IG_1_I!$G$3:$J$119,4,FALSE)),"")</f>
        <v>27.34</v>
      </c>
      <c r="BM52" s="378" t="str">
        <f>IFERROR(IF(VLOOKUP($G52,IG_66_I!$G$3:$H$119,2,FALSE)="","",VLOOKUP($G52,IG_66_I!$G$3:$H$119,2,FALSE)),"")</f>
        <v>SI</v>
      </c>
      <c r="BN52" s="690">
        <f>IFERROR(IF(VLOOKUP($G52,DE_3_I!$G$3:$J$119,4,FALSE)="","",VLOOKUP($G52,DE_3_I!$G$3:$J$119,4,FALSE)),"")</f>
        <v>56.44</v>
      </c>
      <c r="BO52" s="677"/>
      <c r="BP52" s="677"/>
      <c r="BQ52" s="677"/>
      <c r="BR52" s="677"/>
      <c r="BS52" s="378" t="str">
        <f>IFERROR(IF(VLOOKUP($G52,DE_98_IC!#REF!,2,FALSE)="","",VLOOKUP($G52,DE_98_IC!#REF!,2,FALSE)),"")</f>
        <v/>
      </c>
      <c r="BT52" s="378">
        <f>IFERROR(IF(VLOOKUP($G52,IP_6_I!$G$3:$J$119,4,FALSE)="","",VLOOKUP($G52,IP_6_I!$G$3:$J$119,4,FALSE)),"")</f>
        <v>0</v>
      </c>
      <c r="BU52" s="378" t="str">
        <f>IFERROR(IF(VLOOKUP($G52,IP_48_34_34a_I!$G$3:$N$119,7,FALSE)="","",VLOOKUP($G52,IP_48_34_34a_I!$G$3:$N$119,7,FALSE)),"")</f>
        <v>NO</v>
      </c>
      <c r="BV52" s="378" t="str">
        <f>IFERROR(IF(VLOOKUP($G52,IP_48_34_34a_I!$G$3:$N$119,8,FALSE)="","",VLOOKUP($G52,IP_48_34_34a_I!$G$3:$N$119,8,FALSE)),"")</f>
        <v>NO</v>
      </c>
      <c r="BW52" s="378" t="str">
        <f>IFERROR(IF(VLOOKUP($G52,IP_48_34_34a_I!$G$3:$N$119,6,FALSE)="","",VLOOKUP($G52,IP_48_34_34a_I!$G$3:$N$119,6,FALSE)),"")</f>
        <v>NO</v>
      </c>
      <c r="BX52" s="378" t="str">
        <f>IFERROR(IF(VLOOKUP($G52,IP_43_43a_I!$G$3:$L$119,5,FALSE)="","",VLOOKUP($G52,IP_43_43a_I!$G$3:$L$119,5,FALSE)),"")</f>
        <v>Sin ZT</v>
      </c>
      <c r="BY52" s="378" t="str">
        <f>IFERROR(IF(VLOOKUP($G52,IP_43_43a_I!$G$3:$L$119,6,FALSE)="","",VLOOKUP($G52,IP_43_43a_I!$G$3:$L$119,6,FALSE)),"")</f>
        <v>Sin ZT</v>
      </c>
      <c r="BZ52" s="378"/>
      <c r="CA52" s="378"/>
      <c r="CB52" s="378"/>
      <c r="CC52" s="378" t="str">
        <f>IFERROR(IF(VLOOKUP($G52,IG_92_I!$G$3:$H$119,2,FALSE)="","",VLOOKUP($G52,IG_92_I!$G$3:$H$119,2,FALSE)),"")</f>
        <v>NO</v>
      </c>
      <c r="CD52" s="378">
        <f>IFERROR(IF(VLOOKUP($G52,IG_91_I!$G$3:$K$119,5,FALSE)="","",VLOOKUP($G52,IG_91_I!$G$3:$K$119,5,FALSE)),"")</f>
        <v>1073.5999999999999</v>
      </c>
      <c r="CE52" s="378">
        <f>IFERROR(IF(VLOOKUP($G52,IG_90_I!$G$3:$H$119,2,FALSE)="","",VLOOKUP($G52,IG_90_I!$G$3:$H$119,2,FALSE)),"")</f>
        <v>37.22</v>
      </c>
      <c r="CF52" s="96"/>
      <c r="CG52" s="96"/>
      <c r="CH52" s="96"/>
      <c r="CI52" s="96"/>
      <c r="CJ52" s="96"/>
      <c r="CK52" s="96"/>
      <c r="CL52" s="96"/>
      <c r="CM52" s="96"/>
      <c r="CN52" s="96"/>
      <c r="CO52" s="96"/>
      <c r="CP52" s="96"/>
    </row>
    <row r="53" spans="1:94" ht="15" x14ac:dyDescent="0.25">
      <c r="A53" s="429" t="s">
        <v>242</v>
      </c>
      <c r="B53" s="429" t="s">
        <v>243</v>
      </c>
      <c r="C53" s="419" t="s">
        <v>244</v>
      </c>
      <c r="D53" s="392" t="s">
        <v>244</v>
      </c>
      <c r="E53" s="377">
        <v>8001</v>
      </c>
      <c r="F53" s="429" t="s">
        <v>247</v>
      </c>
      <c r="G53" s="677">
        <v>8105</v>
      </c>
      <c r="H53" s="378">
        <f>IFERROR(IF(VLOOKUP($G53,BPU_20_I!$G$3:$H$119,2,FALSE)="","",VLOOKUP($G53,BPU_20_I!$G$3:$H$119,2,FALSE)),"")</f>
        <v>397.34</v>
      </c>
      <c r="I53" s="87">
        <f>IFERROR(IF(VLOOKUP($G53,BPU_21_I!$G$3:$J$119,4,FALSE)="","",VLOOKUP($G53,BPU_21_I!$G$3:$J$119,4,FALSE)),"")</f>
        <v>3.87</v>
      </c>
      <c r="J53" s="378" t="str">
        <f>IFERROR(IF(VLOOKUP($G53,BPU_22_I!$G$3:$H$119,2,FALSE)="","",VLOOKUP($G53,BPU_22_I!$G$3:$H$119,2,FALSE)),"")</f>
        <v>S/I</v>
      </c>
      <c r="K53" s="378" t="str">
        <f>IFERROR(IF(VLOOKUP($G53,BPU_23_I!$G$3:$J$119,4,FALSE)="","",VLOOKUP($G53,BPU_23_I!$G$3:$J$119,4,FALSE)),"")</f>
        <v>S/I</v>
      </c>
      <c r="L53" s="378">
        <f>IFERROR(IF(VLOOKUP($G53,BPU_28a_I!$G$3:$J$119,4,FALSE)="","",VLOOKUP($G53,BPU_28a_I!$G$3:$J$119,4,FALSE)),"")</f>
        <v>65.209999999999994</v>
      </c>
      <c r="M53" s="378" t="str">
        <f>IFERROR(IF(VLOOKUP($G53,BPU_28b_I!$G$3:$J$119,4,FALSE)="","",VLOOKUP($G53,BPU_28b_I!$G$3:$J$119,4,FALSE)),"")</f>
        <v>S/I</v>
      </c>
      <c r="N53" s="378">
        <f>IFERROR(IF(VLOOKUP($G53,BPU_29_I!$G$3:$L$119,6,FALSE)="","",VLOOKUP($G53,BPU_29_I!$G$3:$L$119,6,FALSE)),"")</f>
        <v>2.52</v>
      </c>
      <c r="O53" s="378">
        <f>IFERROR(IF(VLOOKUP($G53,BPU_7_I!$G$3:$H$119,2,FALSE)="","",VLOOKUP($G53,BPU_7_I!$G$3:$H$119,2,FALSE)),"")</f>
        <v>719.65</v>
      </c>
      <c r="P53" s="378">
        <f>IFERROR(IF(VLOOKUP($G53,BPU_8_I!$G$3:$J$119,4,FALSE)="","",VLOOKUP($G53,BPU_8_I!$G$3:$J$119,4,FALSE)),"")</f>
        <v>15.35</v>
      </c>
      <c r="Q53" s="378">
        <f>IFERROR(IF(VLOOKUP($G53,BPU_3_I!$G$3:$H$119,2,FALSE)="","",VLOOKUP($G53,BPU_3_I!$G$3:$H$119,2,FALSE)),"")</f>
        <v>621.47</v>
      </c>
      <c r="R53" s="378">
        <f>IFERROR(IF(VLOOKUP($G53,BPU_4_I!$G$3:$H$119,2,FALSE)="","",VLOOKUP($G53,BPU_4_I!$G$3:$H$119,2,FALSE)),"")</f>
        <v>0.83</v>
      </c>
      <c r="S53" s="378">
        <f>IFERROR(IF(VLOOKUP($G53,BPU_1_I!$G$3:$H$119,2,FALSE)="","",VLOOKUP($G53,BPU_1_I!$G$3:$H$119,2,FALSE)),"")</f>
        <v>578.53</v>
      </c>
      <c r="T53" s="378">
        <f>IFERROR(IF(VLOOKUP($G53,BPU_25_I!$G$3:$H$119,2,FALSE)="","",VLOOKUP($G53,BPU_25_I!$G$3:$H$119,2,FALSE)),"")</f>
        <v>167.5</v>
      </c>
      <c r="U53" s="378">
        <f>IFERROR(IF(VLOOKUP($G53,BPU_26_26x_26b_I!$G$3:$H$119,2,FALSE)="","",VLOOKUP($G53,BPU_26_26x_26b_I!$G$3:$H$119,2,FALSE)),"")</f>
        <v>3.3</v>
      </c>
      <c r="V53" s="378" t="str">
        <f>IFERROR(IF(VLOOKUP($G53,BPU_26_26x_26b_I!$G$3:$I$119,3,FALSE)="","",VLOOKUP($G53,BPU_26_26x_26b_I!$G$3:$I$119,3,FALSE)),"")</f>
        <v>S/I</v>
      </c>
      <c r="W53" s="378" t="str">
        <f>IFERROR(IF(VLOOKUP($G53,BPU_26_26x_26b_I!$G$3:$J$119,4,FALSE)="","",VLOOKUP($G53,BPU_26_26x_26b_I!$G$3:$J$119,4,FALSE)),"")</f>
        <v>S/I</v>
      </c>
      <c r="X53" s="378"/>
      <c r="Y53" s="378">
        <f>IFERROR(IF(VLOOKUP($G53,EA_93_I!$G$3:$L$119,6,FALSE)="","",VLOOKUP($G53,EA_93_I!$G$3:$L$119,6,FALSE)),"")</f>
        <v>1</v>
      </c>
      <c r="Z53" s="689">
        <v>5.67</v>
      </c>
      <c r="AA53" s="378" t="str">
        <f>IFERROR(IF(VLOOKUP($G53,DE_102_105_16_29_33_I!$G$3:$L$119,6,FALSE)="","",VLOOKUP($G53,DE_102_105_16_29_33_I!$G$3:$L$119,6,FALSE)),"")</f>
        <v>S/I</v>
      </c>
      <c r="AB53" s="378" t="str">
        <f>IFERROR(IF(VLOOKUP($G53,DE_102_105_16_29_33_I!$G$3:$L$119,2,FALSE)="","",VLOOKUP($G53,DE_102_105_16_29_33_I!$G$3:$L$119,2,FALSE)),"")</f>
        <v>S/I</v>
      </c>
      <c r="AC53" s="378" t="str">
        <f>IFERROR(IF(VLOOKUP($G53,DE_102_105_16_29_33_I!$G$3:$L$119,3,FALSE)="","",VLOOKUP($G53,DE_102_105_16_29_33_I!$G$3:$L$119,3,FALSE)),"")</f>
        <v>S/I</v>
      </c>
      <c r="AD53" s="378">
        <f>IFERROR(IF(VLOOKUP($G53,DE_28_I!$G$3:$J$119,4,FALSE)="","",VLOOKUP($G53,DE_28_I!$G$3:$J$119,4,FALSE)),"")</f>
        <v>19.396384513926602</v>
      </c>
      <c r="AE53" s="378">
        <f>IFERROR(IF(VLOOKUP($G53,DE_31_I!$G$3:$J$119,4,FALSE)="","",VLOOKUP($G53,DE_31_I!$G$3:$J$119,4,FALSE)),"")</f>
        <v>197.84312204205136</v>
      </c>
      <c r="AF53" s="378" t="str">
        <f>IFERROR(IF(VLOOKUP($G53,DE_102_105_16_29_33_I!$G$3:$L$119,4,FALSE)="","",VLOOKUP($G53,DE_102_105_16_29_33_I!$G$3:$L$119,4,FALSE)),"")</f>
        <v>S/I</v>
      </c>
      <c r="AG53" s="378" t="str">
        <f>IFERROR(IF(VLOOKUP($G53,DE_102_105_16_29_33_I!$G$3:$L$119,5,FALSE)="","",VLOOKUP($G53,DE_102_105_16_29_33_I!$G$3:$L$119,5,FALSE)),"")</f>
        <v>S/I</v>
      </c>
      <c r="AH53" s="378"/>
      <c r="AI53" s="378" t="str">
        <f>IFERROR(IF(VLOOKUP($G53,EA_10_90_I!$G$3:$I$119,2,FALSE)="","",VLOOKUP($G53,EA_10_90_I!$G$3:$I$119,2,FALSE)),"")</f>
        <v>S/I</v>
      </c>
      <c r="AJ53" s="378" t="str">
        <f>IFERROR(IF(VLOOKUP($G53,EA_10_90_I!$G$3:$I$119,3,FALSE)="","",VLOOKUP($G53,EA_10_90_I!$G$3:$I$119,3,FALSE)),"")</f>
        <v>S/I</v>
      </c>
      <c r="AK53" s="378"/>
      <c r="AL53" s="378"/>
      <c r="AM53" s="690">
        <f>IFERROR(IF(VLOOKUP($G53,EA_34_I!$G$3:$J$119,4,FALSE)="","",VLOOKUP($G53,EA_34_I!$G$3:$J$119,4,FALSE)),"")</f>
        <v>0.79513166690934289</v>
      </c>
      <c r="AN53" s="378" t="str">
        <f>IFERROR(IF(VLOOKUP($G53,EA_35_I!$G$3:$J$119,4,FALSE)="","",VLOOKUP($G53,EA_35_I!$G$3:$J$119,4,FALSE)),"")</f>
        <v>S/R</v>
      </c>
      <c r="AO53" s="378">
        <f>IFERROR(IF(VLOOKUP($G53,EA_22_22a_I!$G$3:$J$119,4,FALSE)="","",VLOOKUP($G53,EA_22_22a_I!$G$3:$J$119,4,FALSE)),"")</f>
        <v>519.32000000000005</v>
      </c>
      <c r="AP53" s="378">
        <f>IFERROR(IF(VLOOKUP($G53,EA_22_22a_I!$G$3:$L$119,6,FALSE)="","",VLOOKUP($G53,EA_22_22a_I!$G$3:$L$119,6,FALSE)),"")</f>
        <v>225.97</v>
      </c>
      <c r="AQ53" s="378" t="str">
        <f>IFERROR(IF(VLOOKUP($G53,EA_23_I!$G$3:$L$119,6,FALSE)="","",VLOOKUP($G53,EA_23_I!$G$3:$L$119,6,FALSE)),"")</f>
        <v>S/I</v>
      </c>
      <c r="AR53" s="378"/>
      <c r="AS53" s="378"/>
      <c r="AT53" s="378"/>
      <c r="AU53" s="378">
        <f>IFERROR(IF(VLOOKUP($G53,BPU_24_I!$G$3:$J$119,4,FALSE)="","",VLOOKUP($G53,BPU_24_I!$G$3:$J$119,4,FALSE)),"")</f>
        <v>375.9</v>
      </c>
      <c r="AV53" s="378">
        <f>IFERROR(IF(VLOOKUP($G53,IS_91_I!$G$3:$H$119,2,FALSE)="","",VLOOKUP($G53,IS_91_I!$G$3:$H$119,2,FALSE)),"")</f>
        <v>21.19</v>
      </c>
      <c r="AW53" s="378">
        <f>IFERROR(IF(VLOOKUP($G53,IS_40_I!$G$3:$H$119,2,FALSE)="","",VLOOKUP($G53,IS_40_I!$G$3:$H$119,2,FALSE)),"")</f>
        <v>30.22</v>
      </c>
      <c r="AX53" s="378">
        <f>IFERROR(IF(VLOOKUP($G53,IS_31_I!$G$3:$H$119,2,FALSE)="","",VLOOKUP($G53,IS_31_I!$G$3:$H$119,2,FALSE)),"")</f>
        <v>20.56</v>
      </c>
      <c r="AY53" s="378">
        <f>IFERROR(IF(VLOOKUP($G53,IS_32_I!$G$3:$H$119,2,FALSE)="","",VLOOKUP($G53,IS_32_I!$G$3:$H$119,2,FALSE)),"")</f>
        <v>357</v>
      </c>
      <c r="AZ53" s="378">
        <f>IFERROR(IF(VLOOKUP($G53,IS_33_I!$G$3:$H$119,2,FALSE)="","",VLOOKUP($G53,IS_33_I!$G$3:$H$119,2,FALSE)),"")</f>
        <v>8.15</v>
      </c>
      <c r="BA53" s="378">
        <f>IFERROR(IF(VLOOKUP($G53,IS_34_I!$G$3:$H$119,2,FALSE)="","",VLOOKUP($G53,IS_34_I!$G$3:$H$119,2,FALSE)),"")</f>
        <v>1.03</v>
      </c>
      <c r="BB53" s="378">
        <f>IFERROR(IF(VLOOKUP($G53,IS_36_I!$G$3:$I$119,3,FALSE)="","",VLOOKUP($G53,IS_36_I!$G$3:$I$119,3,FALSE)),"")</f>
        <v>17.27</v>
      </c>
      <c r="BC53" s="378">
        <f>IFERROR(IF(VLOOKUP($G53,IS_37_I!$G$3:$I$119,3,FALSE)="","",VLOOKUP($G53,IS_37_I!$G$3:$I$119,3,FALSE)),"")</f>
        <v>26.24</v>
      </c>
      <c r="BD53" s="378" t="str">
        <f>IFERROR(IF(VLOOKUP($G53,IS_39_I!$G$3:$L$119,6,FALSE)="","",VLOOKUP($G53,IS_39_I!$G$3:$L$119,6,FALSE)),"")</f>
        <v>S/I</v>
      </c>
      <c r="BE53" s="378" t="str">
        <f>IFERROR(IF(VLOOKUP($G53,IS_39a_I!$G$3:$J$119,4,FALSE)="","",VLOOKUP($G53,IS_39a_I!$G$3:$J$119,4,FALSE)),"")</f>
        <v>S/I</v>
      </c>
      <c r="BF53" s="378">
        <f>IFERROR(IF(VLOOKUP($G53,IS_58_I!$G$3:$L$119,6,FALSE)="","",VLOOKUP($G53,IS_58_I!$G$3:$L$119,6,FALSE)),"")</f>
        <v>0.31034215222282568</v>
      </c>
      <c r="BG53" s="378"/>
      <c r="BH53" s="378">
        <f>IFERROR(IF(VLOOKUP($G53,DE_48_I!$G$3:$J$119,4,FALSE)="","",VLOOKUP($G53,DE_48_I!$G$3:$J$119,4,FALSE)),"")</f>
        <v>9.06</v>
      </c>
      <c r="BI53" s="378"/>
      <c r="BJ53" s="378">
        <f>IFERROR(IF(VLOOKUP($G53,IS_5_I!$G$3:$J$119,4,FALSE)="","",VLOOKUP($G53,IS_5_I!$G$3:$J$119,4,FALSE)),"")</f>
        <v>0.03</v>
      </c>
      <c r="BK53" s="378" t="str">
        <f>IFERROR(IF(VLOOKUP($G53,EA_48_I!$G$3:$J$119,4,FALSE)="","",VLOOKUP($G53,EA_48_I!$G$3:$J$119,4,FALSE)),"")</f>
        <v>Comuna no costera</v>
      </c>
      <c r="BL53" s="378">
        <f>IFERROR(IF(VLOOKUP($G53,IG_1_I!$G$3:$J$119,4,FALSE)="","",VLOOKUP($G53,IG_1_I!$G$3:$J$119,4,FALSE)),"")</f>
        <v>51.27</v>
      </c>
      <c r="BM53" s="378" t="str">
        <f>IFERROR(IF(VLOOKUP($G53,IG_66_I!$G$3:$H$119,2,FALSE)="","",VLOOKUP($G53,IG_66_I!$G$3:$H$119,2,FALSE)),"")</f>
        <v>SI</v>
      </c>
      <c r="BN53" s="690">
        <f>IFERROR(IF(VLOOKUP($G53,DE_3_I!$G$3:$J$119,4,FALSE)="","",VLOOKUP($G53,DE_3_I!$G$3:$J$119,4,FALSE)),"")</f>
        <v>78.28</v>
      </c>
      <c r="BO53" s="677"/>
      <c r="BP53" s="677"/>
      <c r="BQ53" s="677"/>
      <c r="BR53" s="677"/>
      <c r="BS53" s="378" t="str">
        <f>IFERROR(IF(VLOOKUP($G53,DE_98_IC!#REF!,2,FALSE)="","",VLOOKUP($G53,DE_98_IC!#REF!,2,FALSE)),"")</f>
        <v/>
      </c>
      <c r="BT53" s="378">
        <f>IFERROR(IF(VLOOKUP($G53,IP_6_I!$G$3:$J$119,4,FALSE)="","",VLOOKUP($G53,IP_6_I!$G$3:$J$119,4,FALSE)),"")</f>
        <v>0</v>
      </c>
      <c r="BU53" s="378" t="str">
        <f>IFERROR(IF(VLOOKUP($G53,IP_48_34_34a_I!$G$3:$N$119,7,FALSE)="","",VLOOKUP($G53,IP_48_34_34a_I!$G$3:$N$119,7,FALSE)),"")</f>
        <v>S/ZCH</v>
      </c>
      <c r="BV53" s="378" t="str">
        <f>IFERROR(IF(VLOOKUP($G53,IP_48_34_34a_I!$G$3:$N$119,8,FALSE)="","",VLOOKUP($G53,IP_48_34_34a_I!$G$3:$N$119,8,FALSE)),"")</f>
        <v>S/ZCH</v>
      </c>
      <c r="BW53" s="378" t="str">
        <f>IFERROR(IF(VLOOKUP($G53,IP_48_34_34a_I!$G$3:$N$119,6,FALSE)="","",VLOOKUP($G53,IP_48_34_34a_I!$G$3:$N$119,6,FALSE)),"")</f>
        <v>NO</v>
      </c>
      <c r="BX53" s="378" t="str">
        <f>IFERROR(IF(VLOOKUP($G53,IP_43_43a_I!$G$3:$L$119,5,FALSE)="","",VLOOKUP($G53,IP_43_43a_I!$G$3:$L$119,5,FALSE)),"")</f>
        <v>Sin ZT</v>
      </c>
      <c r="BY53" s="378" t="str">
        <f>IFERROR(IF(VLOOKUP($G53,IP_43_43a_I!$G$3:$L$119,6,FALSE)="","",VLOOKUP($G53,IP_43_43a_I!$G$3:$L$119,6,FALSE)),"")</f>
        <v>Sin ZT</v>
      </c>
      <c r="BZ53" s="378"/>
      <c r="CA53" s="378"/>
      <c r="CB53" s="378"/>
      <c r="CC53" s="378" t="str">
        <f>IFERROR(IF(VLOOKUP($G53,IG_92_I!$G$3:$H$119,2,FALSE)="","",VLOOKUP($G53,IG_92_I!$G$3:$H$119,2,FALSE)),"")</f>
        <v>S/I</v>
      </c>
      <c r="CD53" s="378" t="str">
        <f>IFERROR(IF(VLOOKUP($G53,IG_91_I!$G$3:$K$119,5,FALSE)="","",VLOOKUP($G53,IG_91_I!$G$3:$K$119,5,FALSE)),"")</f>
        <v/>
      </c>
      <c r="CE53" s="378">
        <f>IFERROR(IF(VLOOKUP($G53,IG_90_I!$G$3:$H$119,2,FALSE)="","",VLOOKUP($G53,IG_90_I!$G$3:$H$119,2,FALSE)),"")</f>
        <v>46.73</v>
      </c>
      <c r="CF53" s="96"/>
      <c r="CG53" s="96"/>
      <c r="CH53" s="96"/>
      <c r="CI53" s="96"/>
      <c r="CJ53" s="96"/>
      <c r="CK53" s="96"/>
      <c r="CL53" s="96"/>
      <c r="CM53" s="96"/>
      <c r="CN53" s="96"/>
      <c r="CO53" s="96"/>
      <c r="CP53" s="96"/>
    </row>
    <row r="54" spans="1:94" ht="15" x14ac:dyDescent="0.25">
      <c r="A54" s="429" t="s">
        <v>242</v>
      </c>
      <c r="B54" s="429" t="s">
        <v>243</v>
      </c>
      <c r="C54" s="419" t="s">
        <v>244</v>
      </c>
      <c r="D54" s="392" t="s">
        <v>244</v>
      </c>
      <c r="E54" s="377">
        <v>8001</v>
      </c>
      <c r="F54" s="429" t="s">
        <v>248</v>
      </c>
      <c r="G54" s="677">
        <v>8106</v>
      </c>
      <c r="H54" s="378">
        <f>IFERROR(IF(VLOOKUP($G54,BPU_20_I!$G$3:$H$119,2,FALSE)="","",VLOOKUP($G54,BPU_20_I!$G$3:$H$119,2,FALSE)),"")</f>
        <v>630.78</v>
      </c>
      <c r="I54" s="87">
        <f>IFERROR(IF(VLOOKUP($G54,BPU_21_I!$G$3:$J$119,4,FALSE)="","",VLOOKUP($G54,BPU_21_I!$G$3:$J$119,4,FALSE)),"")</f>
        <v>1.7</v>
      </c>
      <c r="J54" s="378">
        <f>IFERROR(IF(VLOOKUP($G54,BPU_22_I!$G$3:$H$119,2,FALSE)="","",VLOOKUP($G54,BPU_22_I!$G$3:$H$119,2,FALSE)),"")</f>
        <v>2447.3200000000002</v>
      </c>
      <c r="K54" s="378">
        <f>IFERROR(IF(VLOOKUP($G54,BPU_23_I!$G$3:$J$119,4,FALSE)="","",VLOOKUP($G54,BPU_23_I!$G$3:$J$119,4,FALSE)),"")</f>
        <v>6.24</v>
      </c>
      <c r="L54" s="378">
        <f>IFERROR(IF(VLOOKUP($G54,BPU_28a_I!$G$3:$J$119,4,FALSE)="","",VLOOKUP($G54,BPU_28a_I!$G$3:$J$119,4,FALSE)),"")</f>
        <v>58.47</v>
      </c>
      <c r="M54" s="378">
        <f>IFERROR(IF(VLOOKUP($G54,BPU_28b_I!$G$3:$J$119,4,FALSE)="","",VLOOKUP($G54,BPU_28b_I!$G$3:$J$119,4,FALSE)),"")</f>
        <v>69.650000000000006</v>
      </c>
      <c r="N54" s="378">
        <f>IFERROR(IF(VLOOKUP($G54,BPU_29_I!$G$3:$L$119,6,FALSE)="","",VLOOKUP($G54,BPU_29_I!$G$3:$L$119,6,FALSE)),"")</f>
        <v>5.34</v>
      </c>
      <c r="O54" s="378">
        <f>IFERROR(IF(VLOOKUP($G54,BPU_7_I!$G$3:$H$119,2,FALSE)="","",VLOOKUP($G54,BPU_7_I!$G$3:$H$119,2,FALSE)),"")</f>
        <v>1193.67</v>
      </c>
      <c r="P54" s="378">
        <f>IFERROR(IF(VLOOKUP($G54,BPU_8_I!$G$3:$J$119,4,FALSE)="","",VLOOKUP($G54,BPU_8_I!$G$3:$J$119,4,FALSE)),"")</f>
        <v>18.489999999999998</v>
      </c>
      <c r="Q54" s="378">
        <f>IFERROR(IF(VLOOKUP($G54,BPU_3_I!$G$3:$H$119,2,FALSE)="","",VLOOKUP($G54,BPU_3_I!$G$3:$H$119,2,FALSE)),"")</f>
        <v>503.64</v>
      </c>
      <c r="R54" s="378">
        <f>IFERROR(IF(VLOOKUP($G54,BPU_4_I!$G$3:$H$119,2,FALSE)="","",VLOOKUP($G54,BPU_4_I!$G$3:$H$119,2,FALSE)),"")</f>
        <v>1.05</v>
      </c>
      <c r="S54" s="378">
        <f>IFERROR(IF(VLOOKUP($G54,BPU_1_I!$G$3:$H$119,2,FALSE)="","",VLOOKUP($G54,BPU_1_I!$G$3:$H$119,2,FALSE)),"")</f>
        <v>458.68</v>
      </c>
      <c r="T54" s="378" t="str">
        <f>IFERROR(IF(VLOOKUP($G54,BPU_25_I!$G$3:$H$119,2,FALSE)="","",VLOOKUP($G54,BPU_25_I!$G$3:$H$119,2,FALSE)),"")</f>
        <v>S/I</v>
      </c>
      <c r="U54" s="378" t="str">
        <f>IFERROR(IF(VLOOKUP($G54,BPU_26_26x_26b_I!$G$3:$H$119,2,FALSE)="","",VLOOKUP($G54,BPU_26_26x_26b_I!$G$3:$H$119,2,FALSE)),"")</f>
        <v>S/I</v>
      </c>
      <c r="V54" s="378" t="str">
        <f>IFERROR(IF(VLOOKUP($G54,BPU_26_26x_26b_I!$G$3:$I$119,3,FALSE)="","",VLOOKUP($G54,BPU_26_26x_26b_I!$G$3:$I$119,3,FALSE)),"")</f>
        <v>S/I</v>
      </c>
      <c r="W54" s="378" t="str">
        <f>IFERROR(IF(VLOOKUP($G54,BPU_26_26x_26b_I!$G$3:$J$119,4,FALSE)="","",VLOOKUP($G54,BPU_26_26x_26b_I!$G$3:$J$119,4,FALSE)),"")</f>
        <v>S/I</v>
      </c>
      <c r="X54" s="378"/>
      <c r="Y54" s="378">
        <f>IFERROR(IF(VLOOKUP($G54,EA_93_I!$G$3:$L$119,6,FALSE)="","",VLOOKUP($G54,EA_93_I!$G$3:$L$119,6,FALSE)),"")</f>
        <v>0.13</v>
      </c>
      <c r="Z54" s="689">
        <v>16.670000000000002</v>
      </c>
      <c r="AA54" s="378" t="str">
        <f>IFERROR(IF(VLOOKUP($G54,DE_102_105_16_29_33_I!$G$3:$L$119,6,FALSE)="","",VLOOKUP($G54,DE_102_105_16_29_33_I!$G$3:$L$119,6,FALSE)),"")</f>
        <v>S/I</v>
      </c>
      <c r="AB54" s="378" t="str">
        <f>IFERROR(IF(VLOOKUP($G54,DE_102_105_16_29_33_I!$G$3:$L$119,2,FALSE)="","",VLOOKUP($G54,DE_102_105_16_29_33_I!$G$3:$L$119,2,FALSE)),"")</f>
        <v>S/I</v>
      </c>
      <c r="AC54" s="378" t="str">
        <f>IFERROR(IF(VLOOKUP($G54,DE_102_105_16_29_33_I!$G$3:$L$119,3,FALSE)="","",VLOOKUP($G54,DE_102_105_16_29_33_I!$G$3:$L$119,3,FALSE)),"")</f>
        <v>S/I</v>
      </c>
      <c r="AD54" s="378">
        <f>IFERROR(IF(VLOOKUP($G54,DE_28_I!$G$3:$J$119,4,FALSE)="","",VLOOKUP($G54,DE_28_I!$G$3:$J$119,4,FALSE)),"")</f>
        <v>8.7250518049950934</v>
      </c>
      <c r="AE54" s="378">
        <f>IFERROR(IF(VLOOKUP($G54,DE_31_I!$G$3:$J$119,4,FALSE)="","",VLOOKUP($G54,DE_31_I!$G$3:$J$119,4,FALSE)),"")</f>
        <v>357.72712400479878</v>
      </c>
      <c r="AF54" s="378" t="str">
        <f>IFERROR(IF(VLOOKUP($G54,DE_102_105_16_29_33_I!$G$3:$L$119,4,FALSE)="","",VLOOKUP($G54,DE_102_105_16_29_33_I!$G$3:$L$119,4,FALSE)),"")</f>
        <v>S/I</v>
      </c>
      <c r="AG54" s="378" t="str">
        <f>IFERROR(IF(VLOOKUP($G54,DE_102_105_16_29_33_I!$G$3:$L$119,5,FALSE)="","",VLOOKUP($G54,DE_102_105_16_29_33_I!$G$3:$L$119,5,FALSE)),"")</f>
        <v>S/I</v>
      </c>
      <c r="AH54" s="378"/>
      <c r="AI54" s="378" t="str">
        <f>IFERROR(IF(VLOOKUP($G54,EA_10_90_I!$G$3:$I$119,2,FALSE)="","",VLOOKUP($G54,EA_10_90_I!$G$3:$I$119,2,FALSE)),"")</f>
        <v>S/I</v>
      </c>
      <c r="AJ54" s="378" t="str">
        <f>IFERROR(IF(VLOOKUP($G54,EA_10_90_I!$G$3:$I$119,3,FALSE)="","",VLOOKUP($G54,EA_10_90_I!$G$3:$I$119,3,FALSE)),"")</f>
        <v>S/I</v>
      </c>
      <c r="AK54" s="378"/>
      <c r="AL54" s="378"/>
      <c r="AM54" s="690" t="str">
        <f>IFERROR(IF(VLOOKUP($G54,EA_34_I!$G$3:$J$119,4,FALSE)="","",VLOOKUP($G54,EA_34_I!$G$3:$J$119,4,FALSE)),"")</f>
        <v>S/I</v>
      </c>
      <c r="AN54" s="378" t="str">
        <f>IFERROR(IF(VLOOKUP($G54,EA_35_I!$G$3:$J$119,4,FALSE)="","",VLOOKUP($G54,EA_35_I!$G$3:$J$119,4,FALSE)),"")</f>
        <v>S/R</v>
      </c>
      <c r="AO54" s="378">
        <f>IFERROR(IF(VLOOKUP($G54,EA_22_22a_I!$G$3:$J$119,4,FALSE)="","",VLOOKUP($G54,EA_22_22a_I!$G$3:$J$119,4,FALSE)),"")</f>
        <v>523.02</v>
      </c>
      <c r="AP54" s="378">
        <f>IFERROR(IF(VLOOKUP($G54,EA_22_22a_I!$G$3:$L$119,6,FALSE)="","",VLOOKUP($G54,EA_22_22a_I!$G$3:$L$119,6,FALSE)),"")</f>
        <v>256.82</v>
      </c>
      <c r="AQ54" s="378">
        <f>IFERROR(IF(VLOOKUP($G54,EA_23_I!$G$3:$L$119,6,FALSE)="","",VLOOKUP($G54,EA_23_I!$G$3:$L$119,6,FALSE)),"")</f>
        <v>0.09</v>
      </c>
      <c r="AR54" s="378"/>
      <c r="AS54" s="378"/>
      <c r="AT54" s="378"/>
      <c r="AU54" s="378">
        <f>IFERROR(IF(VLOOKUP($G54,BPU_24_I!$G$3:$J$119,4,FALSE)="","",VLOOKUP($G54,BPU_24_I!$G$3:$J$119,4,FALSE)),"")</f>
        <v>559.38</v>
      </c>
      <c r="AV54" s="378">
        <f>IFERROR(IF(VLOOKUP($G54,IS_91_I!$G$3:$H$119,2,FALSE)="","",VLOOKUP($G54,IS_91_I!$G$3:$H$119,2,FALSE)),"")</f>
        <v>22.38</v>
      </c>
      <c r="AW54" s="378">
        <f>IFERROR(IF(VLOOKUP($G54,IS_40_I!$G$3:$H$119,2,FALSE)="","",VLOOKUP($G54,IS_40_I!$G$3:$H$119,2,FALSE)),"")</f>
        <v>19.45</v>
      </c>
      <c r="AX54" s="378">
        <f>IFERROR(IF(VLOOKUP($G54,IS_31_I!$G$3:$H$119,2,FALSE)="","",VLOOKUP($G54,IS_31_I!$G$3:$H$119,2,FALSE)),"")</f>
        <v>24.93</v>
      </c>
      <c r="AY54" s="378">
        <f>IFERROR(IF(VLOOKUP($G54,IS_32_I!$G$3:$H$119,2,FALSE)="","",VLOOKUP($G54,IS_32_I!$G$3:$H$119,2,FALSE)),"")</f>
        <v>913</v>
      </c>
      <c r="AZ54" s="378">
        <f>IFERROR(IF(VLOOKUP($G54,IS_33_I!$G$3:$H$119,2,FALSE)="","",VLOOKUP($G54,IS_33_I!$G$3:$H$119,2,FALSE)),"")</f>
        <v>8.3699999999999992</v>
      </c>
      <c r="BA54" s="378">
        <f>IFERROR(IF(VLOOKUP($G54,IS_34_I!$G$3:$H$119,2,FALSE)="","",VLOOKUP($G54,IS_34_I!$G$3:$H$119,2,FALSE)),"")</f>
        <v>1.08</v>
      </c>
      <c r="BB54" s="378">
        <f>IFERROR(IF(VLOOKUP($G54,IS_36_I!$G$3:$I$119,3,FALSE)="","",VLOOKUP($G54,IS_36_I!$G$3:$I$119,3,FALSE)),"")</f>
        <v>20.05</v>
      </c>
      <c r="BC54" s="378">
        <f>IFERROR(IF(VLOOKUP($G54,IS_37_I!$G$3:$I$119,3,FALSE)="","",VLOOKUP($G54,IS_37_I!$G$3:$I$119,3,FALSE)),"")</f>
        <v>23.15</v>
      </c>
      <c r="BD54" s="378" t="str">
        <f>IFERROR(IF(VLOOKUP($G54,IS_39_I!$G$3:$L$119,6,FALSE)="","",VLOOKUP($G54,IS_39_I!$G$3:$L$119,6,FALSE)),"")</f>
        <v>S/I</v>
      </c>
      <c r="BE54" s="378" t="str">
        <f>IFERROR(IF(VLOOKUP($G54,IS_39a_I!$G$3:$J$119,4,FALSE)="","",VLOOKUP($G54,IS_39a_I!$G$3:$J$119,4,FALSE)),"")</f>
        <v>S/I</v>
      </c>
      <c r="BF54" s="378">
        <f>IFERROR(IF(VLOOKUP($G54,IS_58_I!$G$3:$L$119,6,FALSE)="","",VLOOKUP($G54,IS_58_I!$G$3:$L$119,6,FALSE)),"")</f>
        <v>0.55622205256843715</v>
      </c>
      <c r="BG54" s="378"/>
      <c r="BH54" s="378">
        <f>IFERROR(IF(VLOOKUP($G54,DE_48_I!$G$3:$J$119,4,FALSE)="","",VLOOKUP($G54,DE_48_I!$G$3:$J$119,4,FALSE)),"")</f>
        <v>20.149999999999999</v>
      </c>
      <c r="BI54" s="378"/>
      <c r="BJ54" s="378">
        <f>IFERROR(IF(VLOOKUP($G54,IS_5_I!$G$3:$J$119,4,FALSE)="","",VLOOKUP($G54,IS_5_I!$G$3:$J$119,4,FALSE)),"")</f>
        <v>0.02</v>
      </c>
      <c r="BK54" s="378">
        <f>IFERROR(IF(VLOOKUP($G54,EA_48_I!$G$3:$J$119,4,FALSE)="","",VLOOKUP($G54,EA_48_I!$G$3:$J$119,4,FALSE)),"")</f>
        <v>13.09</v>
      </c>
      <c r="BL54" s="378">
        <f>IFERROR(IF(VLOOKUP($G54,IG_1_I!$G$3:$J$119,4,FALSE)="","",VLOOKUP($G54,IG_1_I!$G$3:$J$119,4,FALSE)),"")</f>
        <v>28.77</v>
      </c>
      <c r="BM54" s="378" t="str">
        <f>IFERROR(IF(VLOOKUP($G54,IG_66_I!$G$3:$H$119,2,FALSE)="","",VLOOKUP($G54,IG_66_I!$G$3:$H$119,2,FALSE)),"")</f>
        <v>NO</v>
      </c>
      <c r="BN54" s="690">
        <f>IFERROR(IF(VLOOKUP($G54,DE_3_I!$G$3:$J$119,4,FALSE)="","",VLOOKUP($G54,DE_3_I!$G$3:$J$119,4,FALSE)),"")</f>
        <v>77.7</v>
      </c>
      <c r="BO54" s="677"/>
      <c r="BP54" s="677"/>
      <c r="BQ54" s="677"/>
      <c r="BR54" s="677"/>
      <c r="BS54" s="378" t="str">
        <f>IFERROR(IF(VLOOKUP($G54,DE_98_IC!#REF!,2,FALSE)="","",VLOOKUP($G54,DE_98_IC!#REF!,2,FALSE)),"")</f>
        <v/>
      </c>
      <c r="BT54" s="378">
        <f>IFERROR(IF(VLOOKUP($G54,IP_6_I!$G$3:$J$119,4,FALSE)="","",VLOOKUP($G54,IP_6_I!$G$3:$J$119,4,FALSE)),"")</f>
        <v>2.2620847103422674</v>
      </c>
      <c r="BU54" s="378" t="str">
        <f>IFERROR(IF(VLOOKUP($G54,IP_48_34_34a_I!$G$3:$N$119,7,FALSE)="","",VLOOKUP($G54,IP_48_34_34a_I!$G$3:$N$119,7,FALSE)),"")</f>
        <v>S/ZCH</v>
      </c>
      <c r="BV54" s="378" t="str">
        <f>IFERROR(IF(VLOOKUP($G54,IP_48_34_34a_I!$G$3:$N$119,8,FALSE)="","",VLOOKUP($G54,IP_48_34_34a_I!$G$3:$N$119,8,FALSE)),"")</f>
        <v>S/ZCH</v>
      </c>
      <c r="BW54" s="378" t="str">
        <f>IFERROR(IF(VLOOKUP($G54,IP_48_34_34a_I!$G$3:$N$119,6,FALSE)="","",VLOOKUP($G54,IP_48_34_34a_I!$G$3:$N$119,6,FALSE)),"")</f>
        <v>NO</v>
      </c>
      <c r="BX54" s="378">
        <f>IFERROR(IF(VLOOKUP($G54,IP_43_43a_I!$G$3:$L$119,5,FALSE)="","",VLOOKUP($G54,IP_43_43a_I!$G$3:$L$119,5,FALSE)),"")</f>
        <v>0</v>
      </c>
      <c r="BY54" s="378">
        <f>IFERROR(IF(VLOOKUP($G54,IP_43_43a_I!$G$3:$L$119,6,FALSE)="","",VLOOKUP($G54,IP_43_43a_I!$G$3:$L$119,6,FALSE)),"")</f>
        <v>0</v>
      </c>
      <c r="BZ54" s="378"/>
      <c r="CA54" s="378"/>
      <c r="CB54" s="378"/>
      <c r="CC54" s="378" t="str">
        <f>IFERROR(IF(VLOOKUP($G54,IG_92_I!$G$3:$H$119,2,FALSE)="","",VLOOKUP($G54,IG_92_I!$G$3:$H$119,2,FALSE)),"")</f>
        <v>S/I</v>
      </c>
      <c r="CD54" s="378" t="str">
        <f>IFERROR(IF(VLOOKUP($G54,IG_91_I!$G$3:$K$119,5,FALSE)="","",VLOOKUP($G54,IG_91_I!$G$3:$K$119,5,FALSE)),"")</f>
        <v/>
      </c>
      <c r="CE54" s="378">
        <f>IFERROR(IF(VLOOKUP($G54,IG_90_I!$G$3:$H$119,2,FALSE)="","",VLOOKUP($G54,IG_90_I!$G$3:$H$119,2,FALSE)),"")</f>
        <v>50.66</v>
      </c>
      <c r="CF54" s="96"/>
      <c r="CG54" s="96"/>
      <c r="CH54" s="96"/>
      <c r="CI54" s="96"/>
      <c r="CJ54" s="96"/>
      <c r="CK54" s="96"/>
      <c r="CL54" s="96"/>
      <c r="CM54" s="96"/>
      <c r="CN54" s="96"/>
      <c r="CO54" s="96"/>
      <c r="CP54" s="96"/>
    </row>
    <row r="55" spans="1:94" ht="15" x14ac:dyDescent="0.25">
      <c r="A55" s="429" t="s">
        <v>242</v>
      </c>
      <c r="B55" s="429" t="s">
        <v>243</v>
      </c>
      <c r="C55" s="419" t="s">
        <v>244</v>
      </c>
      <c r="D55" s="392" t="s">
        <v>244</v>
      </c>
      <c r="E55" s="377">
        <v>8001</v>
      </c>
      <c r="F55" s="429" t="s">
        <v>249</v>
      </c>
      <c r="G55" s="677">
        <v>8107</v>
      </c>
      <c r="H55" s="378">
        <f>IFERROR(IF(VLOOKUP($G55,BPU_20_I!$G$3:$H$119,2,FALSE)="","",VLOOKUP($G55,BPU_20_I!$G$3:$H$119,2,FALSE)),"")</f>
        <v>278.38</v>
      </c>
      <c r="I55" s="87">
        <f>IFERROR(IF(VLOOKUP($G55,BPU_21_I!$G$3:$J$119,4,FALSE)="","",VLOOKUP($G55,BPU_21_I!$G$3:$J$119,4,FALSE)),"")</f>
        <v>3.38</v>
      </c>
      <c r="J55" s="378">
        <f>IFERROR(IF(VLOOKUP($G55,BPU_22_I!$G$3:$H$119,2,FALSE)="","",VLOOKUP($G55,BPU_22_I!$G$3:$H$119,2,FALSE)),"")</f>
        <v>10164.1</v>
      </c>
      <c r="K55" s="378" t="str">
        <f>IFERROR(IF(VLOOKUP($G55,BPU_23_I!$G$3:$J$119,4,FALSE)="","",VLOOKUP($G55,BPU_23_I!$G$3:$J$119,4,FALSE)),"")</f>
        <v>S/I</v>
      </c>
      <c r="L55" s="378">
        <f>IFERROR(IF(VLOOKUP($G55,BPU_28a_I!$G$3:$J$119,4,FALSE)="","",VLOOKUP($G55,BPU_28a_I!$G$3:$J$119,4,FALSE)),"")</f>
        <v>77.099999999999994</v>
      </c>
      <c r="M55" s="378" t="str">
        <f>IFERROR(IF(VLOOKUP($G55,BPU_28b_I!$G$3:$J$119,4,FALSE)="","",VLOOKUP($G55,BPU_28b_I!$G$3:$J$119,4,FALSE)),"")</f>
        <v>S/I</v>
      </c>
      <c r="N55" s="378">
        <f>IFERROR(IF(VLOOKUP($G55,BPU_29_I!$G$3:$L$119,6,FALSE)="","",VLOOKUP($G55,BPU_29_I!$G$3:$L$119,6,FALSE)),"")</f>
        <v>2.61</v>
      </c>
      <c r="O55" s="378">
        <f>IFERROR(IF(VLOOKUP($G55,BPU_7_I!$G$3:$H$119,2,FALSE)="","",VLOOKUP($G55,BPU_7_I!$G$3:$H$119,2,FALSE)),"")</f>
        <v>1079.19</v>
      </c>
      <c r="P55" s="378">
        <f>IFERROR(IF(VLOOKUP($G55,BPU_8_I!$G$3:$J$119,4,FALSE)="","",VLOOKUP($G55,BPU_8_I!$G$3:$J$119,4,FALSE)),"")</f>
        <v>34.5</v>
      </c>
      <c r="Q55" s="378">
        <f>IFERROR(IF(VLOOKUP($G55,BPU_3_I!$G$3:$H$119,2,FALSE)="","",VLOOKUP($G55,BPU_3_I!$G$3:$H$119,2,FALSE)),"")</f>
        <v>603.08000000000004</v>
      </c>
      <c r="R55" s="378">
        <f>IFERROR(IF(VLOOKUP($G55,BPU_4_I!$G$3:$H$119,2,FALSE)="","",VLOOKUP($G55,BPU_4_I!$G$3:$H$119,2,FALSE)),"")</f>
        <v>0.8</v>
      </c>
      <c r="S55" s="378">
        <f>IFERROR(IF(VLOOKUP($G55,BPU_1_I!$G$3:$H$119,2,FALSE)="","",VLOOKUP($G55,BPU_1_I!$G$3:$H$119,2,FALSE)),"")</f>
        <v>540.21</v>
      </c>
      <c r="T55" s="378">
        <f>IFERROR(IF(VLOOKUP($G55,BPU_25_I!$G$3:$H$119,2,FALSE)="","",VLOOKUP($G55,BPU_25_I!$G$3:$H$119,2,FALSE)),"")</f>
        <v>274.8</v>
      </c>
      <c r="U55" s="378">
        <f>IFERROR(IF(VLOOKUP($G55,BPU_26_26x_26b_I!$G$3:$H$119,2,FALSE)="","",VLOOKUP($G55,BPU_26_26x_26b_I!$G$3:$H$119,2,FALSE)),"")</f>
        <v>5.93</v>
      </c>
      <c r="V55" s="378" t="str">
        <f>IFERROR(IF(VLOOKUP($G55,BPU_26_26x_26b_I!$G$3:$I$119,3,FALSE)="","",VLOOKUP($G55,BPU_26_26x_26b_I!$G$3:$I$119,3,FALSE)),"")</f>
        <v>S/I</v>
      </c>
      <c r="W55" s="378" t="str">
        <f>IFERROR(IF(VLOOKUP($G55,BPU_26_26x_26b_I!$G$3:$J$119,4,FALSE)="","",VLOOKUP($G55,BPU_26_26x_26b_I!$G$3:$J$119,4,FALSE)),"")</f>
        <v>S/I</v>
      </c>
      <c r="X55" s="378"/>
      <c r="Y55" s="378" t="str">
        <f>IFERROR(IF(VLOOKUP($G55,EA_93_I!$G$3:$L$119,6,FALSE)="","",VLOOKUP($G55,EA_93_I!$G$3:$L$119,6,FALSE)),"")</f>
        <v>S/I</v>
      </c>
      <c r="Z55" s="689">
        <v>3.46</v>
      </c>
      <c r="AA55" s="378" t="str">
        <f>IFERROR(IF(VLOOKUP($G55,DE_102_105_16_29_33_I!$G$3:$L$119,6,FALSE)="","",VLOOKUP($G55,DE_102_105_16_29_33_I!$G$3:$L$119,6,FALSE)),"")</f>
        <v>S/I</v>
      </c>
      <c r="AB55" s="378" t="str">
        <f>IFERROR(IF(VLOOKUP($G55,DE_102_105_16_29_33_I!$G$3:$L$119,2,FALSE)="","",VLOOKUP($G55,DE_102_105_16_29_33_I!$G$3:$L$119,2,FALSE)),"")</f>
        <v>S/I</v>
      </c>
      <c r="AC55" s="378" t="str">
        <f>IFERROR(IF(VLOOKUP($G55,DE_102_105_16_29_33_I!$G$3:$L$119,3,FALSE)="","",VLOOKUP($G55,DE_102_105_16_29_33_I!$G$3:$L$119,3,FALSE)),"")</f>
        <v>S/I</v>
      </c>
      <c r="AD55" s="378">
        <f>IFERROR(IF(VLOOKUP($G55,DE_28_I!$G$3:$J$119,4,FALSE)="","",VLOOKUP($G55,DE_28_I!$G$3:$J$119,4,FALSE)),"")</f>
        <v>12.113625810098727</v>
      </c>
      <c r="AE55" s="378">
        <f>IFERROR(IF(VLOOKUP($G55,DE_31_I!$G$3:$J$119,4,FALSE)="","",VLOOKUP($G55,DE_31_I!$G$3:$J$119,4,FALSE)),"")</f>
        <v>684.41985827057806</v>
      </c>
      <c r="AF55" s="378" t="str">
        <f>IFERROR(IF(VLOOKUP($G55,DE_102_105_16_29_33_I!$G$3:$L$119,4,FALSE)="","",VLOOKUP($G55,DE_102_105_16_29_33_I!$G$3:$L$119,4,FALSE)),"")</f>
        <v>S/I</v>
      </c>
      <c r="AG55" s="378" t="str">
        <f>IFERROR(IF(VLOOKUP($G55,DE_102_105_16_29_33_I!$G$3:$L$119,5,FALSE)="","",VLOOKUP($G55,DE_102_105_16_29_33_I!$G$3:$L$119,5,FALSE)),"")</f>
        <v>S/I</v>
      </c>
      <c r="AH55" s="378"/>
      <c r="AI55" s="378" t="str">
        <f>IFERROR(IF(VLOOKUP($G55,EA_10_90_I!$G$3:$I$119,2,FALSE)="","",VLOOKUP($G55,EA_10_90_I!$G$3:$I$119,2,FALSE)),"")</f>
        <v>S/I</v>
      </c>
      <c r="AJ55" s="378" t="str">
        <f>IFERROR(IF(VLOOKUP($G55,EA_10_90_I!$G$3:$I$119,3,FALSE)="","",VLOOKUP($G55,EA_10_90_I!$G$3:$I$119,3,FALSE)),"")</f>
        <v>S/I</v>
      </c>
      <c r="AK55" s="378"/>
      <c r="AL55" s="378"/>
      <c r="AM55" s="690">
        <f>IFERROR(IF(VLOOKUP($G55,EA_34_I!$G$3:$J$119,4,FALSE)="","",VLOOKUP($G55,EA_34_I!$G$3:$J$119,4,FALSE)),"")</f>
        <v>1.1531104223368622</v>
      </c>
      <c r="AN55" s="378">
        <f>IFERROR(IF(VLOOKUP($G55,EA_35_I!$G$3:$J$119,4,FALSE)="","",VLOOKUP($G55,EA_35_I!$G$3:$J$119,4,FALSE)),"")</f>
        <v>0</v>
      </c>
      <c r="AO55" s="378">
        <f>IFERROR(IF(VLOOKUP($G55,EA_22_22a_I!$G$3:$J$119,4,FALSE)="","",VLOOKUP($G55,EA_22_22a_I!$G$3:$J$119,4,FALSE)),"")</f>
        <v>614.16999999999996</v>
      </c>
      <c r="AP55" s="378">
        <f>IFERROR(IF(VLOOKUP($G55,EA_22_22a_I!$G$3:$L$119,6,FALSE)="","",VLOOKUP($G55,EA_22_22a_I!$G$3:$L$119,6,FALSE)),"")</f>
        <v>498.66</v>
      </c>
      <c r="AQ55" s="378">
        <f>IFERROR(IF(VLOOKUP($G55,EA_23_I!$G$3:$L$119,6,FALSE)="","",VLOOKUP($G55,EA_23_I!$G$3:$L$119,6,FALSE)),"")</f>
        <v>0.02</v>
      </c>
      <c r="AR55" s="378"/>
      <c r="AS55" s="378"/>
      <c r="AT55" s="378"/>
      <c r="AU55" s="378">
        <f>IFERROR(IF(VLOOKUP($G55,BPU_24_I!$G$3:$J$119,4,FALSE)="","",VLOOKUP($G55,BPU_24_I!$G$3:$J$119,4,FALSE)),"")</f>
        <v>496.14</v>
      </c>
      <c r="AV55" s="378">
        <f>IFERROR(IF(VLOOKUP($G55,IS_91_I!$G$3:$H$119,2,FALSE)="","",VLOOKUP($G55,IS_91_I!$G$3:$H$119,2,FALSE)),"")</f>
        <v>4.17</v>
      </c>
      <c r="AW55" s="378">
        <f>IFERROR(IF(VLOOKUP($G55,IS_40_I!$G$3:$H$119,2,FALSE)="","",VLOOKUP($G55,IS_40_I!$G$3:$H$119,2,FALSE)),"")</f>
        <v>44.89</v>
      </c>
      <c r="AX55" s="378">
        <f>IFERROR(IF(VLOOKUP($G55,IS_31_I!$G$3:$H$119,2,FALSE)="","",VLOOKUP($G55,IS_31_I!$G$3:$H$119,2,FALSE)),"")</f>
        <v>17.46</v>
      </c>
      <c r="AY55" s="378">
        <f>IFERROR(IF(VLOOKUP($G55,IS_32_I!$G$3:$H$119,2,FALSE)="","",VLOOKUP($G55,IS_32_I!$G$3:$H$119,2,FALSE)),"")</f>
        <v>914</v>
      </c>
      <c r="AZ55" s="378">
        <f>IFERROR(IF(VLOOKUP($G55,IS_33_I!$G$3:$H$119,2,FALSE)="","",VLOOKUP($G55,IS_33_I!$G$3:$H$119,2,FALSE)),"")</f>
        <v>8.17</v>
      </c>
      <c r="BA55" s="378">
        <f>IFERROR(IF(VLOOKUP($G55,IS_34_I!$G$3:$H$119,2,FALSE)="","",VLOOKUP($G55,IS_34_I!$G$3:$H$119,2,FALSE)),"")</f>
        <v>1.08</v>
      </c>
      <c r="BB55" s="378">
        <f>IFERROR(IF(VLOOKUP($G55,IS_36_I!$G$3:$I$119,3,FALSE)="","",VLOOKUP($G55,IS_36_I!$G$3:$I$119,3,FALSE)),"")</f>
        <v>17.309999999999999</v>
      </c>
      <c r="BC55" s="378">
        <f>IFERROR(IF(VLOOKUP($G55,IS_37_I!$G$3:$I$119,3,FALSE)="","",VLOOKUP($G55,IS_37_I!$G$3:$I$119,3,FALSE)),"")</f>
        <v>18.97</v>
      </c>
      <c r="BD55" s="378">
        <f>IFERROR(IF(VLOOKUP($G55,IS_39_I!$G$3:$L$119,6,FALSE)="","",VLOOKUP($G55,IS_39_I!$G$3:$L$119,6,FALSE)),"")</f>
        <v>23.07</v>
      </c>
      <c r="BE55" s="378">
        <f>IFERROR(IF(VLOOKUP($G55,IS_39a_I!$G$3:$J$119,4,FALSE)="","",VLOOKUP($G55,IS_39a_I!$G$3:$J$119,4,FALSE)),"")</f>
        <v>20.12</v>
      </c>
      <c r="BF55" s="378">
        <f>IFERROR(IF(VLOOKUP($G55,IS_58_I!$G$3:$L$119,6,FALSE)="","",VLOOKUP($G55,IS_58_I!$G$3:$L$119,6,FALSE)),"")</f>
        <v>0.46031778078375157</v>
      </c>
      <c r="BG55" s="378"/>
      <c r="BH55" s="378">
        <f>IFERROR(IF(VLOOKUP($G55,DE_48_I!$G$3:$J$119,4,FALSE)="","",VLOOKUP($G55,DE_48_I!$G$3:$J$119,4,FALSE)),"")</f>
        <v>5.39</v>
      </c>
      <c r="BI55" s="378"/>
      <c r="BJ55" s="378">
        <f>IFERROR(IF(VLOOKUP($G55,IS_5_I!$G$3:$J$119,4,FALSE)="","",VLOOKUP($G55,IS_5_I!$G$3:$J$119,4,FALSE)),"")</f>
        <v>0.02</v>
      </c>
      <c r="BK55" s="378">
        <f>IFERROR(IF(VLOOKUP($G55,EA_48_I!$G$3:$J$119,4,FALSE)="","",VLOOKUP($G55,EA_48_I!$G$3:$J$119,4,FALSE)),"")</f>
        <v>16.489999999999998</v>
      </c>
      <c r="BL55" s="378">
        <f>IFERROR(IF(VLOOKUP($G55,IG_1_I!$G$3:$J$119,4,FALSE)="","",VLOOKUP($G55,IG_1_I!$G$3:$J$119,4,FALSE)),"")</f>
        <v>20.94</v>
      </c>
      <c r="BM55" s="378" t="str">
        <f>IFERROR(IF(VLOOKUP($G55,IG_66_I!$G$3:$H$119,2,FALSE)="","",VLOOKUP($G55,IG_66_I!$G$3:$H$119,2,FALSE)),"")</f>
        <v>SI</v>
      </c>
      <c r="BN55" s="690">
        <f>IFERROR(IF(VLOOKUP($G55,DE_3_I!$G$3:$J$119,4,FALSE)="","",VLOOKUP($G55,DE_3_I!$G$3:$J$119,4,FALSE)),"")</f>
        <v>57.44</v>
      </c>
      <c r="BO55" s="677"/>
      <c r="BP55" s="677"/>
      <c r="BQ55" s="677"/>
      <c r="BR55" s="677"/>
      <c r="BS55" s="378" t="str">
        <f>IFERROR(IF(VLOOKUP($G55,DE_98_IC!#REF!,2,FALSE)="","",VLOOKUP($G55,DE_98_IC!#REF!,2,FALSE)),"")</f>
        <v/>
      </c>
      <c r="BT55" s="378">
        <f>IFERROR(IF(VLOOKUP($G55,IP_6_I!$G$3:$J$119,4,FALSE)="","",VLOOKUP($G55,IP_6_I!$G$3:$J$119,4,FALSE)),"")</f>
        <v>0.83755543887386075</v>
      </c>
      <c r="BU55" s="378" t="str">
        <f>IFERROR(IF(VLOOKUP($G55,IP_48_34_34a_I!$G$3:$N$119,7,FALSE)="","",VLOOKUP($G55,IP_48_34_34a_I!$G$3:$N$119,7,FALSE)),"")</f>
        <v>S/ZCH</v>
      </c>
      <c r="BV55" s="378" t="str">
        <f>IFERROR(IF(VLOOKUP($G55,IP_48_34_34a_I!$G$3:$N$119,8,FALSE)="","",VLOOKUP($G55,IP_48_34_34a_I!$G$3:$N$119,8,FALSE)),"")</f>
        <v>S/ZCH</v>
      </c>
      <c r="BW55" s="378" t="str">
        <f>IFERROR(IF(VLOOKUP($G55,IP_48_34_34a_I!$G$3:$N$119,6,FALSE)="","",VLOOKUP($G55,IP_48_34_34a_I!$G$3:$N$119,6,FALSE)),"")</f>
        <v>SI</v>
      </c>
      <c r="BX55" s="378" t="str">
        <f>IFERROR(IF(VLOOKUP($G55,IP_43_43a_I!$G$3:$L$119,5,FALSE)="","",VLOOKUP($G55,IP_43_43a_I!$G$3:$L$119,5,FALSE)),"")</f>
        <v>Sin ZT</v>
      </c>
      <c r="BY55" s="378" t="str">
        <f>IFERROR(IF(VLOOKUP($G55,IP_43_43a_I!$G$3:$L$119,6,FALSE)="","",VLOOKUP($G55,IP_43_43a_I!$G$3:$L$119,6,FALSE)),"")</f>
        <v>Sin ZT</v>
      </c>
      <c r="BZ55" s="378"/>
      <c r="CA55" s="378"/>
      <c r="CB55" s="378"/>
      <c r="CC55" s="378" t="str">
        <f>IFERROR(IF(VLOOKUP($G55,IG_92_I!$G$3:$H$119,2,FALSE)="","",VLOOKUP($G55,IG_92_I!$G$3:$H$119,2,FALSE)),"")</f>
        <v>SI</v>
      </c>
      <c r="CD55" s="378">
        <f>IFERROR(IF(VLOOKUP($G55,IG_91_I!$G$3:$K$119,5,FALSE)="","",VLOOKUP($G55,IG_91_I!$G$3:$K$119,5,FALSE)),"")</f>
        <v>1161.9000000000001</v>
      </c>
      <c r="CE55" s="378">
        <f>IFERROR(IF(VLOOKUP($G55,IG_90_I!$G$3:$H$119,2,FALSE)="","",VLOOKUP($G55,IG_90_I!$G$3:$H$119,2,FALSE)),"")</f>
        <v>49.63</v>
      </c>
      <c r="CF55" s="96"/>
      <c r="CG55" s="96"/>
      <c r="CH55" s="96"/>
      <c r="CI55" s="96"/>
      <c r="CJ55" s="96"/>
      <c r="CK55" s="96"/>
      <c r="CL55" s="96"/>
      <c r="CM55" s="96"/>
      <c r="CN55" s="96"/>
      <c r="CO55" s="96"/>
      <c r="CP55" s="96"/>
    </row>
    <row r="56" spans="1:94" ht="15" x14ac:dyDescent="0.25">
      <c r="A56" s="429" t="s">
        <v>242</v>
      </c>
      <c r="B56" s="429" t="s">
        <v>243</v>
      </c>
      <c r="C56" s="419" t="s">
        <v>244</v>
      </c>
      <c r="D56" s="392" t="s">
        <v>244</v>
      </c>
      <c r="E56" s="377">
        <v>8001</v>
      </c>
      <c r="F56" s="429" t="s">
        <v>250</v>
      </c>
      <c r="G56" s="677">
        <v>8108</v>
      </c>
      <c r="H56" s="378">
        <f>IFERROR(IF(VLOOKUP($G56,BPU_20_I!$G$3:$H$119,2,FALSE)="","",VLOOKUP($G56,BPU_20_I!$G$3:$H$119,2,FALSE)),"")</f>
        <v>250.96</v>
      </c>
      <c r="I56" s="87">
        <f>IFERROR(IF(VLOOKUP($G56,BPU_21_I!$G$3:$J$119,4,FALSE)="","",VLOOKUP($G56,BPU_21_I!$G$3:$J$119,4,FALSE)),"")</f>
        <v>5.52</v>
      </c>
      <c r="J56" s="378">
        <f>IFERROR(IF(VLOOKUP($G56,BPU_22_I!$G$3:$H$119,2,FALSE)="","",VLOOKUP($G56,BPU_22_I!$G$3:$H$119,2,FALSE)),"")</f>
        <v>3907.29</v>
      </c>
      <c r="K56" s="378">
        <f>IFERROR(IF(VLOOKUP($G56,BPU_23_I!$G$3:$J$119,4,FALSE)="","",VLOOKUP($G56,BPU_23_I!$G$3:$J$119,4,FALSE)),"")</f>
        <v>7.34</v>
      </c>
      <c r="L56" s="378">
        <f>IFERROR(IF(VLOOKUP($G56,BPU_28a_I!$G$3:$J$119,4,FALSE)="","",VLOOKUP($G56,BPU_28a_I!$G$3:$J$119,4,FALSE)),"")</f>
        <v>83.03</v>
      </c>
      <c r="M56" s="378">
        <f>IFERROR(IF(VLOOKUP($G56,BPU_28b_I!$G$3:$J$119,4,FALSE)="","",VLOOKUP($G56,BPU_28b_I!$G$3:$J$119,4,FALSE)),"")</f>
        <v>39.71</v>
      </c>
      <c r="N56" s="378">
        <f>IFERROR(IF(VLOOKUP($G56,BPU_29_I!$G$3:$L$119,6,FALSE)="","",VLOOKUP($G56,BPU_29_I!$G$3:$L$119,6,FALSE)),"")</f>
        <v>7.5</v>
      </c>
      <c r="O56" s="378">
        <f>IFERROR(IF(VLOOKUP($G56,BPU_7_I!$G$3:$H$119,2,FALSE)="","",VLOOKUP($G56,BPU_7_I!$G$3:$H$119,2,FALSE)),"")</f>
        <v>1573.08</v>
      </c>
      <c r="P56" s="378">
        <f>IFERROR(IF(VLOOKUP($G56,BPU_8_I!$G$3:$J$119,4,FALSE)="","",VLOOKUP($G56,BPU_8_I!$G$3:$J$119,4,FALSE)),"")</f>
        <v>10.09</v>
      </c>
      <c r="Q56" s="378">
        <f>IFERROR(IF(VLOOKUP($G56,BPU_3_I!$G$3:$H$119,2,FALSE)="","",VLOOKUP($G56,BPU_3_I!$G$3:$H$119,2,FALSE)),"")</f>
        <v>977.39</v>
      </c>
      <c r="R56" s="378">
        <f>IFERROR(IF(VLOOKUP($G56,BPU_4_I!$G$3:$H$119,2,FALSE)="","",VLOOKUP($G56,BPU_4_I!$G$3:$H$119,2,FALSE)),"")</f>
        <v>0.64</v>
      </c>
      <c r="S56" s="378">
        <f>IFERROR(IF(VLOOKUP($G56,BPU_1_I!$G$3:$H$119,2,FALSE)="","",VLOOKUP($G56,BPU_1_I!$G$3:$H$119,2,FALSE)),"")</f>
        <v>1270.55</v>
      </c>
      <c r="T56" s="378">
        <f>IFERROR(IF(VLOOKUP($G56,BPU_25_I!$G$3:$H$119,2,FALSE)="","",VLOOKUP($G56,BPU_25_I!$G$3:$H$119,2,FALSE)),"")</f>
        <v>449.61</v>
      </c>
      <c r="U56" s="378">
        <f>IFERROR(IF(VLOOKUP($G56,BPU_26_26x_26b_I!$G$3:$H$119,2,FALSE)="","",VLOOKUP($G56,BPU_26_26x_26b_I!$G$3:$H$119,2,FALSE)),"")</f>
        <v>12.55</v>
      </c>
      <c r="V56" s="378" t="str">
        <f>IFERROR(IF(VLOOKUP($G56,BPU_26_26x_26b_I!$G$3:$I$119,3,FALSE)="","",VLOOKUP($G56,BPU_26_26x_26b_I!$G$3:$I$119,3,FALSE)),"")</f>
        <v>S/I</v>
      </c>
      <c r="W56" s="378" t="str">
        <f>IFERROR(IF(VLOOKUP($G56,BPU_26_26x_26b_I!$G$3:$J$119,4,FALSE)="","",VLOOKUP($G56,BPU_26_26x_26b_I!$G$3:$J$119,4,FALSE)),"")</f>
        <v>S/I</v>
      </c>
      <c r="X56" s="378"/>
      <c r="Y56" s="378">
        <f>IFERROR(IF(VLOOKUP($G56,EA_93_I!$G$3:$L$119,6,FALSE)="","",VLOOKUP($G56,EA_93_I!$G$3:$L$119,6,FALSE)),"")</f>
        <v>4.78</v>
      </c>
      <c r="Z56" s="689">
        <v>19.940000000000001</v>
      </c>
      <c r="AA56" s="378" t="str">
        <f>IFERROR(IF(VLOOKUP($G56,DE_102_105_16_29_33_I!$G$3:$L$119,6,FALSE)="","",VLOOKUP($G56,DE_102_105_16_29_33_I!$G$3:$L$119,6,FALSE)),"")</f>
        <v>S/I</v>
      </c>
      <c r="AB56" s="378" t="str">
        <f>IFERROR(IF(VLOOKUP($G56,DE_102_105_16_29_33_I!$G$3:$L$119,2,FALSE)="","",VLOOKUP($G56,DE_102_105_16_29_33_I!$G$3:$L$119,2,FALSE)),"")</f>
        <v>S/I</v>
      </c>
      <c r="AC56" s="378" t="str">
        <f>IFERROR(IF(VLOOKUP($G56,DE_102_105_16_29_33_I!$G$3:$L$119,3,FALSE)="","",VLOOKUP($G56,DE_102_105_16_29_33_I!$G$3:$L$119,3,FALSE)),"")</f>
        <v>S/I</v>
      </c>
      <c r="AD56" s="378">
        <f>IFERROR(IF(VLOOKUP($G56,DE_28_I!$G$3:$J$119,4,FALSE)="","",VLOOKUP($G56,DE_28_I!$G$3:$J$119,4,FALSE)),"")</f>
        <v>5.6787126358454536</v>
      </c>
      <c r="AE56" s="378">
        <f>IFERROR(IF(VLOOKUP($G56,DE_31_I!$G$3:$J$119,4,FALSE)="","",VLOOKUP($G56,DE_31_I!$G$3:$J$119,4,FALSE)),"")</f>
        <v>232.11737899018294</v>
      </c>
      <c r="AF56" s="378" t="str">
        <f>IFERROR(IF(VLOOKUP($G56,DE_102_105_16_29_33_I!$G$3:$L$119,4,FALSE)="","",VLOOKUP($G56,DE_102_105_16_29_33_I!$G$3:$L$119,4,FALSE)),"")</f>
        <v>S/I</v>
      </c>
      <c r="AG56" s="378" t="str">
        <f>IFERROR(IF(VLOOKUP($G56,DE_102_105_16_29_33_I!$G$3:$L$119,5,FALSE)="","",VLOOKUP($G56,DE_102_105_16_29_33_I!$G$3:$L$119,5,FALSE)),"")</f>
        <v>S/I</v>
      </c>
      <c r="AH56" s="378"/>
      <c r="AI56" s="378" t="str">
        <f>IFERROR(IF(VLOOKUP($G56,EA_10_90_I!$G$3:$I$119,2,FALSE)="","",VLOOKUP($G56,EA_10_90_I!$G$3:$I$119,2,FALSE)),"")</f>
        <v>S/I</v>
      </c>
      <c r="AJ56" s="378" t="str">
        <f>IFERROR(IF(VLOOKUP($G56,EA_10_90_I!$G$3:$I$119,3,FALSE)="","",VLOOKUP($G56,EA_10_90_I!$G$3:$I$119,3,FALSE)),"")</f>
        <v>S/I</v>
      </c>
      <c r="AK56" s="378"/>
      <c r="AL56" s="378"/>
      <c r="AM56" s="690">
        <f>IFERROR(IF(VLOOKUP($G56,EA_34_I!$G$3:$J$119,4,FALSE)="","",VLOOKUP($G56,EA_34_I!$G$3:$J$119,4,FALSE)),"")</f>
        <v>0.88981459683911579</v>
      </c>
      <c r="AN56" s="378">
        <f>IFERROR(IF(VLOOKUP($G56,EA_35_I!$G$3:$J$119,4,FALSE)="","",VLOOKUP($G56,EA_35_I!$G$3:$J$119,4,FALSE)),"")</f>
        <v>0</v>
      </c>
      <c r="AO56" s="378">
        <f>IFERROR(IF(VLOOKUP($G56,EA_22_22a_I!$G$3:$J$119,4,FALSE)="","",VLOOKUP($G56,EA_22_22a_I!$G$3:$J$119,4,FALSE)),"")</f>
        <v>705.05</v>
      </c>
      <c r="AP56" s="378">
        <f>IFERROR(IF(VLOOKUP($G56,EA_22_22a_I!$G$3:$L$119,6,FALSE)="","",VLOOKUP($G56,EA_22_22a_I!$G$3:$L$119,6,FALSE)),"")</f>
        <v>312.94</v>
      </c>
      <c r="AQ56" s="378">
        <f>IFERROR(IF(VLOOKUP($G56,EA_23_I!$G$3:$L$119,6,FALSE)="","",VLOOKUP($G56,EA_23_I!$G$3:$L$119,6,FALSE)),"")</f>
        <v>0.01</v>
      </c>
      <c r="AR56" s="378"/>
      <c r="AS56" s="378"/>
      <c r="AT56" s="378"/>
      <c r="AU56" s="378">
        <f>IFERROR(IF(VLOOKUP($G56,BPU_24_I!$G$3:$J$119,4,FALSE)="","",VLOOKUP($G56,BPU_24_I!$G$3:$J$119,4,FALSE)),"")</f>
        <v>769.93</v>
      </c>
      <c r="AV56" s="378">
        <f>IFERROR(IF(VLOOKUP($G56,IS_91_I!$G$3:$H$119,2,FALSE)="","",VLOOKUP($G56,IS_91_I!$G$3:$H$119,2,FALSE)),"")</f>
        <v>5.65</v>
      </c>
      <c r="AW56" s="378">
        <f>IFERROR(IF(VLOOKUP($G56,IS_40_I!$G$3:$H$119,2,FALSE)="","",VLOOKUP($G56,IS_40_I!$G$3:$H$119,2,FALSE)),"")</f>
        <v>39.17</v>
      </c>
      <c r="AX56" s="378">
        <f>IFERROR(IF(VLOOKUP($G56,IS_31_I!$G$3:$H$119,2,FALSE)="","",VLOOKUP($G56,IS_31_I!$G$3:$H$119,2,FALSE)),"")</f>
        <v>11.17</v>
      </c>
      <c r="AY56" s="378">
        <f>IFERROR(IF(VLOOKUP($G56,IS_32_I!$G$3:$H$119,2,FALSE)="","",VLOOKUP($G56,IS_32_I!$G$3:$H$119,2,FALSE)),"")</f>
        <v>1198</v>
      </c>
      <c r="AZ56" s="378">
        <f>IFERROR(IF(VLOOKUP($G56,IS_33_I!$G$3:$H$119,2,FALSE)="","",VLOOKUP($G56,IS_33_I!$G$3:$H$119,2,FALSE)),"")</f>
        <v>6.25</v>
      </c>
      <c r="BA56" s="378">
        <f>IFERROR(IF(VLOOKUP($G56,IS_34_I!$G$3:$H$119,2,FALSE)="","",VLOOKUP($G56,IS_34_I!$G$3:$H$119,2,FALSE)),"")</f>
        <v>0.72</v>
      </c>
      <c r="BB56" s="378">
        <f>IFERROR(IF(VLOOKUP($G56,IS_36_I!$G$3:$I$119,3,FALSE)="","",VLOOKUP($G56,IS_36_I!$G$3:$I$119,3,FALSE)),"")</f>
        <v>14.54</v>
      </c>
      <c r="BC56" s="378">
        <f>IFERROR(IF(VLOOKUP($G56,IS_37_I!$G$3:$I$119,3,FALSE)="","",VLOOKUP($G56,IS_37_I!$G$3:$I$119,3,FALSE)),"")</f>
        <v>17.88</v>
      </c>
      <c r="BD56" s="378">
        <f>IFERROR(IF(VLOOKUP($G56,IS_39_I!$G$3:$L$119,6,FALSE)="","",VLOOKUP($G56,IS_39_I!$G$3:$L$119,6,FALSE)),"")</f>
        <v>30.76</v>
      </c>
      <c r="BE56" s="378">
        <f>IFERROR(IF(VLOOKUP($G56,IS_39a_I!$G$3:$J$119,4,FALSE)="","",VLOOKUP($G56,IS_39a_I!$G$3:$J$119,4,FALSE)),"")</f>
        <v>48.93</v>
      </c>
      <c r="BF56" s="378">
        <f>IFERROR(IF(VLOOKUP($G56,IS_58_I!$G$3:$L$119,6,FALSE)="","",VLOOKUP($G56,IS_58_I!$G$3:$L$119,6,FALSE)),"")</f>
        <v>0.51889236710037834</v>
      </c>
      <c r="BG56" s="378"/>
      <c r="BH56" s="378">
        <f>IFERROR(IF(VLOOKUP($G56,DE_48_I!$G$3:$J$119,4,FALSE)="","",VLOOKUP($G56,DE_48_I!$G$3:$J$119,4,FALSE)),"")</f>
        <v>28.21</v>
      </c>
      <c r="BI56" s="378"/>
      <c r="BJ56" s="378">
        <f>IFERROR(IF(VLOOKUP($G56,IS_5_I!$G$3:$J$119,4,FALSE)="","",VLOOKUP($G56,IS_5_I!$G$3:$J$119,4,FALSE)),"")</f>
        <v>0.01</v>
      </c>
      <c r="BK56" s="378" t="str">
        <f>IFERROR(IF(VLOOKUP($G56,EA_48_I!$G$3:$J$119,4,FALSE)="","",VLOOKUP($G56,EA_48_I!$G$3:$J$119,4,FALSE)),"")</f>
        <v>S/I</v>
      </c>
      <c r="BL56" s="378">
        <f>IFERROR(IF(VLOOKUP($G56,IG_1_I!$G$3:$J$119,4,FALSE)="","",VLOOKUP($G56,IG_1_I!$G$3:$J$119,4,FALSE)),"")</f>
        <v>15.27</v>
      </c>
      <c r="BM56" s="378" t="str">
        <f>IFERROR(IF(VLOOKUP($G56,IG_66_I!$G$3:$H$119,2,FALSE)="","",VLOOKUP($G56,IG_66_I!$G$3:$H$119,2,FALSE)),"")</f>
        <v>SI</v>
      </c>
      <c r="BN56" s="690">
        <f>IFERROR(IF(VLOOKUP($G56,DE_3_I!$G$3:$J$119,4,FALSE)="","",VLOOKUP($G56,DE_3_I!$G$3:$J$119,4,FALSE)),"")</f>
        <v>23.95</v>
      </c>
      <c r="BO56" s="677"/>
      <c r="BP56" s="677"/>
      <c r="BQ56" s="677"/>
      <c r="BR56" s="677"/>
      <c r="BS56" s="378" t="str">
        <f>IFERROR(IF(VLOOKUP($G56,DE_98_IC!#REF!,2,FALSE)="","",VLOOKUP($G56,DE_98_IC!#REF!,2,FALSE)),"")</f>
        <v/>
      </c>
      <c r="BT56" s="378">
        <f>IFERROR(IF(VLOOKUP($G56,IP_6_I!$G$3:$J$119,4,FALSE)="","",VLOOKUP($G56,IP_6_I!$G$3:$J$119,4,FALSE)),"")</f>
        <v>0</v>
      </c>
      <c r="BU56" s="378" t="str">
        <f>IFERROR(IF(VLOOKUP($G56,IP_48_34_34a_I!$G$3:$N$119,7,FALSE)="","",VLOOKUP($G56,IP_48_34_34a_I!$G$3:$N$119,7,FALSE)),"")</f>
        <v>SI</v>
      </c>
      <c r="BV56" s="378" t="str">
        <f>IFERROR(IF(VLOOKUP($G56,IP_48_34_34a_I!$G$3:$N$119,8,FALSE)="","",VLOOKUP($G56,IP_48_34_34a_I!$G$3:$N$119,8,FALSE)),"")</f>
        <v>NO</v>
      </c>
      <c r="BW56" s="378" t="str">
        <f>IFERROR(IF(VLOOKUP($G56,IP_48_34_34a_I!$G$3:$N$119,6,FALSE)="","",VLOOKUP($G56,IP_48_34_34a_I!$G$3:$N$119,6,FALSE)),"")</f>
        <v>SI</v>
      </c>
      <c r="BX56" s="378" t="str">
        <f>IFERROR(IF(VLOOKUP($G56,IP_43_43a_I!$G$3:$L$119,5,FALSE)="","",VLOOKUP($G56,IP_43_43a_I!$G$3:$L$119,5,FALSE)),"")</f>
        <v>Sin ZT</v>
      </c>
      <c r="BY56" s="378" t="str">
        <f>IFERROR(IF(VLOOKUP($G56,IP_43_43a_I!$G$3:$L$119,6,FALSE)="","",VLOOKUP($G56,IP_43_43a_I!$G$3:$L$119,6,FALSE)),"")</f>
        <v>Sin ZT</v>
      </c>
      <c r="BZ56" s="378"/>
      <c r="CA56" s="378"/>
      <c r="CB56" s="378"/>
      <c r="CC56" s="378" t="str">
        <f>IFERROR(IF(VLOOKUP($G56,IG_92_I!$G$3:$H$119,2,FALSE)="","",VLOOKUP($G56,IG_92_I!$G$3:$H$119,2,FALSE)),"")</f>
        <v>SI</v>
      </c>
      <c r="CD56" s="378">
        <f>IFERROR(IF(VLOOKUP($G56,IG_91_I!$G$3:$K$119,5,FALSE)="","",VLOOKUP($G56,IG_91_I!$G$3:$K$119,5,FALSE)),"")</f>
        <v>32.799999999999997</v>
      </c>
      <c r="CE56" s="378">
        <f>IFERROR(IF(VLOOKUP($G56,IG_90_I!$G$3:$H$119,2,FALSE)="","",VLOOKUP($G56,IG_90_I!$G$3:$H$119,2,FALSE)),"")</f>
        <v>33.65</v>
      </c>
      <c r="CF56" s="96"/>
      <c r="CG56" s="96"/>
      <c r="CH56" s="96"/>
      <c r="CI56" s="96"/>
      <c r="CJ56" s="96"/>
      <c r="CK56" s="96"/>
      <c r="CL56" s="96"/>
      <c r="CM56" s="96"/>
      <c r="CN56" s="96"/>
      <c r="CO56" s="96"/>
      <c r="CP56" s="96"/>
    </row>
    <row r="57" spans="1:94" ht="15" x14ac:dyDescent="0.25">
      <c r="A57" s="429" t="s">
        <v>242</v>
      </c>
      <c r="B57" s="429" t="s">
        <v>243</v>
      </c>
      <c r="C57" s="419" t="s">
        <v>244</v>
      </c>
      <c r="D57" s="392" t="s">
        <v>244</v>
      </c>
      <c r="E57" s="377">
        <v>8001</v>
      </c>
      <c r="F57" s="429" t="s">
        <v>251</v>
      </c>
      <c r="G57" s="677">
        <v>8109</v>
      </c>
      <c r="H57" s="378">
        <f>IFERROR(IF(VLOOKUP($G57,BPU_20_I!$G$3:$H$119,2,FALSE)="","",VLOOKUP($G57,BPU_20_I!$G$3:$H$119,2,FALSE)),"")</f>
        <v>269.13</v>
      </c>
      <c r="I57" s="87">
        <f>IFERROR(IF(VLOOKUP($G57,BPU_21_I!$G$3:$J$119,4,FALSE)="","",VLOOKUP($G57,BPU_21_I!$G$3:$J$119,4,FALSE)),"")</f>
        <v>5.89</v>
      </c>
      <c r="J57" s="378">
        <f>IFERROR(IF(VLOOKUP($G57,BPU_22_I!$G$3:$H$119,2,FALSE)="","",VLOOKUP($G57,BPU_22_I!$G$3:$H$119,2,FALSE)),"")</f>
        <v>1311.6</v>
      </c>
      <c r="K57" s="378">
        <f>IFERROR(IF(VLOOKUP($G57,BPU_23_I!$G$3:$J$119,4,FALSE)="","",VLOOKUP($G57,BPU_23_I!$G$3:$J$119,4,FALSE)),"")</f>
        <v>2.29</v>
      </c>
      <c r="L57" s="378">
        <f>IFERROR(IF(VLOOKUP($G57,BPU_28a_I!$G$3:$J$119,4,FALSE)="","",VLOOKUP($G57,BPU_28a_I!$G$3:$J$119,4,FALSE)),"")</f>
        <v>80.260000000000005</v>
      </c>
      <c r="M57" s="378">
        <f>IFERROR(IF(VLOOKUP($G57,BPU_28b_I!$G$3:$J$119,4,FALSE)="","",VLOOKUP($G57,BPU_28b_I!$G$3:$J$119,4,FALSE)),"")</f>
        <v>100</v>
      </c>
      <c r="N57" s="378">
        <f>IFERROR(IF(VLOOKUP($G57,BPU_29_I!$G$3:$L$119,6,FALSE)="","",VLOOKUP($G57,BPU_29_I!$G$3:$L$119,6,FALSE)),"")</f>
        <v>7.02</v>
      </c>
      <c r="O57" s="378" t="str">
        <f>IFERROR(IF(VLOOKUP($G57,BPU_7_I!$G$3:$H$119,2,FALSE)="","",VLOOKUP($G57,BPU_7_I!$G$3:$H$119,2,FALSE)),"")</f>
        <v>S/I</v>
      </c>
      <c r="P57" s="378" t="str">
        <f>IFERROR(IF(VLOOKUP($G57,BPU_8_I!$G$3:$J$119,4,FALSE)="","",VLOOKUP($G57,BPU_8_I!$G$3:$J$119,4,FALSE)),"")</f>
        <v>S/I</v>
      </c>
      <c r="Q57" s="378">
        <f>IFERROR(IF(VLOOKUP($G57,BPU_3_I!$G$3:$H$119,2,FALSE)="","",VLOOKUP($G57,BPU_3_I!$G$3:$H$119,2,FALSE)),"")</f>
        <v>557.96</v>
      </c>
      <c r="R57" s="378">
        <f>IFERROR(IF(VLOOKUP($G57,BPU_4_I!$G$3:$H$119,2,FALSE)="","",VLOOKUP($G57,BPU_4_I!$G$3:$H$119,2,FALSE)),"")</f>
        <v>1.03</v>
      </c>
      <c r="S57" s="378">
        <f>IFERROR(IF(VLOOKUP($G57,BPU_1_I!$G$3:$H$119,2,FALSE)="","",VLOOKUP($G57,BPU_1_I!$G$3:$H$119,2,FALSE)),"")</f>
        <v>441.99</v>
      </c>
      <c r="T57" s="378" t="str">
        <f>IFERROR(IF(VLOOKUP($G57,BPU_25_I!$G$3:$H$119,2,FALSE)="","",VLOOKUP($G57,BPU_25_I!$G$3:$H$119,2,FALSE)),"")</f>
        <v>S/I</v>
      </c>
      <c r="U57" s="378" t="str">
        <f>IFERROR(IF(VLOOKUP($G57,BPU_26_26x_26b_I!$G$3:$H$119,2,FALSE)="","",VLOOKUP($G57,BPU_26_26x_26b_I!$G$3:$H$119,2,FALSE)),"")</f>
        <v>S/I</v>
      </c>
      <c r="V57" s="378" t="str">
        <f>IFERROR(IF(VLOOKUP($G57,BPU_26_26x_26b_I!$G$3:$I$119,3,FALSE)="","",VLOOKUP($G57,BPU_26_26x_26b_I!$G$3:$I$119,3,FALSE)),"")</f>
        <v>S/I</v>
      </c>
      <c r="W57" s="378" t="str">
        <f>IFERROR(IF(VLOOKUP($G57,BPU_26_26x_26b_I!$G$3:$J$119,4,FALSE)="","",VLOOKUP($G57,BPU_26_26x_26b_I!$G$3:$J$119,4,FALSE)),"")</f>
        <v>S/I</v>
      </c>
      <c r="X57" s="378"/>
      <c r="Y57" s="378" t="str">
        <f>IFERROR(IF(VLOOKUP($G57,EA_93_I!$G$3:$L$119,6,FALSE)="","",VLOOKUP($G57,EA_93_I!$G$3:$L$119,6,FALSE)),"")</f>
        <v>S/I</v>
      </c>
      <c r="Z57" s="689">
        <v>3.38</v>
      </c>
      <c r="AA57" s="378" t="str">
        <f>IFERROR(IF(VLOOKUP($G57,DE_102_105_16_29_33_I!$G$3:$L$119,6,FALSE)="","",VLOOKUP($G57,DE_102_105_16_29_33_I!$G$3:$L$119,6,FALSE)),"")</f>
        <v>S/I</v>
      </c>
      <c r="AB57" s="378" t="str">
        <f>IFERROR(IF(VLOOKUP($G57,DE_102_105_16_29_33_I!$G$3:$L$119,2,FALSE)="","",VLOOKUP($G57,DE_102_105_16_29_33_I!$G$3:$L$119,2,FALSE)),"")</f>
        <v>S/I</v>
      </c>
      <c r="AC57" s="378" t="str">
        <f>IFERROR(IF(VLOOKUP($G57,DE_102_105_16_29_33_I!$G$3:$L$119,3,FALSE)="","",VLOOKUP($G57,DE_102_105_16_29_33_I!$G$3:$L$119,3,FALSE)),"")</f>
        <v>S/I</v>
      </c>
      <c r="AD57" s="378">
        <f>IFERROR(IF(VLOOKUP($G57,DE_28_I!$G$3:$J$119,4,FALSE)="","",VLOOKUP($G57,DE_28_I!$G$3:$J$119,4,FALSE)),"")</f>
        <v>20.461055790478788</v>
      </c>
      <c r="AE57" s="378">
        <f>IFERROR(IF(VLOOKUP($G57,DE_31_I!$G$3:$J$119,4,FALSE)="","",VLOOKUP($G57,DE_31_I!$G$3:$J$119,4,FALSE)),"")</f>
        <v>381.93970808893738</v>
      </c>
      <c r="AF57" s="378" t="str">
        <f>IFERROR(IF(VLOOKUP($G57,DE_102_105_16_29_33_I!$G$3:$L$119,4,FALSE)="","",VLOOKUP($G57,DE_102_105_16_29_33_I!$G$3:$L$119,4,FALSE)),"")</f>
        <v>S/I</v>
      </c>
      <c r="AG57" s="378" t="str">
        <f>IFERROR(IF(VLOOKUP($G57,DE_102_105_16_29_33_I!$G$3:$L$119,5,FALSE)="","",VLOOKUP($G57,DE_102_105_16_29_33_I!$G$3:$L$119,5,FALSE)),"")</f>
        <v>S/I</v>
      </c>
      <c r="AH57" s="378"/>
      <c r="AI57" s="378" t="str">
        <f>IFERROR(IF(VLOOKUP($G57,EA_10_90_I!$G$3:$I$119,2,FALSE)="","",VLOOKUP($G57,EA_10_90_I!$G$3:$I$119,2,FALSE)),"")</f>
        <v>S/I</v>
      </c>
      <c r="AJ57" s="378" t="str">
        <f>IFERROR(IF(VLOOKUP($G57,EA_10_90_I!$G$3:$I$119,3,FALSE)="","",VLOOKUP($G57,EA_10_90_I!$G$3:$I$119,3,FALSE)),"")</f>
        <v>S/I</v>
      </c>
      <c r="AK57" s="378"/>
      <c r="AL57" s="378"/>
      <c r="AM57" s="690">
        <f>IFERROR(IF(VLOOKUP($G57,EA_34_I!$G$3:$J$119,4,FALSE)="","",VLOOKUP($G57,EA_34_I!$G$3:$J$119,4,FALSE)),"")</f>
        <v>0.68371692362887571</v>
      </c>
      <c r="AN57" s="378">
        <f>IFERROR(IF(VLOOKUP($G57,EA_35_I!$G$3:$J$119,4,FALSE)="","",VLOOKUP($G57,EA_35_I!$G$3:$J$119,4,FALSE)),"")</f>
        <v>0</v>
      </c>
      <c r="AO57" s="378">
        <f>IFERROR(IF(VLOOKUP($G57,EA_22_22a_I!$G$3:$J$119,4,FALSE)="","",VLOOKUP($G57,EA_22_22a_I!$G$3:$J$119,4,FALSE)),"")</f>
        <v>484.12</v>
      </c>
      <c r="AP57" s="378">
        <f>IFERROR(IF(VLOOKUP($G57,EA_22_22a_I!$G$3:$L$119,6,FALSE)="","",VLOOKUP($G57,EA_22_22a_I!$G$3:$L$119,6,FALSE)),"")</f>
        <v>324.25</v>
      </c>
      <c r="AQ57" s="378" t="str">
        <f>IFERROR(IF(VLOOKUP($G57,EA_23_I!$G$3:$L$119,6,FALSE)="","",VLOOKUP($G57,EA_23_I!$G$3:$L$119,6,FALSE)),"")</f>
        <v>S/I</v>
      </c>
      <c r="AR57" s="378"/>
      <c r="AS57" s="378"/>
      <c r="AT57" s="378"/>
      <c r="AU57" s="378">
        <f>IFERROR(IF(VLOOKUP($G57,BPU_24_I!$G$3:$J$119,4,FALSE)="","",VLOOKUP($G57,BPU_24_I!$G$3:$J$119,4,FALSE)),"")</f>
        <v>54.61</v>
      </c>
      <c r="AV57" s="378">
        <f>IFERROR(IF(VLOOKUP($G57,IS_91_I!$G$3:$H$119,2,FALSE)="","",VLOOKUP($G57,IS_91_I!$G$3:$H$119,2,FALSE)),"")</f>
        <v>75.489999999999995</v>
      </c>
      <c r="AW57" s="378">
        <f>IFERROR(IF(VLOOKUP($G57,IS_40_I!$G$3:$H$119,2,FALSE)="","",VLOOKUP($G57,IS_40_I!$G$3:$H$119,2,FALSE)),"")</f>
        <v>54.92</v>
      </c>
      <c r="AX57" s="378">
        <f>IFERROR(IF(VLOOKUP($G57,IS_31_I!$G$3:$H$119,2,FALSE)="","",VLOOKUP($G57,IS_31_I!$G$3:$H$119,2,FALSE)),"")</f>
        <v>17.62</v>
      </c>
      <c r="AY57" s="378">
        <f>IFERROR(IF(VLOOKUP($G57,IS_32_I!$G$3:$H$119,2,FALSE)="","",VLOOKUP($G57,IS_32_I!$G$3:$H$119,2,FALSE)),"")</f>
        <v>85</v>
      </c>
      <c r="AZ57" s="378">
        <f>IFERROR(IF(VLOOKUP($G57,IS_33_I!$G$3:$H$119,2,FALSE)="","",VLOOKUP($G57,IS_33_I!$G$3:$H$119,2,FALSE)),"")</f>
        <v>6.5</v>
      </c>
      <c r="BA57" s="378">
        <f>IFERROR(IF(VLOOKUP($G57,IS_34_I!$G$3:$H$119,2,FALSE)="","",VLOOKUP($G57,IS_34_I!$G$3:$H$119,2,FALSE)),"")</f>
        <v>0.51</v>
      </c>
      <c r="BB57" s="378">
        <f>IFERROR(IF(VLOOKUP($G57,IS_36_I!$G$3:$I$119,3,FALSE)="","",VLOOKUP($G57,IS_36_I!$G$3:$I$119,3,FALSE)),"")</f>
        <v>24.06</v>
      </c>
      <c r="BC57" s="378">
        <f>IFERROR(IF(VLOOKUP($G57,IS_37_I!$G$3:$I$119,3,FALSE)="","",VLOOKUP($G57,IS_37_I!$G$3:$I$119,3,FALSE)),"")</f>
        <v>30.78</v>
      </c>
      <c r="BD57" s="378" t="str">
        <f>IFERROR(IF(VLOOKUP($G57,IS_39_I!$G$3:$L$119,6,FALSE)="","",VLOOKUP($G57,IS_39_I!$G$3:$L$119,6,FALSE)),"")</f>
        <v>S/I</v>
      </c>
      <c r="BE57" s="378" t="str">
        <f>IFERROR(IF(VLOOKUP($G57,IS_39a_I!$G$3:$J$119,4,FALSE)="","",VLOOKUP($G57,IS_39a_I!$G$3:$J$119,4,FALSE)),"")</f>
        <v>S/I</v>
      </c>
      <c r="BF57" s="378">
        <f>IFERROR(IF(VLOOKUP($G57,IS_58_I!$G$3:$L$119,6,FALSE)="","",VLOOKUP($G57,IS_58_I!$G$3:$L$119,6,FALSE)),"")</f>
        <v>0.23189196562542627</v>
      </c>
      <c r="BG57" s="378"/>
      <c r="BH57" s="378">
        <f>IFERROR(IF(VLOOKUP($G57,DE_48_I!$G$3:$J$119,4,FALSE)="","",VLOOKUP($G57,DE_48_I!$G$3:$J$119,4,FALSE)),"")</f>
        <v>4.3600000000000003</v>
      </c>
      <c r="BI57" s="378"/>
      <c r="BJ57" s="378">
        <f>IFERROR(IF(VLOOKUP($G57,IS_5_I!$G$3:$J$119,4,FALSE)="","",VLOOKUP($G57,IS_5_I!$G$3:$J$119,4,FALSE)),"")</f>
        <v>0.02</v>
      </c>
      <c r="BK57" s="378" t="str">
        <f>IFERROR(IF(VLOOKUP($G57,EA_48_I!$G$3:$J$119,4,FALSE)="","",VLOOKUP($G57,EA_48_I!$G$3:$J$119,4,FALSE)),"")</f>
        <v>Comuna no costera</v>
      </c>
      <c r="BL57" s="378">
        <f>IFERROR(IF(VLOOKUP($G57,IG_1_I!$G$3:$J$119,4,FALSE)="","",VLOOKUP($G57,IG_1_I!$G$3:$J$119,4,FALSE)),"")</f>
        <v>40.58</v>
      </c>
      <c r="BM57" s="378" t="str">
        <f>IFERROR(IF(VLOOKUP($G57,IG_66_I!$G$3:$H$119,2,FALSE)="","",VLOOKUP($G57,IG_66_I!$G$3:$H$119,2,FALSE)),"")</f>
        <v>SI</v>
      </c>
      <c r="BN57" s="690">
        <f>IFERROR(IF(VLOOKUP($G57,DE_3_I!$G$3:$J$119,4,FALSE)="","",VLOOKUP($G57,DE_3_I!$G$3:$J$119,4,FALSE)),"")</f>
        <v>77.540000000000006</v>
      </c>
      <c r="BO57" s="677"/>
      <c r="BP57" s="677"/>
      <c r="BQ57" s="677"/>
      <c r="BR57" s="677"/>
      <c r="BS57" s="378" t="str">
        <f>IFERROR(IF(VLOOKUP($G57,DE_98_IC!#REF!,2,FALSE)="","",VLOOKUP($G57,DE_98_IC!#REF!,2,FALSE)),"")</f>
        <v/>
      </c>
      <c r="BT57" s="378">
        <f>IFERROR(IF(VLOOKUP($G57,IP_6_I!$G$3:$J$119,4,FALSE)="","",VLOOKUP($G57,IP_6_I!$G$3:$J$119,4,FALSE)),"")</f>
        <v>31.622216313948552</v>
      </c>
      <c r="BU57" s="378" t="str">
        <f>IFERROR(IF(VLOOKUP($G57,IP_48_34_34a_I!$G$3:$N$119,7,FALSE)="","",VLOOKUP($G57,IP_48_34_34a_I!$G$3:$N$119,7,FALSE)),"")</f>
        <v>NO</v>
      </c>
      <c r="BV57" s="378" t="str">
        <f>IFERROR(IF(VLOOKUP($G57,IP_48_34_34a_I!$G$3:$N$119,8,FALSE)="","",VLOOKUP($G57,IP_48_34_34a_I!$G$3:$N$119,8,FALSE)),"")</f>
        <v>NO</v>
      </c>
      <c r="BW57" s="378" t="str">
        <f>IFERROR(IF(VLOOKUP($G57,IP_48_34_34a_I!$G$3:$N$119,6,FALSE)="","",VLOOKUP($G57,IP_48_34_34a_I!$G$3:$N$119,6,FALSE)),"")</f>
        <v>SI</v>
      </c>
      <c r="BX57" s="378" t="str">
        <f>IFERROR(IF(VLOOKUP($G57,IP_43_43a_I!$G$3:$L$119,5,FALSE)="","",VLOOKUP($G57,IP_43_43a_I!$G$3:$L$119,5,FALSE)),"")</f>
        <v>Sin ZT</v>
      </c>
      <c r="BY57" s="378" t="str">
        <f>IFERROR(IF(VLOOKUP($G57,IP_43_43a_I!$G$3:$L$119,6,FALSE)="","",VLOOKUP($G57,IP_43_43a_I!$G$3:$L$119,6,FALSE)),"")</f>
        <v>Sin ZT</v>
      </c>
      <c r="BZ57" s="378"/>
      <c r="CA57" s="378"/>
      <c r="CB57" s="378"/>
      <c r="CC57" s="378" t="str">
        <f>IFERROR(IF(VLOOKUP($G57,IG_92_I!$G$3:$H$119,2,FALSE)="","",VLOOKUP($G57,IG_92_I!$G$3:$H$119,2,FALSE)),"")</f>
        <v>NO</v>
      </c>
      <c r="CD57" s="378">
        <f>IFERROR(IF(VLOOKUP($G57,IG_91_I!$G$3:$K$119,5,FALSE)="","",VLOOKUP($G57,IG_91_I!$G$3:$K$119,5,FALSE)),"")</f>
        <v>4202.8999999999996</v>
      </c>
      <c r="CE57" s="378">
        <f>IFERROR(IF(VLOOKUP($G57,IG_90_I!$G$3:$H$119,2,FALSE)="","",VLOOKUP($G57,IG_90_I!$G$3:$H$119,2,FALSE)),"")</f>
        <v>54.12</v>
      </c>
      <c r="CF57" s="96"/>
      <c r="CG57" s="96"/>
      <c r="CH57" s="96"/>
      <c r="CI57" s="96"/>
      <c r="CJ57" s="96"/>
      <c r="CK57" s="96"/>
      <c r="CL57" s="96"/>
      <c r="CM57" s="96"/>
      <c r="CN57" s="96"/>
      <c r="CO57" s="96"/>
      <c r="CP57" s="96"/>
    </row>
    <row r="58" spans="1:94" ht="15" x14ac:dyDescent="0.25">
      <c r="A58" s="429" t="s">
        <v>242</v>
      </c>
      <c r="B58" s="429" t="s">
        <v>243</v>
      </c>
      <c r="C58" s="419" t="s">
        <v>244</v>
      </c>
      <c r="D58" s="392" t="s">
        <v>244</v>
      </c>
      <c r="E58" s="377">
        <v>8001</v>
      </c>
      <c r="F58" s="429" t="s">
        <v>252</v>
      </c>
      <c r="G58" s="677">
        <v>8110</v>
      </c>
      <c r="H58" s="378">
        <f>IFERROR(IF(VLOOKUP($G58,BPU_20_I!$G$3:$H$119,2,FALSE)="","",VLOOKUP($G58,BPU_20_I!$G$3:$H$119,2,FALSE)),"")</f>
        <v>361.94</v>
      </c>
      <c r="I58" s="87">
        <f>IFERROR(IF(VLOOKUP($G58,BPU_21_I!$G$3:$J$119,4,FALSE)="","",VLOOKUP($G58,BPU_21_I!$G$3:$J$119,4,FALSE)),"")</f>
        <v>4.37</v>
      </c>
      <c r="J58" s="378">
        <f>IFERROR(IF(VLOOKUP($G58,BPU_22_I!$G$3:$H$119,2,FALSE)="","",VLOOKUP($G58,BPU_22_I!$G$3:$H$119,2,FALSE)),"")</f>
        <v>2013.76</v>
      </c>
      <c r="K58" s="378">
        <f>IFERROR(IF(VLOOKUP($G58,BPU_23_I!$G$3:$J$119,4,FALSE)="","",VLOOKUP($G58,BPU_23_I!$G$3:$J$119,4,FALSE)),"")</f>
        <v>1.76</v>
      </c>
      <c r="L58" s="378">
        <f>IFERROR(IF(VLOOKUP($G58,BPU_28a_I!$G$3:$J$119,4,FALSE)="","",VLOOKUP($G58,BPU_28a_I!$G$3:$J$119,4,FALSE)),"")</f>
        <v>67.17</v>
      </c>
      <c r="M58" s="378">
        <f>IFERROR(IF(VLOOKUP($G58,BPU_28b_I!$G$3:$J$119,4,FALSE)="","",VLOOKUP($G58,BPU_28b_I!$G$3:$J$119,4,FALSE)),"")</f>
        <v>75.28</v>
      </c>
      <c r="N58" s="378">
        <f>IFERROR(IF(VLOOKUP($G58,BPU_29_I!$G$3:$L$119,6,FALSE)="","",VLOOKUP($G58,BPU_29_I!$G$3:$L$119,6,FALSE)),"")</f>
        <v>4.26</v>
      </c>
      <c r="O58" s="378">
        <f>IFERROR(IF(VLOOKUP($G58,BPU_7_I!$G$3:$H$119,2,FALSE)="","",VLOOKUP($G58,BPU_7_I!$G$3:$H$119,2,FALSE)),"")</f>
        <v>1132.08</v>
      </c>
      <c r="P58" s="378">
        <f>IFERROR(IF(VLOOKUP($G58,BPU_8_I!$G$3:$J$119,4,FALSE)="","",VLOOKUP($G58,BPU_8_I!$G$3:$J$119,4,FALSE)),"")</f>
        <v>12.17</v>
      </c>
      <c r="Q58" s="378">
        <f>IFERROR(IF(VLOOKUP($G58,BPU_3_I!$G$3:$H$119,2,FALSE)="","",VLOOKUP($G58,BPU_3_I!$G$3:$H$119,2,FALSE)),"")</f>
        <v>598.70000000000005</v>
      </c>
      <c r="R58" s="378">
        <f>IFERROR(IF(VLOOKUP($G58,BPU_4_I!$G$3:$H$119,2,FALSE)="","",VLOOKUP($G58,BPU_4_I!$G$3:$H$119,2,FALSE)),"")</f>
        <v>0.8</v>
      </c>
      <c r="S58" s="378">
        <f>IFERROR(IF(VLOOKUP($G58,BPU_1_I!$G$3:$H$119,2,FALSE)="","",VLOOKUP($G58,BPU_1_I!$G$3:$H$119,2,FALSE)),"")</f>
        <v>830.8</v>
      </c>
      <c r="T58" s="378">
        <f>IFERROR(IF(VLOOKUP($G58,BPU_25_I!$G$3:$H$119,2,FALSE)="","",VLOOKUP($G58,BPU_25_I!$G$3:$H$119,2,FALSE)),"")</f>
        <v>242.83</v>
      </c>
      <c r="U58" s="378">
        <f>IFERROR(IF(VLOOKUP($G58,BPU_26_26x_26b_I!$G$3:$H$119,2,FALSE)="","",VLOOKUP($G58,BPU_26_26x_26b_I!$G$3:$H$119,2,FALSE)),"")</f>
        <v>17.04</v>
      </c>
      <c r="V58" s="378" t="str">
        <f>IFERROR(IF(VLOOKUP($G58,BPU_26_26x_26b_I!$G$3:$I$119,3,FALSE)="","",VLOOKUP($G58,BPU_26_26x_26b_I!$G$3:$I$119,3,FALSE)),"")</f>
        <v>S/I</v>
      </c>
      <c r="W58" s="378" t="str">
        <f>IFERROR(IF(VLOOKUP($G58,BPU_26_26x_26b_I!$G$3:$J$119,4,FALSE)="","",VLOOKUP($G58,BPU_26_26x_26b_I!$G$3:$J$119,4,FALSE)),"")</f>
        <v>S/I</v>
      </c>
      <c r="X58" s="378"/>
      <c r="Y58" s="378">
        <f>IFERROR(IF(VLOOKUP($G58,EA_93_I!$G$3:$L$119,6,FALSE)="","",VLOOKUP($G58,EA_93_I!$G$3:$L$119,6,FALSE)),"")</f>
        <v>2.5499999999999998</v>
      </c>
      <c r="Z58" s="689">
        <v>23.3</v>
      </c>
      <c r="AA58" s="378" t="str">
        <f>IFERROR(IF(VLOOKUP($G58,DE_102_105_16_29_33_I!$G$3:$L$119,6,FALSE)="","",VLOOKUP($G58,DE_102_105_16_29_33_I!$G$3:$L$119,6,FALSE)),"")</f>
        <v>S/I</v>
      </c>
      <c r="AB58" s="378" t="str">
        <f>IFERROR(IF(VLOOKUP($G58,DE_102_105_16_29_33_I!$G$3:$L$119,2,FALSE)="","",VLOOKUP($G58,DE_102_105_16_29_33_I!$G$3:$L$119,2,FALSE)),"")</f>
        <v>S/I</v>
      </c>
      <c r="AC58" s="378" t="str">
        <f>IFERROR(IF(VLOOKUP($G58,DE_102_105_16_29_33_I!$G$3:$L$119,3,FALSE)="","",VLOOKUP($G58,DE_102_105_16_29_33_I!$G$3:$L$119,3,FALSE)),"")</f>
        <v>S/I</v>
      </c>
      <c r="AD58" s="378">
        <f>IFERROR(IF(VLOOKUP($G58,DE_28_I!$G$3:$J$119,4,FALSE)="","",VLOOKUP($G58,DE_28_I!$G$3:$J$119,4,FALSE)),"")</f>
        <v>5.6930677411804895</v>
      </c>
      <c r="AE58" s="378">
        <f>IFERROR(IF(VLOOKUP($G58,DE_31_I!$G$3:$J$119,4,FALSE)="","",VLOOKUP($G58,DE_31_I!$G$3:$J$119,4,FALSE)),"")</f>
        <v>232.78321430604669</v>
      </c>
      <c r="AF58" s="378" t="str">
        <f>IFERROR(IF(VLOOKUP($G58,DE_102_105_16_29_33_I!$G$3:$L$119,4,FALSE)="","",VLOOKUP($G58,DE_102_105_16_29_33_I!$G$3:$L$119,4,FALSE)),"")</f>
        <v>S/I</v>
      </c>
      <c r="AG58" s="378" t="str">
        <f>IFERROR(IF(VLOOKUP($G58,DE_102_105_16_29_33_I!$G$3:$L$119,5,FALSE)="","",VLOOKUP($G58,DE_102_105_16_29_33_I!$G$3:$L$119,5,FALSE)),"")</f>
        <v>S/I</v>
      </c>
      <c r="AH58" s="378"/>
      <c r="AI58" s="378" t="str">
        <f>IFERROR(IF(VLOOKUP($G58,EA_10_90_I!$G$3:$I$119,2,FALSE)="","",VLOOKUP($G58,EA_10_90_I!$G$3:$I$119,2,FALSE)),"")</f>
        <v>S/I</v>
      </c>
      <c r="AJ58" s="378" t="str">
        <f>IFERROR(IF(VLOOKUP($G58,EA_10_90_I!$G$3:$I$119,3,FALSE)="","",VLOOKUP($G58,EA_10_90_I!$G$3:$I$119,3,FALSE)),"")</f>
        <v>S/I</v>
      </c>
      <c r="AK58" s="378"/>
      <c r="AL58" s="378"/>
      <c r="AM58" s="690">
        <f>IFERROR(IF(VLOOKUP($G58,EA_34_I!$G$3:$J$119,4,FALSE)="","",VLOOKUP($G58,EA_34_I!$G$3:$J$119,4,FALSE)),"")</f>
        <v>1.0778474588857825</v>
      </c>
      <c r="AN58" s="378" t="str">
        <f>IFERROR(IF(VLOOKUP($G58,EA_35_I!$G$3:$J$119,4,FALSE)="","",VLOOKUP($G58,EA_35_I!$G$3:$J$119,4,FALSE)),"")</f>
        <v>S/R</v>
      </c>
      <c r="AO58" s="378">
        <f>IFERROR(IF(VLOOKUP($G58,EA_22_22a_I!$G$3:$J$119,4,FALSE)="","",VLOOKUP($G58,EA_22_22a_I!$G$3:$J$119,4,FALSE)),"")</f>
        <v>645.86</v>
      </c>
      <c r="AP58" s="378">
        <f>IFERROR(IF(VLOOKUP($G58,EA_22_22a_I!$G$3:$L$119,6,FALSE)="","",VLOOKUP($G58,EA_22_22a_I!$G$3:$L$119,6,FALSE)),"")</f>
        <v>607.1</v>
      </c>
      <c r="AQ58" s="378">
        <f>IFERROR(IF(VLOOKUP($G58,EA_23_I!$G$3:$L$119,6,FALSE)="","",VLOOKUP($G58,EA_23_I!$G$3:$L$119,6,FALSE)),"")</f>
        <v>0.04</v>
      </c>
      <c r="AR58" s="378"/>
      <c r="AS58" s="378"/>
      <c r="AT58" s="378"/>
      <c r="AU58" s="378">
        <f>IFERROR(IF(VLOOKUP($G58,BPU_24_I!$G$3:$J$119,4,FALSE)="","",VLOOKUP($G58,BPU_24_I!$G$3:$J$119,4,FALSE)),"")</f>
        <v>878.02</v>
      </c>
      <c r="AV58" s="378">
        <f>IFERROR(IF(VLOOKUP($G58,IS_91_I!$G$3:$H$119,2,FALSE)="","",VLOOKUP($G58,IS_91_I!$G$3:$H$119,2,FALSE)),"")</f>
        <v>3.77</v>
      </c>
      <c r="AW58" s="378">
        <f>IFERROR(IF(VLOOKUP($G58,IS_40_I!$G$3:$H$119,2,FALSE)="","",VLOOKUP($G58,IS_40_I!$G$3:$H$119,2,FALSE)),"")</f>
        <v>42.4</v>
      </c>
      <c r="AX58" s="378">
        <f>IFERROR(IF(VLOOKUP($G58,IS_31_I!$G$3:$H$119,2,FALSE)="","",VLOOKUP($G58,IS_31_I!$G$3:$H$119,2,FALSE)),"")</f>
        <v>12.69</v>
      </c>
      <c r="AY58" s="378">
        <f>IFERROR(IF(VLOOKUP($G58,IS_32_I!$G$3:$H$119,2,FALSE)="","",VLOOKUP($G58,IS_32_I!$G$3:$H$119,2,FALSE)),"")</f>
        <v>2547</v>
      </c>
      <c r="AZ58" s="378">
        <f>IFERROR(IF(VLOOKUP($G58,IS_33_I!$G$3:$H$119,2,FALSE)="","",VLOOKUP($G58,IS_33_I!$G$3:$H$119,2,FALSE)),"")</f>
        <v>5.88</v>
      </c>
      <c r="BA58" s="378">
        <f>IFERROR(IF(VLOOKUP($G58,IS_34_I!$G$3:$H$119,2,FALSE)="","",VLOOKUP($G58,IS_34_I!$G$3:$H$119,2,FALSE)),"")</f>
        <v>1.59</v>
      </c>
      <c r="BB58" s="378">
        <f>IFERROR(IF(VLOOKUP($G58,IS_36_I!$G$3:$I$119,3,FALSE)="","",VLOOKUP($G58,IS_36_I!$G$3:$I$119,3,FALSE)),"")</f>
        <v>12.9</v>
      </c>
      <c r="BC58" s="378">
        <f>IFERROR(IF(VLOOKUP($G58,IS_37_I!$G$3:$I$119,3,FALSE)="","",VLOOKUP($G58,IS_37_I!$G$3:$I$119,3,FALSE)),"")</f>
        <v>11.44</v>
      </c>
      <c r="BD58" s="378">
        <f>IFERROR(IF(VLOOKUP($G58,IS_39_I!$G$3:$L$119,6,FALSE)="","",VLOOKUP($G58,IS_39_I!$G$3:$L$119,6,FALSE)),"")</f>
        <v>43.75</v>
      </c>
      <c r="BE58" s="378">
        <f>IFERROR(IF(VLOOKUP($G58,IS_39a_I!$G$3:$J$119,4,FALSE)="","",VLOOKUP($G58,IS_39a_I!$G$3:$J$119,4,FALSE)),"")</f>
        <v>47</v>
      </c>
      <c r="BF58" s="378">
        <f>IFERROR(IF(VLOOKUP($G58,IS_58_I!$G$3:$L$119,6,FALSE)="","",VLOOKUP($G58,IS_58_I!$G$3:$L$119,6,FALSE)),"")</f>
        <v>0.54147399849449984</v>
      </c>
      <c r="BG58" s="378"/>
      <c r="BH58" s="378">
        <f>IFERROR(IF(VLOOKUP($G58,DE_48_I!$G$3:$J$119,4,FALSE)="","",VLOOKUP($G58,DE_48_I!$G$3:$J$119,4,FALSE)),"")</f>
        <v>13.8</v>
      </c>
      <c r="BI58" s="378"/>
      <c r="BJ58" s="378">
        <f>IFERROR(IF(VLOOKUP($G58,IS_5_I!$G$3:$J$119,4,FALSE)="","",VLOOKUP($G58,IS_5_I!$G$3:$J$119,4,FALSE)),"")</f>
        <v>0</v>
      </c>
      <c r="BK58" s="378">
        <f>IFERROR(IF(VLOOKUP($G58,EA_48_I!$G$3:$J$119,4,FALSE)="","",VLOOKUP($G58,EA_48_I!$G$3:$J$119,4,FALSE)),"")</f>
        <v>43.01</v>
      </c>
      <c r="BL58" s="378">
        <f>IFERROR(IF(VLOOKUP($G58,IG_1_I!$G$3:$J$119,4,FALSE)="","",VLOOKUP($G58,IG_1_I!$G$3:$J$119,4,FALSE)),"")</f>
        <v>2.39</v>
      </c>
      <c r="BM58" s="378" t="str">
        <f>IFERROR(IF(VLOOKUP($G58,IG_66_I!$G$3:$H$119,2,FALSE)="","",VLOOKUP($G58,IG_66_I!$G$3:$H$119,2,FALSE)),"")</f>
        <v>SI</v>
      </c>
      <c r="BN58" s="690">
        <f>IFERROR(IF(VLOOKUP($G58,DE_3_I!$G$3:$J$119,4,FALSE)="","",VLOOKUP($G58,DE_3_I!$G$3:$J$119,4,FALSE)),"")</f>
        <v>28.07</v>
      </c>
      <c r="BO58" s="677"/>
      <c r="BP58" s="677"/>
      <c r="BQ58" s="677"/>
      <c r="BR58" s="677"/>
      <c r="BS58" s="378" t="str">
        <f>IFERROR(IF(VLOOKUP($G58,DE_98_IC!#REF!,2,FALSE)="","",VLOOKUP($G58,DE_98_IC!#REF!,2,FALSE)),"")</f>
        <v/>
      </c>
      <c r="BT58" s="378">
        <f>IFERROR(IF(VLOOKUP($G58,IP_6_I!$G$3:$J$119,4,FALSE)="","",VLOOKUP($G58,IP_6_I!$G$3:$J$119,4,FALSE)),"")</f>
        <v>0</v>
      </c>
      <c r="BU58" s="378" t="str">
        <f>IFERROR(IF(VLOOKUP($G58,IP_48_34_34a_I!$G$3:$N$119,7,FALSE)="","",VLOOKUP($G58,IP_48_34_34a_I!$G$3:$N$119,7,FALSE)),"")</f>
        <v>SI</v>
      </c>
      <c r="BV58" s="378" t="str">
        <f>IFERROR(IF(VLOOKUP($G58,IP_48_34_34a_I!$G$3:$N$119,8,FALSE)="","",VLOOKUP($G58,IP_48_34_34a_I!$G$3:$N$119,8,FALSE)),"")</f>
        <v>NO</v>
      </c>
      <c r="BW58" s="378" t="str">
        <f>IFERROR(IF(VLOOKUP($G58,IP_48_34_34a_I!$G$3:$N$119,6,FALSE)="","",VLOOKUP($G58,IP_48_34_34a_I!$G$3:$N$119,6,FALSE)),"")</f>
        <v>SI</v>
      </c>
      <c r="BX58" s="378" t="str">
        <f>IFERROR(IF(VLOOKUP($G58,IP_43_43a_I!$G$3:$L$119,5,FALSE)="","",VLOOKUP($G58,IP_43_43a_I!$G$3:$L$119,5,FALSE)),"")</f>
        <v>Sin ZT</v>
      </c>
      <c r="BY58" s="378" t="str">
        <f>IFERROR(IF(VLOOKUP($G58,IP_43_43a_I!$G$3:$L$119,6,FALSE)="","",VLOOKUP($G58,IP_43_43a_I!$G$3:$L$119,6,FALSE)),"")</f>
        <v>Sin ZT</v>
      </c>
      <c r="BZ58" s="378"/>
      <c r="CA58" s="378"/>
      <c r="CB58" s="378"/>
      <c r="CC58" s="378" t="str">
        <f>IFERROR(IF(VLOOKUP($G58,IG_92_I!$G$3:$H$119,2,FALSE)="","",VLOOKUP($G58,IG_92_I!$G$3:$H$119,2,FALSE)),"")</f>
        <v>S/I</v>
      </c>
      <c r="CD58" s="378" t="str">
        <f>IFERROR(IF(VLOOKUP($G58,IG_91_I!$G$3:$K$119,5,FALSE)="","",VLOOKUP($G58,IG_91_I!$G$3:$K$119,5,FALSE)),"")</f>
        <v/>
      </c>
      <c r="CE58" s="378">
        <f>IFERROR(IF(VLOOKUP($G58,IG_90_I!$G$3:$H$119,2,FALSE)="","",VLOOKUP($G58,IG_90_I!$G$3:$H$119,2,FALSE)),"")</f>
        <v>26.7</v>
      </c>
      <c r="CF58" s="96"/>
      <c r="CG58" s="96"/>
      <c r="CH58" s="96"/>
      <c r="CI58" s="96"/>
      <c r="CJ58" s="96"/>
      <c r="CK58" s="96"/>
      <c r="CL58" s="96"/>
      <c r="CM58" s="96"/>
      <c r="CN58" s="96"/>
      <c r="CO58" s="96"/>
      <c r="CP58" s="96"/>
    </row>
    <row r="59" spans="1:94" ht="15" x14ac:dyDescent="0.25">
      <c r="A59" s="429" t="s">
        <v>242</v>
      </c>
      <c r="B59" s="429" t="s">
        <v>243</v>
      </c>
      <c r="C59" s="419" t="s">
        <v>244</v>
      </c>
      <c r="D59" s="392" t="s">
        <v>244</v>
      </c>
      <c r="E59" s="377">
        <v>8001</v>
      </c>
      <c r="F59" s="429" t="s">
        <v>253</v>
      </c>
      <c r="G59" s="677">
        <v>8111</v>
      </c>
      <c r="H59" s="378">
        <f>IFERROR(IF(VLOOKUP($G59,BPU_20_I!$G$3:$H$119,2,FALSE)="","",VLOOKUP($G59,BPU_20_I!$G$3:$H$119,2,FALSE)),"")</f>
        <v>842.69</v>
      </c>
      <c r="I59" s="87">
        <f>IFERROR(IF(VLOOKUP($G59,BPU_21_I!$G$3:$J$119,4,FALSE)="","",VLOOKUP($G59,BPU_21_I!$G$3:$J$119,4,FALSE)),"")</f>
        <v>5.23</v>
      </c>
      <c r="J59" s="378">
        <f>IFERROR(IF(VLOOKUP($G59,BPU_22_I!$G$3:$H$119,2,FALSE)="","",VLOOKUP($G59,BPU_22_I!$G$3:$H$119,2,FALSE)),"")</f>
        <v>92.28</v>
      </c>
      <c r="K59" s="378">
        <f>IFERROR(IF(VLOOKUP($G59,BPU_23_I!$G$3:$J$119,4,FALSE)="","",VLOOKUP($G59,BPU_23_I!$G$3:$J$119,4,FALSE)),"")</f>
        <v>9.14</v>
      </c>
      <c r="L59" s="378">
        <f>IFERROR(IF(VLOOKUP($G59,BPU_28a_I!$G$3:$J$119,4,FALSE)="","",VLOOKUP($G59,BPU_28a_I!$G$3:$J$119,4,FALSE)),"")</f>
        <v>24.74</v>
      </c>
      <c r="M59" s="378">
        <f>IFERROR(IF(VLOOKUP($G59,BPU_28b_I!$G$3:$J$119,4,FALSE)="","",VLOOKUP($G59,BPU_28b_I!$G$3:$J$119,4,FALSE)),"")</f>
        <v>8.2200000000000006</v>
      </c>
      <c r="N59" s="378">
        <f>IFERROR(IF(VLOOKUP($G59,BPU_29_I!$G$3:$L$119,6,FALSE)="","",VLOOKUP($G59,BPU_29_I!$G$3:$L$119,6,FALSE)),"")</f>
        <v>2.0499999999999998</v>
      </c>
      <c r="O59" s="378">
        <f>IFERROR(IF(VLOOKUP($G59,BPU_7_I!$G$3:$H$119,2,FALSE)="","",VLOOKUP($G59,BPU_7_I!$G$3:$H$119,2,FALSE)),"")</f>
        <v>984.54</v>
      </c>
      <c r="P59" s="378">
        <f>IFERROR(IF(VLOOKUP($G59,BPU_8_I!$G$3:$J$119,4,FALSE)="","",VLOOKUP($G59,BPU_8_I!$G$3:$J$119,4,FALSE)),"")</f>
        <v>14.63</v>
      </c>
      <c r="Q59" s="378">
        <f>IFERROR(IF(VLOOKUP($G59,BPU_3_I!$G$3:$H$119,2,FALSE)="","",VLOOKUP($G59,BPU_3_I!$G$3:$H$119,2,FALSE)),"")</f>
        <v>729.13</v>
      </c>
      <c r="R59" s="378">
        <f>IFERROR(IF(VLOOKUP($G59,BPU_4_I!$G$3:$H$119,2,FALSE)="","",VLOOKUP($G59,BPU_4_I!$G$3:$H$119,2,FALSE)),"")</f>
        <v>0.94</v>
      </c>
      <c r="S59" s="378">
        <f>IFERROR(IF(VLOOKUP($G59,BPU_1_I!$G$3:$H$119,2,FALSE)="","",VLOOKUP($G59,BPU_1_I!$G$3:$H$119,2,FALSE)),"")</f>
        <v>693.09</v>
      </c>
      <c r="T59" s="378" t="str">
        <f>IFERROR(IF(VLOOKUP($G59,BPU_25_I!$G$3:$H$119,2,FALSE)="","",VLOOKUP($G59,BPU_25_I!$G$3:$H$119,2,FALSE)),"")</f>
        <v>S/I</v>
      </c>
      <c r="U59" s="378" t="str">
        <f>IFERROR(IF(VLOOKUP($G59,BPU_26_26x_26b_I!$G$3:$H$119,2,FALSE)="","",VLOOKUP($G59,BPU_26_26x_26b_I!$G$3:$H$119,2,FALSE)),"")</f>
        <v>S/I</v>
      </c>
      <c r="V59" s="378" t="str">
        <f>IFERROR(IF(VLOOKUP($G59,BPU_26_26x_26b_I!$G$3:$I$119,3,FALSE)="","",VLOOKUP($G59,BPU_26_26x_26b_I!$G$3:$I$119,3,FALSE)),"")</f>
        <v>S/I</v>
      </c>
      <c r="W59" s="378" t="str">
        <f>IFERROR(IF(VLOOKUP($G59,BPU_26_26x_26b_I!$G$3:$J$119,4,FALSE)="","",VLOOKUP($G59,BPU_26_26x_26b_I!$G$3:$J$119,4,FALSE)),"")</f>
        <v>S/I</v>
      </c>
      <c r="X59" s="378"/>
      <c r="Y59" s="378">
        <f>IFERROR(IF(VLOOKUP($G59,EA_93_I!$G$3:$L$119,6,FALSE)="","",VLOOKUP($G59,EA_93_I!$G$3:$L$119,6,FALSE)),"")</f>
        <v>1.89</v>
      </c>
      <c r="Z59" s="689">
        <v>7</v>
      </c>
      <c r="AA59" s="378" t="str">
        <f>IFERROR(IF(VLOOKUP($G59,DE_102_105_16_29_33_I!$G$3:$L$119,6,FALSE)="","",VLOOKUP($G59,DE_102_105_16_29_33_I!$G$3:$L$119,6,FALSE)),"")</f>
        <v>S/I</v>
      </c>
      <c r="AB59" s="378" t="str">
        <f>IFERROR(IF(VLOOKUP($G59,DE_102_105_16_29_33_I!$G$3:$L$119,2,FALSE)="","",VLOOKUP($G59,DE_102_105_16_29_33_I!$G$3:$L$119,2,FALSE)),"")</f>
        <v>S/I</v>
      </c>
      <c r="AC59" s="378" t="str">
        <f>IFERROR(IF(VLOOKUP($G59,DE_102_105_16_29_33_I!$G$3:$L$119,3,FALSE)="","",VLOOKUP($G59,DE_102_105_16_29_33_I!$G$3:$L$119,3,FALSE)),"")</f>
        <v>S/I</v>
      </c>
      <c r="AD59" s="378">
        <f>IFERROR(IF(VLOOKUP($G59,DE_28_I!$G$3:$J$119,4,FALSE)="","",VLOOKUP($G59,DE_28_I!$G$3:$J$119,4,FALSE)),"")</f>
        <v>1.7154424125982093</v>
      </c>
      <c r="AE59" s="378">
        <f>IFERROR(IF(VLOOKUP($G59,DE_31_I!$G$3:$J$119,4,FALSE)="","",VLOOKUP($G59,DE_31_I!$G$3:$J$119,4,FALSE)),"")</f>
        <v>265.89357395272242</v>
      </c>
      <c r="AF59" s="378" t="str">
        <f>IFERROR(IF(VLOOKUP($G59,DE_102_105_16_29_33_I!$G$3:$L$119,4,FALSE)="","",VLOOKUP($G59,DE_102_105_16_29_33_I!$G$3:$L$119,4,FALSE)),"")</f>
        <v>S/I</v>
      </c>
      <c r="AG59" s="378" t="str">
        <f>IFERROR(IF(VLOOKUP($G59,DE_102_105_16_29_33_I!$G$3:$L$119,5,FALSE)="","",VLOOKUP($G59,DE_102_105_16_29_33_I!$G$3:$L$119,5,FALSE)),"")</f>
        <v>S/I</v>
      </c>
      <c r="AH59" s="378"/>
      <c r="AI59" s="378" t="str">
        <f>IFERROR(IF(VLOOKUP($G59,EA_10_90_I!$G$3:$I$119,2,FALSE)="","",VLOOKUP($G59,EA_10_90_I!$G$3:$I$119,2,FALSE)),"")</f>
        <v>S/I</v>
      </c>
      <c r="AJ59" s="378" t="str">
        <f>IFERROR(IF(VLOOKUP($G59,EA_10_90_I!$G$3:$I$119,3,FALSE)="","",VLOOKUP($G59,EA_10_90_I!$G$3:$I$119,3,FALSE)),"")</f>
        <v>S/I</v>
      </c>
      <c r="AK59" s="378"/>
      <c r="AL59" s="378"/>
      <c r="AM59" s="690">
        <f>IFERROR(IF(VLOOKUP($G59,EA_34_I!$G$3:$J$119,4,FALSE)="","",VLOOKUP($G59,EA_34_I!$G$3:$J$119,4,FALSE)),"")</f>
        <v>0.88065643636343127</v>
      </c>
      <c r="AN59" s="378">
        <f>IFERROR(IF(VLOOKUP($G59,EA_35_I!$G$3:$J$119,4,FALSE)="","",VLOOKUP($G59,EA_35_I!$G$3:$J$119,4,FALSE)),"")</f>
        <v>4.8</v>
      </c>
      <c r="AO59" s="378">
        <f>IFERROR(IF(VLOOKUP($G59,EA_22_22a_I!$G$3:$J$119,4,FALSE)="","",VLOOKUP($G59,EA_22_22a_I!$G$3:$J$119,4,FALSE)),"")</f>
        <v>658.53</v>
      </c>
      <c r="AP59" s="378">
        <f>IFERROR(IF(VLOOKUP($G59,EA_22_22a_I!$G$3:$L$119,6,FALSE)="","",VLOOKUP($G59,EA_22_22a_I!$G$3:$L$119,6,FALSE)),"")</f>
        <v>330.47</v>
      </c>
      <c r="AQ59" s="378" t="str">
        <f>IFERROR(IF(VLOOKUP($G59,EA_23_I!$G$3:$L$119,6,FALSE)="","",VLOOKUP($G59,EA_23_I!$G$3:$L$119,6,FALSE)),"")</f>
        <v>S/I</v>
      </c>
      <c r="AR59" s="378"/>
      <c r="AS59" s="378"/>
      <c r="AT59" s="378"/>
      <c r="AU59" s="378">
        <f>IFERROR(IF(VLOOKUP($G59,BPU_24_I!$G$3:$J$119,4,FALSE)="","",VLOOKUP($G59,BPU_24_I!$G$3:$J$119,4,FALSE)),"")</f>
        <v>503.25</v>
      </c>
      <c r="AV59" s="378">
        <f>IFERROR(IF(VLOOKUP($G59,IS_91_I!$G$3:$H$119,2,FALSE)="","",VLOOKUP($G59,IS_91_I!$G$3:$H$119,2,FALSE)),"")</f>
        <v>7.39</v>
      </c>
      <c r="AW59" s="378">
        <f>IFERROR(IF(VLOOKUP($G59,IS_40_I!$G$3:$H$119,2,FALSE)="","",VLOOKUP($G59,IS_40_I!$G$3:$H$119,2,FALSE)),"")</f>
        <v>20.55</v>
      </c>
      <c r="AX59" s="378">
        <f>IFERROR(IF(VLOOKUP($G59,IS_31_I!$G$3:$H$119,2,FALSE)="","",VLOOKUP($G59,IS_31_I!$G$3:$H$119,2,FALSE)),"")</f>
        <v>18.43</v>
      </c>
      <c r="AY59" s="378">
        <f>IFERROR(IF(VLOOKUP($G59,IS_32_I!$G$3:$H$119,2,FALSE)="","",VLOOKUP($G59,IS_32_I!$G$3:$H$119,2,FALSE)),"")</f>
        <v>908</v>
      </c>
      <c r="AZ59" s="378">
        <f>IFERROR(IF(VLOOKUP($G59,IS_33_I!$G$3:$H$119,2,FALSE)="","",VLOOKUP($G59,IS_33_I!$G$3:$H$119,2,FALSE)),"")</f>
        <v>6.08</v>
      </c>
      <c r="BA59" s="378">
        <f>IFERROR(IF(VLOOKUP($G59,IS_34_I!$G$3:$H$119,2,FALSE)="","",VLOOKUP($G59,IS_34_I!$G$3:$H$119,2,FALSE)),"")</f>
        <v>0.98</v>
      </c>
      <c r="BB59" s="378">
        <f>IFERROR(IF(VLOOKUP($G59,IS_36_I!$G$3:$I$119,3,FALSE)="","",VLOOKUP($G59,IS_36_I!$G$3:$I$119,3,FALSE)),"")</f>
        <v>11.87</v>
      </c>
      <c r="BC59" s="378">
        <f>IFERROR(IF(VLOOKUP($G59,IS_37_I!$G$3:$I$119,3,FALSE)="","",VLOOKUP($G59,IS_37_I!$G$3:$I$119,3,FALSE)),"")</f>
        <v>19.920000000000002</v>
      </c>
      <c r="BD59" s="378" t="str">
        <f>IFERROR(IF(VLOOKUP($G59,IS_39_I!$G$3:$L$119,6,FALSE)="","",VLOOKUP($G59,IS_39_I!$G$3:$L$119,6,FALSE)),"")</f>
        <v>S/I</v>
      </c>
      <c r="BE59" s="378" t="str">
        <f>IFERROR(IF(VLOOKUP($G59,IS_39a_I!$G$3:$J$119,4,FALSE)="","",VLOOKUP($G59,IS_39a_I!$G$3:$J$119,4,FALSE)),"")</f>
        <v>S/I</v>
      </c>
      <c r="BF59" s="378">
        <f>IFERROR(IF(VLOOKUP($G59,IS_58_I!$G$3:$L$119,6,FALSE)="","",VLOOKUP($G59,IS_58_I!$G$3:$L$119,6,FALSE)),"")</f>
        <v>0.26760901636532064</v>
      </c>
      <c r="BG59" s="378"/>
      <c r="BH59" s="378">
        <f>IFERROR(IF(VLOOKUP($G59,DE_48_I!$G$3:$J$119,4,FALSE)="","",VLOOKUP($G59,DE_48_I!$G$3:$J$119,4,FALSE)),"")</f>
        <v>17.48</v>
      </c>
      <c r="BI59" s="378"/>
      <c r="BJ59" s="378">
        <f>IFERROR(IF(VLOOKUP($G59,IS_5_I!$G$3:$J$119,4,FALSE)="","",VLOOKUP($G59,IS_5_I!$G$3:$J$119,4,FALSE)),"")</f>
        <v>0</v>
      </c>
      <c r="BK59" s="378">
        <f>IFERROR(IF(VLOOKUP($G59,EA_48_I!$G$3:$J$119,4,FALSE)="","",VLOOKUP($G59,EA_48_I!$G$3:$J$119,4,FALSE)),"")</f>
        <v>9.27</v>
      </c>
      <c r="BL59" s="378">
        <f>IFERROR(IF(VLOOKUP($G59,IG_1_I!$G$3:$J$119,4,FALSE)="","",VLOOKUP($G59,IG_1_I!$G$3:$J$119,4,FALSE)),"")</f>
        <v>27.98</v>
      </c>
      <c r="BM59" s="378" t="str">
        <f>IFERROR(IF(VLOOKUP($G59,IG_66_I!$G$3:$H$119,2,FALSE)="","",VLOOKUP($G59,IG_66_I!$G$3:$H$119,2,FALSE)),"")</f>
        <v>SI</v>
      </c>
      <c r="BN59" s="690">
        <f>IFERROR(IF(VLOOKUP($G59,DE_3_I!$G$3:$J$119,4,FALSE)="","",VLOOKUP($G59,DE_3_I!$G$3:$J$119,4,FALSE)),"")</f>
        <v>73.97</v>
      </c>
      <c r="BO59" s="677"/>
      <c r="BP59" s="677"/>
      <c r="BQ59" s="677"/>
      <c r="BR59" s="677"/>
      <c r="BS59" s="378" t="str">
        <f>IFERROR(IF(VLOOKUP($G59,DE_98_IC!#REF!,2,FALSE)="","",VLOOKUP($G59,DE_98_IC!#REF!,2,FALSE)),"")</f>
        <v/>
      </c>
      <c r="BT59" s="378">
        <f>IFERROR(IF(VLOOKUP($G59,IP_6_I!$G$3:$J$119,4,FALSE)="","",VLOOKUP($G59,IP_6_I!$G$3:$J$119,4,FALSE)),"")</f>
        <v>0.23868788760089563</v>
      </c>
      <c r="BU59" s="378" t="str">
        <f>IFERROR(IF(VLOOKUP($G59,IP_48_34_34a_I!$G$3:$N$119,7,FALSE)="","",VLOOKUP($G59,IP_48_34_34a_I!$G$3:$N$119,7,FALSE)),"")</f>
        <v>NO</v>
      </c>
      <c r="BV59" s="378" t="str">
        <f>IFERROR(IF(VLOOKUP($G59,IP_48_34_34a_I!$G$3:$N$119,8,FALSE)="","",VLOOKUP($G59,IP_48_34_34a_I!$G$3:$N$119,8,FALSE)),"")</f>
        <v>NO</v>
      </c>
      <c r="BW59" s="378" t="str">
        <f>IFERROR(IF(VLOOKUP($G59,IP_48_34_34a_I!$G$3:$N$119,6,FALSE)="","",VLOOKUP($G59,IP_48_34_34a_I!$G$3:$N$119,6,FALSE)),"")</f>
        <v>SI</v>
      </c>
      <c r="BX59" s="378" t="str">
        <f>IFERROR(IF(VLOOKUP($G59,IP_43_43a_I!$G$3:$L$119,5,FALSE)="","",VLOOKUP($G59,IP_43_43a_I!$G$3:$L$119,5,FALSE)),"")</f>
        <v>Sin ZT</v>
      </c>
      <c r="BY59" s="378" t="str">
        <f>IFERROR(IF(VLOOKUP($G59,IP_43_43a_I!$G$3:$L$119,6,FALSE)="","",VLOOKUP($G59,IP_43_43a_I!$G$3:$L$119,6,FALSE)),"")</f>
        <v>Sin ZT</v>
      </c>
      <c r="BZ59" s="378"/>
      <c r="CA59" s="378"/>
      <c r="CB59" s="378"/>
      <c r="CC59" s="378" t="str">
        <f>IFERROR(IF(VLOOKUP($G59,IG_92_I!$G$3:$H$119,2,FALSE)="","",VLOOKUP($G59,IG_92_I!$G$3:$H$119,2,FALSE)),"")</f>
        <v>NO</v>
      </c>
      <c r="CD59" s="378">
        <f>IFERROR(IF(VLOOKUP($G59,IG_91_I!$G$3:$K$119,5,FALSE)="","",VLOOKUP($G59,IG_91_I!$G$3:$K$119,5,FALSE)),"")</f>
        <v>478.1</v>
      </c>
      <c r="CE59" s="378">
        <f>IFERROR(IF(VLOOKUP($G59,IG_90_I!$G$3:$H$119,2,FALSE)="","",VLOOKUP($G59,IG_90_I!$G$3:$H$119,2,FALSE)),"")</f>
        <v>45.52</v>
      </c>
      <c r="CF59" s="96"/>
      <c r="CG59" s="96"/>
      <c r="CH59" s="96"/>
      <c r="CI59" s="96"/>
      <c r="CJ59" s="96"/>
      <c r="CK59" s="96"/>
      <c r="CL59" s="96"/>
      <c r="CM59" s="96"/>
      <c r="CN59" s="96"/>
      <c r="CO59" s="96"/>
      <c r="CP59" s="96"/>
    </row>
    <row r="60" spans="1:94" ht="15" x14ac:dyDescent="0.25">
      <c r="A60" s="429" t="s">
        <v>242</v>
      </c>
      <c r="B60" s="429" t="s">
        <v>243</v>
      </c>
      <c r="C60" s="419" t="s">
        <v>244</v>
      </c>
      <c r="D60" s="392" t="s">
        <v>244</v>
      </c>
      <c r="E60" s="377">
        <v>8001</v>
      </c>
      <c r="F60" s="429" t="s">
        <v>254</v>
      </c>
      <c r="G60" s="677">
        <v>8112</v>
      </c>
      <c r="H60" s="378">
        <f>IFERROR(IF(VLOOKUP($G60,BPU_20_I!$G$3:$H$119,2,FALSE)="","",VLOOKUP($G60,BPU_20_I!$G$3:$H$119,2,FALSE)),"")</f>
        <v>174.37</v>
      </c>
      <c r="I60" s="87">
        <f>IFERROR(IF(VLOOKUP($G60,BPU_21_I!$G$3:$J$119,4,FALSE)="","",VLOOKUP($G60,BPU_21_I!$G$3:$J$119,4,FALSE)),"")</f>
        <v>3.47</v>
      </c>
      <c r="J60" s="378">
        <f>IFERROR(IF(VLOOKUP($G60,BPU_22_I!$G$3:$H$119,2,FALSE)="","",VLOOKUP($G60,BPU_22_I!$G$3:$H$119,2,FALSE)),"")</f>
        <v>1100.54</v>
      </c>
      <c r="K60" s="378">
        <f>IFERROR(IF(VLOOKUP($G60,BPU_23_I!$G$3:$J$119,4,FALSE)="","",VLOOKUP($G60,BPU_23_I!$G$3:$J$119,4,FALSE)),"")</f>
        <v>0.91</v>
      </c>
      <c r="L60" s="378">
        <f>IFERROR(IF(VLOOKUP($G60,BPU_28a_I!$G$3:$J$119,4,FALSE)="","",VLOOKUP($G60,BPU_28a_I!$G$3:$J$119,4,FALSE)),"")</f>
        <v>95.08</v>
      </c>
      <c r="M60" s="378">
        <f>IFERROR(IF(VLOOKUP($G60,BPU_28b_I!$G$3:$J$119,4,FALSE)="","",VLOOKUP($G60,BPU_28b_I!$G$3:$J$119,4,FALSE)),"")</f>
        <v>99.28</v>
      </c>
      <c r="N60" s="378">
        <f>IFERROR(IF(VLOOKUP($G60,BPU_29_I!$G$3:$L$119,6,FALSE)="","",VLOOKUP($G60,BPU_29_I!$G$3:$L$119,6,FALSE)),"")</f>
        <v>4.2</v>
      </c>
      <c r="O60" s="378">
        <f>IFERROR(IF(VLOOKUP($G60,BPU_7_I!$G$3:$H$119,2,FALSE)="","",VLOOKUP($G60,BPU_7_I!$G$3:$H$119,2,FALSE)),"")</f>
        <v>632.14</v>
      </c>
      <c r="P60" s="378">
        <f>IFERROR(IF(VLOOKUP($G60,BPU_8_I!$G$3:$J$119,4,FALSE)="","",VLOOKUP($G60,BPU_8_I!$G$3:$J$119,4,FALSE)),"")</f>
        <v>12.35</v>
      </c>
      <c r="Q60" s="378">
        <f>IFERROR(IF(VLOOKUP($G60,BPU_3_I!$G$3:$H$119,2,FALSE)="","",VLOOKUP($G60,BPU_3_I!$G$3:$H$119,2,FALSE)),"")</f>
        <v>568.88</v>
      </c>
      <c r="R60" s="378">
        <f>IFERROR(IF(VLOOKUP($G60,BPU_4_I!$G$3:$H$119,2,FALSE)="","",VLOOKUP($G60,BPU_4_I!$G$3:$H$119,2,FALSE)),"")</f>
        <v>0.7</v>
      </c>
      <c r="S60" s="378">
        <f>IFERROR(IF(VLOOKUP($G60,BPU_1_I!$G$3:$H$119,2,FALSE)="","",VLOOKUP($G60,BPU_1_I!$G$3:$H$119,2,FALSE)),"")</f>
        <v>499.99</v>
      </c>
      <c r="T60" s="378">
        <f>IFERROR(IF(VLOOKUP($G60,BPU_25_I!$G$3:$H$119,2,FALSE)="","",VLOOKUP($G60,BPU_25_I!$G$3:$H$119,2,FALSE)),"")</f>
        <v>168.42</v>
      </c>
      <c r="U60" s="378">
        <f>IFERROR(IF(VLOOKUP($G60,BPU_26_26x_26b_I!$G$3:$H$119,2,FALSE)="","",VLOOKUP($G60,BPU_26_26x_26b_I!$G$3:$H$119,2,FALSE)),"")</f>
        <v>20.36</v>
      </c>
      <c r="V60" s="378" t="str">
        <f>IFERROR(IF(VLOOKUP($G60,BPU_26_26x_26b_I!$G$3:$I$119,3,FALSE)="","",VLOOKUP($G60,BPU_26_26x_26b_I!$G$3:$I$119,3,FALSE)),"")</f>
        <v>S/I</v>
      </c>
      <c r="W60" s="378" t="str">
        <f>IFERROR(IF(VLOOKUP($G60,BPU_26_26x_26b_I!$G$3:$J$119,4,FALSE)="","",VLOOKUP($G60,BPU_26_26x_26b_I!$G$3:$J$119,4,FALSE)),"")</f>
        <v>S/I</v>
      </c>
      <c r="X60" s="378"/>
      <c r="Y60" s="378">
        <f>IFERROR(IF(VLOOKUP($G60,EA_93_I!$G$3:$L$119,6,FALSE)="","",VLOOKUP($G60,EA_93_I!$G$3:$L$119,6,FALSE)),"")</f>
        <v>3.41</v>
      </c>
      <c r="Z60" s="689">
        <v>39.700000000000003</v>
      </c>
      <c r="AA60" s="378" t="str">
        <f>IFERROR(IF(VLOOKUP($G60,DE_102_105_16_29_33_I!$G$3:$L$119,6,FALSE)="","",VLOOKUP($G60,DE_102_105_16_29_33_I!$G$3:$L$119,6,FALSE)),"")</f>
        <v>S/I</v>
      </c>
      <c r="AB60" s="378" t="str">
        <f>IFERROR(IF(VLOOKUP($G60,DE_102_105_16_29_33_I!$G$3:$L$119,2,FALSE)="","",VLOOKUP($G60,DE_102_105_16_29_33_I!$G$3:$L$119,2,FALSE)),"")</f>
        <v>S/I</v>
      </c>
      <c r="AC60" s="378" t="str">
        <f>IFERROR(IF(VLOOKUP($G60,DE_102_105_16_29_33_I!$G$3:$L$119,3,FALSE)="","",VLOOKUP($G60,DE_102_105_16_29_33_I!$G$3:$L$119,3,FALSE)),"")</f>
        <v>S/I</v>
      </c>
      <c r="AD60" s="378">
        <f>IFERROR(IF(VLOOKUP($G60,DE_28_I!$G$3:$J$119,4,FALSE)="","",VLOOKUP($G60,DE_28_I!$G$3:$J$119,4,FALSE)),"")</f>
        <v>10.362801687064115</v>
      </c>
      <c r="AE60" s="378">
        <f>IFERROR(IF(VLOOKUP($G60,DE_31_I!$G$3:$J$119,4,FALSE)="","",VLOOKUP($G60,DE_31_I!$G$3:$J$119,4,FALSE)),"")</f>
        <v>318.13801179286833</v>
      </c>
      <c r="AF60" s="378" t="str">
        <f>IFERROR(IF(VLOOKUP($G60,DE_102_105_16_29_33_I!$G$3:$L$119,4,FALSE)="","",VLOOKUP($G60,DE_102_105_16_29_33_I!$G$3:$L$119,4,FALSE)),"")</f>
        <v>S/I</v>
      </c>
      <c r="AG60" s="378" t="str">
        <f>IFERROR(IF(VLOOKUP($G60,DE_102_105_16_29_33_I!$G$3:$L$119,5,FALSE)="","",VLOOKUP($G60,DE_102_105_16_29_33_I!$G$3:$L$119,5,FALSE)),"")</f>
        <v>S/I</v>
      </c>
      <c r="AH60" s="378"/>
      <c r="AI60" s="378" t="str">
        <f>IFERROR(IF(VLOOKUP($G60,EA_10_90_I!$G$3:$I$119,2,FALSE)="","",VLOOKUP($G60,EA_10_90_I!$G$3:$I$119,2,FALSE)),"")</f>
        <v>S/I</v>
      </c>
      <c r="AJ60" s="378" t="str">
        <f>IFERROR(IF(VLOOKUP($G60,EA_10_90_I!$G$3:$I$119,3,FALSE)="","",VLOOKUP($G60,EA_10_90_I!$G$3:$I$119,3,FALSE)),"")</f>
        <v>S/I</v>
      </c>
      <c r="AK60" s="378"/>
      <c r="AL60" s="378"/>
      <c r="AM60" s="690">
        <f>IFERROR(IF(VLOOKUP($G60,EA_34_I!$G$3:$J$119,4,FALSE)="","",VLOOKUP($G60,EA_34_I!$G$3:$J$119,4,FALSE)),"")</f>
        <v>1.0029204646453147</v>
      </c>
      <c r="AN60" s="378" t="str">
        <f>IFERROR(IF(VLOOKUP($G60,EA_35_I!$G$3:$J$119,4,FALSE)="","",VLOOKUP($G60,EA_35_I!$G$3:$J$119,4,FALSE)),"")</f>
        <v>S/R</v>
      </c>
      <c r="AO60" s="378">
        <f>IFERROR(IF(VLOOKUP($G60,EA_22_22a_I!$G$3:$J$119,4,FALSE)="","",VLOOKUP($G60,EA_22_22a_I!$G$3:$J$119,4,FALSE)),"")</f>
        <v>623.91999999999996</v>
      </c>
      <c r="AP60" s="378">
        <f>IFERROR(IF(VLOOKUP($G60,EA_22_22a_I!$G$3:$L$119,6,FALSE)="","",VLOOKUP($G60,EA_22_22a_I!$G$3:$L$119,6,FALSE)),"")</f>
        <v>399.64</v>
      </c>
      <c r="AQ60" s="378" t="str">
        <f>IFERROR(IF(VLOOKUP($G60,EA_23_I!$G$3:$L$119,6,FALSE)="","",VLOOKUP($G60,EA_23_I!$G$3:$L$119,6,FALSE)),"")</f>
        <v>S/I</v>
      </c>
      <c r="AR60" s="378"/>
      <c r="AS60" s="378"/>
      <c r="AT60" s="378"/>
      <c r="AU60" s="378">
        <f>IFERROR(IF(VLOOKUP($G60,BPU_24_I!$G$3:$J$119,4,FALSE)="","",VLOOKUP($G60,BPU_24_I!$G$3:$J$119,4,FALSE)),"")</f>
        <v>458.54</v>
      </c>
      <c r="AV60" s="378">
        <f>IFERROR(IF(VLOOKUP($G60,IS_91_I!$G$3:$H$119,2,FALSE)="","",VLOOKUP($G60,IS_91_I!$G$3:$H$119,2,FALSE)),"")</f>
        <v>2.95</v>
      </c>
      <c r="AW60" s="378">
        <f>IFERROR(IF(VLOOKUP($G60,IS_40_I!$G$3:$H$119,2,FALSE)="","",VLOOKUP($G60,IS_40_I!$G$3:$H$119,2,FALSE)),"")</f>
        <v>28.36</v>
      </c>
      <c r="AX60" s="378">
        <f>IFERROR(IF(VLOOKUP($G60,IS_31_I!$G$3:$H$119,2,FALSE)="","",VLOOKUP($G60,IS_31_I!$G$3:$H$119,2,FALSE)),"")</f>
        <v>11.31</v>
      </c>
      <c r="AY60" s="378">
        <f>IFERROR(IF(VLOOKUP($G60,IS_32_I!$G$3:$H$119,2,FALSE)="","",VLOOKUP($G60,IS_32_I!$G$3:$H$119,2,FALSE)),"")</f>
        <v>1205</v>
      </c>
      <c r="AZ60" s="378">
        <f>IFERROR(IF(VLOOKUP($G60,IS_33_I!$G$3:$H$119,2,FALSE)="","",VLOOKUP($G60,IS_33_I!$G$3:$H$119,2,FALSE)),"")</f>
        <v>5.76</v>
      </c>
      <c r="BA60" s="378">
        <f>IFERROR(IF(VLOOKUP($G60,IS_34_I!$G$3:$H$119,2,FALSE)="","",VLOOKUP($G60,IS_34_I!$G$3:$H$119,2,FALSE)),"")</f>
        <v>1.67</v>
      </c>
      <c r="BB60" s="378">
        <f>IFERROR(IF(VLOOKUP($G60,IS_36_I!$G$3:$I$119,3,FALSE)="","",VLOOKUP($G60,IS_36_I!$G$3:$I$119,3,FALSE)),"")</f>
        <v>10.19</v>
      </c>
      <c r="BC60" s="378">
        <f>IFERROR(IF(VLOOKUP($G60,IS_37_I!$G$3:$I$119,3,FALSE)="","",VLOOKUP($G60,IS_37_I!$G$3:$I$119,3,FALSE)),"")</f>
        <v>17.14</v>
      </c>
      <c r="BD60" s="378">
        <f>IFERROR(IF(VLOOKUP($G60,IS_39_I!$G$3:$L$119,6,FALSE)="","",VLOOKUP($G60,IS_39_I!$G$3:$L$119,6,FALSE)),"")</f>
        <v>40</v>
      </c>
      <c r="BE60" s="378">
        <f>IFERROR(IF(VLOOKUP($G60,IS_39a_I!$G$3:$J$119,4,FALSE)="","",VLOOKUP($G60,IS_39a_I!$G$3:$J$119,4,FALSE)),"")</f>
        <v>31.63</v>
      </c>
      <c r="BF60" s="378">
        <f>IFERROR(IF(VLOOKUP($G60,IS_58_I!$G$3:$L$119,6,FALSE)="","",VLOOKUP($G60,IS_58_I!$G$3:$L$119,6,FALSE)),"")</f>
        <v>0.5958610970061865</v>
      </c>
      <c r="BG60" s="378"/>
      <c r="BH60" s="378">
        <f>IFERROR(IF(VLOOKUP($G60,DE_48_I!$G$3:$J$119,4,FALSE)="","",VLOOKUP($G60,DE_48_I!$G$3:$J$119,4,FALSE)),"")</f>
        <v>13.45</v>
      </c>
      <c r="BI60" s="378"/>
      <c r="BJ60" s="378">
        <f>IFERROR(IF(VLOOKUP($G60,IS_5_I!$G$3:$J$119,4,FALSE)="","",VLOOKUP($G60,IS_5_I!$G$3:$J$119,4,FALSE)),"")</f>
        <v>0.01</v>
      </c>
      <c r="BK60" s="378">
        <f>IFERROR(IF(VLOOKUP($G60,EA_48_I!$G$3:$J$119,4,FALSE)="","",VLOOKUP($G60,EA_48_I!$G$3:$J$119,4,FALSE)),"")</f>
        <v>14.2</v>
      </c>
      <c r="BL60" s="378">
        <f>IFERROR(IF(VLOOKUP($G60,IG_1_I!$G$3:$J$119,4,FALSE)="","",VLOOKUP($G60,IG_1_I!$G$3:$J$119,4,FALSE)),"")</f>
        <v>23.33</v>
      </c>
      <c r="BM60" s="378" t="str">
        <f>IFERROR(IF(VLOOKUP($G60,IG_66_I!$G$3:$H$119,2,FALSE)="","",VLOOKUP($G60,IG_66_I!$G$3:$H$119,2,FALSE)),"")</f>
        <v>NO</v>
      </c>
      <c r="BN60" s="690">
        <f>IFERROR(IF(VLOOKUP($G60,DE_3_I!$G$3:$J$119,4,FALSE)="","",VLOOKUP($G60,DE_3_I!$G$3:$J$119,4,FALSE)),"")</f>
        <v>40.78</v>
      </c>
      <c r="BO60" s="677"/>
      <c r="BP60" s="677"/>
      <c r="BQ60" s="677"/>
      <c r="BR60" s="677"/>
      <c r="BS60" s="378" t="str">
        <f>IFERROR(IF(VLOOKUP($G60,DE_98_IC!#REF!,2,FALSE)="","",VLOOKUP($G60,DE_98_IC!#REF!,2,FALSE)),"")</f>
        <v/>
      </c>
      <c r="BT60" s="378">
        <f>IFERROR(IF(VLOOKUP($G60,IP_6_I!$G$3:$J$119,4,FALSE)="","",VLOOKUP($G60,IP_6_I!$G$3:$J$119,4,FALSE)),"")</f>
        <v>0</v>
      </c>
      <c r="BU60" s="378" t="str">
        <f>IFERROR(IF(VLOOKUP($G60,IP_48_34_34a_I!$G$3:$N$119,7,FALSE)="","",VLOOKUP($G60,IP_48_34_34a_I!$G$3:$N$119,7,FALSE)),"")</f>
        <v>SI</v>
      </c>
      <c r="BV60" s="378" t="str">
        <f>IFERROR(IF(VLOOKUP($G60,IP_48_34_34a_I!$G$3:$N$119,8,FALSE)="","",VLOOKUP($G60,IP_48_34_34a_I!$G$3:$N$119,8,FALSE)),"")</f>
        <v>NO</v>
      </c>
      <c r="BW60" s="378" t="str">
        <f>IFERROR(IF(VLOOKUP($G60,IP_48_34_34a_I!$G$3:$N$119,6,FALSE)="","",VLOOKUP($G60,IP_48_34_34a_I!$G$3:$N$119,6,FALSE)),"")</f>
        <v>NO</v>
      </c>
      <c r="BX60" s="378" t="str">
        <f>IFERROR(IF(VLOOKUP($G60,IP_43_43a_I!$G$3:$L$119,5,FALSE)="","",VLOOKUP($G60,IP_43_43a_I!$G$3:$L$119,5,FALSE)),"")</f>
        <v>Sin ZT</v>
      </c>
      <c r="BY60" s="378" t="str">
        <f>IFERROR(IF(VLOOKUP($G60,IP_43_43a_I!$G$3:$L$119,6,FALSE)="","",VLOOKUP($G60,IP_43_43a_I!$G$3:$L$119,6,FALSE)),"")</f>
        <v>Sin ZT</v>
      </c>
      <c r="BZ60" s="378"/>
      <c r="CA60" s="378"/>
      <c r="CB60" s="378"/>
      <c r="CC60" s="378" t="str">
        <f>IFERROR(IF(VLOOKUP($G60,IG_92_I!$G$3:$H$119,2,FALSE)="","",VLOOKUP($G60,IG_92_I!$G$3:$H$119,2,FALSE)),"")</f>
        <v>S/I</v>
      </c>
      <c r="CD60" s="378" t="str">
        <f>IFERROR(IF(VLOOKUP($G60,IG_91_I!$G$3:$K$119,5,FALSE)="","",VLOOKUP($G60,IG_91_I!$G$3:$K$119,5,FALSE)),"")</f>
        <v/>
      </c>
      <c r="CE60" s="378">
        <f>IFERROR(IF(VLOOKUP($G60,IG_90_I!$G$3:$H$119,2,FALSE)="","",VLOOKUP($G60,IG_90_I!$G$3:$H$119,2,FALSE)),"")</f>
        <v>36.39</v>
      </c>
      <c r="CF60" s="96"/>
      <c r="CG60" s="96"/>
      <c r="CH60" s="96"/>
      <c r="CI60" s="96"/>
      <c r="CJ60" s="96"/>
      <c r="CK60" s="96"/>
      <c r="CL60" s="96"/>
      <c r="CM60" s="96"/>
      <c r="CN60" s="96"/>
      <c r="CO60" s="96"/>
      <c r="CP60" s="96"/>
    </row>
    <row r="61" spans="1:94" ht="15" x14ac:dyDescent="0.25">
      <c r="A61" s="429" t="s">
        <v>242</v>
      </c>
      <c r="B61" s="429" t="s">
        <v>242</v>
      </c>
      <c r="C61" s="419" t="s">
        <v>181</v>
      </c>
      <c r="D61" s="392" t="s">
        <v>255</v>
      </c>
      <c r="E61" s="377">
        <v>8301</v>
      </c>
      <c r="F61" s="429" t="s">
        <v>256</v>
      </c>
      <c r="G61" s="677">
        <v>8301</v>
      </c>
      <c r="H61" s="378">
        <f>IFERROR(IF(VLOOKUP($G61,BPU_20_I!$G$3:$H$119,2,FALSE)="","",VLOOKUP($G61,BPU_20_I!$G$3:$H$119,2,FALSE)),"")</f>
        <v>268.58</v>
      </c>
      <c r="I61" s="87">
        <f>IFERROR(IF(VLOOKUP($G61,BPU_21_I!$G$3:$J$119,4,FALSE)="","",VLOOKUP($G61,BPU_21_I!$G$3:$J$119,4,FALSE)),"")</f>
        <v>4.5199999999999996</v>
      </c>
      <c r="J61" s="378">
        <f>IFERROR(IF(VLOOKUP($G61,BPU_22_I!$G$3:$H$119,2,FALSE)="","",VLOOKUP($G61,BPU_22_I!$G$3:$H$119,2,FALSE)),"")</f>
        <v>1167.5899999999999</v>
      </c>
      <c r="K61" s="378">
        <f>IFERROR(IF(VLOOKUP($G61,BPU_23_I!$G$3:$J$119,4,FALSE)="","",VLOOKUP($G61,BPU_23_I!$G$3:$J$119,4,FALSE)),"")</f>
        <v>2.06</v>
      </c>
      <c r="L61" s="378">
        <f>IFERROR(IF(VLOOKUP($G61,BPU_28a_I!$G$3:$J$119,4,FALSE)="","",VLOOKUP($G61,BPU_28a_I!$G$3:$J$119,4,FALSE)),"")</f>
        <v>78.41</v>
      </c>
      <c r="M61" s="378">
        <f>IFERROR(IF(VLOOKUP($G61,BPU_28b_I!$G$3:$J$119,4,FALSE)="","",VLOOKUP($G61,BPU_28b_I!$G$3:$J$119,4,FALSE)),"")</f>
        <v>87.11</v>
      </c>
      <c r="N61" s="378">
        <f>IFERROR(IF(VLOOKUP($G61,BPU_29_I!$G$3:$L$119,6,FALSE)="","",VLOOKUP($G61,BPU_29_I!$G$3:$L$119,6,FALSE)),"")</f>
        <v>5.34</v>
      </c>
      <c r="O61" s="378">
        <f>IFERROR(IF(VLOOKUP($G61,BPU_7_I!$G$3:$H$119,2,FALSE)="","",VLOOKUP($G61,BPU_7_I!$G$3:$H$119,2,FALSE)),"")</f>
        <v>769.61</v>
      </c>
      <c r="P61" s="378">
        <f>IFERROR(IF(VLOOKUP($G61,BPU_8_I!$G$3:$J$119,4,FALSE)="","",VLOOKUP($G61,BPU_8_I!$G$3:$J$119,4,FALSE)),"")</f>
        <v>13.37</v>
      </c>
      <c r="Q61" s="378">
        <f>IFERROR(IF(VLOOKUP($G61,BPU_3_I!$G$3:$H$119,2,FALSE)="","",VLOOKUP($G61,BPU_3_I!$G$3:$H$119,2,FALSE)),"")</f>
        <v>658.05</v>
      </c>
      <c r="R61" s="378">
        <f>IFERROR(IF(VLOOKUP($G61,BPU_4_I!$G$3:$H$119,2,FALSE)="","",VLOOKUP($G61,BPU_4_I!$G$3:$H$119,2,FALSE)),"")</f>
        <v>0.93</v>
      </c>
      <c r="S61" s="378">
        <f>IFERROR(IF(VLOOKUP($G61,BPU_1_I!$G$3:$H$119,2,FALSE)="","",VLOOKUP($G61,BPU_1_I!$G$3:$H$119,2,FALSE)),"")</f>
        <v>653.02</v>
      </c>
      <c r="T61" s="378">
        <f>IFERROR(IF(VLOOKUP($G61,BPU_25_I!$G$3:$H$119,2,FALSE)="","",VLOOKUP($G61,BPU_25_I!$G$3:$H$119,2,FALSE)),"")</f>
        <v>249.23</v>
      </c>
      <c r="U61" s="378" t="str">
        <f>IFERROR(IF(VLOOKUP($G61,BPU_26_26x_26b_I!$G$3:$H$119,2,FALSE)="","",VLOOKUP($G61,BPU_26_26x_26b_I!$G$3:$H$119,2,FALSE)),"")</f>
        <v>S/I</v>
      </c>
      <c r="V61" s="378" t="str">
        <f>IFERROR(IF(VLOOKUP($G61,BPU_26_26x_26b_I!$G$3:$I$119,3,FALSE)="","",VLOOKUP($G61,BPU_26_26x_26b_I!$G$3:$I$119,3,FALSE)),"")</f>
        <v>S/I</v>
      </c>
      <c r="W61" s="378" t="str">
        <f>IFERROR(IF(VLOOKUP($G61,BPU_26_26x_26b_I!$G$3:$J$119,4,FALSE)="","",VLOOKUP($G61,BPU_26_26x_26b_I!$G$3:$J$119,4,FALSE)),"")</f>
        <v>S/I</v>
      </c>
      <c r="X61" s="378"/>
      <c r="Y61" s="378">
        <f>IFERROR(IF(VLOOKUP($G61,EA_93_I!$G$3:$L$119,6,FALSE)="","",VLOOKUP($G61,EA_93_I!$G$3:$L$119,6,FALSE)),"")</f>
        <v>4.53</v>
      </c>
      <c r="Z61" s="689">
        <v>18.28</v>
      </c>
      <c r="AA61" s="378" t="str">
        <f>IFERROR(IF(VLOOKUP($G61,DE_102_105_16_29_33_I!$G$3:$L$119,6,FALSE)="","",VLOOKUP($G61,DE_102_105_16_29_33_I!$G$3:$L$119,6,FALSE)),"")</f>
        <v>S/I</v>
      </c>
      <c r="AB61" s="378" t="str">
        <f>IFERROR(IF(VLOOKUP($G61,DE_102_105_16_29_33_I!$G$3:$L$119,2,FALSE)="","",VLOOKUP($G61,DE_102_105_16_29_33_I!$G$3:$L$119,2,FALSE)),"")</f>
        <v>S/I</v>
      </c>
      <c r="AC61" s="378" t="str">
        <f>IFERROR(IF(VLOOKUP($G61,DE_102_105_16_29_33_I!$G$3:$L$119,3,FALSE)="","",VLOOKUP($G61,DE_102_105_16_29_33_I!$G$3:$L$119,3,FALSE)),"")</f>
        <v>S/I</v>
      </c>
      <c r="AD61" s="378">
        <f>IFERROR(IF(VLOOKUP($G61,DE_28_I!$G$3:$J$119,4,FALSE)="","",VLOOKUP($G61,DE_28_I!$G$3:$J$119,4,FALSE)),"")</f>
        <v>9.7765818276621399</v>
      </c>
      <c r="AE61" s="378">
        <f>IFERROR(IF(VLOOKUP($G61,DE_31_I!$G$3:$J$119,4,FALSE)="","",VLOOKUP($G61,DE_31_I!$G$3:$J$119,4,FALSE)),"")</f>
        <v>489.76019441431288</v>
      </c>
      <c r="AF61" s="378" t="str">
        <f>IFERROR(IF(VLOOKUP($G61,DE_102_105_16_29_33_I!$G$3:$L$119,4,FALSE)="","",VLOOKUP($G61,DE_102_105_16_29_33_I!$G$3:$L$119,4,FALSE)),"")</f>
        <v>S/I</v>
      </c>
      <c r="AG61" s="378" t="str">
        <f>IFERROR(IF(VLOOKUP($G61,DE_102_105_16_29_33_I!$G$3:$L$119,5,FALSE)="","",VLOOKUP($G61,DE_102_105_16_29_33_I!$G$3:$L$119,5,FALSE)),"")</f>
        <v>S/I</v>
      </c>
      <c r="AH61" s="378"/>
      <c r="AI61" s="378" t="str">
        <f>IFERROR(IF(VLOOKUP($G61,EA_10_90_I!$G$3:$I$119,2,FALSE)="","",VLOOKUP($G61,EA_10_90_I!$G$3:$I$119,2,FALSE)),"")</f>
        <v>S/I</v>
      </c>
      <c r="AJ61" s="378" t="str">
        <f>IFERROR(IF(VLOOKUP($G61,EA_10_90_I!$G$3:$I$119,3,FALSE)="","",VLOOKUP($G61,EA_10_90_I!$G$3:$I$119,3,FALSE)),"")</f>
        <v>S/I</v>
      </c>
      <c r="AK61" s="378"/>
      <c r="AL61" s="378"/>
      <c r="AM61" s="690">
        <f>IFERROR(IF(VLOOKUP($G61,EA_34_I!$G$3:$J$119,4,FALSE)="","",VLOOKUP($G61,EA_34_I!$G$3:$J$119,4,FALSE)),"")</f>
        <v>1.127418324885699</v>
      </c>
      <c r="AN61" s="378" t="str">
        <f>IFERROR(IF(VLOOKUP($G61,EA_35_I!$G$3:$J$119,4,FALSE)="","",VLOOKUP($G61,EA_35_I!$G$3:$J$119,4,FALSE)),"")</f>
        <v>S/R</v>
      </c>
      <c r="AO61" s="378">
        <f>IFERROR(IF(VLOOKUP($G61,EA_22_22a_I!$G$3:$J$119,4,FALSE)="","",VLOOKUP($G61,EA_22_22a_I!$G$3:$J$119,4,FALSE)),"")</f>
        <v>704.3</v>
      </c>
      <c r="AP61" s="378">
        <f>IFERROR(IF(VLOOKUP($G61,EA_22_22a_I!$G$3:$L$119,6,FALSE)="","",VLOOKUP($G61,EA_22_22a_I!$G$3:$L$119,6,FALSE)),"")</f>
        <v>852.07</v>
      </c>
      <c r="AQ61" s="378" t="str">
        <f>IFERROR(IF(VLOOKUP($G61,EA_23_I!$G$3:$L$119,6,FALSE)="","",VLOOKUP($G61,EA_23_I!$G$3:$L$119,6,FALSE)),"")</f>
        <v>S/I</v>
      </c>
      <c r="AR61" s="378"/>
      <c r="AS61" s="378"/>
      <c r="AT61" s="378"/>
      <c r="AU61" s="378">
        <f>IFERROR(IF(VLOOKUP($G61,BPU_24_I!$G$3:$J$119,4,FALSE)="","",VLOOKUP($G61,BPU_24_I!$G$3:$J$119,4,FALSE)),"")</f>
        <v>419.92</v>
      </c>
      <c r="AV61" s="378">
        <f>IFERROR(IF(VLOOKUP($G61,IS_91_I!$G$3:$H$119,2,FALSE)="","",VLOOKUP($G61,IS_91_I!$G$3:$H$119,2,FALSE)),"")</f>
        <v>5.47</v>
      </c>
      <c r="AW61" s="378">
        <f>IFERROR(IF(VLOOKUP($G61,IS_40_I!$G$3:$H$119,2,FALSE)="","",VLOOKUP($G61,IS_40_I!$G$3:$H$119,2,FALSE)),"")</f>
        <v>57.1</v>
      </c>
      <c r="AX61" s="378">
        <f>IFERROR(IF(VLOOKUP($G61,IS_31_I!$G$3:$H$119,2,FALSE)="","",VLOOKUP($G61,IS_31_I!$G$3:$H$119,2,FALSE)),"")</f>
        <v>13.73</v>
      </c>
      <c r="AY61" s="378">
        <f>IFERROR(IF(VLOOKUP($G61,IS_32_I!$G$3:$H$119,2,FALSE)="","",VLOOKUP($G61,IS_32_I!$G$3:$H$119,2,FALSE)),"")</f>
        <v>1796</v>
      </c>
      <c r="AZ61" s="378">
        <f>IFERROR(IF(VLOOKUP($G61,IS_33_I!$G$3:$H$119,2,FALSE)="","",VLOOKUP($G61,IS_33_I!$G$3:$H$119,2,FALSE)),"")</f>
        <v>6.76</v>
      </c>
      <c r="BA61" s="378">
        <f>IFERROR(IF(VLOOKUP($G61,IS_34_I!$G$3:$H$119,2,FALSE)="","",VLOOKUP($G61,IS_34_I!$G$3:$H$119,2,FALSE)),"")</f>
        <v>0.91</v>
      </c>
      <c r="BB61" s="378">
        <f>IFERROR(IF(VLOOKUP($G61,IS_36_I!$G$3:$I$119,3,FALSE)="","",VLOOKUP($G61,IS_36_I!$G$3:$I$119,3,FALSE)),"")</f>
        <v>19.579999999999998</v>
      </c>
      <c r="BC61" s="378">
        <f>IFERROR(IF(VLOOKUP($G61,IS_37_I!$G$3:$I$119,3,FALSE)="","",VLOOKUP($G61,IS_37_I!$G$3:$I$119,3,FALSE)),"")</f>
        <v>19.37</v>
      </c>
      <c r="BD61" s="378" t="str">
        <f>IFERROR(IF(VLOOKUP($G61,IS_39_I!$G$3:$L$119,6,FALSE)="","",VLOOKUP($G61,IS_39_I!$G$3:$L$119,6,FALSE)),"")</f>
        <v>S/I</v>
      </c>
      <c r="BE61" s="378" t="str">
        <f>IFERROR(IF(VLOOKUP($G61,IS_39a_I!$G$3:$J$119,4,FALSE)="","",VLOOKUP($G61,IS_39a_I!$G$3:$J$119,4,FALSE)),"")</f>
        <v>S/I</v>
      </c>
      <c r="BF61" s="378">
        <f>IFERROR(IF(VLOOKUP($G61,IS_58_I!$G$3:$L$119,6,FALSE)="","",VLOOKUP($G61,IS_58_I!$G$3:$L$119,6,FALSE)),"")</f>
        <v>0.36778569732633765</v>
      </c>
      <c r="BG61" s="378"/>
      <c r="BH61" s="378">
        <f>IFERROR(IF(VLOOKUP($G61,DE_48_I!$G$3:$J$119,4,FALSE)="","",VLOOKUP($G61,DE_48_I!$G$3:$J$119,4,FALSE)),"")</f>
        <v>7.57</v>
      </c>
      <c r="BI61" s="378"/>
      <c r="BJ61" s="378">
        <f>IFERROR(IF(VLOOKUP($G61,IS_5_I!$G$3:$J$119,4,FALSE)="","",VLOOKUP($G61,IS_5_I!$G$3:$J$119,4,FALSE)),"")</f>
        <v>0</v>
      </c>
      <c r="BK61" s="378" t="str">
        <f>IFERROR(IF(VLOOKUP($G61,EA_48_I!$G$3:$J$119,4,FALSE)="","",VLOOKUP($G61,EA_48_I!$G$3:$J$119,4,FALSE)),"")</f>
        <v>Comuna no costera</v>
      </c>
      <c r="BL61" s="378">
        <f>IFERROR(IF(VLOOKUP($G61,IG_1_I!$G$3:$J$119,4,FALSE)="","",VLOOKUP($G61,IG_1_I!$G$3:$J$119,4,FALSE)),"")</f>
        <v>34.409999999999997</v>
      </c>
      <c r="BM61" s="378" t="str">
        <f>IFERROR(IF(VLOOKUP($G61,IG_66_I!$G$3:$H$119,2,FALSE)="","",VLOOKUP($G61,IG_66_I!$G$3:$H$119,2,FALSE)),"")</f>
        <v>NO</v>
      </c>
      <c r="BN61" s="690">
        <f>IFERROR(IF(VLOOKUP($G61,DE_3_I!$G$3:$J$119,4,FALSE)="","",VLOOKUP($G61,DE_3_I!$G$3:$J$119,4,FALSE)),"")</f>
        <v>44.93</v>
      </c>
      <c r="BO61" s="677"/>
      <c r="BP61" s="677"/>
      <c r="BQ61" s="677"/>
      <c r="BR61" s="677"/>
      <c r="BS61" s="378" t="str">
        <f>IFERROR(IF(VLOOKUP($G61,DE_98_IC!#REF!,2,FALSE)="","",VLOOKUP($G61,DE_98_IC!#REF!,2,FALSE)),"")</f>
        <v/>
      </c>
      <c r="BT61" s="378">
        <f>IFERROR(IF(VLOOKUP($G61,IP_6_I!$G$3:$J$119,4,FALSE)="","",VLOOKUP($G61,IP_6_I!$G$3:$J$119,4,FALSE)),"")</f>
        <v>9.1523969048860371E-2</v>
      </c>
      <c r="BU61" s="378" t="str">
        <f>IFERROR(IF(VLOOKUP($G61,IP_48_34_34a_I!$G$3:$N$119,7,FALSE)="","",VLOOKUP($G61,IP_48_34_34a_I!$G$3:$N$119,7,FALSE)),"")</f>
        <v>SI</v>
      </c>
      <c r="BV61" s="378" t="str">
        <f>IFERROR(IF(VLOOKUP($G61,IP_48_34_34a_I!$G$3:$N$119,8,FALSE)="","",VLOOKUP($G61,IP_48_34_34a_I!$G$3:$N$119,8,FALSE)),"")</f>
        <v>NO</v>
      </c>
      <c r="BW61" s="378" t="str">
        <f>IFERROR(IF(VLOOKUP($G61,IP_48_34_34a_I!$G$3:$N$119,6,FALSE)="","",VLOOKUP($G61,IP_48_34_34a_I!$G$3:$N$119,6,FALSE)),"")</f>
        <v>SI</v>
      </c>
      <c r="BX61" s="378" t="str">
        <f>IFERROR(IF(VLOOKUP($G61,IP_43_43a_I!$G$3:$L$119,5,FALSE)="","",VLOOKUP($G61,IP_43_43a_I!$G$3:$L$119,5,FALSE)),"")</f>
        <v>Sin ZT</v>
      </c>
      <c r="BY61" s="378" t="str">
        <f>IFERROR(IF(VLOOKUP($G61,IP_43_43a_I!$G$3:$L$119,6,FALSE)="","",VLOOKUP($G61,IP_43_43a_I!$G$3:$L$119,6,FALSE)),"")</f>
        <v>Sin ZT</v>
      </c>
      <c r="BZ61" s="378"/>
      <c r="CA61" s="378"/>
      <c r="CB61" s="378"/>
      <c r="CC61" s="378" t="str">
        <f>IFERROR(IF(VLOOKUP($G61,IG_92_I!$G$3:$H$119,2,FALSE)="","",VLOOKUP($G61,IG_92_I!$G$3:$H$119,2,FALSE)),"")</f>
        <v>S/I</v>
      </c>
      <c r="CD61" s="378" t="str">
        <f>IFERROR(IF(VLOOKUP($G61,IG_91_I!$G$3:$K$119,5,FALSE)="","",VLOOKUP($G61,IG_91_I!$G$3:$K$119,5,FALSE)),"")</f>
        <v/>
      </c>
      <c r="CE61" s="378">
        <f>IFERROR(IF(VLOOKUP($G61,IG_90_I!$G$3:$H$119,2,FALSE)="","",VLOOKUP($G61,IG_90_I!$G$3:$H$119,2,FALSE)),"")</f>
        <v>30.45</v>
      </c>
      <c r="CF61" s="96"/>
      <c r="CG61" s="96"/>
      <c r="CH61" s="96"/>
      <c r="CI61" s="96"/>
      <c r="CJ61" s="96"/>
      <c r="CK61" s="96"/>
      <c r="CL61" s="96"/>
      <c r="CM61" s="96"/>
      <c r="CN61" s="96"/>
      <c r="CO61" s="96"/>
      <c r="CP61" s="96"/>
    </row>
    <row r="62" spans="1:94" ht="15" x14ac:dyDescent="0.25">
      <c r="A62" s="429" t="s">
        <v>242</v>
      </c>
      <c r="B62" s="429" t="s">
        <v>242</v>
      </c>
      <c r="C62" s="419" t="s">
        <v>181</v>
      </c>
      <c r="D62" s="392" t="s">
        <v>255</v>
      </c>
      <c r="E62" s="377">
        <v>8301</v>
      </c>
      <c r="F62" s="165" t="s">
        <v>257</v>
      </c>
      <c r="G62" s="677">
        <v>8306</v>
      </c>
      <c r="H62" s="378">
        <f>IFERROR(IF(VLOOKUP($G62,BPU_20_I!$G$3:$H$119,2,FALSE)="","",VLOOKUP($G62,BPU_20_I!$G$3:$H$119,2,FALSE)),"")</f>
        <v>241.55</v>
      </c>
      <c r="I62" s="87">
        <f>IFERROR(IF(VLOOKUP($G62,BPU_21_I!$G$3:$J$119,4,FALSE)="","",VLOOKUP($G62,BPU_21_I!$G$3:$J$119,4,FALSE)),"")</f>
        <v>5.66</v>
      </c>
      <c r="J62" s="378">
        <f>IFERROR(IF(VLOOKUP($G62,BPU_22_I!$G$3:$H$119,2,FALSE)="","",VLOOKUP($G62,BPU_22_I!$G$3:$H$119,2,FALSE)),"")</f>
        <v>1727.49</v>
      </c>
      <c r="K62" s="378">
        <f>IFERROR(IF(VLOOKUP($G62,BPU_23_I!$G$3:$J$119,4,FALSE)="","",VLOOKUP($G62,BPU_23_I!$G$3:$J$119,4,FALSE)),"")</f>
        <v>0.96</v>
      </c>
      <c r="L62" s="378">
        <f>IFERROR(IF(VLOOKUP($G62,BPU_28a_I!$G$3:$J$119,4,FALSE)="","",VLOOKUP($G62,BPU_28a_I!$G$3:$J$119,4,FALSE)),"")</f>
        <v>75</v>
      </c>
      <c r="M62" s="378">
        <f>IFERROR(IF(VLOOKUP($G62,BPU_28b_I!$G$3:$J$119,4,FALSE)="","",VLOOKUP($G62,BPU_28b_I!$G$3:$J$119,4,FALSE)),"")</f>
        <v>95.53</v>
      </c>
      <c r="N62" s="378">
        <f>IFERROR(IF(VLOOKUP($G62,BPU_29_I!$G$3:$L$119,6,FALSE)="","",VLOOKUP($G62,BPU_29_I!$G$3:$L$119,6,FALSE)),"")</f>
        <v>5.16</v>
      </c>
      <c r="O62" s="378">
        <f>IFERROR(IF(VLOOKUP($G62,BPU_7_I!$G$3:$H$119,2,FALSE)="","",VLOOKUP($G62,BPU_7_I!$G$3:$H$119,2,FALSE)),"")</f>
        <v>924.9</v>
      </c>
      <c r="P62" s="378" t="str">
        <f>IFERROR(IF(VLOOKUP($G62,BPU_8_I!$G$3:$J$119,4,FALSE)="","",VLOOKUP($G62,BPU_8_I!$G$3:$J$119,4,FALSE)),"")</f>
        <v>S/I</v>
      </c>
      <c r="Q62" s="378">
        <f>IFERROR(IF(VLOOKUP($G62,BPU_3_I!$G$3:$H$119,2,FALSE)="","",VLOOKUP($G62,BPU_3_I!$G$3:$H$119,2,FALSE)),"")</f>
        <v>575.83000000000004</v>
      </c>
      <c r="R62" s="378">
        <f>IFERROR(IF(VLOOKUP($G62,BPU_4_I!$G$3:$H$119,2,FALSE)="","",VLOOKUP($G62,BPU_4_I!$G$3:$H$119,2,FALSE)),"")</f>
        <v>0.98</v>
      </c>
      <c r="S62" s="378">
        <f>IFERROR(IF(VLOOKUP($G62,BPU_1_I!$G$3:$H$119,2,FALSE)="","",VLOOKUP($G62,BPU_1_I!$G$3:$H$119,2,FALSE)),"")</f>
        <v>563.86</v>
      </c>
      <c r="T62" s="378" t="str">
        <f>IFERROR(IF(VLOOKUP($G62,BPU_25_I!$G$3:$H$119,2,FALSE)="","",VLOOKUP($G62,BPU_25_I!$G$3:$H$119,2,FALSE)),"")</f>
        <v>S/I</v>
      </c>
      <c r="U62" s="378" t="str">
        <f>IFERROR(IF(VLOOKUP($G62,BPU_26_26x_26b_I!$G$3:$H$119,2,FALSE)="","",VLOOKUP($G62,BPU_26_26x_26b_I!$G$3:$H$119,2,FALSE)),"")</f>
        <v>S/I</v>
      </c>
      <c r="V62" s="378" t="str">
        <f>IFERROR(IF(VLOOKUP($G62,BPU_26_26x_26b_I!$G$3:$I$119,3,FALSE)="","",VLOOKUP($G62,BPU_26_26x_26b_I!$G$3:$I$119,3,FALSE)),"")</f>
        <v>S/I</v>
      </c>
      <c r="W62" s="378" t="str">
        <f>IFERROR(IF(VLOOKUP($G62,BPU_26_26x_26b_I!$G$3:$J$119,4,FALSE)="","",VLOOKUP($G62,BPU_26_26x_26b_I!$G$3:$J$119,4,FALSE)),"")</f>
        <v>S/I</v>
      </c>
      <c r="X62" s="378"/>
      <c r="Y62" s="378" t="str">
        <f>IFERROR(IF(VLOOKUP($G62,EA_93_I!$G$3:$L$119,6,FALSE)="","",VLOOKUP($G62,EA_93_I!$G$3:$L$119,6,FALSE)),"")</f>
        <v>S/I</v>
      </c>
      <c r="Z62" s="689">
        <v>9.5</v>
      </c>
      <c r="AA62" s="378" t="str">
        <f>IFERROR(IF(VLOOKUP($G62,DE_102_105_16_29_33_I!$G$3:$L$119,6,FALSE)="","",VLOOKUP($G62,DE_102_105_16_29_33_I!$G$3:$L$119,6,FALSE)),"")</f>
        <v>S/I</v>
      </c>
      <c r="AB62" s="378" t="str">
        <f>IFERROR(IF(VLOOKUP($G62,DE_102_105_16_29_33_I!$G$3:$L$119,2,FALSE)="","",VLOOKUP($G62,DE_102_105_16_29_33_I!$G$3:$L$119,2,FALSE)),"")</f>
        <v>S/I</v>
      </c>
      <c r="AC62" s="378" t="str">
        <f>IFERROR(IF(VLOOKUP($G62,DE_102_105_16_29_33_I!$G$3:$L$119,3,FALSE)="","",VLOOKUP($G62,DE_102_105_16_29_33_I!$G$3:$L$119,3,FALSE)),"")</f>
        <v>S/I</v>
      </c>
      <c r="AD62" s="378">
        <f>IFERROR(IF(VLOOKUP($G62,DE_28_I!$G$3:$J$119,4,FALSE)="","",VLOOKUP($G62,DE_28_I!$G$3:$J$119,4,FALSE)),"")</f>
        <v>7.1906234270511264</v>
      </c>
      <c r="AE62" s="378">
        <f>IFERROR(IF(VLOOKUP($G62,DE_31_I!$G$3:$J$119,4,FALSE)="","",VLOOKUP($G62,DE_31_I!$G$3:$J$119,4,FALSE)),"")</f>
        <v>359.53117135255627</v>
      </c>
      <c r="AF62" s="378" t="str">
        <f>IFERROR(IF(VLOOKUP($G62,DE_102_105_16_29_33_I!$G$3:$L$119,4,FALSE)="","",VLOOKUP($G62,DE_102_105_16_29_33_I!$G$3:$L$119,4,FALSE)),"")</f>
        <v>S/I</v>
      </c>
      <c r="AG62" s="378" t="str">
        <f>IFERROR(IF(VLOOKUP($G62,DE_102_105_16_29_33_I!$G$3:$L$119,5,FALSE)="","",VLOOKUP($G62,DE_102_105_16_29_33_I!$G$3:$L$119,5,FALSE)),"")</f>
        <v>S/I</v>
      </c>
      <c r="AH62" s="378"/>
      <c r="AI62" s="378" t="str">
        <f>IFERROR(IF(VLOOKUP($G62,EA_10_90_I!$G$3:$I$119,2,FALSE)="","",VLOOKUP($G62,EA_10_90_I!$G$3:$I$119,2,FALSE)),"")</f>
        <v>S/I</v>
      </c>
      <c r="AJ62" s="378" t="str">
        <f>IFERROR(IF(VLOOKUP($G62,EA_10_90_I!$G$3:$I$119,3,FALSE)="","",VLOOKUP($G62,EA_10_90_I!$G$3:$I$119,3,FALSE)),"")</f>
        <v>S/I</v>
      </c>
      <c r="AK62" s="378"/>
      <c r="AL62" s="378"/>
      <c r="AM62" s="690">
        <f>IFERROR(IF(VLOOKUP($G62,EA_34_I!$G$3:$J$119,4,FALSE)="","",VLOOKUP($G62,EA_34_I!$G$3:$J$119,4,FALSE)),"")</f>
        <v>0.6900417745670604</v>
      </c>
      <c r="AN62" s="378">
        <f>IFERROR(IF(VLOOKUP($G62,EA_35_I!$G$3:$J$119,4,FALSE)="","",VLOOKUP($G62,EA_35_I!$G$3:$J$119,4,FALSE)),"")</f>
        <v>0</v>
      </c>
      <c r="AO62" s="378">
        <f>IFERROR(IF(VLOOKUP($G62,EA_22_22a_I!$G$3:$J$119,4,FALSE)="","",VLOOKUP($G62,EA_22_22a_I!$G$3:$J$119,4,FALSE)),"")</f>
        <v>483</v>
      </c>
      <c r="AP62" s="378">
        <f>IFERROR(IF(VLOOKUP($G62,EA_22_22a_I!$G$3:$L$119,6,FALSE)="","",VLOOKUP($G62,EA_22_22a_I!$G$3:$L$119,6,FALSE)),"")</f>
        <v>282.27999999999997</v>
      </c>
      <c r="AQ62" s="378">
        <f>IFERROR(IF(VLOOKUP($G62,EA_23_I!$G$3:$L$119,6,FALSE)="","",VLOOKUP($G62,EA_23_I!$G$3:$L$119,6,FALSE)),"")</f>
        <v>0.44</v>
      </c>
      <c r="AR62" s="378"/>
      <c r="AS62" s="378"/>
      <c r="AT62" s="378"/>
      <c r="AU62" s="378">
        <f>IFERROR(IF(VLOOKUP($G62,BPU_24_I!$G$3:$J$119,4,FALSE)="","",VLOOKUP($G62,BPU_24_I!$G$3:$J$119,4,FALSE)),"")</f>
        <v>355.28</v>
      </c>
      <c r="AV62" s="378">
        <f>IFERROR(IF(VLOOKUP($G62,IS_91_I!$G$3:$H$119,2,FALSE)="","",VLOOKUP($G62,IS_91_I!$G$3:$H$119,2,FALSE)),"")</f>
        <v>24.06</v>
      </c>
      <c r="AW62" s="378">
        <f>IFERROR(IF(VLOOKUP($G62,IS_40_I!$G$3:$H$119,2,FALSE)="","",VLOOKUP($G62,IS_40_I!$G$3:$H$119,2,FALSE)),"")</f>
        <v>56.64</v>
      </c>
      <c r="AX62" s="378">
        <f>IFERROR(IF(VLOOKUP($G62,IS_31_I!$G$3:$H$119,2,FALSE)="","",VLOOKUP($G62,IS_31_I!$G$3:$H$119,2,FALSE)),"")</f>
        <v>19.649999999999999</v>
      </c>
      <c r="AY62" s="378">
        <f>IFERROR(IF(VLOOKUP($G62,IS_32_I!$G$3:$H$119,2,FALSE)="","",VLOOKUP($G62,IS_32_I!$G$3:$H$119,2,FALSE)),"")</f>
        <v>318</v>
      </c>
      <c r="AZ62" s="378">
        <f>IFERROR(IF(VLOOKUP($G62,IS_33_I!$G$3:$H$119,2,FALSE)="","",VLOOKUP($G62,IS_33_I!$G$3:$H$119,2,FALSE)),"")</f>
        <v>7.65</v>
      </c>
      <c r="BA62" s="378">
        <f>IFERROR(IF(VLOOKUP($G62,IS_34_I!$G$3:$H$119,2,FALSE)="","",VLOOKUP($G62,IS_34_I!$G$3:$H$119,2,FALSE)),"")</f>
        <v>0.75</v>
      </c>
      <c r="BB62" s="378">
        <f>IFERROR(IF(VLOOKUP($G62,IS_36_I!$G$3:$I$119,3,FALSE)="","",VLOOKUP($G62,IS_36_I!$G$3:$I$119,3,FALSE)),"")</f>
        <v>18.5</v>
      </c>
      <c r="BC62" s="378">
        <f>IFERROR(IF(VLOOKUP($G62,IS_37_I!$G$3:$I$119,3,FALSE)="","",VLOOKUP($G62,IS_37_I!$G$3:$I$119,3,FALSE)),"")</f>
        <v>21.7</v>
      </c>
      <c r="BD62" s="378" t="str">
        <f>IFERROR(IF(VLOOKUP($G62,IS_39_I!$G$3:$L$119,6,FALSE)="","",VLOOKUP($G62,IS_39_I!$G$3:$L$119,6,FALSE)),"")</f>
        <v>S/I</v>
      </c>
      <c r="BE62" s="378" t="str">
        <f>IFERROR(IF(VLOOKUP($G62,IS_39a_I!$G$3:$J$119,4,FALSE)="","",VLOOKUP($G62,IS_39a_I!$G$3:$J$119,4,FALSE)),"")</f>
        <v>S/I</v>
      </c>
      <c r="BF62" s="378">
        <f>IFERROR(IF(VLOOKUP($G62,IS_58_I!$G$3:$L$119,6,FALSE)="","",VLOOKUP($G62,IS_58_I!$G$3:$L$119,6,FALSE)),"")</f>
        <v>0.16897965053570144</v>
      </c>
      <c r="BG62" s="378"/>
      <c r="BH62" s="378">
        <f>IFERROR(IF(VLOOKUP($G62,DE_48_I!$G$3:$J$119,4,FALSE)="","",VLOOKUP($G62,DE_48_I!$G$3:$J$119,4,FALSE)),"")</f>
        <v>8.3000000000000007</v>
      </c>
      <c r="BI62" s="378"/>
      <c r="BJ62" s="378">
        <f>IFERROR(IF(VLOOKUP($G62,IS_5_I!$G$3:$J$119,4,FALSE)="","",VLOOKUP($G62,IS_5_I!$G$3:$J$119,4,FALSE)),"")</f>
        <v>0.04</v>
      </c>
      <c r="BK62" s="378" t="str">
        <f>IFERROR(IF(VLOOKUP($G62,EA_48_I!$G$3:$J$119,4,FALSE)="","",VLOOKUP($G62,EA_48_I!$G$3:$J$119,4,FALSE)),"")</f>
        <v>Comuna no costera</v>
      </c>
      <c r="BL62" s="378">
        <f>IFERROR(IF(VLOOKUP($G62,IG_1_I!$G$3:$J$119,4,FALSE)="","",VLOOKUP($G62,IG_1_I!$G$3:$J$119,4,FALSE)),"")</f>
        <v>40.590000000000003</v>
      </c>
      <c r="BM62" s="378" t="str">
        <f>IFERROR(IF(VLOOKUP($G62,IG_66_I!$G$3:$H$119,2,FALSE)="","",VLOOKUP($G62,IG_66_I!$G$3:$H$119,2,FALSE)),"")</f>
        <v>SI</v>
      </c>
      <c r="BN62" s="690">
        <f>IFERROR(IF(VLOOKUP($G62,DE_3_I!$G$3:$J$119,4,FALSE)="","",VLOOKUP($G62,DE_3_I!$G$3:$J$119,4,FALSE)),"")</f>
        <v>59.47</v>
      </c>
      <c r="BO62" s="677"/>
      <c r="BP62" s="677"/>
      <c r="BQ62" s="677"/>
      <c r="BR62" s="677"/>
      <c r="BS62" s="378" t="str">
        <f>IFERROR(IF(VLOOKUP($G62,DE_98_IC!#REF!,2,FALSE)="","",VLOOKUP($G62,DE_98_IC!#REF!,2,FALSE)),"")</f>
        <v/>
      </c>
      <c r="BT62" s="378">
        <f>IFERROR(IF(VLOOKUP($G62,IP_6_I!$G$3:$J$119,4,FALSE)="","",VLOOKUP($G62,IP_6_I!$G$3:$J$119,4,FALSE)),"")</f>
        <v>1.7098974396392936</v>
      </c>
      <c r="BU62" s="378" t="str">
        <f>IFERROR(IF(VLOOKUP($G62,IP_48_34_34a_I!$G$3:$N$119,7,FALSE)="","",VLOOKUP($G62,IP_48_34_34a_I!$G$3:$N$119,7,FALSE)),"")</f>
        <v>NO</v>
      </c>
      <c r="BV62" s="378" t="str">
        <f>IFERROR(IF(VLOOKUP($G62,IP_48_34_34a_I!$G$3:$N$119,8,FALSE)="","",VLOOKUP($G62,IP_48_34_34a_I!$G$3:$N$119,8,FALSE)),"")</f>
        <v>NO</v>
      </c>
      <c r="BW62" s="378" t="str">
        <f>IFERROR(IF(VLOOKUP($G62,IP_48_34_34a_I!$G$3:$N$119,6,FALSE)="","",VLOOKUP($G62,IP_48_34_34a_I!$G$3:$N$119,6,FALSE)),"")</f>
        <v>SI</v>
      </c>
      <c r="BX62" s="378" t="str">
        <f>IFERROR(IF(VLOOKUP($G62,IP_43_43a_I!$G$3:$L$119,5,FALSE)="","",VLOOKUP($G62,IP_43_43a_I!$G$3:$L$119,5,FALSE)),"")</f>
        <v>Sin ZT</v>
      </c>
      <c r="BY62" s="378" t="str">
        <f>IFERROR(IF(VLOOKUP($G62,IP_43_43a_I!$G$3:$L$119,6,FALSE)="","",VLOOKUP($G62,IP_43_43a_I!$G$3:$L$119,6,FALSE)),"")</f>
        <v>Sin ZT</v>
      </c>
      <c r="BZ62" s="378"/>
      <c r="CA62" s="378"/>
      <c r="CB62" s="378"/>
      <c r="CC62" s="378" t="str">
        <f>IFERROR(IF(VLOOKUP($G62,IG_92_I!$G$3:$H$119,2,FALSE)="","",VLOOKUP($G62,IG_92_I!$G$3:$H$119,2,FALSE)),"")</f>
        <v>SI</v>
      </c>
      <c r="CD62" s="378">
        <f>IFERROR(IF(VLOOKUP($G62,IG_91_I!$G$3:$K$119,5,FALSE)="","",VLOOKUP($G62,IG_91_I!$G$3:$K$119,5,FALSE)),"")</f>
        <v>1775.4</v>
      </c>
      <c r="CE62" s="378">
        <f>IFERROR(IF(VLOOKUP($G62,IG_90_I!$G$3:$H$119,2,FALSE)="","",VLOOKUP($G62,IG_90_I!$G$3:$H$119,2,FALSE)),"")</f>
        <v>49.54</v>
      </c>
      <c r="CF62" s="96"/>
      <c r="CG62" s="96"/>
      <c r="CH62" s="96"/>
      <c r="CI62" s="96"/>
      <c r="CJ62" s="96"/>
      <c r="CK62" s="96"/>
      <c r="CL62" s="96"/>
      <c r="CM62" s="96"/>
      <c r="CN62" s="96"/>
      <c r="CO62" s="96"/>
      <c r="CP62" s="96"/>
    </row>
    <row r="63" spans="1:94" ht="15" x14ac:dyDescent="0.25">
      <c r="A63" s="429" t="s">
        <v>258</v>
      </c>
      <c r="B63" s="429" t="s">
        <v>259</v>
      </c>
      <c r="C63" s="419" t="s">
        <v>181</v>
      </c>
      <c r="D63" s="392" t="s">
        <v>260</v>
      </c>
      <c r="E63" s="377">
        <v>9001</v>
      </c>
      <c r="F63" s="429" t="s">
        <v>261</v>
      </c>
      <c r="G63" s="677">
        <v>9101</v>
      </c>
      <c r="H63" s="378">
        <f>IFERROR(IF(VLOOKUP($G63,BPU_20_I!$G$3:$H$119,2,FALSE)="","",VLOOKUP($G63,BPU_20_I!$G$3:$H$119,2,FALSE)),"")</f>
        <v>249.8</v>
      </c>
      <c r="I63" s="87">
        <f>IFERROR(IF(VLOOKUP($G63,BPU_21_I!$G$3:$J$119,4,FALSE)="","",VLOOKUP($G63,BPU_21_I!$G$3:$J$119,4,FALSE)),"")</f>
        <v>5.73</v>
      </c>
      <c r="J63" s="378">
        <f>IFERROR(IF(VLOOKUP($G63,BPU_22_I!$G$3:$H$119,2,FALSE)="","",VLOOKUP($G63,BPU_22_I!$G$3:$H$119,2,FALSE)),"")</f>
        <v>871.92</v>
      </c>
      <c r="K63" s="378">
        <f>IFERROR(IF(VLOOKUP($G63,BPU_23_I!$G$3:$J$119,4,FALSE)="","",VLOOKUP($G63,BPU_23_I!$G$3:$J$119,4,FALSE)),"")</f>
        <v>5.0999999999999996</v>
      </c>
      <c r="L63" s="378">
        <f>IFERROR(IF(VLOOKUP($G63,BPU_28a_I!$G$3:$J$119,4,FALSE)="","",VLOOKUP($G63,BPU_28a_I!$G$3:$J$119,4,FALSE)),"")</f>
        <v>84.74</v>
      </c>
      <c r="M63" s="378">
        <f>IFERROR(IF(VLOOKUP($G63,BPU_28b_I!$G$3:$J$119,4,FALSE)="","",VLOOKUP($G63,BPU_28b_I!$G$3:$J$119,4,FALSE)),"")</f>
        <v>88.45</v>
      </c>
      <c r="N63" s="378">
        <f>IFERROR(IF(VLOOKUP($G63,BPU_29_I!$G$3:$L$119,6,FALSE)="","",VLOOKUP($G63,BPU_29_I!$G$3:$L$119,6,FALSE)),"")</f>
        <v>9.36</v>
      </c>
      <c r="O63" s="378">
        <f>IFERROR(IF(VLOOKUP($G63,BPU_7_I!$G$3:$H$119,2,FALSE)="","",VLOOKUP($G63,BPU_7_I!$G$3:$H$119,2,FALSE)),"")</f>
        <v>1202.05</v>
      </c>
      <c r="P63" s="378">
        <f>IFERROR(IF(VLOOKUP($G63,BPU_8_I!$G$3:$J$119,4,FALSE)="","",VLOOKUP($G63,BPU_8_I!$G$3:$J$119,4,FALSE)),"")</f>
        <v>10.72</v>
      </c>
      <c r="Q63" s="378">
        <f>IFERROR(IF(VLOOKUP($G63,BPU_3_I!$G$3:$H$119,2,FALSE)="","",VLOOKUP($G63,BPU_3_I!$G$3:$H$119,2,FALSE)),"")</f>
        <v>841.97</v>
      </c>
      <c r="R63" s="378">
        <f>IFERROR(IF(VLOOKUP($G63,BPU_4_I!$G$3:$H$119,2,FALSE)="","",VLOOKUP($G63,BPU_4_I!$G$3:$H$119,2,FALSE)),"")</f>
        <v>0.94</v>
      </c>
      <c r="S63" s="378">
        <f>IFERROR(IF(VLOOKUP($G63,BPU_1_I!$G$3:$H$119,2,FALSE)="","",VLOOKUP($G63,BPU_1_I!$G$3:$H$119,2,FALSE)),"")</f>
        <v>767.24</v>
      </c>
      <c r="T63" s="378">
        <f>IFERROR(IF(VLOOKUP($G63,BPU_25_I!$G$3:$H$119,2,FALSE)="","",VLOOKUP($G63,BPU_25_I!$G$3:$H$119,2,FALSE)),"")</f>
        <v>234.37</v>
      </c>
      <c r="U63" s="378">
        <f>IFERROR(IF(VLOOKUP($G63,BPU_26_26x_26b_I!$G$3:$H$119,2,FALSE)="","",VLOOKUP($G63,BPU_26_26x_26b_I!$G$3:$H$119,2,FALSE)),"")</f>
        <v>11.26</v>
      </c>
      <c r="V63" s="378" t="str">
        <f>IFERROR(IF(VLOOKUP($G63,BPU_26_26x_26b_I!$G$3:$I$119,3,FALSE)="","",VLOOKUP($G63,BPU_26_26x_26b_I!$G$3:$I$119,3,FALSE)),"")</f>
        <v>S/I</v>
      </c>
      <c r="W63" s="378" t="str">
        <f>IFERROR(IF(VLOOKUP($G63,BPU_26_26x_26b_I!$G$3:$J$119,4,FALSE)="","",VLOOKUP($G63,BPU_26_26x_26b_I!$G$3:$J$119,4,FALSE)),"")</f>
        <v>S/I</v>
      </c>
      <c r="X63" s="378"/>
      <c r="Y63" s="378">
        <f>IFERROR(IF(VLOOKUP($G63,EA_93_I!$G$3:$L$119,6,FALSE)="","",VLOOKUP($G63,EA_93_I!$G$3:$L$119,6,FALSE)),"")</f>
        <v>6.07</v>
      </c>
      <c r="Z63" s="689">
        <v>34.76</v>
      </c>
      <c r="AA63" s="378">
        <f>IFERROR(IF(VLOOKUP($G63,DE_102_105_16_29_33_I!$G$3:$L$119,6,FALSE)="","",VLOOKUP($G63,DE_102_105_16_29_33_I!$G$3:$L$119,6,FALSE)),"")</f>
        <v>1.1299999999999999</v>
      </c>
      <c r="AB63" s="378">
        <f>IFERROR(IF(VLOOKUP($G63,DE_102_105_16_29_33_I!$G$3:$L$119,2,FALSE)="","",VLOOKUP($G63,DE_102_105_16_29_33_I!$G$3:$L$119,2,FALSE)),"")</f>
        <v>36.799999999999997</v>
      </c>
      <c r="AC63" s="378">
        <f>IFERROR(IF(VLOOKUP($G63,DE_102_105_16_29_33_I!$G$3:$L$119,3,FALSE)="","",VLOOKUP($G63,DE_102_105_16_29_33_I!$G$3:$L$119,3,FALSE)),"")</f>
        <v>62.4</v>
      </c>
      <c r="AD63" s="378">
        <f>IFERROR(IF(VLOOKUP($G63,DE_28_I!$G$3:$J$119,4,FALSE)="","",VLOOKUP($G63,DE_28_I!$G$3:$J$119,4,FALSE)),"")</f>
        <v>3.3530155345209716</v>
      </c>
      <c r="AE63" s="378">
        <f>IFERROR(IF(VLOOKUP($G63,DE_31_I!$G$3:$J$119,4,FALSE)="","",VLOOKUP($G63,DE_31_I!$G$3:$J$119,4,FALSE)),"")</f>
        <v>414.09741851333996</v>
      </c>
      <c r="AF63" s="378">
        <f>IFERROR(IF(VLOOKUP($G63,DE_102_105_16_29_33_I!$G$3:$L$119,4,FALSE)="","",VLOOKUP($G63,DE_102_105_16_29_33_I!$G$3:$L$119,4,FALSE)),"")</f>
        <v>45</v>
      </c>
      <c r="AG63" s="378">
        <f>IFERROR(IF(VLOOKUP($G63,DE_102_105_16_29_33_I!$G$3:$L$119,5,FALSE)="","",VLOOKUP($G63,DE_102_105_16_29_33_I!$G$3:$L$119,5,FALSE)),"")</f>
        <v>50</v>
      </c>
      <c r="AH63" s="378"/>
      <c r="AI63" s="378">
        <f>IFERROR(IF(VLOOKUP($G63,EA_10_90_I!$G$3:$I$119,2,FALSE)="","",VLOOKUP($G63,EA_10_90_I!$G$3:$I$119,2,FALSE)),"")</f>
        <v>21.32</v>
      </c>
      <c r="AJ63" s="378">
        <f>IFERROR(IF(VLOOKUP($G63,EA_10_90_I!$G$3:$I$119,3,FALSE)="","",VLOOKUP($G63,EA_10_90_I!$G$3:$I$119,3,FALSE)),"")</f>
        <v>2.82</v>
      </c>
      <c r="AK63" s="378"/>
      <c r="AL63" s="378"/>
      <c r="AM63" s="690">
        <f>IFERROR(IF(VLOOKUP($G63,EA_34_I!$G$3:$J$119,4,FALSE)="","",VLOOKUP($G63,EA_34_I!$G$3:$J$119,4,FALSE)),"")</f>
        <v>1.0167537325378511</v>
      </c>
      <c r="AN63" s="378">
        <f>IFERROR(IF(VLOOKUP($G63,EA_35_I!$G$3:$J$119,4,FALSE)="","",VLOOKUP($G63,EA_35_I!$G$3:$J$119,4,FALSE)),"")</f>
        <v>6.27</v>
      </c>
      <c r="AO63" s="378">
        <f>IFERROR(IF(VLOOKUP($G63,EA_22_22a_I!$G$3:$J$119,4,FALSE)="","",VLOOKUP($G63,EA_22_22a_I!$G$3:$J$119,4,FALSE)),"")</f>
        <v>733.28</v>
      </c>
      <c r="AP63" s="378">
        <f>IFERROR(IF(VLOOKUP($G63,EA_22_22a_I!$G$3:$L$119,6,FALSE)="","",VLOOKUP($G63,EA_22_22a_I!$G$3:$L$119,6,FALSE)),"")</f>
        <v>706.78</v>
      </c>
      <c r="AQ63" s="378">
        <f>IFERROR(IF(VLOOKUP($G63,EA_23_I!$G$3:$L$119,6,FALSE)="","",VLOOKUP($G63,EA_23_I!$G$3:$L$119,6,FALSE)),"")</f>
        <v>0.01</v>
      </c>
      <c r="AR63" s="378"/>
      <c r="AS63" s="378"/>
      <c r="AT63" s="378"/>
      <c r="AU63" s="378">
        <f>IFERROR(IF(VLOOKUP($G63,BPU_24_I!$G$3:$J$119,4,FALSE)="","",VLOOKUP($G63,BPU_24_I!$G$3:$J$119,4,FALSE)),"")</f>
        <v>695.22</v>
      </c>
      <c r="AV63" s="378">
        <f>IFERROR(IF(VLOOKUP($G63,IS_91_I!$G$3:$H$119,2,FALSE)="","",VLOOKUP($G63,IS_91_I!$G$3:$H$119,2,FALSE)),"")</f>
        <v>6.84</v>
      </c>
      <c r="AW63" s="378">
        <f>IFERROR(IF(VLOOKUP($G63,IS_40_I!$G$3:$H$119,2,FALSE)="","",VLOOKUP($G63,IS_40_I!$G$3:$H$119,2,FALSE)),"")</f>
        <v>45.16</v>
      </c>
      <c r="AX63" s="378">
        <f>IFERROR(IF(VLOOKUP($G63,IS_31_I!$G$3:$H$119,2,FALSE)="","",VLOOKUP($G63,IS_31_I!$G$3:$H$119,2,FALSE)),"")</f>
        <v>12.6</v>
      </c>
      <c r="AY63" s="378">
        <f>IFERROR(IF(VLOOKUP($G63,IS_32_I!$G$3:$H$119,2,FALSE)="","",VLOOKUP($G63,IS_32_I!$G$3:$H$119,2,FALSE)),"")</f>
        <v>5051</v>
      </c>
      <c r="AZ63" s="378">
        <f>IFERROR(IF(VLOOKUP($G63,IS_33_I!$G$3:$H$119,2,FALSE)="","",VLOOKUP($G63,IS_33_I!$G$3:$H$119,2,FALSE)),"")</f>
        <v>6.29</v>
      </c>
      <c r="BA63" s="378">
        <f>IFERROR(IF(VLOOKUP($G63,IS_34_I!$G$3:$H$119,2,FALSE)="","",VLOOKUP($G63,IS_34_I!$G$3:$H$119,2,FALSE)),"")</f>
        <v>1.84</v>
      </c>
      <c r="BB63" s="378">
        <f>IFERROR(IF(VLOOKUP($G63,IS_36_I!$G$3:$I$119,3,FALSE)="","",VLOOKUP($G63,IS_36_I!$G$3:$I$119,3,FALSE)),"")</f>
        <v>14.44</v>
      </c>
      <c r="BC63" s="378">
        <f>IFERROR(IF(VLOOKUP($G63,IS_37_I!$G$3:$I$119,3,FALSE)="","",VLOOKUP($G63,IS_37_I!$G$3:$I$119,3,FALSE)),"")</f>
        <v>18.97</v>
      </c>
      <c r="BD63" s="378">
        <f>IFERROR(IF(VLOOKUP($G63,IS_39_I!$G$3:$L$119,6,FALSE)="","",VLOOKUP($G63,IS_39_I!$G$3:$L$119,6,FALSE)),"")</f>
        <v>53.84</v>
      </c>
      <c r="BE63" s="378" t="str">
        <f>IFERROR(IF(VLOOKUP($G63,IS_39a_I!$G$3:$J$119,4,FALSE)="","",VLOOKUP($G63,IS_39a_I!$G$3:$J$119,4,FALSE)),"")</f>
        <v>S/I</v>
      </c>
      <c r="BF63" s="378">
        <f>IFERROR(IF(VLOOKUP($G63,IS_58_I!$G$3:$L$119,6,FALSE)="","",VLOOKUP($G63,IS_58_I!$G$3:$L$119,6,FALSE)),"")</f>
        <v>0.19045128236079117</v>
      </c>
      <c r="BG63" s="378"/>
      <c r="BH63" s="378">
        <f>IFERROR(IF(VLOOKUP($G63,DE_48_I!$G$3:$J$119,4,FALSE)="","",VLOOKUP($G63,DE_48_I!$G$3:$J$119,4,FALSE)),"")</f>
        <v>14.98</v>
      </c>
      <c r="BI63" s="378"/>
      <c r="BJ63" s="378">
        <f>IFERROR(IF(VLOOKUP($G63,IS_5_I!$G$3:$J$119,4,FALSE)="","",VLOOKUP($G63,IS_5_I!$G$3:$J$119,4,FALSE)),"")</f>
        <v>0</v>
      </c>
      <c r="BK63" s="378" t="str">
        <f>IFERROR(IF(VLOOKUP($G63,EA_48_I!$G$3:$J$119,4,FALSE)="","",VLOOKUP($G63,EA_48_I!$G$3:$J$119,4,FALSE)),"")</f>
        <v>Comuna no costera</v>
      </c>
      <c r="BL63" s="378">
        <f>IFERROR(IF(VLOOKUP($G63,IG_1_I!$G$3:$J$119,4,FALSE)="","",VLOOKUP($G63,IG_1_I!$G$3:$J$119,4,FALSE)),"")</f>
        <v>6.55</v>
      </c>
      <c r="BM63" s="378" t="str">
        <f>IFERROR(IF(VLOOKUP($G63,IG_66_I!$G$3:$H$119,2,FALSE)="","",VLOOKUP($G63,IG_66_I!$G$3:$H$119,2,FALSE)),"")</f>
        <v>SI</v>
      </c>
      <c r="BN63" s="690">
        <f>IFERROR(IF(VLOOKUP($G63,DE_3_I!$G$3:$J$119,4,FALSE)="","",VLOOKUP($G63,DE_3_I!$G$3:$J$119,4,FALSE)),"")</f>
        <v>37.93</v>
      </c>
      <c r="BO63" s="677"/>
      <c r="BP63" s="677"/>
      <c r="BQ63" s="677"/>
      <c r="BR63" s="677"/>
      <c r="BS63" s="378" t="str">
        <f>IFERROR(IF(VLOOKUP($G63,DE_98_IC!#REF!,2,FALSE)="","",VLOOKUP($G63,DE_98_IC!#REF!,2,FALSE)),"")</f>
        <v/>
      </c>
      <c r="BT63" s="378">
        <f>IFERROR(IF(VLOOKUP($G63,IP_6_I!$G$3:$J$119,4,FALSE)="","",VLOOKUP($G63,IP_6_I!$G$3:$J$119,4,FALSE)),"")</f>
        <v>6.2582118713138929E-2</v>
      </c>
      <c r="BU63" s="378" t="str">
        <f>IFERROR(IF(VLOOKUP($G63,IP_48_34_34a_I!$G$3:$N$119,7,FALSE)="","",VLOOKUP($G63,IP_48_34_34a_I!$G$3:$N$119,7,FALSE)),"")</f>
        <v>NO</v>
      </c>
      <c r="BV63" s="378" t="str">
        <f>IFERROR(IF(VLOOKUP($G63,IP_48_34_34a_I!$G$3:$N$119,8,FALSE)="","",VLOOKUP($G63,IP_48_34_34a_I!$G$3:$N$119,8,FALSE)),"")</f>
        <v>NO</v>
      </c>
      <c r="BW63" s="378" t="str">
        <f>IFERROR(IF(VLOOKUP($G63,IP_48_34_34a_I!$G$3:$N$119,6,FALSE)="","",VLOOKUP($G63,IP_48_34_34a_I!$G$3:$N$119,6,FALSE)),"")</f>
        <v>SI</v>
      </c>
      <c r="BX63" s="378" t="str">
        <f>IFERROR(IF(VLOOKUP($G63,IP_43_43a_I!$G$3:$L$119,5,FALSE)="","",VLOOKUP($G63,IP_43_43a_I!$G$3:$L$119,5,FALSE)),"")</f>
        <v>Sin ZT</v>
      </c>
      <c r="BY63" s="378" t="str">
        <f>IFERROR(IF(VLOOKUP($G63,IP_43_43a_I!$G$3:$L$119,6,FALSE)="","",VLOOKUP($G63,IP_43_43a_I!$G$3:$L$119,6,FALSE)),"")</f>
        <v>Sin ZT</v>
      </c>
      <c r="BZ63" s="378"/>
      <c r="CA63" s="378"/>
      <c r="CB63" s="378"/>
      <c r="CC63" s="378" t="str">
        <f>IFERROR(IF(VLOOKUP($G63,IG_92_I!$G$3:$H$119,2,FALSE)="","",VLOOKUP($G63,IG_92_I!$G$3:$H$119,2,FALSE)),"")</f>
        <v>SI</v>
      </c>
      <c r="CD63" s="378">
        <f>IFERROR(IF(VLOOKUP($G63,IG_91_I!$G$3:$K$119,5,FALSE)="","",VLOOKUP($G63,IG_91_I!$G$3:$K$119,5,FALSE)),"")</f>
        <v>1140</v>
      </c>
      <c r="CE63" s="378">
        <f>IFERROR(IF(VLOOKUP($G63,IG_90_I!$G$3:$H$119,2,FALSE)="","",VLOOKUP($G63,IG_90_I!$G$3:$H$119,2,FALSE)),"")</f>
        <v>26.65</v>
      </c>
      <c r="CF63" s="96"/>
      <c r="CG63" s="96"/>
      <c r="CH63" s="96"/>
      <c r="CI63" s="96"/>
      <c r="CJ63" s="96"/>
      <c r="CK63" s="96"/>
      <c r="CL63" s="96"/>
      <c r="CM63" s="96"/>
      <c r="CN63" s="96"/>
      <c r="CO63" s="96"/>
      <c r="CP63" s="96"/>
    </row>
    <row r="64" spans="1:94" ht="15" x14ac:dyDescent="0.25">
      <c r="A64" s="429" t="s">
        <v>258</v>
      </c>
      <c r="B64" s="429" t="s">
        <v>259</v>
      </c>
      <c r="C64" s="419" t="s">
        <v>181</v>
      </c>
      <c r="D64" s="392" t="s">
        <v>260</v>
      </c>
      <c r="E64" s="377">
        <v>9001</v>
      </c>
      <c r="F64" s="429" t="s">
        <v>262</v>
      </c>
      <c r="G64" s="677">
        <v>9112</v>
      </c>
      <c r="H64" s="378">
        <f>IFERROR(IF(VLOOKUP($G64,BPU_20_I!$G$3:$H$119,2,FALSE)="","",VLOOKUP($G64,BPU_20_I!$G$3:$H$119,2,FALSE)),"")</f>
        <v>242.14</v>
      </c>
      <c r="I64" s="87">
        <f>IFERROR(IF(VLOOKUP($G64,BPU_21_I!$G$3:$J$119,4,FALSE)="","",VLOOKUP($G64,BPU_21_I!$G$3:$J$119,4,FALSE)),"")</f>
        <v>6.52</v>
      </c>
      <c r="J64" s="378">
        <f>IFERROR(IF(VLOOKUP($G64,BPU_22_I!$G$3:$H$119,2,FALSE)="","",VLOOKUP($G64,BPU_22_I!$G$3:$H$119,2,FALSE)),"")</f>
        <v>1479.23</v>
      </c>
      <c r="K64" s="378">
        <f>IFERROR(IF(VLOOKUP($G64,BPU_23_I!$G$3:$J$119,4,FALSE)="","",VLOOKUP($G64,BPU_23_I!$G$3:$J$119,4,FALSE)),"")</f>
        <v>1.22</v>
      </c>
      <c r="L64" s="378">
        <f>IFERROR(IF(VLOOKUP($G64,BPU_28a_I!$G$3:$J$119,4,FALSE)="","",VLOOKUP($G64,BPU_28a_I!$G$3:$J$119,4,FALSE)),"")</f>
        <v>84.78</v>
      </c>
      <c r="M64" s="378">
        <f>IFERROR(IF(VLOOKUP($G64,BPU_28b_I!$G$3:$J$119,4,FALSE)="","",VLOOKUP($G64,BPU_28b_I!$G$3:$J$119,4,FALSE)),"")</f>
        <v>88.96</v>
      </c>
      <c r="N64" s="378">
        <f>IFERROR(IF(VLOOKUP($G64,BPU_29_I!$G$3:$L$119,6,FALSE)="","",VLOOKUP($G64,BPU_29_I!$G$3:$L$119,6,FALSE)),"")</f>
        <v>6.61</v>
      </c>
      <c r="O64" s="378">
        <f>IFERROR(IF(VLOOKUP($G64,BPU_7_I!$G$3:$H$119,2,FALSE)="","",VLOOKUP($G64,BPU_7_I!$G$3:$H$119,2,FALSE)),"")</f>
        <v>686.87</v>
      </c>
      <c r="P64" s="378">
        <f>IFERROR(IF(VLOOKUP($G64,BPU_8_I!$G$3:$J$119,4,FALSE)="","",VLOOKUP($G64,BPU_8_I!$G$3:$J$119,4,FALSE)),"")</f>
        <v>26.47</v>
      </c>
      <c r="Q64" s="378">
        <f>IFERROR(IF(VLOOKUP($G64,BPU_3_I!$G$3:$H$119,2,FALSE)="","",VLOOKUP($G64,BPU_3_I!$G$3:$H$119,2,FALSE)),"")</f>
        <v>721.43</v>
      </c>
      <c r="R64" s="378">
        <f>IFERROR(IF(VLOOKUP($G64,BPU_4_I!$G$3:$H$119,2,FALSE)="","",VLOOKUP($G64,BPU_4_I!$G$3:$H$119,2,FALSE)),"")</f>
        <v>0.69</v>
      </c>
      <c r="S64" s="378">
        <f>IFERROR(IF(VLOOKUP($G64,BPU_1_I!$G$3:$H$119,2,FALSE)="","",VLOOKUP($G64,BPU_1_I!$G$3:$H$119,2,FALSE)),"")</f>
        <v>383.11</v>
      </c>
      <c r="T64" s="378">
        <f>IFERROR(IF(VLOOKUP($G64,BPU_25_I!$G$3:$H$119,2,FALSE)="","",VLOOKUP($G64,BPU_25_I!$G$3:$H$119,2,FALSE)),"")</f>
        <v>207.02</v>
      </c>
      <c r="U64" s="378">
        <f>IFERROR(IF(VLOOKUP($G64,BPU_26_26x_26b_I!$G$3:$H$119,2,FALSE)="","",VLOOKUP($G64,BPU_26_26x_26b_I!$G$3:$H$119,2,FALSE)),"")</f>
        <v>4.9400000000000004</v>
      </c>
      <c r="V64" s="378" t="str">
        <f>IFERROR(IF(VLOOKUP($G64,BPU_26_26x_26b_I!$G$3:$I$119,3,FALSE)="","",VLOOKUP($G64,BPU_26_26x_26b_I!$G$3:$I$119,3,FALSE)),"")</f>
        <v>S/I</v>
      </c>
      <c r="W64" s="378" t="str">
        <f>IFERROR(IF(VLOOKUP($G64,BPU_26_26x_26b_I!$G$3:$J$119,4,FALSE)="","",VLOOKUP($G64,BPU_26_26x_26b_I!$G$3:$J$119,4,FALSE)),"")</f>
        <v>S/I</v>
      </c>
      <c r="X64" s="378"/>
      <c r="Y64" s="378">
        <f>IFERROR(IF(VLOOKUP($G64,EA_93_I!$G$3:$L$119,6,FALSE)="","",VLOOKUP($G64,EA_93_I!$G$3:$L$119,6,FALSE)),"")</f>
        <v>11.84</v>
      </c>
      <c r="Z64" s="689">
        <v>23.89</v>
      </c>
      <c r="AA64" s="378">
        <f>IFERROR(IF(VLOOKUP($G64,DE_102_105_16_29_33_I!$G$3:$L$119,6,FALSE)="","",VLOOKUP($G64,DE_102_105_16_29_33_I!$G$3:$L$119,6,FALSE)),"")</f>
        <v>1.25</v>
      </c>
      <c r="AB64" s="378">
        <f>IFERROR(IF(VLOOKUP($G64,DE_102_105_16_29_33_I!$G$3:$L$119,2,FALSE)="","",VLOOKUP($G64,DE_102_105_16_29_33_I!$G$3:$L$119,2,FALSE)),"")</f>
        <v>31.3</v>
      </c>
      <c r="AC64" s="378">
        <f>IFERROR(IF(VLOOKUP($G64,DE_102_105_16_29_33_I!$G$3:$L$119,3,FALSE)="","",VLOOKUP($G64,DE_102_105_16_29_33_I!$G$3:$L$119,3,FALSE)),"")</f>
        <v>68.2</v>
      </c>
      <c r="AD64" s="378">
        <f>IFERROR(IF(VLOOKUP($G64,DE_28_I!$G$3:$J$119,4,FALSE)="","",VLOOKUP($G64,DE_28_I!$G$3:$J$119,4,FALSE)),"")</f>
        <v>8.7426780071689958</v>
      </c>
      <c r="AE64" s="378">
        <f>IFERROR(IF(VLOOKUP($G64,DE_31_I!$G$3:$J$119,4,FALSE)="","",VLOOKUP($G64,DE_31_I!$G$3:$J$119,4,FALSE)),"")</f>
        <v>400.91423432874967</v>
      </c>
      <c r="AF64" s="378">
        <f>IFERROR(IF(VLOOKUP($G64,DE_102_105_16_29_33_I!$G$3:$L$119,4,FALSE)="","",VLOOKUP($G64,DE_102_105_16_29_33_I!$G$3:$L$119,4,FALSE)),"")</f>
        <v>50</v>
      </c>
      <c r="AG64" s="378">
        <f>IFERROR(IF(VLOOKUP($G64,DE_102_105_16_29_33_I!$G$3:$L$119,5,FALSE)="","",VLOOKUP($G64,DE_102_105_16_29_33_I!$G$3:$L$119,5,FALSE)),"")</f>
        <v>50</v>
      </c>
      <c r="AH64" s="378"/>
      <c r="AI64" s="378">
        <f>IFERROR(IF(VLOOKUP($G64,EA_10_90_I!$G$3:$I$119,2,FALSE)="","",VLOOKUP($G64,EA_10_90_I!$G$3:$I$119,2,FALSE)),"")</f>
        <v>29.09</v>
      </c>
      <c r="AJ64" s="378">
        <f>IFERROR(IF(VLOOKUP($G64,EA_10_90_I!$G$3:$I$119,3,FALSE)="","",VLOOKUP($G64,EA_10_90_I!$G$3:$I$119,3,FALSE)),"")</f>
        <v>4.4400000000000004</v>
      </c>
      <c r="AK64" s="378"/>
      <c r="AL64" s="378"/>
      <c r="AM64" s="690">
        <f>IFERROR(IF(VLOOKUP($G64,EA_34_I!$G$3:$J$119,4,FALSE)="","",VLOOKUP($G64,EA_34_I!$G$3:$J$119,4,FALSE)),"")</f>
        <v>0.59708281985070377</v>
      </c>
      <c r="AN64" s="378">
        <f>IFERROR(IF(VLOOKUP($G64,EA_35_I!$G$3:$J$119,4,FALSE)="","",VLOOKUP($G64,EA_35_I!$G$3:$J$119,4,FALSE)),"")</f>
        <v>0.62</v>
      </c>
      <c r="AO64" s="378">
        <f>IFERROR(IF(VLOOKUP($G64,EA_22_22a_I!$G$3:$J$119,4,FALSE)="","",VLOOKUP($G64,EA_22_22a_I!$G$3:$J$119,4,FALSE)),"")</f>
        <v>443.39</v>
      </c>
      <c r="AP64" s="378">
        <f>IFERROR(IF(VLOOKUP($G64,EA_22_22a_I!$G$3:$L$119,6,FALSE)="","",VLOOKUP($G64,EA_22_22a_I!$G$3:$L$119,6,FALSE)),"")</f>
        <v>349.97</v>
      </c>
      <c r="AQ64" s="378">
        <f>IFERROR(IF(VLOOKUP($G64,EA_23_I!$G$3:$L$119,6,FALSE)="","",VLOOKUP($G64,EA_23_I!$G$3:$L$119,6,FALSE)),"")</f>
        <v>0.01</v>
      </c>
      <c r="AR64" s="378"/>
      <c r="AS64" s="378"/>
      <c r="AT64" s="378"/>
      <c r="AU64" s="378">
        <f>IFERROR(IF(VLOOKUP($G64,BPU_24_I!$G$3:$J$119,4,FALSE)="","",VLOOKUP($G64,BPU_24_I!$G$3:$J$119,4,FALSE)),"")</f>
        <v>153.06</v>
      </c>
      <c r="AV64" s="378">
        <f>IFERROR(IF(VLOOKUP($G64,IS_91_I!$G$3:$H$119,2,FALSE)="","",VLOOKUP($G64,IS_91_I!$G$3:$H$119,2,FALSE)),"")</f>
        <v>20.71</v>
      </c>
      <c r="AW64" s="378">
        <f>IFERROR(IF(VLOOKUP($G64,IS_40_I!$G$3:$H$119,2,FALSE)="","",VLOOKUP($G64,IS_40_I!$G$3:$H$119,2,FALSE)),"")</f>
        <v>47.11</v>
      </c>
      <c r="AX64" s="378">
        <f>IFERROR(IF(VLOOKUP($G64,IS_31_I!$G$3:$H$119,2,FALSE)="","",VLOOKUP($G64,IS_31_I!$G$3:$H$119,2,FALSE)),"")</f>
        <v>18.25</v>
      </c>
      <c r="AY64" s="378">
        <f>IFERROR(IF(VLOOKUP($G64,IS_32_I!$G$3:$H$119,2,FALSE)="","",VLOOKUP($G64,IS_32_I!$G$3:$H$119,2,FALSE)),"")</f>
        <v>619</v>
      </c>
      <c r="AZ64" s="378">
        <f>IFERROR(IF(VLOOKUP($G64,IS_33_I!$G$3:$H$119,2,FALSE)="","",VLOOKUP($G64,IS_33_I!$G$3:$H$119,2,FALSE)),"")</f>
        <v>7.26</v>
      </c>
      <c r="BA64" s="378">
        <f>IFERROR(IF(VLOOKUP($G64,IS_34_I!$G$3:$H$119,2,FALSE)="","",VLOOKUP($G64,IS_34_I!$G$3:$H$119,2,FALSE)),"")</f>
        <v>1.02</v>
      </c>
      <c r="BB64" s="378">
        <f>IFERROR(IF(VLOOKUP($G64,IS_36_I!$G$3:$I$119,3,FALSE)="","",VLOOKUP($G64,IS_36_I!$G$3:$I$119,3,FALSE)),"")</f>
        <v>25.08</v>
      </c>
      <c r="BC64" s="378">
        <f>IFERROR(IF(VLOOKUP($G64,IS_37_I!$G$3:$I$119,3,FALSE)="","",VLOOKUP($G64,IS_37_I!$G$3:$I$119,3,FALSE)),"")</f>
        <v>44.71</v>
      </c>
      <c r="BD64" s="378">
        <f>IFERROR(IF(VLOOKUP($G64,IS_39_I!$G$3:$L$119,6,FALSE)="","",VLOOKUP($G64,IS_39_I!$G$3:$L$119,6,FALSE)),"")</f>
        <v>75</v>
      </c>
      <c r="BE64" s="378">
        <f>IFERROR(IF(VLOOKUP($G64,IS_39a_I!$G$3:$J$119,4,FALSE)="","",VLOOKUP($G64,IS_39a_I!$G$3:$J$119,4,FALSE)),"")</f>
        <v>13.9</v>
      </c>
      <c r="BF64" s="378">
        <f>IFERROR(IF(VLOOKUP($G64,IS_58_I!$G$3:$L$119,6,FALSE)="","",VLOOKUP($G64,IS_58_I!$G$3:$L$119,6,FALSE)),"")</f>
        <v>9.7418412079883096E-2</v>
      </c>
      <c r="BG64" s="378"/>
      <c r="BH64" s="378" t="str">
        <f>IFERROR(IF(VLOOKUP($G64,DE_48_I!$G$3:$J$119,4,FALSE)="","",VLOOKUP($G64,DE_48_I!$G$3:$J$119,4,FALSE)),"")</f>
        <v>S/I</v>
      </c>
      <c r="BI64" s="378"/>
      <c r="BJ64" s="378">
        <f>IFERROR(IF(VLOOKUP($G64,IS_5_I!$G$3:$J$119,4,FALSE)="","",VLOOKUP($G64,IS_5_I!$G$3:$J$119,4,FALSE)),"")</f>
        <v>0.01</v>
      </c>
      <c r="BK64" s="378" t="str">
        <f>IFERROR(IF(VLOOKUP($G64,EA_48_I!$G$3:$J$119,4,FALSE)="","",VLOOKUP($G64,EA_48_I!$G$3:$J$119,4,FALSE)),"")</f>
        <v>Comuna no costera</v>
      </c>
      <c r="BL64" s="378">
        <f>IFERROR(IF(VLOOKUP($G64,IG_1_I!$G$3:$J$119,4,FALSE)="","",VLOOKUP($G64,IG_1_I!$G$3:$J$119,4,FALSE)),"")</f>
        <v>2.4300000000000002</v>
      </c>
      <c r="BM64" s="378" t="str">
        <f>IFERROR(IF(VLOOKUP($G64,IG_66_I!$G$3:$H$119,2,FALSE)="","",VLOOKUP($G64,IG_66_I!$G$3:$H$119,2,FALSE)),"")</f>
        <v>NO</v>
      </c>
      <c r="BN64" s="690">
        <f>IFERROR(IF(VLOOKUP($G64,DE_3_I!$G$3:$J$119,4,FALSE)="","",VLOOKUP($G64,DE_3_I!$G$3:$J$119,4,FALSE)),"")</f>
        <v>64.040000000000006</v>
      </c>
      <c r="BO64" s="677"/>
      <c r="BP64" s="677"/>
      <c r="BQ64" s="677"/>
      <c r="BR64" s="677"/>
      <c r="BS64" s="378" t="str">
        <f>IFERROR(IF(VLOOKUP($G64,DE_98_IC!#REF!,2,FALSE)="","",VLOOKUP($G64,DE_98_IC!#REF!,2,FALSE)),"")</f>
        <v/>
      </c>
      <c r="BT64" s="378">
        <f>IFERROR(IF(VLOOKUP($G64,IP_6_I!$G$3:$J$119,4,FALSE)="","",VLOOKUP($G64,IP_6_I!$G$3:$J$119,4,FALSE)),"")</f>
        <v>0</v>
      </c>
      <c r="BU64" s="378" t="str">
        <f>IFERROR(IF(VLOOKUP($G64,IP_48_34_34a_I!$G$3:$N$119,7,FALSE)="","",VLOOKUP($G64,IP_48_34_34a_I!$G$3:$N$119,7,FALSE)),"")</f>
        <v>NO</v>
      </c>
      <c r="BV64" s="378" t="str">
        <f>IFERROR(IF(VLOOKUP($G64,IP_48_34_34a_I!$G$3:$N$119,8,FALSE)="","",VLOOKUP($G64,IP_48_34_34a_I!$G$3:$N$119,8,FALSE)),"")</f>
        <v>NO</v>
      </c>
      <c r="BW64" s="378" t="str">
        <f>IFERROR(IF(VLOOKUP($G64,IP_48_34_34a_I!$G$3:$N$119,6,FALSE)="","",VLOOKUP($G64,IP_48_34_34a_I!$G$3:$N$119,6,FALSE)),"")</f>
        <v>NO</v>
      </c>
      <c r="BX64" s="378" t="str">
        <f>IFERROR(IF(VLOOKUP($G64,IP_43_43a_I!$G$3:$L$119,5,FALSE)="","",VLOOKUP($G64,IP_43_43a_I!$G$3:$L$119,5,FALSE)),"")</f>
        <v>Sin ZT</v>
      </c>
      <c r="BY64" s="378" t="str">
        <f>IFERROR(IF(VLOOKUP($G64,IP_43_43a_I!$G$3:$L$119,6,FALSE)="","",VLOOKUP($G64,IP_43_43a_I!$G$3:$L$119,6,FALSE)),"")</f>
        <v>Sin ZT</v>
      </c>
      <c r="BZ64" s="378"/>
      <c r="CA64" s="378"/>
      <c r="CB64" s="378"/>
      <c r="CC64" s="378" t="str">
        <f>IFERROR(IF(VLOOKUP($G64,IG_92_I!$G$3:$H$119,2,FALSE)="","",VLOOKUP($G64,IG_92_I!$G$3:$H$119,2,FALSE)),"")</f>
        <v>NO</v>
      </c>
      <c r="CD64" s="378">
        <f>IFERROR(IF(VLOOKUP($G64,IG_91_I!$G$3:$K$119,5,FALSE)="","",VLOOKUP($G64,IG_91_I!$G$3:$K$119,5,FALSE)),"")</f>
        <v>3016.7</v>
      </c>
      <c r="CE64" s="378">
        <f>IFERROR(IF(VLOOKUP($G64,IG_90_I!$G$3:$H$119,2,FALSE)="","",VLOOKUP($G64,IG_90_I!$G$3:$H$119,2,FALSE)),"")</f>
        <v>29.84</v>
      </c>
      <c r="CF64" s="96"/>
      <c r="CG64" s="96"/>
      <c r="CH64" s="96"/>
      <c r="CI64" s="96"/>
      <c r="CJ64" s="96"/>
      <c r="CK64" s="96"/>
      <c r="CL64" s="96"/>
      <c r="CM64" s="96"/>
      <c r="CN64" s="96"/>
      <c r="CO64" s="96"/>
      <c r="CP64" s="96"/>
    </row>
    <row r="65" spans="1:94" ht="15" x14ac:dyDescent="0.25">
      <c r="A65" s="429" t="s">
        <v>258</v>
      </c>
      <c r="B65" s="424" t="s">
        <v>259</v>
      </c>
      <c r="C65" s="419" t="s">
        <v>181</v>
      </c>
      <c r="D65" s="387" t="s">
        <v>263</v>
      </c>
      <c r="E65" s="377">
        <v>9120</v>
      </c>
      <c r="F65" s="424" t="s">
        <v>263</v>
      </c>
      <c r="G65" s="677">
        <v>9120</v>
      </c>
      <c r="H65" s="378">
        <f>IFERROR(IF(VLOOKUP($G65,BPU_20_I!$G$3:$H$119,2,FALSE)="","",VLOOKUP($G65,BPU_20_I!$G$3:$H$119,2,FALSE)),"")</f>
        <v>405.63</v>
      </c>
      <c r="I65" s="87">
        <f>IFERROR(IF(VLOOKUP($G65,BPU_21_I!$G$3:$J$119,4,FALSE)="","",VLOOKUP($G65,BPU_21_I!$G$3:$J$119,4,FALSE)),"")</f>
        <v>7.68</v>
      </c>
      <c r="J65" s="378">
        <f>IFERROR(IF(VLOOKUP($G65,BPU_22_I!$G$3:$H$119,2,FALSE)="","",VLOOKUP($G65,BPU_22_I!$G$3:$H$119,2,FALSE)),"")</f>
        <v>1857.45</v>
      </c>
      <c r="K65" s="378">
        <f>IFERROR(IF(VLOOKUP($G65,BPU_23_I!$G$3:$J$119,4,FALSE)="","",VLOOKUP($G65,BPU_23_I!$G$3:$J$119,4,FALSE)),"")</f>
        <v>9.57</v>
      </c>
      <c r="L65" s="378">
        <f>IFERROR(IF(VLOOKUP($G65,BPU_28a_I!$G$3:$J$119,4,FALSE)="","",VLOOKUP($G65,BPU_28a_I!$G$3:$J$119,4,FALSE)),"")</f>
        <v>62.69</v>
      </c>
      <c r="M65" s="378">
        <f>IFERROR(IF(VLOOKUP($G65,BPU_28b_I!$G$3:$J$119,4,FALSE)="","",VLOOKUP($G65,BPU_28b_I!$G$3:$J$119,4,FALSE)),"")</f>
        <v>81.48</v>
      </c>
      <c r="N65" s="378">
        <f>IFERROR(IF(VLOOKUP($G65,BPU_29_I!$G$3:$L$119,6,FALSE)="","",VLOOKUP($G65,BPU_29_I!$G$3:$L$119,6,FALSE)),"")</f>
        <v>12.61</v>
      </c>
      <c r="O65" s="378">
        <f>IFERROR(IF(VLOOKUP($G65,BPU_7_I!$G$3:$H$119,2,FALSE)="","",VLOOKUP($G65,BPU_7_I!$G$3:$H$119,2,FALSE)),"")</f>
        <v>791.25</v>
      </c>
      <c r="P65" s="378">
        <f>IFERROR(IF(VLOOKUP($G65,BPU_8_I!$G$3:$J$119,4,FALSE)="","",VLOOKUP($G65,BPU_8_I!$G$3:$J$119,4,FALSE)),"")</f>
        <v>31.63</v>
      </c>
      <c r="Q65" s="378">
        <f>IFERROR(IF(VLOOKUP($G65,BPU_3_I!$G$3:$H$119,2,FALSE)="","",VLOOKUP($G65,BPU_3_I!$G$3:$H$119,2,FALSE)),"")</f>
        <v>568.6</v>
      </c>
      <c r="R65" s="378">
        <f>IFERROR(IF(VLOOKUP($G65,BPU_4_I!$G$3:$H$119,2,FALSE)="","",VLOOKUP($G65,BPU_4_I!$G$3:$H$119,2,FALSE)),"")</f>
        <v>1.24</v>
      </c>
      <c r="S65" s="378">
        <f>IFERROR(IF(VLOOKUP($G65,BPU_1_I!$G$3:$H$119,2,FALSE)="","",VLOOKUP($G65,BPU_1_I!$G$3:$H$119,2,FALSE)),"")</f>
        <v>425.98</v>
      </c>
      <c r="T65" s="378">
        <f>IFERROR(IF(VLOOKUP($G65,BPU_25_I!$G$3:$H$119,2,FALSE)="","",VLOOKUP($G65,BPU_25_I!$G$3:$H$119,2,FALSE)),"")</f>
        <v>238.4</v>
      </c>
      <c r="U65" s="378" t="str">
        <f>IFERROR(IF(VLOOKUP($G65,BPU_26_26x_26b_I!$G$3:$H$119,2,FALSE)="","",VLOOKUP($G65,BPU_26_26x_26b_I!$G$3:$H$119,2,FALSE)),"")</f>
        <v>S/I</v>
      </c>
      <c r="V65" s="378" t="str">
        <f>IFERROR(IF(VLOOKUP($G65,BPU_26_26x_26b_I!$G$3:$I$119,3,FALSE)="","",VLOOKUP($G65,BPU_26_26x_26b_I!$G$3:$I$119,3,FALSE)),"")</f>
        <v>S/I</v>
      </c>
      <c r="W65" s="378" t="str">
        <f>IFERROR(IF(VLOOKUP($G65,BPU_26_26x_26b_I!$G$3:$J$119,4,FALSE)="","",VLOOKUP($G65,BPU_26_26x_26b_I!$G$3:$J$119,4,FALSE)),"")</f>
        <v>S/I</v>
      </c>
      <c r="X65" s="378"/>
      <c r="Y65" s="378">
        <f>IFERROR(IF(VLOOKUP($G65,EA_93_I!$G$3:$L$119,6,FALSE)="","",VLOOKUP($G65,EA_93_I!$G$3:$L$119,6,FALSE)),"")</f>
        <v>3.63</v>
      </c>
      <c r="Z65" s="689">
        <v>8.85</v>
      </c>
      <c r="AA65" s="378" t="str">
        <f>IFERROR(IF(VLOOKUP($G65,DE_102_105_16_29_33_I!$G$3:$L$119,6,FALSE)="","",VLOOKUP($G65,DE_102_105_16_29_33_I!$G$3:$L$119,6,FALSE)),"")</f>
        <v>S/I</v>
      </c>
      <c r="AB65" s="378" t="str">
        <f>IFERROR(IF(VLOOKUP($G65,DE_102_105_16_29_33_I!$G$3:$L$119,2,FALSE)="","",VLOOKUP($G65,DE_102_105_16_29_33_I!$G$3:$L$119,2,FALSE)),"")</f>
        <v>S/I</v>
      </c>
      <c r="AC65" s="378" t="str">
        <f>IFERROR(IF(VLOOKUP($G65,DE_102_105_16_29_33_I!$G$3:$L$119,3,FALSE)="","",VLOOKUP($G65,DE_102_105_16_29_33_I!$G$3:$L$119,3,FALSE)),"")</f>
        <v>S/I</v>
      </c>
      <c r="AD65" s="378">
        <f>IFERROR(IF(VLOOKUP($G65,DE_28_I!$G$3:$J$119,4,FALSE)="","",VLOOKUP($G65,DE_28_I!$G$3:$J$119,4,FALSE)),"")</f>
        <v>10.340370529943989</v>
      </c>
      <c r="AE65" s="378">
        <f>IFERROR(IF(VLOOKUP($G65,DE_31_I!$G$3:$J$119,4,FALSE)="","",VLOOKUP($G65,DE_31_I!$G$3:$J$119,4,FALSE)),"")</f>
        <v>592.84791038345543</v>
      </c>
      <c r="AF65" s="378" t="str">
        <f>IFERROR(IF(VLOOKUP($G65,DE_102_105_16_29_33_I!$G$3:$L$119,4,FALSE)="","",VLOOKUP($G65,DE_102_105_16_29_33_I!$G$3:$L$119,4,FALSE)),"")</f>
        <v>S/I</v>
      </c>
      <c r="AG65" s="378" t="str">
        <f>IFERROR(IF(VLOOKUP($G65,DE_102_105_16_29_33_I!$G$3:$L$119,5,FALSE)="","",VLOOKUP($G65,DE_102_105_16_29_33_I!$G$3:$L$119,5,FALSE)),"")</f>
        <v>S/I</v>
      </c>
      <c r="AH65" s="378"/>
      <c r="AI65" s="378" t="str">
        <f>IFERROR(IF(VLOOKUP($G65,EA_10_90_I!$G$3:$I$119,2,FALSE)="","",VLOOKUP($G65,EA_10_90_I!$G$3:$I$119,2,FALSE)),"")</f>
        <v>S/I</v>
      </c>
      <c r="AJ65" s="378" t="str">
        <f>IFERROR(IF(VLOOKUP($G65,EA_10_90_I!$G$3:$I$119,3,FALSE)="","",VLOOKUP($G65,EA_10_90_I!$G$3:$I$119,3,FALSE)),"")</f>
        <v>S/I</v>
      </c>
      <c r="AK65" s="378"/>
      <c r="AL65" s="378"/>
      <c r="AM65" s="690">
        <f>IFERROR(IF(VLOOKUP($G65,EA_34_I!$G$3:$J$119,4,FALSE)="","",VLOOKUP($G65,EA_34_I!$G$3:$J$119,4,FALSE)),"")</f>
        <v>0.81268702082829192</v>
      </c>
      <c r="AN65" s="378" t="str">
        <f>IFERROR(IF(VLOOKUP($G65,EA_35_I!$G$3:$J$119,4,FALSE)="","",VLOOKUP($G65,EA_35_I!$G$3:$J$119,4,FALSE)),"")</f>
        <v>S/R</v>
      </c>
      <c r="AO65" s="378">
        <f>IFERROR(IF(VLOOKUP($G65,EA_22_22a_I!$G$3:$J$119,4,FALSE)="","",VLOOKUP($G65,EA_22_22a_I!$G$3:$J$119,4,FALSE)),"")</f>
        <v>777.99</v>
      </c>
      <c r="AP65" s="378">
        <f>IFERROR(IF(VLOOKUP($G65,EA_22_22a_I!$G$3:$L$119,6,FALSE)="","",VLOOKUP($G65,EA_22_22a_I!$G$3:$L$119,6,FALSE)),"")</f>
        <v>727.14</v>
      </c>
      <c r="AQ65" s="378">
        <f>IFERROR(IF(VLOOKUP($G65,EA_23_I!$G$3:$L$119,6,FALSE)="","",VLOOKUP($G65,EA_23_I!$G$3:$L$119,6,FALSE)),"")</f>
        <v>0.19</v>
      </c>
      <c r="AR65" s="378"/>
      <c r="AS65" s="378"/>
      <c r="AT65" s="378"/>
      <c r="AU65" s="378">
        <f>IFERROR(IF(VLOOKUP($G65,BPU_24_I!$G$3:$J$119,4,FALSE)="","",VLOOKUP($G65,BPU_24_I!$G$3:$J$119,4,FALSE)),"")</f>
        <v>181.18</v>
      </c>
      <c r="AV65" s="378">
        <f>IFERROR(IF(VLOOKUP($G65,IS_91_I!$G$3:$H$119,2,FALSE)="","",VLOOKUP($G65,IS_91_I!$G$3:$H$119,2,FALSE)),"")</f>
        <v>21.83</v>
      </c>
      <c r="AW65" s="378">
        <f>IFERROR(IF(VLOOKUP($G65,IS_40_I!$G$3:$H$119,2,FALSE)="","",VLOOKUP($G65,IS_40_I!$G$3:$H$119,2,FALSE)),"")</f>
        <v>26.9</v>
      </c>
      <c r="AX65" s="378">
        <f>IFERROR(IF(VLOOKUP($G65,IS_31_I!$G$3:$H$119,2,FALSE)="","",VLOOKUP($G65,IS_31_I!$G$3:$H$119,2,FALSE)),"")</f>
        <v>21.4</v>
      </c>
      <c r="AY65" s="378">
        <f>IFERROR(IF(VLOOKUP($G65,IS_32_I!$G$3:$H$119,2,FALSE)="","",VLOOKUP($G65,IS_32_I!$G$3:$H$119,2,FALSE)),"")</f>
        <v>814</v>
      </c>
      <c r="AZ65" s="378">
        <f>IFERROR(IF(VLOOKUP($G65,IS_33_I!$G$3:$H$119,2,FALSE)="","",VLOOKUP($G65,IS_33_I!$G$3:$H$119,2,FALSE)),"")</f>
        <v>8.4700000000000006</v>
      </c>
      <c r="BA65" s="378">
        <f>IFERROR(IF(VLOOKUP($G65,IS_34_I!$G$3:$H$119,2,FALSE)="","",VLOOKUP($G65,IS_34_I!$G$3:$H$119,2,FALSE)),"")</f>
        <v>1.17</v>
      </c>
      <c r="BB65" s="378">
        <f>IFERROR(IF(VLOOKUP($G65,IS_36_I!$G$3:$I$119,3,FALSE)="","",VLOOKUP($G65,IS_36_I!$G$3:$I$119,3,FALSE)),"")</f>
        <v>16.38</v>
      </c>
      <c r="BC65" s="378">
        <f>IFERROR(IF(VLOOKUP($G65,IS_37_I!$G$3:$I$119,3,FALSE)="","",VLOOKUP($G65,IS_37_I!$G$3:$I$119,3,FALSE)),"")</f>
        <v>22.97</v>
      </c>
      <c r="BD65" s="378" t="str">
        <f>IFERROR(IF(VLOOKUP($G65,IS_39_I!$G$3:$L$119,6,FALSE)="","",VLOOKUP($G65,IS_39_I!$G$3:$L$119,6,FALSE)),"")</f>
        <v>S/I</v>
      </c>
      <c r="BE65" s="378" t="str">
        <f>IFERROR(IF(VLOOKUP($G65,IS_39a_I!$G$3:$J$119,4,FALSE)="","",VLOOKUP($G65,IS_39a_I!$G$3:$J$119,4,FALSE)),"")</f>
        <v>S/I</v>
      </c>
      <c r="BF65" s="378">
        <f>IFERROR(IF(VLOOKUP($G65,IS_58_I!$G$3:$L$119,6,FALSE)="","",VLOOKUP($G65,IS_58_I!$G$3:$L$119,6,FALSE)),"")</f>
        <v>0.22231796639379575</v>
      </c>
      <c r="BG65" s="378"/>
      <c r="BH65" s="378">
        <f>IFERROR(IF(VLOOKUP($G65,DE_48_I!$G$3:$J$119,4,FALSE)="","",VLOOKUP($G65,DE_48_I!$G$3:$J$119,4,FALSE)),"")</f>
        <v>14.07</v>
      </c>
      <c r="BI65" s="378"/>
      <c r="BJ65" s="378">
        <f>IFERROR(IF(VLOOKUP($G65,IS_5_I!$G$3:$J$119,4,FALSE)="","",VLOOKUP($G65,IS_5_I!$G$3:$J$119,4,FALSE)),"")</f>
        <v>0.01</v>
      </c>
      <c r="BK65" s="378" t="str">
        <f>IFERROR(IF(VLOOKUP($G65,EA_48_I!$G$3:$J$119,4,FALSE)="","",VLOOKUP($G65,EA_48_I!$G$3:$J$119,4,FALSE)),"")</f>
        <v>Comuna no costera</v>
      </c>
      <c r="BL65" s="378">
        <f>IFERROR(IF(VLOOKUP($G65,IG_1_I!$G$3:$J$119,4,FALSE)="","",VLOOKUP($G65,IG_1_I!$G$3:$J$119,4,FALSE)),"")</f>
        <v>28.05</v>
      </c>
      <c r="BM65" s="378" t="str">
        <f>IFERROR(IF(VLOOKUP($G65,IG_66_I!$G$3:$H$119,2,FALSE)="","",VLOOKUP($G65,IG_66_I!$G$3:$H$119,2,FALSE)),"")</f>
        <v>SI</v>
      </c>
      <c r="BN65" s="690">
        <f>IFERROR(IF(VLOOKUP($G65,DE_3_I!$G$3:$J$119,4,FALSE)="","",VLOOKUP($G65,DE_3_I!$G$3:$J$119,4,FALSE)),"")</f>
        <v>42.32</v>
      </c>
      <c r="BO65" s="677"/>
      <c r="BP65" s="677"/>
      <c r="BQ65" s="677"/>
      <c r="BR65" s="677"/>
      <c r="BS65" s="378" t="str">
        <f>IFERROR(IF(VLOOKUP($G65,DE_98_IC!#REF!,2,FALSE)="","",VLOOKUP($G65,DE_98_IC!#REF!,2,FALSE)),"")</f>
        <v/>
      </c>
      <c r="BT65" s="378">
        <f>IFERROR(IF(VLOOKUP($G65,IP_6_I!$G$3:$J$119,4,FALSE)="","",VLOOKUP($G65,IP_6_I!$G$3:$J$119,4,FALSE)),"")</f>
        <v>0</v>
      </c>
      <c r="BU65" s="378" t="str">
        <f>IFERROR(IF(VLOOKUP($G65,IP_48_34_34a_I!$G$3:$N$119,7,FALSE)="","",VLOOKUP($G65,IP_48_34_34a_I!$G$3:$N$119,7,FALSE)),"")</f>
        <v>NO</v>
      </c>
      <c r="BV65" s="378" t="str">
        <f>IFERROR(IF(VLOOKUP($G65,IP_48_34_34a_I!$G$3:$N$119,8,FALSE)="","",VLOOKUP($G65,IP_48_34_34a_I!$G$3:$N$119,8,FALSE)),"")</f>
        <v>NO</v>
      </c>
      <c r="BW65" s="378" t="str">
        <f>IFERROR(IF(VLOOKUP($G65,IP_48_34_34a_I!$G$3:$N$119,6,FALSE)="","",VLOOKUP($G65,IP_48_34_34a_I!$G$3:$N$119,6,FALSE)),"")</f>
        <v>NO</v>
      </c>
      <c r="BX65" s="378" t="str">
        <f>IFERROR(IF(VLOOKUP($G65,IP_43_43a_I!$G$3:$L$119,5,FALSE)="","",VLOOKUP($G65,IP_43_43a_I!$G$3:$L$119,5,FALSE)),"")</f>
        <v>Sin ZT</v>
      </c>
      <c r="BY65" s="378" t="str">
        <f>IFERROR(IF(VLOOKUP($G65,IP_43_43a_I!$G$3:$L$119,6,FALSE)="","",VLOOKUP($G65,IP_43_43a_I!$G$3:$L$119,6,FALSE)),"")</f>
        <v>Sin ZT</v>
      </c>
      <c r="BZ65" s="378"/>
      <c r="CA65" s="378"/>
      <c r="CB65" s="378"/>
      <c r="CC65" s="378" t="str">
        <f>IFERROR(IF(VLOOKUP($G65,IG_92_I!$G$3:$H$119,2,FALSE)="","",VLOOKUP($G65,IG_92_I!$G$3:$H$119,2,FALSE)),"")</f>
        <v>S/I</v>
      </c>
      <c r="CD65" s="378" t="str">
        <f>IFERROR(IF(VLOOKUP($G65,IG_91_I!$G$3:$K$119,5,FALSE)="","",VLOOKUP($G65,IG_91_I!$G$3:$K$119,5,FALSE)),"")</f>
        <v/>
      </c>
      <c r="CE65" s="378">
        <f>IFERROR(IF(VLOOKUP($G65,IG_90_I!$G$3:$H$119,2,FALSE)="","",VLOOKUP($G65,IG_90_I!$G$3:$H$119,2,FALSE)),"")</f>
        <v>32.33</v>
      </c>
      <c r="CF65" s="96"/>
      <c r="CG65" s="96"/>
      <c r="CH65" s="96"/>
      <c r="CI65" s="96"/>
      <c r="CJ65" s="96"/>
      <c r="CK65" s="96"/>
      <c r="CL65" s="96"/>
      <c r="CM65" s="96"/>
      <c r="CN65" s="96"/>
      <c r="CO65" s="96"/>
      <c r="CP65" s="96"/>
    </row>
    <row r="66" spans="1:94" ht="15" x14ac:dyDescent="0.25">
      <c r="A66" s="429" t="s">
        <v>258</v>
      </c>
      <c r="B66" s="424" t="s">
        <v>264</v>
      </c>
      <c r="C66" s="419" t="s">
        <v>181</v>
      </c>
      <c r="D66" s="387" t="s">
        <v>265</v>
      </c>
      <c r="E66" s="377">
        <v>9201</v>
      </c>
      <c r="F66" s="424" t="s">
        <v>265</v>
      </c>
      <c r="G66" s="677">
        <v>9201</v>
      </c>
      <c r="H66" s="378">
        <f>IFERROR(IF(VLOOKUP($G66,BPU_20_I!$G$3:$H$119,2,FALSE)="","",VLOOKUP($G66,BPU_20_I!$G$3:$H$119,2,FALSE)),"")</f>
        <v>342.34</v>
      </c>
      <c r="I66" s="87">
        <f>IFERROR(IF(VLOOKUP($G66,BPU_21_I!$G$3:$J$119,4,FALSE)="","",VLOOKUP($G66,BPU_21_I!$G$3:$J$119,4,FALSE)),"")</f>
        <v>5.48</v>
      </c>
      <c r="J66" s="378">
        <f>IFERROR(IF(VLOOKUP($G66,BPU_22_I!$G$3:$H$119,2,FALSE)="","",VLOOKUP($G66,BPU_22_I!$G$3:$H$119,2,FALSE)),"")</f>
        <v>1922.12</v>
      </c>
      <c r="K66" s="378">
        <f>IFERROR(IF(VLOOKUP($G66,BPU_23_I!$G$3:$J$119,4,FALSE)="","",VLOOKUP($G66,BPU_23_I!$G$3:$J$119,4,FALSE)),"")</f>
        <v>2.2400000000000002</v>
      </c>
      <c r="L66" s="378">
        <f>IFERROR(IF(VLOOKUP($G66,BPU_28a_I!$G$3:$J$119,4,FALSE)="","",VLOOKUP($G66,BPU_28a_I!$G$3:$J$119,4,FALSE)),"")</f>
        <v>74.900000000000006</v>
      </c>
      <c r="M66" s="378">
        <f>IFERROR(IF(VLOOKUP($G66,BPU_28b_I!$G$3:$J$119,4,FALSE)="","",VLOOKUP($G66,BPU_28b_I!$G$3:$J$119,4,FALSE)),"")</f>
        <v>86.45</v>
      </c>
      <c r="N66" s="378">
        <f>IFERROR(IF(VLOOKUP($G66,BPU_29_I!$G$3:$L$119,6,FALSE)="","",VLOOKUP($G66,BPU_29_I!$G$3:$L$119,6,FALSE)),"")</f>
        <v>6.04</v>
      </c>
      <c r="O66" s="378">
        <f>IFERROR(IF(VLOOKUP($G66,BPU_7_I!$G$3:$H$119,2,FALSE)="","",VLOOKUP($G66,BPU_7_I!$G$3:$H$119,2,FALSE)),"")</f>
        <v>984.42</v>
      </c>
      <c r="P66" s="378">
        <f>IFERROR(IF(VLOOKUP($G66,BPU_8_I!$G$3:$J$119,4,FALSE)="","",VLOOKUP($G66,BPU_8_I!$G$3:$J$119,4,FALSE)),"")</f>
        <v>32.92</v>
      </c>
      <c r="Q66" s="378">
        <f>IFERROR(IF(VLOOKUP($G66,BPU_3_I!$G$3:$H$119,2,FALSE)="","",VLOOKUP($G66,BPU_3_I!$G$3:$H$119,2,FALSE)),"")</f>
        <v>769.48</v>
      </c>
      <c r="R66" s="378">
        <f>IFERROR(IF(VLOOKUP($G66,BPU_4_I!$G$3:$H$119,2,FALSE)="","",VLOOKUP($G66,BPU_4_I!$G$3:$H$119,2,FALSE)),"")</f>
        <v>0.96</v>
      </c>
      <c r="S66" s="378">
        <f>IFERROR(IF(VLOOKUP($G66,BPU_1_I!$G$3:$H$119,2,FALSE)="","",VLOOKUP($G66,BPU_1_I!$G$3:$H$119,2,FALSE)),"")</f>
        <v>437.27</v>
      </c>
      <c r="T66" s="378" t="str">
        <f>IFERROR(IF(VLOOKUP($G66,BPU_25_I!$G$3:$H$119,2,FALSE)="","",VLOOKUP($G66,BPU_25_I!$G$3:$H$119,2,FALSE)),"")</f>
        <v>S/I</v>
      </c>
      <c r="U66" s="378" t="str">
        <f>IFERROR(IF(VLOOKUP($G66,BPU_26_26x_26b_I!$G$3:$H$119,2,FALSE)="","",VLOOKUP($G66,BPU_26_26x_26b_I!$G$3:$H$119,2,FALSE)),"")</f>
        <v>S/I</v>
      </c>
      <c r="V66" s="378" t="str">
        <f>IFERROR(IF(VLOOKUP($G66,BPU_26_26x_26b_I!$G$3:$I$119,3,FALSE)="","",VLOOKUP($G66,BPU_26_26x_26b_I!$G$3:$I$119,3,FALSE)),"")</f>
        <v>S/I</v>
      </c>
      <c r="W66" s="378" t="str">
        <f>IFERROR(IF(VLOOKUP($G66,BPU_26_26x_26b_I!$G$3:$J$119,4,FALSE)="","",VLOOKUP($G66,BPU_26_26x_26b_I!$G$3:$J$119,4,FALSE)),"")</f>
        <v>S/I</v>
      </c>
      <c r="X66" s="378"/>
      <c r="Y66" s="378">
        <f>IFERROR(IF(VLOOKUP($G66,EA_93_I!$G$3:$L$119,6,FALSE)="","",VLOOKUP($G66,EA_93_I!$G$3:$L$119,6,FALSE)),"")</f>
        <v>4.55</v>
      </c>
      <c r="Z66" s="689">
        <v>4.42</v>
      </c>
      <c r="AA66" s="378" t="str">
        <f>IFERROR(IF(VLOOKUP($G66,DE_102_105_16_29_33_I!$G$3:$L$119,6,FALSE)="","",VLOOKUP($G66,DE_102_105_16_29_33_I!$G$3:$L$119,6,FALSE)),"")</f>
        <v>S/I</v>
      </c>
      <c r="AB66" s="378" t="str">
        <f>IFERROR(IF(VLOOKUP($G66,DE_102_105_16_29_33_I!$G$3:$L$119,2,FALSE)="","",VLOOKUP($G66,DE_102_105_16_29_33_I!$G$3:$L$119,2,FALSE)),"")</f>
        <v>S/I</v>
      </c>
      <c r="AC66" s="378" t="str">
        <f>IFERROR(IF(VLOOKUP($G66,DE_102_105_16_29_33_I!$G$3:$L$119,3,FALSE)="","",VLOOKUP($G66,DE_102_105_16_29_33_I!$G$3:$L$119,3,FALSE)),"")</f>
        <v>S/I</v>
      </c>
      <c r="AD66" s="378">
        <f>IFERROR(IF(VLOOKUP($G66,DE_28_I!$G$3:$J$119,4,FALSE)="","",VLOOKUP($G66,DE_28_I!$G$3:$J$119,4,FALSE)),"")</f>
        <v>16.230545887360012</v>
      </c>
      <c r="AE66" s="378">
        <f>IFERROR(IF(VLOOKUP($G66,DE_31_I!$G$3:$J$119,4,FALSE)="","",VLOOKUP($G66,DE_31_I!$G$3:$J$119,4,FALSE)),"")</f>
        <v>458.06207282104924</v>
      </c>
      <c r="AF66" s="378" t="str">
        <f>IFERROR(IF(VLOOKUP($G66,DE_102_105_16_29_33_I!$G$3:$L$119,4,FALSE)="","",VLOOKUP($G66,DE_102_105_16_29_33_I!$G$3:$L$119,4,FALSE)),"")</f>
        <v>S/I</v>
      </c>
      <c r="AG66" s="378" t="str">
        <f>IFERROR(IF(VLOOKUP($G66,DE_102_105_16_29_33_I!$G$3:$L$119,5,FALSE)="","",VLOOKUP($G66,DE_102_105_16_29_33_I!$G$3:$L$119,5,FALSE)),"")</f>
        <v>S/I</v>
      </c>
      <c r="AH66" s="378"/>
      <c r="AI66" s="378" t="str">
        <f>IFERROR(IF(VLOOKUP($G66,EA_10_90_I!$G$3:$I$119,2,FALSE)="","",VLOOKUP($G66,EA_10_90_I!$G$3:$I$119,2,FALSE)),"")</f>
        <v>S/I</v>
      </c>
      <c r="AJ66" s="378" t="str">
        <f>IFERROR(IF(VLOOKUP($G66,EA_10_90_I!$G$3:$I$119,3,FALSE)="","",VLOOKUP($G66,EA_10_90_I!$G$3:$I$119,3,FALSE)),"")</f>
        <v>S/I</v>
      </c>
      <c r="AK66" s="378"/>
      <c r="AL66" s="378"/>
      <c r="AM66" s="690">
        <f>IFERROR(IF(VLOOKUP($G66,EA_34_I!$G$3:$J$119,4,FALSE)="","",VLOOKUP($G66,EA_34_I!$G$3:$J$119,4,FALSE)),"")</f>
        <v>1.2806567713862147</v>
      </c>
      <c r="AN66" s="378" t="str">
        <f>IFERROR(IF(VLOOKUP($G66,EA_35_I!$G$3:$J$119,4,FALSE)="","",VLOOKUP($G66,EA_35_I!$G$3:$J$119,4,FALSE)),"")</f>
        <v>S/R</v>
      </c>
      <c r="AO66" s="378">
        <f>IFERROR(IF(VLOOKUP($G66,EA_22_22a_I!$G$3:$J$119,4,FALSE)="","",VLOOKUP($G66,EA_22_22a_I!$G$3:$J$119,4,FALSE)),"")</f>
        <v>683.69</v>
      </c>
      <c r="AP66" s="378">
        <f>IFERROR(IF(VLOOKUP($G66,EA_22_22a_I!$G$3:$L$119,6,FALSE)="","",VLOOKUP($G66,EA_22_22a_I!$G$3:$L$119,6,FALSE)),"")</f>
        <v>417.24</v>
      </c>
      <c r="AQ66" s="378">
        <f>IFERROR(IF(VLOOKUP($G66,EA_23_I!$G$3:$L$119,6,FALSE)="","",VLOOKUP($G66,EA_23_I!$G$3:$L$119,6,FALSE)),"")</f>
        <v>0.01</v>
      </c>
      <c r="AR66" s="378"/>
      <c r="AS66" s="378"/>
      <c r="AT66" s="378"/>
      <c r="AU66" s="378">
        <f>IFERROR(IF(VLOOKUP($G66,BPU_24_I!$G$3:$J$119,4,FALSE)="","",VLOOKUP($G66,BPU_24_I!$G$3:$J$119,4,FALSE)),"")</f>
        <v>334.9</v>
      </c>
      <c r="AV66" s="378">
        <f>IFERROR(IF(VLOOKUP($G66,IS_91_I!$G$3:$H$119,2,FALSE)="","",VLOOKUP($G66,IS_91_I!$G$3:$H$119,2,FALSE)),"")</f>
        <v>22.5</v>
      </c>
      <c r="AW66" s="378">
        <f>IFERROR(IF(VLOOKUP($G66,IS_40_I!$G$3:$H$119,2,FALSE)="","",VLOOKUP($G66,IS_40_I!$G$3:$H$119,2,FALSE)),"")</f>
        <v>31.15</v>
      </c>
      <c r="AX66" s="378">
        <f>IFERROR(IF(VLOOKUP($G66,IS_31_I!$G$3:$H$119,2,FALSE)="","",VLOOKUP($G66,IS_31_I!$G$3:$H$119,2,FALSE)),"")</f>
        <v>20.239999999999998</v>
      </c>
      <c r="AY66" s="378">
        <f>IFERROR(IF(VLOOKUP($G66,IS_32_I!$G$3:$H$119,2,FALSE)="","",VLOOKUP($G66,IS_32_I!$G$3:$H$119,2,FALSE)),"")</f>
        <v>819</v>
      </c>
      <c r="AZ66" s="378">
        <f>IFERROR(IF(VLOOKUP($G66,IS_33_I!$G$3:$H$119,2,FALSE)="","",VLOOKUP($G66,IS_33_I!$G$3:$H$119,2,FALSE)),"")</f>
        <v>6.46</v>
      </c>
      <c r="BA66" s="378">
        <f>IFERROR(IF(VLOOKUP($G66,IS_34_I!$G$3:$H$119,2,FALSE)="","",VLOOKUP($G66,IS_34_I!$G$3:$H$119,2,FALSE)),"")</f>
        <v>1.22</v>
      </c>
      <c r="BB66" s="378">
        <f>IFERROR(IF(VLOOKUP($G66,IS_36_I!$G$3:$I$119,3,FALSE)="","",VLOOKUP($G66,IS_36_I!$G$3:$I$119,3,FALSE)),"")</f>
        <v>22.22</v>
      </c>
      <c r="BC66" s="378">
        <f>IFERROR(IF(VLOOKUP($G66,IS_37_I!$G$3:$I$119,3,FALSE)="","",VLOOKUP($G66,IS_37_I!$G$3:$I$119,3,FALSE)),"")</f>
        <v>16.82</v>
      </c>
      <c r="BD66" s="378" t="str">
        <f>IFERROR(IF(VLOOKUP($G66,IS_39_I!$G$3:$L$119,6,FALSE)="","",VLOOKUP($G66,IS_39_I!$G$3:$L$119,6,FALSE)),"")</f>
        <v>S/I</v>
      </c>
      <c r="BE66" s="378" t="str">
        <f>IFERROR(IF(VLOOKUP($G66,IS_39a_I!$G$3:$J$119,4,FALSE)="","",VLOOKUP($G66,IS_39a_I!$G$3:$J$119,4,FALSE)),"")</f>
        <v>S/I</v>
      </c>
      <c r="BF66" s="378">
        <f>IFERROR(IF(VLOOKUP($G66,IS_58_I!$G$3:$L$119,6,FALSE)="","",VLOOKUP($G66,IS_58_I!$G$3:$L$119,6,FALSE)),"")</f>
        <v>2.4922904907035042</v>
      </c>
      <c r="BG66" s="378"/>
      <c r="BH66" s="378" t="str">
        <f>IFERROR(IF(VLOOKUP($G66,DE_48_I!$G$3:$J$119,4,FALSE)="","",VLOOKUP($G66,DE_48_I!$G$3:$J$119,4,FALSE)),"")</f>
        <v>S/I</v>
      </c>
      <c r="BI66" s="378"/>
      <c r="BJ66" s="378">
        <f>IFERROR(IF(VLOOKUP($G66,IS_5_I!$G$3:$J$119,4,FALSE)="","",VLOOKUP($G66,IS_5_I!$G$3:$J$119,4,FALSE)),"")</f>
        <v>0.02</v>
      </c>
      <c r="BK66" s="378" t="str">
        <f>IFERROR(IF(VLOOKUP($G66,EA_48_I!$G$3:$J$119,4,FALSE)="","",VLOOKUP($G66,EA_48_I!$G$3:$J$119,4,FALSE)),"")</f>
        <v>Comuna no costera</v>
      </c>
      <c r="BL66" s="378">
        <f>IFERROR(IF(VLOOKUP($G66,IG_1_I!$G$3:$J$119,4,FALSE)="","",VLOOKUP($G66,IG_1_I!$G$3:$J$119,4,FALSE)),"")</f>
        <v>4.78</v>
      </c>
      <c r="BM66" s="378" t="str">
        <f>IFERROR(IF(VLOOKUP($G66,IG_66_I!$G$3:$H$119,2,FALSE)="","",VLOOKUP($G66,IG_66_I!$G$3:$H$119,2,FALSE)),"")</f>
        <v>NO</v>
      </c>
      <c r="BN66" s="690">
        <f>IFERROR(IF(VLOOKUP($G66,DE_3_I!$G$3:$J$119,4,FALSE)="","",VLOOKUP($G66,DE_3_I!$G$3:$J$119,4,FALSE)),"")</f>
        <v>67.3</v>
      </c>
      <c r="BO66" s="677"/>
      <c r="BP66" s="677"/>
      <c r="BQ66" s="677"/>
      <c r="BR66" s="677"/>
      <c r="BS66" s="378" t="str">
        <f>IFERROR(IF(VLOOKUP($G66,DE_98_IC!#REF!,2,FALSE)="","",VLOOKUP($G66,DE_98_IC!#REF!,2,FALSE)),"")</f>
        <v/>
      </c>
      <c r="BT66" s="378">
        <f>IFERROR(IF(VLOOKUP($G66,IP_6_I!$G$3:$J$119,4,FALSE)="","",VLOOKUP($G66,IP_6_I!$G$3:$J$119,4,FALSE)),"")</f>
        <v>0</v>
      </c>
      <c r="BU66" s="378" t="str">
        <f>IFERROR(IF(VLOOKUP($G66,IP_48_34_34a_I!$G$3:$N$119,7,FALSE)="","",VLOOKUP($G66,IP_48_34_34a_I!$G$3:$N$119,7,FALSE)),"")</f>
        <v>S/ZCH</v>
      </c>
      <c r="BV66" s="378" t="str">
        <f>IFERROR(IF(VLOOKUP($G66,IP_48_34_34a_I!$G$3:$N$119,8,FALSE)="","",VLOOKUP($G66,IP_48_34_34a_I!$G$3:$N$119,8,FALSE)),"")</f>
        <v>S/ZCH</v>
      </c>
      <c r="BW66" s="378" t="str">
        <f>IFERROR(IF(VLOOKUP($G66,IP_48_34_34a_I!$G$3:$N$119,6,FALSE)="","",VLOOKUP($G66,IP_48_34_34a_I!$G$3:$N$119,6,FALSE)),"")</f>
        <v>NO</v>
      </c>
      <c r="BX66" s="378" t="str">
        <f>IFERROR(IF(VLOOKUP($G66,IP_43_43a_I!$G$3:$L$119,5,FALSE)="","",VLOOKUP($G66,IP_43_43a_I!$G$3:$L$119,5,FALSE)),"")</f>
        <v>Sin ZT</v>
      </c>
      <c r="BY66" s="378" t="str">
        <f>IFERROR(IF(VLOOKUP($G66,IP_43_43a_I!$G$3:$L$119,6,FALSE)="","",VLOOKUP($G66,IP_43_43a_I!$G$3:$L$119,6,FALSE)),"")</f>
        <v>Sin ZT</v>
      </c>
      <c r="BZ66" s="378"/>
      <c r="CA66" s="378"/>
      <c r="CB66" s="378"/>
      <c r="CC66" s="378" t="str">
        <f>IFERROR(IF(VLOOKUP($G66,IG_92_I!$G$3:$H$119,2,FALSE)="","",VLOOKUP($G66,IG_92_I!$G$3:$H$119,2,FALSE)),"")</f>
        <v>S/I</v>
      </c>
      <c r="CD66" s="378" t="str">
        <f>IFERROR(IF(VLOOKUP($G66,IG_91_I!$G$3:$K$119,5,FALSE)="","",VLOOKUP($G66,IG_91_I!$G$3:$K$119,5,FALSE)),"")</f>
        <v/>
      </c>
      <c r="CE66" s="378">
        <f>IFERROR(IF(VLOOKUP($G66,IG_90_I!$G$3:$H$119,2,FALSE)="","",VLOOKUP($G66,IG_90_I!$G$3:$H$119,2,FALSE)),"")</f>
        <v>39.880000000000003</v>
      </c>
      <c r="CF66" s="96"/>
      <c r="CG66" s="96"/>
      <c r="CH66" s="96"/>
      <c r="CI66" s="96"/>
      <c r="CJ66" s="96"/>
      <c r="CK66" s="96"/>
      <c r="CL66" s="96"/>
      <c r="CM66" s="96"/>
      <c r="CN66" s="96"/>
      <c r="CO66" s="96"/>
      <c r="CP66" s="96"/>
    </row>
    <row r="67" spans="1:94" s="573" customFormat="1" ht="15" x14ac:dyDescent="0.25">
      <c r="A67" s="704" t="s">
        <v>266</v>
      </c>
      <c r="B67" s="704" t="s">
        <v>267</v>
      </c>
      <c r="C67" s="699" t="s">
        <v>181</v>
      </c>
      <c r="D67" s="438" t="s">
        <v>268</v>
      </c>
      <c r="E67" s="439">
        <v>10001</v>
      </c>
      <c r="F67" s="704" t="s">
        <v>269</v>
      </c>
      <c r="G67" s="702">
        <v>10101</v>
      </c>
      <c r="H67" s="705">
        <f>IFERROR(IF(VLOOKUP($G67,BPU_20_I!$G$3:$H$119,2,FALSE)="","",VLOOKUP($G67,BPU_20_I!$G$3:$H$119,2,FALSE)),"")</f>
        <v>269.89999999999998</v>
      </c>
      <c r="I67" s="698">
        <f>IFERROR(IF(VLOOKUP($G67,BPU_21_I!$G$3:$J$119,4,FALSE)="","",VLOOKUP($G67,BPU_21_I!$G$3:$J$119,4,FALSE)),"")</f>
        <v>7.38</v>
      </c>
      <c r="J67" s="705">
        <f>IFERROR(IF(VLOOKUP($G67,BPU_22_I!$G$3:$H$119,2,FALSE)="","",VLOOKUP($G67,BPU_22_I!$G$3:$H$119,2,FALSE)),"")</f>
        <v>2242.1</v>
      </c>
      <c r="K67" s="705">
        <f>IFERROR(IF(VLOOKUP($G67,BPU_23_I!$G$3:$J$119,4,FALSE)="","",VLOOKUP($G67,BPU_23_I!$G$3:$J$119,4,FALSE)),"")</f>
        <v>2.91</v>
      </c>
      <c r="L67" s="705">
        <f>IFERROR(IF(VLOOKUP($G67,BPU_28a_I!$G$3:$J$119,4,FALSE)="","",VLOOKUP($G67,BPU_28a_I!$G$3:$J$119,4,FALSE)),"")</f>
        <v>79.430000000000007</v>
      </c>
      <c r="M67" s="705">
        <f>IFERROR(IF(VLOOKUP($G67,BPU_28b_I!$G$3:$J$119,4,FALSE)="","",VLOOKUP($G67,BPU_28b_I!$G$3:$J$119,4,FALSE)),"")</f>
        <v>70.69</v>
      </c>
      <c r="N67" s="705">
        <f>IFERROR(IF(VLOOKUP($G67,BPU_29_I!$G$3:$L$119,6,FALSE)="","",VLOOKUP($G67,BPU_29_I!$G$3:$L$119,6,FALSE)),"")</f>
        <v>7.92</v>
      </c>
      <c r="O67" s="705">
        <f>IFERROR(IF(VLOOKUP($G67,BPU_7_I!$G$3:$H$119,2,FALSE)="","",VLOOKUP($G67,BPU_7_I!$G$3:$H$119,2,FALSE)),"")</f>
        <v>1271.79</v>
      </c>
      <c r="P67" s="705">
        <f>IFERROR(IF(VLOOKUP($G67,BPU_8_I!$G$3:$J$119,4,FALSE)="","",VLOOKUP($G67,BPU_8_I!$G$3:$J$119,4,FALSE)),"")</f>
        <v>10.98</v>
      </c>
      <c r="Q67" s="705">
        <f>IFERROR(IF(VLOOKUP($G67,BPU_3_I!$G$3:$H$119,2,FALSE)="","",VLOOKUP($G67,BPU_3_I!$G$3:$H$119,2,FALSE)),"")</f>
        <v>644.19000000000005</v>
      </c>
      <c r="R67" s="705">
        <f>IFERROR(IF(VLOOKUP($G67,BPU_4_I!$G$3:$H$119,2,FALSE)="","",VLOOKUP($G67,BPU_4_I!$G$3:$H$119,2,FALSE)),"")</f>
        <v>0.9</v>
      </c>
      <c r="S67" s="705">
        <f>IFERROR(IF(VLOOKUP($G67,BPU_1_I!$G$3:$H$119,2,FALSE)="","",VLOOKUP($G67,BPU_1_I!$G$3:$H$119,2,FALSE)),"")</f>
        <v>577.38</v>
      </c>
      <c r="T67" s="705">
        <f>IFERROR(IF(VLOOKUP($G67,BPU_25_I!$G$3:$H$119,2,FALSE)="","",VLOOKUP($G67,BPU_25_I!$G$3:$H$119,2,FALSE)),"")</f>
        <v>358.11</v>
      </c>
      <c r="U67" s="705">
        <f>IFERROR(IF(VLOOKUP($G67,BPU_26_26x_26b_I!$G$3:$H$119,2,FALSE)="","",VLOOKUP($G67,BPU_26_26x_26b_I!$G$3:$H$119,2,FALSE)),"")</f>
        <v>4.29</v>
      </c>
      <c r="V67" s="705" t="str">
        <f>IFERROR(IF(VLOOKUP($G67,BPU_26_26x_26b_I!$G$3:$I$119,3,FALSE)="","",VLOOKUP($G67,BPU_26_26x_26b_I!$G$3:$I$119,3,FALSE)),"")</f>
        <v>S/I</v>
      </c>
      <c r="W67" s="705" t="str">
        <f>IFERROR(IF(VLOOKUP($G67,BPU_26_26x_26b_I!$G$3:$J$119,4,FALSE)="","",VLOOKUP($G67,BPU_26_26x_26b_I!$G$3:$J$119,4,FALSE)),"")</f>
        <v>S/I</v>
      </c>
      <c r="X67" s="705"/>
      <c r="Y67" s="705">
        <f>IFERROR(IF(VLOOKUP($G67,EA_93_I!$G$3:$L$119,6,FALSE)="","",VLOOKUP($G67,EA_93_I!$G$3:$L$119,6,FALSE)),"")</f>
        <v>2.39</v>
      </c>
      <c r="Z67" s="697">
        <v>20.05</v>
      </c>
      <c r="AA67" s="705">
        <f>IFERROR(IF(VLOOKUP($G67,DE_102_105_16_29_33_I!$G$3:$L$119,6,FALSE)="","",VLOOKUP($G67,DE_102_105_16_29_33_I!$G$3:$L$119,6,FALSE)),"")</f>
        <v>1</v>
      </c>
      <c r="AB67" s="705">
        <f>IFERROR(IF(VLOOKUP($G67,DE_102_105_16_29_33_I!$G$3:$L$119,2,FALSE)="","",VLOOKUP($G67,DE_102_105_16_29_33_I!$G$3:$L$119,2,FALSE)),"")</f>
        <v>33.299999999999997</v>
      </c>
      <c r="AC67" s="705">
        <f>IFERROR(IF(VLOOKUP($G67,DE_102_105_16_29_33_I!$G$3:$L$119,3,FALSE)="","",VLOOKUP($G67,DE_102_105_16_29_33_I!$G$3:$L$119,3,FALSE)),"")</f>
        <v>52.9</v>
      </c>
      <c r="AD67" s="705">
        <f>IFERROR(IF(VLOOKUP($G67,DE_28_I!$G$3:$J$119,4,FALSE)="","",VLOOKUP($G67,DE_28_I!$G$3:$J$119,4,FALSE)),"")</f>
        <v>11.058361455890484</v>
      </c>
      <c r="AE67" s="705">
        <f>IFERROR(IF(VLOOKUP($G67,DE_31_I!$G$3:$J$119,4,FALSE)="","",VLOOKUP($G67,DE_31_I!$G$3:$J$119,4,FALSE)),"")</f>
        <v>330.60687525024309</v>
      </c>
      <c r="AF67" s="705">
        <f>IFERROR(IF(VLOOKUP($G67,DE_102_105_16_29_33_I!$G$3:$L$119,4,FALSE)="","",VLOOKUP($G67,DE_102_105_16_29_33_I!$G$3:$L$119,4,FALSE)),"")</f>
        <v>60</v>
      </c>
      <c r="AG67" s="705">
        <f>IFERROR(IF(VLOOKUP($G67,DE_102_105_16_29_33_I!$G$3:$L$119,5,FALSE)="","",VLOOKUP($G67,DE_102_105_16_29_33_I!$G$3:$L$119,5,FALSE)),"")</f>
        <v>75</v>
      </c>
      <c r="AH67" s="705"/>
      <c r="AI67" s="705" t="str">
        <f>IFERROR(IF(VLOOKUP($G67,EA_10_90_I!$G$3:$I$119,2,FALSE)="","",VLOOKUP($G67,EA_10_90_I!$G$3:$I$119,2,FALSE)),"")</f>
        <v>S/I</v>
      </c>
      <c r="AJ67" s="705" t="str">
        <f>IFERROR(IF(VLOOKUP($G67,EA_10_90_I!$G$3:$I$119,3,FALSE)="","",VLOOKUP($G67,EA_10_90_I!$G$3:$I$119,3,FALSE)),"")</f>
        <v>S/I</v>
      </c>
      <c r="AK67" s="705"/>
      <c r="AL67" s="705"/>
      <c r="AM67" s="705">
        <f>IFERROR(IF(VLOOKUP($G67,EA_34_I!$G$3:$J$119,4,FALSE)="","",VLOOKUP($G67,EA_34_I!$G$3:$J$119,4,FALSE)),"")</f>
        <v>0.96525130609591525</v>
      </c>
      <c r="AN67" s="705">
        <f>IFERROR(IF(VLOOKUP($G67,EA_35_I!$G$3:$J$119,4,FALSE)="","",VLOOKUP($G67,EA_35_I!$G$3:$J$119,4,FALSE)),"")</f>
        <v>0.04</v>
      </c>
      <c r="AO67" s="705">
        <f>IFERROR(IF(VLOOKUP($G67,EA_22_22a_I!$G$3:$J$119,4,FALSE)="","",VLOOKUP($G67,EA_22_22a_I!$G$3:$J$119,4,FALSE)),"")</f>
        <v>735.47</v>
      </c>
      <c r="AP67" s="705">
        <f>IFERROR(IF(VLOOKUP($G67,EA_22_22a_I!$G$3:$L$119,6,FALSE)="","",VLOOKUP($G67,EA_22_22a_I!$G$3:$L$119,6,FALSE)),"")</f>
        <v>917.53</v>
      </c>
      <c r="AQ67" s="705" t="str">
        <f>IFERROR(IF(VLOOKUP($G67,EA_23_I!$G$3:$L$119,6,FALSE)="","",VLOOKUP($G67,EA_23_I!$G$3:$L$119,6,FALSE)),"")</f>
        <v>S/I</v>
      </c>
      <c r="AR67" s="705"/>
      <c r="AS67" s="705"/>
      <c r="AT67" s="705"/>
      <c r="AU67" s="705">
        <f>IFERROR(IF(VLOOKUP($G67,BPU_24_I!$G$3:$J$119,4,FALSE)="","",VLOOKUP($G67,BPU_24_I!$G$3:$J$119,4,FALSE)),"")</f>
        <v>504.86</v>
      </c>
      <c r="AV67" s="705">
        <f>IFERROR(IF(VLOOKUP($G67,IS_91_I!$G$3:$H$119,2,FALSE)="","",VLOOKUP($G67,IS_91_I!$G$3:$H$119,2,FALSE)),"")</f>
        <v>12.46</v>
      </c>
      <c r="AW67" s="705">
        <f>IFERROR(IF(VLOOKUP($G67,IS_40_I!$G$3:$H$119,2,FALSE)="","",VLOOKUP($G67,IS_40_I!$G$3:$H$119,2,FALSE)),"")</f>
        <v>59.38</v>
      </c>
      <c r="AX67" s="705">
        <f>IFERROR(IF(VLOOKUP($G67,IS_31_I!$G$3:$H$119,2,FALSE)="","",VLOOKUP($G67,IS_31_I!$G$3:$H$119,2,FALSE)),"")</f>
        <v>18.63</v>
      </c>
      <c r="AY67" s="705">
        <f>IFERROR(IF(VLOOKUP($G67,IS_32_I!$G$3:$H$119,2,FALSE)="","",VLOOKUP($G67,IS_32_I!$G$3:$H$119,2,FALSE)),"")</f>
        <v>6032</v>
      </c>
      <c r="AZ67" s="705">
        <f>IFERROR(IF(VLOOKUP($G67,IS_33_I!$G$3:$H$119,2,FALSE)="","",VLOOKUP($G67,IS_33_I!$G$3:$H$119,2,FALSE)),"")</f>
        <v>6.43</v>
      </c>
      <c r="BA67" s="705">
        <f>IFERROR(IF(VLOOKUP($G67,IS_34_I!$G$3:$H$119,2,FALSE)="","",VLOOKUP($G67,IS_34_I!$G$3:$H$119,2,FALSE)),"")</f>
        <v>1.1000000000000001</v>
      </c>
      <c r="BB67" s="705">
        <f>IFERROR(IF(VLOOKUP($G67,IS_36_I!$G$3:$I$119,3,FALSE)="","",VLOOKUP($G67,IS_36_I!$G$3:$I$119,3,FALSE)),"")</f>
        <v>11.98</v>
      </c>
      <c r="BC67" s="705">
        <f>IFERROR(IF(VLOOKUP($G67,IS_37_I!$G$3:$I$119,3,FALSE)="","",VLOOKUP($G67,IS_37_I!$G$3:$I$119,3,FALSE)),"")</f>
        <v>17.84</v>
      </c>
      <c r="BD67" s="705">
        <f>IFERROR(IF(VLOOKUP($G67,IS_39_I!$G$3:$L$119,6,FALSE)="","",VLOOKUP($G67,IS_39_I!$G$3:$L$119,6,FALSE)),"")</f>
        <v>47.82</v>
      </c>
      <c r="BE67" s="705">
        <f>IFERROR(IF(VLOOKUP($G67,IS_39a_I!$G$3:$J$119,4,FALSE)="","",VLOOKUP($G67,IS_39a_I!$G$3:$J$119,4,FALSE)),"")</f>
        <v>48.75</v>
      </c>
      <c r="BF67" s="705">
        <f>IFERROR(IF(VLOOKUP($G67,IS_58_I!$G$3:$L$119,6,FALSE)="","",VLOOKUP($G67,IS_58_I!$G$3:$L$119,6,FALSE)),"")</f>
        <v>9.3424088161833396E-2</v>
      </c>
      <c r="BG67" s="705"/>
      <c r="BH67" s="705">
        <f>IFERROR(IF(VLOOKUP($G67,DE_48_I!$G$3:$J$119,4,FALSE)="","",VLOOKUP($G67,DE_48_I!$G$3:$J$119,4,FALSE)),"")</f>
        <v>16.489999999999998</v>
      </c>
      <c r="BI67" s="705"/>
      <c r="BJ67" s="705">
        <f>IFERROR(IF(VLOOKUP($G67,IS_5_I!$G$3:$J$119,4,FALSE)="","",VLOOKUP($G67,IS_5_I!$G$3:$J$119,4,FALSE)),"")</f>
        <v>0</v>
      </c>
      <c r="BK67" s="705" t="str">
        <f>IFERROR(IF(VLOOKUP($G67,EA_48_I!$G$3:$J$119,4,FALSE)="","",VLOOKUP($G67,EA_48_I!$G$3:$J$119,4,FALSE)),"")</f>
        <v>S/I</v>
      </c>
      <c r="BL67" s="705">
        <f>IFERROR(IF(VLOOKUP($G67,IG_1_I!$G$3:$J$119,4,FALSE)="","",VLOOKUP($G67,IG_1_I!$G$3:$J$119,4,FALSE)),"")</f>
        <v>20.440000000000001</v>
      </c>
      <c r="BM67" s="705" t="str">
        <f>IFERROR(IF(VLOOKUP($G67,IG_66_I!$G$3:$H$119,2,FALSE)="","",VLOOKUP($G67,IG_66_I!$G$3:$H$119,2,FALSE)),"")</f>
        <v>SI</v>
      </c>
      <c r="BN67" s="705">
        <f>IFERROR(IF(VLOOKUP($G67,DE_3_I!$G$3:$J$119,4,FALSE)="","",VLOOKUP($G67,DE_3_I!$G$3:$J$119,4,FALSE)),"")</f>
        <v>35.39</v>
      </c>
      <c r="BO67" s="702"/>
      <c r="BP67" s="702"/>
      <c r="BQ67" s="702"/>
      <c r="BR67" s="702"/>
      <c r="BS67" s="705" t="str">
        <f>IFERROR(IF(VLOOKUP($G67,DE_98_IC!#REF!,2,FALSE)="","",VLOOKUP($G67,DE_98_IC!#REF!,2,FALSE)),"")</f>
        <v/>
      </c>
      <c r="BT67" s="705">
        <f>IFERROR(IF(VLOOKUP($G67,IP_6_I!$G$3:$J$119,4,FALSE)="","",VLOOKUP($G67,IP_6_I!$G$3:$J$119,4,FALSE)),"")</f>
        <v>0</v>
      </c>
      <c r="BU67" s="705" t="str">
        <f>IFERROR(IF(VLOOKUP($G67,IP_48_34_34a_I!$G$3:$N$119,7,FALSE)="","",VLOOKUP($G67,IP_48_34_34a_I!$G$3:$N$119,7,FALSE)),"")</f>
        <v>NO</v>
      </c>
      <c r="BV67" s="705" t="str">
        <f>IFERROR(IF(VLOOKUP($G67,IP_48_34_34a_I!$G$3:$N$119,8,FALSE)="","",VLOOKUP($G67,IP_48_34_34a_I!$G$3:$N$119,8,FALSE)),"")</f>
        <v>NO</v>
      </c>
      <c r="BW67" s="705" t="str">
        <f>IFERROR(IF(VLOOKUP($G67,IP_48_34_34a_I!$G$3:$N$119,6,FALSE)="","",VLOOKUP($G67,IP_48_34_34a_I!$G$3:$N$119,6,FALSE)),"")</f>
        <v>SI</v>
      </c>
      <c r="BX67" s="705">
        <f>IFERROR(IF(VLOOKUP($G67,IP_43_43a_I!$G$3:$L$119,5,FALSE)="","",VLOOKUP($G67,IP_43_43a_I!$G$3:$L$119,5,FALSE)),"")</f>
        <v>0</v>
      </c>
      <c r="BY67" s="705">
        <f>IFERROR(IF(VLOOKUP($G67,IP_43_43a_I!$G$3:$L$119,6,FALSE)="","",VLOOKUP($G67,IP_43_43a_I!$G$3:$L$119,6,FALSE)),"")</f>
        <v>0</v>
      </c>
      <c r="BZ67" s="705"/>
      <c r="CA67" s="705"/>
      <c r="CB67" s="705"/>
      <c r="CC67" s="705" t="str">
        <f>IFERROR(IF(VLOOKUP($G67,IG_92_I!$G$3:$H$119,2,FALSE)="","",VLOOKUP($G67,IG_92_I!$G$3:$H$119,2,FALSE)),"")</f>
        <v>SI</v>
      </c>
      <c r="CD67" s="705">
        <f>IFERROR(IF(VLOOKUP($G67,IG_91_I!$G$3:$K$119,5,FALSE)="","",VLOOKUP($G67,IG_91_I!$G$3:$K$119,5,FALSE)),"")</f>
        <v>841</v>
      </c>
      <c r="CE67" s="705">
        <f>IFERROR(IF(VLOOKUP($G67,IG_90_I!$G$3:$H$119,2,FALSE)="","",VLOOKUP($G67,IG_90_I!$G$3:$H$119,2,FALSE)),"")</f>
        <v>25.75</v>
      </c>
    </row>
    <row r="68" spans="1:94" s="573" customFormat="1" ht="15" x14ac:dyDescent="0.25">
      <c r="A68" s="704" t="s">
        <v>266</v>
      </c>
      <c r="B68" s="704" t="s">
        <v>267</v>
      </c>
      <c r="C68" s="699" t="s">
        <v>181</v>
      </c>
      <c r="D68" s="438" t="s">
        <v>268</v>
      </c>
      <c r="E68" s="439">
        <v>10001</v>
      </c>
      <c r="F68" s="704" t="s">
        <v>270</v>
      </c>
      <c r="G68" s="702">
        <v>10109</v>
      </c>
      <c r="H68" s="705">
        <f>IFERROR(IF(VLOOKUP($G68,BPU_20_I!$G$3:$H$119,2,FALSE)="","",VLOOKUP($G68,BPU_20_I!$G$3:$H$119,2,FALSE)),"")</f>
        <v>211.65</v>
      </c>
      <c r="I68" s="698">
        <f>IFERROR(IF(VLOOKUP($G68,BPU_21_I!$G$3:$J$119,4,FALSE)="","",VLOOKUP($G68,BPU_21_I!$G$3:$J$119,4,FALSE)),"")</f>
        <v>6.54</v>
      </c>
      <c r="J68" s="705">
        <f>IFERROR(IF(VLOOKUP($G68,BPU_22_I!$G$3:$H$119,2,FALSE)="","",VLOOKUP($G68,BPU_22_I!$G$3:$H$119,2,FALSE)),"")</f>
        <v>1438.51</v>
      </c>
      <c r="K68" s="705">
        <f>IFERROR(IF(VLOOKUP($G68,BPU_23_I!$G$3:$J$119,4,FALSE)="","",VLOOKUP($G68,BPU_23_I!$G$3:$J$119,4,FALSE)),"")</f>
        <v>5.68</v>
      </c>
      <c r="L68" s="705">
        <f>IFERROR(IF(VLOOKUP($G68,BPU_28a_I!$G$3:$J$119,4,FALSE)="","",VLOOKUP($G68,BPU_28a_I!$G$3:$J$119,4,FALSE)),"")</f>
        <v>88.71</v>
      </c>
      <c r="M68" s="705">
        <f>IFERROR(IF(VLOOKUP($G68,BPU_28b_I!$G$3:$J$119,4,FALSE)="","",VLOOKUP($G68,BPU_28b_I!$G$3:$J$119,4,FALSE)),"")</f>
        <v>88.01</v>
      </c>
      <c r="N68" s="705">
        <f>IFERROR(IF(VLOOKUP($G68,BPU_29_I!$G$3:$L$119,6,FALSE)="","",VLOOKUP($G68,BPU_29_I!$G$3:$L$119,6,FALSE)),"")</f>
        <v>10.8</v>
      </c>
      <c r="O68" s="705">
        <f>IFERROR(IF(VLOOKUP($G68,BPU_7_I!$G$3:$H$119,2,FALSE)="","",VLOOKUP($G68,BPU_7_I!$G$3:$H$119,2,FALSE)),"")</f>
        <v>1257.48</v>
      </c>
      <c r="P68" s="705">
        <f>IFERROR(IF(VLOOKUP($G68,BPU_8_I!$G$3:$J$119,4,FALSE)="","",VLOOKUP($G68,BPU_8_I!$G$3:$J$119,4,FALSE)),"")</f>
        <v>16.809999999999999</v>
      </c>
      <c r="Q68" s="705">
        <f>IFERROR(IF(VLOOKUP($G68,BPU_3_I!$G$3:$H$119,2,FALSE)="","",VLOOKUP($G68,BPU_3_I!$G$3:$H$119,2,FALSE)),"")</f>
        <v>709.74</v>
      </c>
      <c r="R68" s="705">
        <f>IFERROR(IF(VLOOKUP($G68,BPU_4_I!$G$3:$H$119,2,FALSE)="","",VLOOKUP($G68,BPU_4_I!$G$3:$H$119,2,FALSE)),"")</f>
        <v>0.8</v>
      </c>
      <c r="S68" s="705">
        <f>IFERROR(IF(VLOOKUP($G68,BPU_1_I!$G$3:$H$119,2,FALSE)="","",VLOOKUP($G68,BPU_1_I!$G$3:$H$119,2,FALSE)),"")</f>
        <v>728.87</v>
      </c>
      <c r="T68" s="705">
        <f>IFERROR(IF(VLOOKUP($G68,BPU_25_I!$G$3:$H$119,2,FALSE)="","",VLOOKUP($G68,BPU_25_I!$G$3:$H$119,2,FALSE)),"")</f>
        <v>662.56</v>
      </c>
      <c r="U68" s="705">
        <f>IFERROR(IF(VLOOKUP($G68,BPU_26_26x_26b_I!$G$3:$H$119,2,FALSE)="","",VLOOKUP($G68,BPU_26_26x_26b_I!$G$3:$H$119,2,FALSE)),"")</f>
        <v>1.1200000000000001</v>
      </c>
      <c r="V68" s="705" t="str">
        <f>IFERROR(IF(VLOOKUP($G68,BPU_26_26x_26b_I!$G$3:$I$119,3,FALSE)="","",VLOOKUP($G68,BPU_26_26x_26b_I!$G$3:$I$119,3,FALSE)),"")</f>
        <v>S/I</v>
      </c>
      <c r="W68" s="705" t="str">
        <f>IFERROR(IF(VLOOKUP($G68,BPU_26_26x_26b_I!$G$3:$J$119,4,FALSE)="","",VLOOKUP($G68,BPU_26_26x_26b_I!$G$3:$J$119,4,FALSE)),"")</f>
        <v>S/I</v>
      </c>
      <c r="X68" s="705"/>
      <c r="Y68" s="705" t="str">
        <f>IFERROR(IF(VLOOKUP($G68,EA_93_I!$G$3:$L$119,6,FALSE)="","",VLOOKUP($G68,EA_93_I!$G$3:$L$119,6,FALSE)),"")</f>
        <v>S/I</v>
      </c>
      <c r="Z68" s="697">
        <v>8.75</v>
      </c>
      <c r="AA68" s="705" t="str">
        <f>IFERROR(IF(VLOOKUP($G68,DE_102_105_16_29_33_I!$G$3:$L$119,6,FALSE)="","",VLOOKUP($G68,DE_102_105_16_29_33_I!$G$3:$L$119,6,FALSE)),"")</f>
        <v>S/I</v>
      </c>
      <c r="AB68" s="705" t="str">
        <f>IFERROR(IF(VLOOKUP($G68,DE_102_105_16_29_33_I!$G$3:$L$119,2,FALSE)="","",VLOOKUP($G68,DE_102_105_16_29_33_I!$G$3:$L$119,2,FALSE)),"")</f>
        <v>S/I</v>
      </c>
      <c r="AC68" s="705" t="str">
        <f>IFERROR(IF(VLOOKUP($G68,DE_102_105_16_29_33_I!$G$3:$L$119,3,FALSE)="","",VLOOKUP($G68,DE_102_105_16_29_33_I!$G$3:$L$119,3,FALSE)),"")</f>
        <v>S/I</v>
      </c>
      <c r="AD68" s="705">
        <f>IFERROR(IF(VLOOKUP($G68,DE_28_I!$G$3:$J$119,4,FALSE)="","",VLOOKUP($G68,DE_28_I!$G$3:$J$119,4,FALSE)),"")</f>
        <v>10.62405711493105</v>
      </c>
      <c r="AE68" s="705">
        <f>IFERROR(IF(VLOOKUP($G68,DE_31_I!$G$3:$J$119,4,FALSE)="","",VLOOKUP($G68,DE_31_I!$G$3:$J$119,4,FALSE)),"")</f>
        <v>422.83747317425582</v>
      </c>
      <c r="AF68" s="705" t="str">
        <f>IFERROR(IF(VLOOKUP($G68,DE_102_105_16_29_33_I!$G$3:$L$119,4,FALSE)="","",VLOOKUP($G68,DE_102_105_16_29_33_I!$G$3:$L$119,4,FALSE)),"")</f>
        <v>S/I</v>
      </c>
      <c r="AG68" s="705" t="str">
        <f>IFERROR(IF(VLOOKUP($G68,DE_102_105_16_29_33_I!$G$3:$L$119,5,FALSE)="","",VLOOKUP($G68,DE_102_105_16_29_33_I!$G$3:$L$119,5,FALSE)),"")</f>
        <v>S/I</v>
      </c>
      <c r="AH68" s="705"/>
      <c r="AI68" s="705" t="str">
        <f>IFERROR(IF(VLOOKUP($G68,EA_10_90_I!$G$3:$I$119,2,FALSE)="","",VLOOKUP($G68,EA_10_90_I!$G$3:$I$119,2,FALSE)),"")</f>
        <v>S/I</v>
      </c>
      <c r="AJ68" s="705" t="str">
        <f>IFERROR(IF(VLOOKUP($G68,EA_10_90_I!$G$3:$I$119,3,FALSE)="","",VLOOKUP($G68,EA_10_90_I!$G$3:$I$119,3,FALSE)),"")</f>
        <v>S/I</v>
      </c>
      <c r="AK68" s="705"/>
      <c r="AL68" s="705"/>
      <c r="AM68" s="705">
        <f>IFERROR(IF(VLOOKUP($G68,EA_34_I!$G$3:$J$119,4,FALSE)="","",VLOOKUP($G68,EA_34_I!$G$3:$J$119,4,FALSE)),"")</f>
        <v>0.94795114330863417</v>
      </c>
      <c r="AN68" s="705" t="str">
        <f>IFERROR(IF(VLOOKUP($G68,EA_35_I!$G$3:$J$119,4,FALSE)="","",VLOOKUP($G68,EA_35_I!$G$3:$J$119,4,FALSE)),"")</f>
        <v>S/R</v>
      </c>
      <c r="AO68" s="705">
        <f>IFERROR(IF(VLOOKUP($G68,EA_22_22a_I!$G$3:$J$119,4,FALSE)="","",VLOOKUP($G68,EA_22_22a_I!$G$3:$J$119,4,FALSE)),"")</f>
        <v>1030.6099999999999</v>
      </c>
      <c r="AP68" s="705">
        <f>IFERROR(IF(VLOOKUP($G68,EA_22_22a_I!$G$3:$L$119,6,FALSE)="","",VLOOKUP($G68,EA_22_22a_I!$G$3:$L$119,6,FALSE)),"")</f>
        <v>1300.26</v>
      </c>
      <c r="AQ68" s="705">
        <f>IFERROR(IF(VLOOKUP($G68,EA_23_I!$G$3:$L$119,6,FALSE)="","",VLOOKUP($G68,EA_23_I!$G$3:$L$119,6,FALSE)),"")</f>
        <v>0.04</v>
      </c>
      <c r="AR68" s="705"/>
      <c r="AS68" s="705"/>
      <c r="AT68" s="705"/>
      <c r="AU68" s="705">
        <f>IFERROR(IF(VLOOKUP($G68,BPU_24_I!$G$3:$J$119,4,FALSE)="","",VLOOKUP($G68,BPU_24_I!$G$3:$J$119,4,FALSE)),"")</f>
        <v>548.79999999999995</v>
      </c>
      <c r="AV68" s="705">
        <f>IFERROR(IF(VLOOKUP($G68,IS_91_I!$G$3:$H$119,2,FALSE)="","",VLOOKUP($G68,IS_91_I!$G$3:$H$119,2,FALSE)),"")</f>
        <v>10.59</v>
      </c>
      <c r="AW68" s="705">
        <f>IFERROR(IF(VLOOKUP($G68,IS_40_I!$G$3:$H$119,2,FALSE)="","",VLOOKUP($G68,IS_40_I!$G$3:$H$119,2,FALSE)),"")</f>
        <v>43.81</v>
      </c>
      <c r="AX68" s="705">
        <f>IFERROR(IF(VLOOKUP($G68,IS_31_I!$G$3:$H$119,2,FALSE)="","",VLOOKUP($G68,IS_31_I!$G$3:$H$119,2,FALSE)),"")</f>
        <v>16.399999999999999</v>
      </c>
      <c r="AY68" s="705">
        <f>IFERROR(IF(VLOOKUP($G68,IS_32_I!$G$3:$H$119,2,FALSE)="","",VLOOKUP($G68,IS_32_I!$G$3:$H$119,2,FALSE)),"")</f>
        <v>914</v>
      </c>
      <c r="AZ68" s="705">
        <f>IFERROR(IF(VLOOKUP($G68,IS_33_I!$G$3:$H$119,2,FALSE)="","",VLOOKUP($G68,IS_33_I!$G$3:$H$119,2,FALSE)),"")</f>
        <v>6.03</v>
      </c>
      <c r="BA68" s="705">
        <f>IFERROR(IF(VLOOKUP($G68,IS_34_I!$G$3:$H$119,2,FALSE)="","",VLOOKUP($G68,IS_34_I!$G$3:$H$119,2,FALSE)),"")</f>
        <v>0.97</v>
      </c>
      <c r="BB68" s="705">
        <f>IFERROR(IF(VLOOKUP($G68,IS_36_I!$G$3:$I$119,3,FALSE)="","",VLOOKUP($G68,IS_36_I!$G$3:$I$119,3,FALSE)),"")</f>
        <v>14.32</v>
      </c>
      <c r="BC68" s="705">
        <f>IFERROR(IF(VLOOKUP($G68,IS_37_I!$G$3:$I$119,3,FALSE)="","",VLOOKUP($G68,IS_37_I!$G$3:$I$119,3,FALSE)),"")</f>
        <v>15.14</v>
      </c>
      <c r="BD68" s="705" t="str">
        <f>IFERROR(IF(VLOOKUP($G68,IS_39_I!$G$3:$L$119,6,FALSE)="","",VLOOKUP($G68,IS_39_I!$G$3:$L$119,6,FALSE)),"")</f>
        <v>S/I</v>
      </c>
      <c r="BE68" s="705" t="str">
        <f>IFERROR(IF(VLOOKUP($G68,IS_39a_I!$G$3:$J$119,4,FALSE)="","",VLOOKUP($G68,IS_39a_I!$G$3:$J$119,4,FALSE)),"")</f>
        <v>S/I</v>
      </c>
      <c r="BF68" s="705">
        <f>IFERROR(IF(VLOOKUP($G68,IS_58_I!$G$3:$L$119,6,FALSE)="","",VLOOKUP($G68,IS_58_I!$G$3:$L$119,6,FALSE)),"")</f>
        <v>0.21248114229862103</v>
      </c>
      <c r="BG68" s="705"/>
      <c r="BH68" s="705">
        <f>IFERROR(IF(VLOOKUP($G68,DE_48_I!$G$3:$J$119,4,FALSE)="","",VLOOKUP($G68,DE_48_I!$G$3:$J$119,4,FALSE)),"")</f>
        <v>10.15</v>
      </c>
      <c r="BI68" s="705"/>
      <c r="BJ68" s="705">
        <f>IFERROR(IF(VLOOKUP($G68,IS_5_I!$G$3:$J$119,4,FALSE)="","",VLOOKUP($G68,IS_5_I!$G$3:$J$119,4,FALSE)),"")</f>
        <v>0</v>
      </c>
      <c r="BK68" s="705" t="str">
        <f>IFERROR(IF(VLOOKUP($G68,EA_48_I!$G$3:$J$119,4,FALSE)="","",VLOOKUP($G68,EA_48_I!$G$3:$J$119,4,FALSE)),"")</f>
        <v>Comuna no costera</v>
      </c>
      <c r="BL68" s="705">
        <f>IFERROR(IF(VLOOKUP($G68,IG_1_I!$G$3:$J$119,4,FALSE)="","",VLOOKUP($G68,IG_1_I!$G$3:$J$119,4,FALSE)),"")</f>
        <v>23.27</v>
      </c>
      <c r="BM68" s="705" t="str">
        <f>IFERROR(IF(VLOOKUP($G68,IG_66_I!$G$3:$H$119,2,FALSE)="","",VLOOKUP($G68,IG_66_I!$G$3:$H$119,2,FALSE)),"")</f>
        <v>NO</v>
      </c>
      <c r="BN68" s="705">
        <f>IFERROR(IF(VLOOKUP($G68,DE_3_I!$G$3:$J$119,4,FALSE)="","",VLOOKUP($G68,DE_3_I!$G$3:$J$119,4,FALSE)),"")</f>
        <v>14.33</v>
      </c>
      <c r="BO68" s="702"/>
      <c r="BP68" s="702"/>
      <c r="BQ68" s="702"/>
      <c r="BR68" s="702"/>
      <c r="BS68" s="705" t="str">
        <f>IFERROR(IF(VLOOKUP($G68,DE_98_IC!#REF!,2,FALSE)="","",VLOOKUP($G68,DE_98_IC!#REF!,2,FALSE)),"")</f>
        <v/>
      </c>
      <c r="BT68" s="705">
        <f>IFERROR(IF(VLOOKUP($G68,IP_6_I!$G$3:$J$119,4,FALSE)="","",VLOOKUP($G68,IP_6_I!$G$3:$J$119,4,FALSE)),"")</f>
        <v>0.17147202030708403</v>
      </c>
      <c r="BU68" s="705" t="str">
        <f>IFERROR(IF(VLOOKUP($G68,IP_48_34_34a_I!$G$3:$N$119,7,FALSE)="","",VLOOKUP($G68,IP_48_34_34a_I!$G$3:$N$119,7,FALSE)),"")</f>
        <v>S/ZCH</v>
      </c>
      <c r="BV68" s="705" t="str">
        <f>IFERROR(IF(VLOOKUP($G68,IP_48_34_34a_I!$G$3:$N$119,8,FALSE)="","",VLOOKUP($G68,IP_48_34_34a_I!$G$3:$N$119,8,FALSE)),"")</f>
        <v>S/ZCH</v>
      </c>
      <c r="BW68" s="705" t="str">
        <f>IFERROR(IF(VLOOKUP($G68,IP_48_34_34a_I!$G$3:$N$119,6,FALSE)="","",VLOOKUP($G68,IP_48_34_34a_I!$G$3:$N$119,6,FALSE)),"")</f>
        <v>NO</v>
      </c>
      <c r="BX68" s="705">
        <f>IFERROR(IF(VLOOKUP($G68,IP_43_43a_I!$G$3:$L$119,5,FALSE)="","",VLOOKUP($G68,IP_43_43a_I!$G$3:$L$119,5,FALSE)),"")</f>
        <v>0</v>
      </c>
      <c r="BY68" s="705">
        <f>IFERROR(IF(VLOOKUP($G68,IP_43_43a_I!$G$3:$L$119,6,FALSE)="","",VLOOKUP($G68,IP_43_43a_I!$G$3:$L$119,6,FALSE)),"")</f>
        <v>0</v>
      </c>
      <c r="BZ68" s="705"/>
      <c r="CA68" s="705"/>
      <c r="CB68" s="705"/>
      <c r="CC68" s="705" t="str">
        <f>IFERROR(IF(VLOOKUP($G68,IG_92_I!$G$3:$H$119,2,FALSE)="","",VLOOKUP($G68,IG_92_I!$G$3:$H$119,2,FALSE)),"")</f>
        <v>S/I</v>
      </c>
      <c r="CD68" s="705" t="str">
        <f>IFERROR(IF(VLOOKUP($G68,IG_91_I!$G$3:$K$119,5,FALSE)="","",VLOOKUP($G68,IG_91_I!$G$3:$K$119,5,FALSE)),"")</f>
        <v/>
      </c>
      <c r="CE68" s="705">
        <f>IFERROR(IF(VLOOKUP($G68,IG_90_I!$G$3:$H$119,2,FALSE)="","",VLOOKUP($G68,IG_90_I!$G$3:$H$119,2,FALSE)),"")</f>
        <v>42.9</v>
      </c>
    </row>
    <row r="69" spans="1:94" s="573" customFormat="1" ht="15" x14ac:dyDescent="0.25">
      <c r="A69" s="704" t="s">
        <v>266</v>
      </c>
      <c r="B69" s="700" t="s">
        <v>271</v>
      </c>
      <c r="C69" s="699" t="s">
        <v>181</v>
      </c>
      <c r="D69" s="411" t="s">
        <v>272</v>
      </c>
      <c r="E69" s="439">
        <v>10201</v>
      </c>
      <c r="F69" s="700" t="s">
        <v>272</v>
      </c>
      <c r="G69" s="702">
        <v>10201</v>
      </c>
      <c r="H69" s="705">
        <f>IFERROR(IF(VLOOKUP($G69,BPU_20_I!$G$3:$H$119,2,FALSE)="","",VLOOKUP($G69,BPU_20_I!$G$3:$H$119,2,FALSE)),"")</f>
        <v>459.62</v>
      </c>
      <c r="I69" s="698">
        <f>IFERROR(IF(VLOOKUP($G69,BPU_21_I!$G$3:$J$119,4,FALSE)="","",VLOOKUP($G69,BPU_21_I!$G$3:$J$119,4,FALSE)),"")</f>
        <v>6.52</v>
      </c>
      <c r="J69" s="705">
        <f>IFERROR(IF(VLOOKUP($G69,BPU_22_I!$G$3:$H$119,2,FALSE)="","",VLOOKUP($G69,BPU_22_I!$G$3:$H$119,2,FALSE)),"")</f>
        <v>3445.35</v>
      </c>
      <c r="K69" s="705">
        <f>IFERROR(IF(VLOOKUP($G69,BPU_23_I!$G$3:$J$119,4,FALSE)="","",VLOOKUP($G69,BPU_23_I!$G$3:$J$119,4,FALSE)),"")</f>
        <v>10.19</v>
      </c>
      <c r="L69" s="705">
        <f>IFERROR(IF(VLOOKUP($G69,BPU_28a_I!$G$3:$J$119,4,FALSE)="","",VLOOKUP($G69,BPU_28a_I!$G$3:$J$119,4,FALSE)),"")</f>
        <v>65.8</v>
      </c>
      <c r="M69" s="705">
        <f>IFERROR(IF(VLOOKUP($G69,BPU_28b_I!$G$3:$J$119,4,FALSE)="","",VLOOKUP($G69,BPU_28b_I!$G$3:$J$119,4,FALSE)),"")</f>
        <v>47.86</v>
      </c>
      <c r="N69" s="705">
        <f>IFERROR(IF(VLOOKUP($G69,BPU_29_I!$G$3:$L$119,6,FALSE)="","",VLOOKUP($G69,BPU_29_I!$G$3:$L$119,6,FALSE)),"")</f>
        <v>9.17</v>
      </c>
      <c r="O69" s="705">
        <f>IFERROR(IF(VLOOKUP($G69,BPU_7_I!$G$3:$H$119,2,FALSE)="","",VLOOKUP($G69,BPU_7_I!$G$3:$H$119,2,FALSE)),"")</f>
        <v>819.93</v>
      </c>
      <c r="P69" s="705">
        <f>IFERROR(IF(VLOOKUP($G69,BPU_8_I!$G$3:$J$119,4,FALSE)="","",VLOOKUP($G69,BPU_8_I!$G$3:$J$119,4,FALSE)),"")</f>
        <v>16.760000000000002</v>
      </c>
      <c r="Q69" s="705">
        <f>IFERROR(IF(VLOOKUP($G69,BPU_3_I!$G$3:$H$119,2,FALSE)="","",VLOOKUP($G69,BPU_3_I!$G$3:$H$119,2,FALSE)),"")</f>
        <v>735.87</v>
      </c>
      <c r="R69" s="705">
        <f>IFERROR(IF(VLOOKUP($G69,BPU_4_I!$G$3:$H$119,2,FALSE)="","",VLOOKUP($G69,BPU_4_I!$G$3:$H$119,2,FALSE)),"")</f>
        <v>1.22</v>
      </c>
      <c r="S69" s="705">
        <f>IFERROR(IF(VLOOKUP($G69,BPU_1_I!$G$3:$H$119,2,FALSE)="","",VLOOKUP($G69,BPU_1_I!$G$3:$H$119,2,FALSE)),"")</f>
        <v>695.13</v>
      </c>
      <c r="T69" s="705">
        <f>IFERROR(IF(VLOOKUP($G69,BPU_25_I!$G$3:$H$119,2,FALSE)="","",VLOOKUP($G69,BPU_25_I!$G$3:$H$119,2,FALSE)),"")</f>
        <v>517.88</v>
      </c>
      <c r="U69" s="705">
        <f>IFERROR(IF(VLOOKUP($G69,BPU_26_26x_26b_I!$G$3:$H$119,2,FALSE)="","",VLOOKUP($G69,BPU_26_26x_26b_I!$G$3:$H$119,2,FALSE)),"")</f>
        <v>0.56999999999999995</v>
      </c>
      <c r="V69" s="705" t="str">
        <f>IFERROR(IF(VLOOKUP($G69,BPU_26_26x_26b_I!$G$3:$I$119,3,FALSE)="","",VLOOKUP($G69,BPU_26_26x_26b_I!$G$3:$I$119,3,FALSE)),"")</f>
        <v>S/I</v>
      </c>
      <c r="W69" s="705" t="str">
        <f>IFERROR(IF(VLOOKUP($G69,BPU_26_26x_26b_I!$G$3:$J$119,4,FALSE)="","",VLOOKUP($G69,BPU_26_26x_26b_I!$G$3:$J$119,4,FALSE)),"")</f>
        <v>S/I</v>
      </c>
      <c r="X69" s="705"/>
      <c r="Y69" s="705" t="str">
        <f>IFERROR(IF(VLOOKUP($G69,EA_93_I!$G$3:$L$119,6,FALSE)="","",VLOOKUP($G69,EA_93_I!$G$3:$L$119,6,FALSE)),"")</f>
        <v>S/I</v>
      </c>
      <c r="Z69" s="697">
        <v>3.33</v>
      </c>
      <c r="AA69" s="705" t="str">
        <f>IFERROR(IF(VLOOKUP($G69,DE_102_105_16_29_33_I!$G$3:$L$119,6,FALSE)="","",VLOOKUP($G69,DE_102_105_16_29_33_I!$G$3:$L$119,6,FALSE)),"")</f>
        <v>S/I</v>
      </c>
      <c r="AB69" s="705" t="str">
        <f>IFERROR(IF(VLOOKUP($G69,DE_102_105_16_29_33_I!$G$3:$L$119,2,FALSE)="","",VLOOKUP($G69,DE_102_105_16_29_33_I!$G$3:$L$119,2,FALSE)),"")</f>
        <v>S/I</v>
      </c>
      <c r="AC69" s="705" t="str">
        <f>IFERROR(IF(VLOOKUP($G69,DE_102_105_16_29_33_I!$G$3:$L$119,3,FALSE)="","",VLOOKUP($G69,DE_102_105_16_29_33_I!$G$3:$L$119,3,FALSE)),"")</f>
        <v>S/I</v>
      </c>
      <c r="AD69" s="705">
        <f>IFERROR(IF(VLOOKUP($G69,DE_28_I!$G$3:$J$119,4,FALSE)="","",VLOOKUP($G69,DE_28_I!$G$3:$J$119,4,FALSE)),"")</f>
        <v>12.819143253925864</v>
      </c>
      <c r="AE69" s="705">
        <f>IFERROR(IF(VLOOKUP($G69,DE_31_I!$G$3:$J$119,4,FALSE)="","",VLOOKUP($G69,DE_31_I!$G$3:$J$119,4,FALSE)),"")</f>
        <v>348.25339173165258</v>
      </c>
      <c r="AF69" s="705" t="str">
        <f>IFERROR(IF(VLOOKUP($G69,DE_102_105_16_29_33_I!$G$3:$L$119,4,FALSE)="","",VLOOKUP($G69,DE_102_105_16_29_33_I!$G$3:$L$119,4,FALSE)),"")</f>
        <v>S/I</v>
      </c>
      <c r="AG69" s="705" t="str">
        <f>IFERROR(IF(VLOOKUP($G69,DE_102_105_16_29_33_I!$G$3:$L$119,5,FALSE)="","",VLOOKUP($G69,DE_102_105_16_29_33_I!$G$3:$L$119,5,FALSE)),"")</f>
        <v>S/I</v>
      </c>
      <c r="AH69" s="705"/>
      <c r="AI69" s="705" t="str">
        <f>IFERROR(IF(VLOOKUP($G69,EA_10_90_I!$G$3:$I$119,2,FALSE)="","",VLOOKUP($G69,EA_10_90_I!$G$3:$I$119,2,FALSE)),"")</f>
        <v>S/I</v>
      </c>
      <c r="AJ69" s="705" t="str">
        <f>IFERROR(IF(VLOOKUP($G69,EA_10_90_I!$G$3:$I$119,3,FALSE)="","",VLOOKUP($G69,EA_10_90_I!$G$3:$I$119,3,FALSE)),"")</f>
        <v>S/I</v>
      </c>
      <c r="AK69" s="705"/>
      <c r="AL69" s="705"/>
      <c r="AM69" s="705">
        <f>IFERROR(IF(VLOOKUP($G69,EA_34_I!$G$3:$J$119,4,FALSE)="","",VLOOKUP($G69,EA_34_I!$G$3:$J$119,4,FALSE)),"")</f>
        <v>1.6133974680728702</v>
      </c>
      <c r="AN69" s="705" t="str">
        <f>IFERROR(IF(VLOOKUP($G69,EA_35_I!$G$3:$J$119,4,FALSE)="","",VLOOKUP($G69,EA_35_I!$G$3:$J$119,4,FALSE)),"")</f>
        <v>S/R</v>
      </c>
      <c r="AO69" s="705">
        <f>IFERROR(IF(VLOOKUP($G69,EA_22_22a_I!$G$3:$J$119,4,FALSE)="","",VLOOKUP($G69,EA_22_22a_I!$G$3:$J$119,4,FALSE)),"")</f>
        <v>804.49</v>
      </c>
      <c r="AP69" s="705">
        <f>IFERROR(IF(VLOOKUP($G69,EA_22_22a_I!$G$3:$L$119,6,FALSE)="","",VLOOKUP($G69,EA_22_22a_I!$G$3:$L$119,6,FALSE)),"")</f>
        <v>631.5</v>
      </c>
      <c r="AQ69" s="705">
        <f>IFERROR(IF(VLOOKUP($G69,EA_23_I!$G$3:$L$119,6,FALSE)="","",VLOOKUP($G69,EA_23_I!$G$3:$L$119,6,FALSE)),"")</f>
        <v>0.01</v>
      </c>
      <c r="AR69" s="705"/>
      <c r="AS69" s="705"/>
      <c r="AT69" s="705"/>
      <c r="AU69" s="705">
        <f>IFERROR(IF(VLOOKUP($G69,BPU_24_I!$G$3:$J$119,4,FALSE)="","",VLOOKUP($G69,BPU_24_I!$G$3:$J$119,4,FALSE)),"")</f>
        <v>525.11</v>
      </c>
      <c r="AV69" s="705">
        <f>IFERROR(IF(VLOOKUP($G69,IS_91_I!$G$3:$H$119,2,FALSE)="","",VLOOKUP($G69,IS_91_I!$G$3:$H$119,2,FALSE)),"")</f>
        <v>11.06</v>
      </c>
      <c r="AW69" s="705">
        <f>IFERROR(IF(VLOOKUP($G69,IS_40_I!$G$3:$H$119,2,FALSE)="","",VLOOKUP($G69,IS_40_I!$G$3:$H$119,2,FALSE)),"")</f>
        <v>45.22</v>
      </c>
      <c r="AX69" s="705">
        <f>IFERROR(IF(VLOOKUP($G69,IS_31_I!$G$3:$H$119,2,FALSE)="","",VLOOKUP($G69,IS_31_I!$G$3:$H$119,2,FALSE)),"")</f>
        <v>18.75</v>
      </c>
      <c r="AY69" s="705">
        <f>IFERROR(IF(VLOOKUP($G69,IS_32_I!$G$3:$H$119,2,FALSE)="","",VLOOKUP($G69,IS_32_I!$G$3:$H$119,2,FALSE)),"")</f>
        <v>1257</v>
      </c>
      <c r="AZ69" s="705">
        <f>IFERROR(IF(VLOOKUP($G69,IS_33_I!$G$3:$H$119,2,FALSE)="","",VLOOKUP($G69,IS_33_I!$G$3:$H$119,2,FALSE)),"")</f>
        <v>5.37</v>
      </c>
      <c r="BA69" s="705">
        <f>IFERROR(IF(VLOOKUP($G69,IS_34_I!$G$3:$H$119,2,FALSE)="","",VLOOKUP($G69,IS_34_I!$G$3:$H$119,2,FALSE)),"")</f>
        <v>0.89</v>
      </c>
      <c r="BB69" s="705">
        <f>IFERROR(IF(VLOOKUP($G69,IS_36_I!$G$3:$I$119,3,FALSE)="","",VLOOKUP($G69,IS_36_I!$G$3:$I$119,3,FALSE)),"")</f>
        <v>13.92</v>
      </c>
      <c r="BC69" s="705">
        <f>IFERROR(IF(VLOOKUP($G69,IS_37_I!$G$3:$I$119,3,FALSE)="","",VLOOKUP($G69,IS_37_I!$G$3:$I$119,3,FALSE)),"")</f>
        <v>21.33</v>
      </c>
      <c r="BD69" s="705" t="str">
        <f>IFERROR(IF(VLOOKUP($G69,IS_39_I!$G$3:$L$119,6,FALSE)="","",VLOOKUP($G69,IS_39_I!$G$3:$L$119,6,FALSE)),"")</f>
        <v>S/I</v>
      </c>
      <c r="BE69" s="705" t="str">
        <f>IFERROR(IF(VLOOKUP($G69,IS_39a_I!$G$3:$J$119,4,FALSE)="","",VLOOKUP($G69,IS_39a_I!$G$3:$J$119,4,FALSE)),"")</f>
        <v>S/I</v>
      </c>
      <c r="BF69" s="705">
        <f>IFERROR(IF(VLOOKUP($G69,IS_58_I!$G$3:$L$119,6,FALSE)="","",VLOOKUP($G69,IS_58_I!$G$3:$L$119,6,FALSE)),"")</f>
        <v>0.3888473453690845</v>
      </c>
      <c r="BG69" s="705"/>
      <c r="BH69" s="705">
        <f>IFERROR(IF(VLOOKUP($G69,DE_48_I!$G$3:$J$119,4,FALSE)="","",VLOOKUP($G69,DE_48_I!$G$3:$J$119,4,FALSE)),"")</f>
        <v>10.34</v>
      </c>
      <c r="BI69" s="705"/>
      <c r="BJ69" s="705">
        <f>IFERROR(IF(VLOOKUP($G69,IS_5_I!$G$3:$J$119,4,FALSE)="","",VLOOKUP($G69,IS_5_I!$G$3:$J$119,4,FALSE)),"")</f>
        <v>0.12</v>
      </c>
      <c r="BK69" s="705" t="str">
        <f>IFERROR(IF(VLOOKUP($G69,EA_48_I!$G$3:$J$119,4,FALSE)="","",VLOOKUP($G69,EA_48_I!$G$3:$J$119,4,FALSE)),"")</f>
        <v>S/I</v>
      </c>
      <c r="BL69" s="705">
        <f>IFERROR(IF(VLOOKUP($G69,IG_1_I!$G$3:$J$119,4,FALSE)="","",VLOOKUP($G69,IG_1_I!$G$3:$J$119,4,FALSE)),"")</f>
        <v>39.28</v>
      </c>
      <c r="BM69" s="705" t="str">
        <f>IFERROR(IF(VLOOKUP($G69,IG_66_I!$G$3:$H$119,2,FALSE)="","",VLOOKUP($G69,IG_66_I!$G$3:$H$119,2,FALSE)),"")</f>
        <v>SI</v>
      </c>
      <c r="BN69" s="705">
        <f>IFERROR(IF(VLOOKUP($G69,DE_3_I!$G$3:$J$119,4,FALSE)="","",VLOOKUP($G69,DE_3_I!$G$3:$J$119,4,FALSE)),"")</f>
        <v>64.58</v>
      </c>
      <c r="BO69" s="702"/>
      <c r="BP69" s="702"/>
      <c r="BQ69" s="702"/>
      <c r="BR69" s="702"/>
      <c r="BS69" s="705" t="str">
        <f>IFERROR(IF(VLOOKUP($G69,DE_98_IC!#REF!,2,FALSE)="","",VLOOKUP($G69,DE_98_IC!#REF!,2,FALSE)),"")</f>
        <v/>
      </c>
      <c r="BT69" s="705">
        <f>IFERROR(IF(VLOOKUP($G69,IP_6_I!$G$3:$J$119,4,FALSE)="","",VLOOKUP($G69,IP_6_I!$G$3:$J$119,4,FALSE)),"")</f>
        <v>0</v>
      </c>
      <c r="BU69" s="705" t="str">
        <f>IFERROR(IF(VLOOKUP($G69,IP_48_34_34a_I!$G$3:$N$119,7,FALSE)="","",VLOOKUP($G69,IP_48_34_34a_I!$G$3:$N$119,7,FALSE)),"")</f>
        <v>S/ZCH</v>
      </c>
      <c r="BV69" s="705" t="str">
        <f>IFERROR(IF(VLOOKUP($G69,IP_48_34_34a_I!$G$3:$N$119,8,FALSE)="","",VLOOKUP($G69,IP_48_34_34a_I!$G$3:$N$119,8,FALSE)),"")</f>
        <v>S/ZCH</v>
      </c>
      <c r="BW69" s="705" t="str">
        <f>IFERROR(IF(VLOOKUP($G69,IP_48_34_34a_I!$G$3:$N$119,6,FALSE)="","",VLOOKUP($G69,IP_48_34_34a_I!$G$3:$N$119,6,FALSE)),"")</f>
        <v>SI</v>
      </c>
      <c r="BX69" s="705">
        <f>IFERROR(IF(VLOOKUP($G69,IP_43_43a_I!$G$3:$L$119,5,FALSE)="","",VLOOKUP($G69,IP_43_43a_I!$G$3:$L$119,5,FALSE)),"")</f>
        <v>0</v>
      </c>
      <c r="BY69" s="705">
        <f>IFERROR(IF(VLOOKUP($G69,IP_43_43a_I!$G$3:$L$119,6,FALSE)="","",VLOOKUP($G69,IP_43_43a_I!$G$3:$L$119,6,FALSE)),"")</f>
        <v>0</v>
      </c>
      <c r="BZ69" s="705"/>
      <c r="CA69" s="705"/>
      <c r="CB69" s="705"/>
      <c r="CC69" s="705" t="str">
        <f>IFERROR(IF(VLOOKUP($G69,IG_92_I!$G$3:$H$119,2,FALSE)="","",VLOOKUP($G69,IG_92_I!$G$3:$H$119,2,FALSE)),"")</f>
        <v>S/I</v>
      </c>
      <c r="CD69" s="705" t="str">
        <f>IFERROR(IF(VLOOKUP($G69,IG_91_I!$G$3:$K$119,5,FALSE)="","",VLOOKUP($G69,IG_91_I!$G$3:$K$119,5,FALSE)),"")</f>
        <v/>
      </c>
      <c r="CE69" s="705">
        <f>IFERROR(IF(VLOOKUP($G69,IG_90_I!$G$3:$H$119,2,FALSE)="","",VLOOKUP($G69,IG_90_I!$G$3:$H$119,2,FALSE)),"")</f>
        <v>35.119999999999997</v>
      </c>
    </row>
    <row r="70" spans="1:94" s="573" customFormat="1" ht="15" x14ac:dyDescent="0.25">
      <c r="A70" s="704" t="s">
        <v>266</v>
      </c>
      <c r="B70" s="704" t="s">
        <v>273</v>
      </c>
      <c r="C70" s="699" t="s">
        <v>181</v>
      </c>
      <c r="D70" s="438" t="s">
        <v>273</v>
      </c>
      <c r="E70" s="439">
        <v>10301</v>
      </c>
      <c r="F70" s="704" t="s">
        <v>273</v>
      </c>
      <c r="G70" s="702">
        <v>10301</v>
      </c>
      <c r="H70" s="705">
        <f>IFERROR(IF(VLOOKUP($G70,BPU_20_I!$G$3:$H$119,2,FALSE)="","",VLOOKUP($G70,BPU_20_I!$G$3:$H$119,2,FALSE)),"")</f>
        <v>203.42</v>
      </c>
      <c r="I70" s="698">
        <f>IFERROR(IF(VLOOKUP($G70,BPU_21_I!$G$3:$J$119,4,FALSE)="","",VLOOKUP($G70,BPU_21_I!$G$3:$J$119,4,FALSE)),"")</f>
        <v>7.1</v>
      </c>
      <c r="J70" s="705">
        <f>IFERROR(IF(VLOOKUP($G70,BPU_22_I!$G$3:$H$119,2,FALSE)="","",VLOOKUP($G70,BPU_22_I!$G$3:$H$119,2,FALSE)),"")</f>
        <v>1091.3</v>
      </c>
      <c r="K70" s="705">
        <f>IFERROR(IF(VLOOKUP($G70,BPU_23_I!$G$3:$J$119,4,FALSE)="","",VLOOKUP($G70,BPU_23_I!$G$3:$J$119,4,FALSE)),"")</f>
        <v>8.99</v>
      </c>
      <c r="L70" s="705">
        <f>IFERROR(IF(VLOOKUP($G70,BPU_28a_I!$G$3:$J$119,4,FALSE)="","",VLOOKUP($G70,BPU_28a_I!$G$3:$J$119,4,FALSE)),"")</f>
        <v>90.15</v>
      </c>
      <c r="M70" s="705">
        <f>IFERROR(IF(VLOOKUP($G70,BPU_28b_I!$G$3:$J$119,4,FALSE)="","",VLOOKUP($G70,BPU_28b_I!$G$3:$J$119,4,FALSE)),"")</f>
        <v>99.8</v>
      </c>
      <c r="N70" s="705">
        <f>IFERROR(IF(VLOOKUP($G70,BPU_29_I!$G$3:$L$119,6,FALSE)="","",VLOOKUP($G70,BPU_29_I!$G$3:$L$119,6,FALSE)),"")</f>
        <v>15.37</v>
      </c>
      <c r="O70" s="705">
        <f>IFERROR(IF(VLOOKUP($G70,BPU_7_I!$G$3:$H$119,2,FALSE)="","",VLOOKUP($G70,BPU_7_I!$G$3:$H$119,2,FALSE)),"")</f>
        <v>1144.25</v>
      </c>
      <c r="P70" s="705">
        <f>IFERROR(IF(VLOOKUP($G70,BPU_8_I!$G$3:$J$119,4,FALSE)="","",VLOOKUP($G70,BPU_8_I!$G$3:$J$119,4,FALSE)),"")</f>
        <v>20.72</v>
      </c>
      <c r="Q70" s="705">
        <f>IFERROR(IF(VLOOKUP($G70,BPU_3_I!$G$3:$H$119,2,FALSE)="","",VLOOKUP($G70,BPU_3_I!$G$3:$H$119,2,FALSE)),"")</f>
        <v>577.17999999999995</v>
      </c>
      <c r="R70" s="705">
        <f>IFERROR(IF(VLOOKUP($G70,BPU_4_I!$G$3:$H$119,2,FALSE)="","",VLOOKUP($G70,BPU_4_I!$G$3:$H$119,2,FALSE)),"")</f>
        <v>0.85</v>
      </c>
      <c r="S70" s="705">
        <f>IFERROR(IF(VLOOKUP($G70,BPU_1_I!$G$3:$H$119,2,FALSE)="","",VLOOKUP($G70,BPU_1_I!$G$3:$H$119,2,FALSE)),"")</f>
        <v>680.16</v>
      </c>
      <c r="T70" s="705">
        <f>IFERROR(IF(VLOOKUP($G70,BPU_25_I!$G$3:$H$119,2,FALSE)="","",VLOOKUP($G70,BPU_25_I!$G$3:$H$119,2,FALSE)),"")</f>
        <v>295.19</v>
      </c>
      <c r="U70" s="705">
        <f>IFERROR(IF(VLOOKUP($G70,BPU_26_26x_26b_I!$G$3:$H$119,2,FALSE)="","",VLOOKUP($G70,BPU_26_26x_26b_I!$G$3:$H$119,2,FALSE)),"")</f>
        <v>5.68</v>
      </c>
      <c r="V70" s="705" t="str">
        <f>IFERROR(IF(VLOOKUP($G70,BPU_26_26x_26b_I!$G$3:$I$119,3,FALSE)="","",VLOOKUP($G70,BPU_26_26x_26b_I!$G$3:$I$119,3,FALSE)),"")</f>
        <v>S/I</v>
      </c>
      <c r="W70" s="705" t="str">
        <f>IFERROR(IF(VLOOKUP($G70,BPU_26_26x_26b_I!$G$3:$J$119,4,FALSE)="","",VLOOKUP($G70,BPU_26_26x_26b_I!$G$3:$J$119,4,FALSE)),"")</f>
        <v>S/I</v>
      </c>
      <c r="X70" s="705"/>
      <c r="Y70" s="705">
        <f>IFERROR(IF(VLOOKUP($G70,EA_93_I!$G$3:$L$119,6,FALSE)="","",VLOOKUP($G70,EA_93_I!$G$3:$L$119,6,FALSE)),"")</f>
        <v>3.04</v>
      </c>
      <c r="Z70" s="697">
        <v>25.33</v>
      </c>
      <c r="AA70" s="705">
        <f>IFERROR(IF(VLOOKUP($G70,DE_102_105_16_29_33_I!$G$3:$L$119,6,FALSE)="","",VLOOKUP($G70,DE_102_105_16_29_33_I!$G$3:$L$119,6,FALSE)),"")</f>
        <v>1.25</v>
      </c>
      <c r="AB70" s="705">
        <f>IFERROR(IF(VLOOKUP($G70,DE_102_105_16_29_33_I!$G$3:$L$119,2,FALSE)="","",VLOOKUP($G70,DE_102_105_16_29_33_I!$G$3:$L$119,2,FALSE)),"")</f>
        <v>31.3</v>
      </c>
      <c r="AC70" s="705">
        <f>IFERROR(IF(VLOOKUP($G70,DE_102_105_16_29_33_I!$G$3:$L$119,3,FALSE)="","",VLOOKUP($G70,DE_102_105_16_29_33_I!$G$3:$L$119,3,FALSE)),"")</f>
        <v>53.2</v>
      </c>
      <c r="AD70" s="705">
        <f>IFERROR(IF(VLOOKUP($G70,DE_28_I!$G$3:$J$119,4,FALSE)="","",VLOOKUP($G70,DE_28_I!$G$3:$J$119,4,FALSE)),"")</f>
        <v>13.431990328966965</v>
      </c>
      <c r="AE70" s="705">
        <f>IFERROR(IF(VLOOKUP($G70,DE_31_I!$G$3:$J$119,4,FALSE)="","",VLOOKUP($G70,DE_31_I!$G$3:$J$119,4,FALSE)),"")</f>
        <v>505.15963628506188</v>
      </c>
      <c r="AF70" s="705">
        <f>IFERROR(IF(VLOOKUP($G70,DE_102_105_16_29_33_I!$G$3:$L$119,4,FALSE)="","",VLOOKUP($G70,DE_102_105_16_29_33_I!$G$3:$L$119,4,FALSE)),"")</f>
        <v>50</v>
      </c>
      <c r="AG70" s="705">
        <f>IFERROR(IF(VLOOKUP($G70,DE_102_105_16_29_33_I!$G$3:$L$119,5,FALSE)="","",VLOOKUP($G70,DE_102_105_16_29_33_I!$G$3:$L$119,5,FALSE)),"")</f>
        <v>55</v>
      </c>
      <c r="AH70" s="705"/>
      <c r="AI70" s="705" t="str">
        <f>IFERROR(IF(VLOOKUP($G70,EA_10_90_I!$G$3:$I$119,2,FALSE)="","",VLOOKUP($G70,EA_10_90_I!$G$3:$I$119,2,FALSE)),"")</f>
        <v>S/I</v>
      </c>
      <c r="AJ70" s="705" t="str">
        <f>IFERROR(IF(VLOOKUP($G70,EA_10_90_I!$G$3:$I$119,3,FALSE)="","",VLOOKUP($G70,EA_10_90_I!$G$3:$I$119,3,FALSE)),"")</f>
        <v>S/I</v>
      </c>
      <c r="AK70" s="705"/>
      <c r="AL70" s="705"/>
      <c r="AM70" s="705">
        <f>IFERROR(IF(VLOOKUP($G70,EA_34_I!$G$3:$J$119,4,FALSE)="","",VLOOKUP($G70,EA_34_I!$G$3:$J$119,4,FALSE)),"")</f>
        <v>1.2896150714771486</v>
      </c>
      <c r="AN70" s="705">
        <f>IFERROR(IF(VLOOKUP($G70,EA_35_I!$G$3:$J$119,4,FALSE)="","",VLOOKUP($G70,EA_35_I!$G$3:$J$119,4,FALSE)),"")</f>
        <v>7.01</v>
      </c>
      <c r="AO70" s="705">
        <f>IFERROR(IF(VLOOKUP($G70,EA_22_22a_I!$G$3:$J$119,4,FALSE)="","",VLOOKUP($G70,EA_22_22a_I!$G$3:$J$119,4,FALSE)),"")</f>
        <v>787.44</v>
      </c>
      <c r="AP70" s="705">
        <f>IFERROR(IF(VLOOKUP($G70,EA_22_22a_I!$G$3:$L$119,6,FALSE)="","",VLOOKUP($G70,EA_22_22a_I!$G$3:$L$119,6,FALSE)),"")</f>
        <v>745.91</v>
      </c>
      <c r="AQ70" s="705">
        <f>IFERROR(IF(VLOOKUP($G70,EA_23_I!$G$3:$L$119,6,FALSE)="","",VLOOKUP($G70,EA_23_I!$G$3:$L$119,6,FALSE)),"")</f>
        <v>0.05</v>
      </c>
      <c r="AR70" s="705"/>
      <c r="AS70" s="705"/>
      <c r="AT70" s="705"/>
      <c r="AU70" s="705">
        <f>IFERROR(IF(VLOOKUP($G70,BPU_24_I!$G$3:$J$119,4,FALSE)="","",VLOOKUP($G70,BPU_24_I!$G$3:$J$119,4,FALSE)),"")</f>
        <v>621.34</v>
      </c>
      <c r="AV70" s="705">
        <f>IFERROR(IF(VLOOKUP($G70,IS_91_I!$G$3:$H$119,2,FALSE)="","",VLOOKUP($G70,IS_91_I!$G$3:$H$119,2,FALSE)),"")</f>
        <v>11.99</v>
      </c>
      <c r="AW70" s="705">
        <f>IFERROR(IF(VLOOKUP($G70,IS_40_I!$G$3:$H$119,2,FALSE)="","",VLOOKUP($G70,IS_40_I!$G$3:$H$119,2,FALSE)),"")</f>
        <v>74.14</v>
      </c>
      <c r="AX70" s="705">
        <f>IFERROR(IF(VLOOKUP($G70,IS_31_I!$G$3:$H$119,2,FALSE)="","",VLOOKUP($G70,IS_31_I!$G$3:$H$119,2,FALSE)),"")</f>
        <v>19.66</v>
      </c>
      <c r="AY70" s="705">
        <f>IFERROR(IF(VLOOKUP($G70,IS_32_I!$G$3:$H$119,2,FALSE)="","",VLOOKUP($G70,IS_32_I!$G$3:$H$119,2,FALSE)),"")</f>
        <v>3639</v>
      </c>
      <c r="AZ70" s="705">
        <f>IFERROR(IF(VLOOKUP($G70,IS_33_I!$G$3:$H$119,2,FALSE)="","",VLOOKUP($G70,IS_33_I!$G$3:$H$119,2,FALSE)),"")</f>
        <v>7.77</v>
      </c>
      <c r="BA70" s="705">
        <f>IFERROR(IF(VLOOKUP($G70,IS_34_I!$G$3:$H$119,2,FALSE)="","",VLOOKUP($G70,IS_34_I!$G$3:$H$119,2,FALSE)),"")</f>
        <v>0.89</v>
      </c>
      <c r="BB70" s="705">
        <f>IFERROR(IF(VLOOKUP($G70,IS_36_I!$G$3:$I$119,3,FALSE)="","",VLOOKUP($G70,IS_36_I!$G$3:$I$119,3,FALSE)),"")</f>
        <v>15.8</v>
      </c>
      <c r="BC70" s="705">
        <f>IFERROR(IF(VLOOKUP($G70,IS_37_I!$G$3:$I$119,3,FALSE)="","",VLOOKUP($G70,IS_37_I!$G$3:$I$119,3,FALSE)),"")</f>
        <v>20.27</v>
      </c>
      <c r="BD70" s="705" t="str">
        <f>IFERROR(IF(VLOOKUP($G70,IS_39_I!$G$3:$L$119,6,FALSE)="","",VLOOKUP($G70,IS_39_I!$G$3:$L$119,6,FALSE)),"")</f>
        <v>S/I</v>
      </c>
      <c r="BE70" s="705" t="str">
        <f>IFERROR(IF(VLOOKUP($G70,IS_39a_I!$G$3:$J$119,4,FALSE)="","",VLOOKUP($G70,IS_39a_I!$G$3:$J$119,4,FALSE)),"")</f>
        <v>S/I</v>
      </c>
      <c r="BF70" s="705">
        <f>IFERROR(IF(VLOOKUP($G70,IS_58_I!$G$3:$L$119,6,FALSE)="","",VLOOKUP($G70,IS_58_I!$G$3:$L$119,6,FALSE)),"")</f>
        <v>0.49055964679705433</v>
      </c>
      <c r="BG70" s="705"/>
      <c r="BH70" s="705">
        <f>IFERROR(IF(VLOOKUP($G70,DE_48_I!$G$3:$J$119,4,FALSE)="","",VLOOKUP($G70,DE_48_I!$G$3:$J$119,4,FALSE)),"")</f>
        <v>10.39</v>
      </c>
      <c r="BI70" s="705"/>
      <c r="BJ70" s="705">
        <f>IFERROR(IF(VLOOKUP($G70,IS_5_I!$G$3:$J$119,4,FALSE)="","",VLOOKUP($G70,IS_5_I!$G$3:$J$119,4,FALSE)),"")</f>
        <v>0</v>
      </c>
      <c r="BK70" s="705" t="str">
        <f>IFERROR(IF(VLOOKUP($G70,EA_48_I!$G$3:$J$119,4,FALSE)="","",VLOOKUP($G70,EA_48_I!$G$3:$J$119,4,FALSE)),"")</f>
        <v>Comuna no costera</v>
      </c>
      <c r="BL70" s="705">
        <f>IFERROR(IF(VLOOKUP($G70,IG_1_I!$G$3:$J$119,4,FALSE)="","",VLOOKUP($G70,IG_1_I!$G$3:$J$119,4,FALSE)),"")</f>
        <v>27.99</v>
      </c>
      <c r="BM70" s="705" t="str">
        <f>IFERROR(IF(VLOOKUP($G70,IG_66_I!$G$3:$H$119,2,FALSE)="","",VLOOKUP($G70,IG_66_I!$G$3:$H$119,2,FALSE)),"")</f>
        <v>NO</v>
      </c>
      <c r="BN70" s="705">
        <f>IFERROR(IF(VLOOKUP($G70,DE_3_I!$G$3:$J$119,4,FALSE)="","",VLOOKUP($G70,DE_3_I!$G$3:$J$119,4,FALSE)),"")</f>
        <v>33.06</v>
      </c>
      <c r="BO70" s="702"/>
      <c r="BP70" s="702"/>
      <c r="BQ70" s="702"/>
      <c r="BR70" s="702"/>
      <c r="BS70" s="705" t="str">
        <f>IFERROR(IF(VLOOKUP($G70,DE_98_IC!#REF!,2,FALSE)="","",VLOOKUP($G70,DE_98_IC!#REF!,2,FALSE)),"")</f>
        <v/>
      </c>
      <c r="BT70" s="705">
        <f>IFERROR(IF(VLOOKUP($G70,IP_6_I!$G$3:$J$119,4,FALSE)="","",VLOOKUP($G70,IP_6_I!$G$3:$J$119,4,FALSE)),"")</f>
        <v>0</v>
      </c>
      <c r="BU70" s="705" t="str">
        <f>IFERROR(IF(VLOOKUP($G70,IP_48_34_34a_I!$G$3:$N$119,7,FALSE)="","",VLOOKUP($G70,IP_48_34_34a_I!$G$3:$N$119,7,FALSE)),"")</f>
        <v>NO</v>
      </c>
      <c r="BV70" s="705" t="str">
        <f>IFERROR(IF(VLOOKUP($G70,IP_48_34_34a_I!$G$3:$N$119,8,FALSE)="","",VLOOKUP($G70,IP_48_34_34a_I!$G$3:$N$119,8,FALSE)),"")</f>
        <v>NO</v>
      </c>
      <c r="BW70" s="705" t="str">
        <f>IFERROR(IF(VLOOKUP($G70,IP_48_34_34a_I!$G$3:$N$119,6,FALSE)="","",VLOOKUP($G70,IP_48_34_34a_I!$G$3:$N$119,6,FALSE)),"")</f>
        <v>SI</v>
      </c>
      <c r="BX70" s="705">
        <f>IFERROR(IF(VLOOKUP($G70,IP_43_43a_I!$G$3:$L$119,5,FALSE)="","",VLOOKUP($G70,IP_43_43a_I!$G$3:$L$119,5,FALSE)),"")</f>
        <v>0</v>
      </c>
      <c r="BY70" s="705">
        <f>IFERROR(IF(VLOOKUP($G70,IP_43_43a_I!$G$3:$L$119,6,FALSE)="","",VLOOKUP($G70,IP_43_43a_I!$G$3:$L$119,6,FALSE)),"")</f>
        <v>0</v>
      </c>
      <c r="BZ70" s="705"/>
      <c r="CA70" s="705"/>
      <c r="CB70" s="705"/>
      <c r="CC70" s="705" t="str">
        <f>IFERROR(IF(VLOOKUP($G70,IG_92_I!$G$3:$H$119,2,FALSE)="","",VLOOKUP($G70,IG_92_I!$G$3:$H$119,2,FALSE)),"")</f>
        <v>SI</v>
      </c>
      <c r="CD70" s="705">
        <f>IFERROR(IF(VLOOKUP($G70,IG_91_I!$G$3:$K$119,5,FALSE)="","",VLOOKUP($G70,IG_91_I!$G$3:$K$119,5,FALSE)),"")</f>
        <v>1115.4000000000001</v>
      </c>
      <c r="CE70" s="705">
        <f>IFERROR(IF(VLOOKUP($G70,IG_90_I!$G$3:$H$119,2,FALSE)="","",VLOOKUP($G70,IG_90_I!$G$3:$H$119,2,FALSE)),"")</f>
        <v>27.01</v>
      </c>
    </row>
    <row r="71" spans="1:94" ht="15" x14ac:dyDescent="0.25">
      <c r="A71" s="429" t="s">
        <v>274</v>
      </c>
      <c r="B71" s="424" t="s">
        <v>275</v>
      </c>
      <c r="C71" s="419" t="s">
        <v>181</v>
      </c>
      <c r="D71" s="387" t="s">
        <v>275</v>
      </c>
      <c r="E71" s="377">
        <v>11101</v>
      </c>
      <c r="F71" s="424" t="s">
        <v>275</v>
      </c>
      <c r="G71" s="677">
        <v>11101</v>
      </c>
      <c r="H71" s="378">
        <f>IFERROR(IF(VLOOKUP($G71,BPU_20_I!$G$3:$H$119,2,FALSE)="","",VLOOKUP($G71,BPU_20_I!$G$3:$H$119,2,FALSE)),"")</f>
        <v>223.62</v>
      </c>
      <c r="I71" s="87">
        <f>IFERROR(IF(VLOOKUP($G71,BPU_21_I!$G$3:$J$119,4,FALSE)="","",VLOOKUP($G71,BPU_21_I!$G$3:$J$119,4,FALSE)),"")</f>
        <v>5.92</v>
      </c>
      <c r="J71" s="378">
        <f>IFERROR(IF(VLOOKUP($G71,BPU_22_I!$G$3:$H$119,2,FALSE)="","",VLOOKUP($G71,BPU_22_I!$G$3:$H$119,2,FALSE)),"")</f>
        <v>1118.82</v>
      </c>
      <c r="K71" s="378">
        <f>IFERROR(IF(VLOOKUP($G71,BPU_23_I!$G$3:$J$119,4,FALSE)="","",VLOOKUP($G71,BPU_23_I!$G$3:$J$119,4,FALSE)),"")</f>
        <v>1.89</v>
      </c>
      <c r="L71" s="378">
        <f>IFERROR(IF(VLOOKUP($G71,BPU_28a_I!$G$3:$J$119,4,FALSE)="","",VLOOKUP($G71,BPU_28a_I!$G$3:$J$119,4,FALSE)),"")</f>
        <v>87.3</v>
      </c>
      <c r="M71" s="378">
        <f>IFERROR(IF(VLOOKUP($G71,BPU_28b_I!$G$3:$J$119,4,FALSE)="","",VLOOKUP($G71,BPU_28b_I!$G$3:$J$119,4,FALSE)),"")</f>
        <v>100</v>
      </c>
      <c r="N71" s="378">
        <f>IFERROR(IF(VLOOKUP($G71,BPU_29_I!$G$3:$L$119,6,FALSE)="","",VLOOKUP($G71,BPU_29_I!$G$3:$L$119,6,FALSE)),"")</f>
        <v>7.06</v>
      </c>
      <c r="O71" s="378">
        <f>IFERROR(IF(VLOOKUP($G71,BPU_7_I!$G$3:$H$119,2,FALSE)="","",VLOOKUP($G71,BPU_7_I!$G$3:$H$119,2,FALSE)),"")</f>
        <v>1063.0899999999999</v>
      </c>
      <c r="P71" s="378" t="str">
        <f>IFERROR(IF(VLOOKUP($G71,BPU_8_I!$G$3:$J$119,4,FALSE)="","",VLOOKUP($G71,BPU_8_I!$G$3:$J$119,4,FALSE)),"")</f>
        <v>S/I</v>
      </c>
      <c r="Q71" s="378">
        <f>IFERROR(IF(VLOOKUP($G71,BPU_3_I!$G$3:$H$119,2,FALSE)="","",VLOOKUP($G71,BPU_3_I!$G$3:$H$119,2,FALSE)),"")</f>
        <v>805.33</v>
      </c>
      <c r="R71" s="378">
        <f>IFERROR(IF(VLOOKUP($G71,BPU_4_I!$G$3:$H$119,2,FALSE)="","",VLOOKUP($G71,BPU_4_I!$G$3:$H$119,2,FALSE)),"")</f>
        <v>1</v>
      </c>
      <c r="S71" s="378">
        <f>IFERROR(IF(VLOOKUP($G71,BPU_1_I!$G$3:$H$119,2,FALSE)="","",VLOOKUP($G71,BPU_1_I!$G$3:$H$119,2,FALSE)),"")</f>
        <v>530.29</v>
      </c>
      <c r="T71" s="378">
        <f>IFERROR(IF(VLOOKUP($G71,BPU_25_I!$G$3:$H$119,2,FALSE)="","",VLOOKUP($G71,BPU_25_I!$G$3:$H$119,2,FALSE)),"")</f>
        <v>1966.32</v>
      </c>
      <c r="U71" s="378" t="str">
        <f>IFERROR(IF(VLOOKUP($G71,BPU_26_26x_26b_I!$G$3:$H$119,2,FALSE)="","",VLOOKUP($G71,BPU_26_26x_26b_I!$G$3:$H$119,2,FALSE)),"")</f>
        <v>S/I</v>
      </c>
      <c r="V71" s="378" t="str">
        <f>IFERROR(IF(VLOOKUP($G71,BPU_26_26x_26b_I!$G$3:$I$119,3,FALSE)="","",VLOOKUP($G71,BPU_26_26x_26b_I!$G$3:$I$119,3,FALSE)),"")</f>
        <v>S/I</v>
      </c>
      <c r="W71" s="378" t="str">
        <f>IFERROR(IF(VLOOKUP($G71,BPU_26_26x_26b_I!$G$3:$J$119,4,FALSE)="","",VLOOKUP($G71,BPU_26_26x_26b_I!$G$3:$J$119,4,FALSE)),"")</f>
        <v>S/I</v>
      </c>
      <c r="X71" s="378"/>
      <c r="Y71" s="378" t="str">
        <f>IFERROR(IF(VLOOKUP($G71,EA_93_I!$G$3:$L$119,6,FALSE)="","",VLOOKUP($G71,EA_93_I!$G$3:$L$119,6,FALSE)),"")</f>
        <v>S/I</v>
      </c>
      <c r="Z71" s="689">
        <v>20.52</v>
      </c>
      <c r="AA71" s="378" t="str">
        <f>IFERROR(IF(VLOOKUP($G71,DE_102_105_16_29_33_I!$G$3:$L$119,6,FALSE)="","",VLOOKUP($G71,DE_102_105_16_29_33_I!$G$3:$L$119,6,FALSE)),"")</f>
        <v>S/I</v>
      </c>
      <c r="AB71" s="378" t="str">
        <f>IFERROR(IF(VLOOKUP($G71,DE_102_105_16_29_33_I!$G$3:$L$119,2,FALSE)="","",VLOOKUP($G71,DE_102_105_16_29_33_I!$G$3:$L$119,2,FALSE)),"")</f>
        <v>S/I</v>
      </c>
      <c r="AC71" s="378" t="str">
        <f>IFERROR(IF(VLOOKUP($G71,DE_102_105_16_29_33_I!$G$3:$L$119,3,FALSE)="","",VLOOKUP($G71,DE_102_105_16_29_33_I!$G$3:$L$119,3,FALSE)),"")</f>
        <v>S/I</v>
      </c>
      <c r="AD71" s="378">
        <f>IFERROR(IF(VLOOKUP($G71,DE_28_I!$G$3:$J$119,4,FALSE)="","",VLOOKUP($G71,DE_28_I!$G$3:$J$119,4,FALSE)),"")</f>
        <v>0</v>
      </c>
      <c r="AE71" s="378">
        <f>IFERROR(IF(VLOOKUP($G71,DE_31_I!$G$3:$J$119,4,FALSE)="","",VLOOKUP($G71,DE_31_I!$G$3:$J$119,4,FALSE)),"")</f>
        <v>486.6743916570104</v>
      </c>
      <c r="AF71" s="378" t="str">
        <f>IFERROR(IF(VLOOKUP($G71,DE_102_105_16_29_33_I!$G$3:$L$119,4,FALSE)="","",VLOOKUP($G71,DE_102_105_16_29_33_I!$G$3:$L$119,4,FALSE)),"")</f>
        <v>S/I</v>
      </c>
      <c r="AG71" s="378" t="str">
        <f>IFERROR(IF(VLOOKUP($G71,DE_102_105_16_29_33_I!$G$3:$L$119,5,FALSE)="","",VLOOKUP($G71,DE_102_105_16_29_33_I!$G$3:$L$119,5,FALSE)),"")</f>
        <v>S/I</v>
      </c>
      <c r="AH71" s="378"/>
      <c r="AI71" s="378" t="str">
        <f>IFERROR(IF(VLOOKUP($G71,EA_10_90_I!$G$3:$I$119,2,FALSE)="","",VLOOKUP($G71,EA_10_90_I!$G$3:$I$119,2,FALSE)),"")</f>
        <v>S/I</v>
      </c>
      <c r="AJ71" s="378" t="str">
        <f>IFERROR(IF(VLOOKUP($G71,EA_10_90_I!$G$3:$I$119,3,FALSE)="","",VLOOKUP($G71,EA_10_90_I!$G$3:$I$119,3,FALSE)),"")</f>
        <v>S/I</v>
      </c>
      <c r="AK71" s="378"/>
      <c r="AL71" s="378"/>
      <c r="AM71" s="690">
        <f>IFERROR(IF(VLOOKUP($G71,EA_34_I!$G$3:$J$119,4,FALSE)="","",VLOOKUP($G71,EA_34_I!$G$3:$J$119,4,FALSE)),"")</f>
        <v>1.3139891109382689</v>
      </c>
      <c r="AN71" s="378" t="str">
        <f>IFERROR(IF(VLOOKUP($G71,EA_35_I!$G$3:$J$119,4,FALSE)="","",VLOOKUP($G71,EA_35_I!$G$3:$J$119,4,FALSE)),"")</f>
        <v>S/R</v>
      </c>
      <c r="AO71" s="378">
        <f>IFERROR(IF(VLOOKUP($G71,EA_22_22a_I!$G$3:$J$119,4,FALSE)="","",VLOOKUP($G71,EA_22_22a_I!$G$3:$J$119,4,FALSE)),"")</f>
        <v>763.34</v>
      </c>
      <c r="AP71" s="378">
        <f>IFERROR(IF(VLOOKUP($G71,EA_22_22a_I!$G$3:$L$119,6,FALSE)="","",VLOOKUP($G71,EA_22_22a_I!$G$3:$L$119,6,FALSE)),"")</f>
        <v>543.6</v>
      </c>
      <c r="AQ71" s="378" t="str">
        <f>IFERROR(IF(VLOOKUP($G71,EA_23_I!$G$3:$L$119,6,FALSE)="","",VLOOKUP($G71,EA_23_I!$G$3:$L$119,6,FALSE)),"")</f>
        <v>S/I</v>
      </c>
      <c r="AR71" s="378"/>
      <c r="AS71" s="378"/>
      <c r="AT71" s="378"/>
      <c r="AU71" s="378">
        <f>IFERROR(IF(VLOOKUP($G71,BPU_24_I!$G$3:$J$119,4,FALSE)="","",VLOOKUP($G71,BPU_24_I!$G$3:$J$119,4,FALSE)),"")</f>
        <v>556.17999999999995</v>
      </c>
      <c r="AV71" s="378">
        <f>IFERROR(IF(VLOOKUP($G71,IS_91_I!$G$3:$H$119,2,FALSE)="","",VLOOKUP($G71,IS_91_I!$G$3:$H$119,2,FALSE)),"")</f>
        <v>12.22</v>
      </c>
      <c r="AW71" s="378">
        <f>IFERROR(IF(VLOOKUP($G71,IS_40_I!$G$3:$H$119,2,FALSE)="","",VLOOKUP($G71,IS_40_I!$G$3:$H$119,2,FALSE)),"")</f>
        <v>41.74</v>
      </c>
      <c r="AX71" s="378">
        <f>IFERROR(IF(VLOOKUP($G71,IS_31_I!$G$3:$H$119,2,FALSE)="","",VLOOKUP($G71,IS_31_I!$G$3:$H$119,2,FALSE)),"")</f>
        <v>15.04</v>
      </c>
      <c r="AY71" s="378">
        <f>IFERROR(IF(VLOOKUP($G71,IS_32_I!$G$3:$H$119,2,FALSE)="","",VLOOKUP($G71,IS_32_I!$G$3:$H$119,2,FALSE)),"")</f>
        <v>690</v>
      </c>
      <c r="AZ71" s="378">
        <f>IFERROR(IF(VLOOKUP($G71,IS_33_I!$G$3:$H$119,2,FALSE)="","",VLOOKUP($G71,IS_33_I!$G$3:$H$119,2,FALSE)),"")</f>
        <v>7.91</v>
      </c>
      <c r="BA71" s="378">
        <f>IFERROR(IF(VLOOKUP($G71,IS_34_I!$G$3:$H$119,2,FALSE)="","",VLOOKUP($G71,IS_34_I!$G$3:$H$119,2,FALSE)),"")</f>
        <v>0.46</v>
      </c>
      <c r="BB71" s="378">
        <f>IFERROR(IF(VLOOKUP($G71,IS_36_I!$G$3:$I$119,3,FALSE)="","",VLOOKUP($G71,IS_36_I!$G$3:$I$119,3,FALSE)),"")</f>
        <v>6.55</v>
      </c>
      <c r="BC71" s="378">
        <f>IFERROR(IF(VLOOKUP($G71,IS_37_I!$G$3:$I$119,3,FALSE)="","",VLOOKUP($G71,IS_37_I!$G$3:$I$119,3,FALSE)),"")</f>
        <v>13.47</v>
      </c>
      <c r="BD71" s="378">
        <f>IFERROR(IF(VLOOKUP($G71,IS_39_I!$G$3:$L$119,6,FALSE)="","",VLOOKUP($G71,IS_39_I!$G$3:$L$119,6,FALSE)),"")</f>
        <v>63.63</v>
      </c>
      <c r="BE71" s="378">
        <f>IFERROR(IF(VLOOKUP($G71,IS_39a_I!$G$3:$J$119,4,FALSE)="","",VLOOKUP($G71,IS_39a_I!$G$3:$J$119,4,FALSE)),"")</f>
        <v>28.77</v>
      </c>
      <c r="BF71" s="378">
        <f>IFERROR(IF(VLOOKUP($G71,IS_58_I!$G$3:$L$119,6,FALSE)="","",VLOOKUP($G71,IS_58_I!$G$3:$L$119,6,FALSE)),"")</f>
        <v>0.16056944214534016</v>
      </c>
      <c r="BG71" s="378"/>
      <c r="BH71" s="378">
        <f>IFERROR(IF(VLOOKUP($G71,DE_48_I!$G$3:$J$119,4,FALSE)="","",VLOOKUP($G71,DE_48_I!$G$3:$J$119,4,FALSE)),"")</f>
        <v>12.84</v>
      </c>
      <c r="BI71" s="378"/>
      <c r="BJ71" s="378">
        <f>IFERROR(IF(VLOOKUP($G71,IS_5_I!$G$3:$J$119,4,FALSE)="","",VLOOKUP($G71,IS_5_I!$G$3:$J$119,4,FALSE)),"")</f>
        <v>0.01</v>
      </c>
      <c r="BK71" s="378" t="str">
        <f>IFERROR(IF(VLOOKUP($G71,EA_48_I!$G$3:$J$119,4,FALSE)="","",VLOOKUP($G71,EA_48_I!$G$3:$J$119,4,FALSE)),"")</f>
        <v>Comuna no costera</v>
      </c>
      <c r="BL71" s="378">
        <f>IFERROR(IF(VLOOKUP($G71,IG_1_I!$G$3:$J$119,4,FALSE)="","",VLOOKUP($G71,IG_1_I!$G$3:$J$119,4,FALSE)),"")</f>
        <v>16.02</v>
      </c>
      <c r="BM71" s="378" t="str">
        <f>IFERROR(IF(VLOOKUP($G71,IG_66_I!$G$3:$H$119,2,FALSE)="","",VLOOKUP($G71,IG_66_I!$G$3:$H$119,2,FALSE)),"")</f>
        <v>NO</v>
      </c>
      <c r="BN71" s="690">
        <f>IFERROR(IF(VLOOKUP($G71,DE_3_I!$G$3:$J$119,4,FALSE)="","",VLOOKUP($G71,DE_3_I!$G$3:$J$119,4,FALSE)),"")</f>
        <v>52.65</v>
      </c>
      <c r="BO71" s="677"/>
      <c r="BP71" s="677"/>
      <c r="BQ71" s="677"/>
      <c r="BR71" s="677"/>
      <c r="BS71" s="378" t="str">
        <f>IFERROR(IF(VLOOKUP($G71,DE_98_IC!#REF!,2,FALSE)="","",VLOOKUP($G71,DE_98_IC!#REF!,2,FALSE)),"")</f>
        <v/>
      </c>
      <c r="BT71" s="378">
        <f>IFERROR(IF(VLOOKUP($G71,IP_6_I!$G$3:$J$119,4,FALSE)="","",VLOOKUP($G71,IP_6_I!$G$3:$J$119,4,FALSE)),"")</f>
        <v>8.4983884462642258</v>
      </c>
      <c r="BU71" s="378" t="str">
        <f>IFERROR(IF(VLOOKUP($G71,IP_48_34_34a_I!$G$3:$N$119,7,FALSE)="","",VLOOKUP($G71,IP_48_34_34a_I!$G$3:$N$119,7,FALSE)),"")</f>
        <v>S/ZCH</v>
      </c>
      <c r="BV71" s="378" t="str">
        <f>IFERROR(IF(VLOOKUP($G71,IP_48_34_34a_I!$G$3:$N$119,8,FALSE)="","",VLOOKUP($G71,IP_48_34_34a_I!$G$3:$N$119,8,FALSE)),"")</f>
        <v>S/ZCH</v>
      </c>
      <c r="BW71" s="378" t="str">
        <f>IFERROR(IF(VLOOKUP($G71,IP_48_34_34a_I!$G$3:$N$119,6,FALSE)="","",VLOOKUP($G71,IP_48_34_34a_I!$G$3:$N$119,6,FALSE)),"")</f>
        <v>NO</v>
      </c>
      <c r="BX71" s="378" t="str">
        <f>IFERROR(IF(VLOOKUP($G71,IP_43_43a_I!$G$3:$L$119,5,FALSE)="","",VLOOKUP($G71,IP_43_43a_I!$G$3:$L$119,5,FALSE)),"")</f>
        <v>Sin ZT</v>
      </c>
      <c r="BY71" s="378" t="str">
        <f>IFERROR(IF(VLOOKUP($G71,IP_43_43a_I!$G$3:$L$119,6,FALSE)="","",VLOOKUP($G71,IP_43_43a_I!$G$3:$L$119,6,FALSE)),"")</f>
        <v>Sin ZT</v>
      </c>
      <c r="BZ71" s="378"/>
      <c r="CA71" s="378"/>
      <c r="CB71" s="378"/>
      <c r="CC71" s="378" t="str">
        <f>IFERROR(IF(VLOOKUP($G71,IG_92_I!$G$3:$H$119,2,FALSE)="","",VLOOKUP($G71,IG_92_I!$G$3:$H$119,2,FALSE)),"")</f>
        <v>S/I</v>
      </c>
      <c r="CD71" s="378" t="str">
        <f>IFERROR(IF(VLOOKUP($G71,IG_91_I!$G$3:$K$119,5,FALSE)="","",VLOOKUP($G71,IG_91_I!$G$3:$K$119,5,FALSE)),"")</f>
        <v/>
      </c>
      <c r="CE71" s="378">
        <f>IFERROR(IF(VLOOKUP($G71,IG_90_I!$G$3:$H$119,2,FALSE)="","",VLOOKUP($G71,IG_90_I!$G$3:$H$119,2,FALSE)),"")</f>
        <v>28.84</v>
      </c>
      <c r="CF71" s="96"/>
      <c r="CG71" s="96"/>
      <c r="CH71" s="96"/>
      <c r="CI71" s="96"/>
      <c r="CJ71" s="96"/>
      <c r="CK71" s="96"/>
      <c r="CL71" s="96"/>
      <c r="CM71" s="96"/>
      <c r="CN71" s="96"/>
      <c r="CO71" s="96"/>
      <c r="CP71" s="96"/>
    </row>
    <row r="72" spans="1:94" ht="15" x14ac:dyDescent="0.25">
      <c r="A72" s="429" t="s">
        <v>276</v>
      </c>
      <c r="B72" s="429" t="s">
        <v>276</v>
      </c>
      <c r="C72" s="419" t="s">
        <v>181</v>
      </c>
      <c r="D72" s="392" t="s">
        <v>277</v>
      </c>
      <c r="E72" s="377">
        <v>12101</v>
      </c>
      <c r="F72" s="165" t="s">
        <v>277</v>
      </c>
      <c r="G72" s="677">
        <v>12101</v>
      </c>
      <c r="H72" s="378">
        <f>IFERROR(IF(VLOOKUP($G72,BPU_20_I!$G$3:$H$119,2,FALSE)="","",VLOOKUP($G72,BPU_20_I!$G$3:$H$119,2,FALSE)),"")</f>
        <v>302.26</v>
      </c>
      <c r="I72" s="87">
        <f>IFERROR(IF(VLOOKUP($G72,BPU_21_I!$G$3:$J$119,4,FALSE)="","",VLOOKUP($G72,BPU_21_I!$G$3:$J$119,4,FALSE)),"")</f>
        <v>6.15</v>
      </c>
      <c r="J72" s="378">
        <f>IFERROR(IF(VLOOKUP($G72,BPU_22_I!$G$3:$H$119,2,FALSE)="","",VLOOKUP($G72,BPU_22_I!$G$3:$H$119,2,FALSE)),"")</f>
        <v>833.51</v>
      </c>
      <c r="K72" s="378">
        <f>IFERROR(IF(VLOOKUP($G72,BPU_23_I!$G$3:$J$119,4,FALSE)="","",VLOOKUP($G72,BPU_23_I!$G$3:$J$119,4,FALSE)),"")</f>
        <v>6.47</v>
      </c>
      <c r="L72" s="378">
        <f>IFERROR(IF(VLOOKUP($G72,BPU_28a_I!$G$3:$J$119,4,FALSE)="","",VLOOKUP($G72,BPU_28a_I!$G$3:$J$119,4,FALSE)),"")</f>
        <v>76.52</v>
      </c>
      <c r="M72" s="378">
        <f>IFERROR(IF(VLOOKUP($G72,BPU_28b_I!$G$3:$J$119,4,FALSE)="","",VLOOKUP($G72,BPU_28b_I!$G$3:$J$119,4,FALSE)),"")</f>
        <v>99.11</v>
      </c>
      <c r="N72" s="378">
        <f>IFERROR(IF(VLOOKUP($G72,BPU_29_I!$G$3:$L$119,6,FALSE)="","",VLOOKUP($G72,BPU_29_I!$G$3:$L$119,6,FALSE)),"")</f>
        <v>11.12</v>
      </c>
      <c r="O72" s="378">
        <f>IFERROR(IF(VLOOKUP($G72,BPU_7_I!$G$3:$H$119,2,FALSE)="","",VLOOKUP($G72,BPU_7_I!$G$3:$H$119,2,FALSE)),"")</f>
        <v>1058.2</v>
      </c>
      <c r="P72" s="378">
        <f>IFERROR(IF(VLOOKUP($G72,BPU_8_I!$G$3:$J$119,4,FALSE)="","",VLOOKUP($G72,BPU_8_I!$G$3:$J$119,4,FALSE)),"")</f>
        <v>10.53</v>
      </c>
      <c r="Q72" s="378">
        <f>IFERROR(IF(VLOOKUP($G72,BPU_3_I!$G$3:$H$119,2,FALSE)="","",VLOOKUP($G72,BPU_3_I!$G$3:$H$119,2,FALSE)),"")</f>
        <v>798.4</v>
      </c>
      <c r="R72" s="378">
        <f>IFERROR(IF(VLOOKUP($G72,BPU_4_I!$G$3:$H$119,2,FALSE)="","",VLOOKUP($G72,BPU_4_I!$G$3:$H$119,2,FALSE)),"")</f>
        <v>0.8</v>
      </c>
      <c r="S72" s="378">
        <f>IFERROR(IF(VLOOKUP($G72,BPU_1_I!$G$3:$H$119,2,FALSE)="","",VLOOKUP($G72,BPU_1_I!$G$3:$H$119,2,FALSE)),"")</f>
        <v>674.07</v>
      </c>
      <c r="T72" s="378">
        <f>IFERROR(IF(VLOOKUP($G72,BPU_25_I!$G$3:$H$119,2,FALSE)="","",VLOOKUP($G72,BPU_25_I!$G$3:$H$119,2,FALSE)),"")</f>
        <v>298.70999999999998</v>
      </c>
      <c r="U72" s="378" t="str">
        <f>IFERROR(IF(VLOOKUP($G72,BPU_26_26x_26b_I!$G$3:$H$119,2,FALSE)="","",VLOOKUP($G72,BPU_26_26x_26b_I!$G$3:$H$119,2,FALSE)),"")</f>
        <v>S/I</v>
      </c>
      <c r="V72" s="378" t="str">
        <f>IFERROR(IF(VLOOKUP($G72,BPU_26_26x_26b_I!$G$3:$I$119,3,FALSE)="","",VLOOKUP($G72,BPU_26_26x_26b_I!$G$3:$I$119,3,FALSE)),"")</f>
        <v>S/I</v>
      </c>
      <c r="W72" s="378" t="str">
        <f>IFERROR(IF(VLOOKUP($G72,BPU_26_26x_26b_I!$G$3:$J$119,4,FALSE)="","",VLOOKUP($G72,BPU_26_26x_26b_I!$G$3:$J$119,4,FALSE)),"")</f>
        <v>S/I</v>
      </c>
      <c r="X72" s="378"/>
      <c r="Y72" s="378">
        <f>IFERROR(IF(VLOOKUP($G72,EA_93_I!$G$3:$L$119,6,FALSE)="","",VLOOKUP($G72,EA_93_I!$G$3:$L$119,6,FALSE)),"")</f>
        <v>3.47</v>
      </c>
      <c r="Z72" s="689">
        <v>28.11</v>
      </c>
      <c r="AA72" s="378" t="str">
        <f>IFERROR(IF(VLOOKUP($G72,DE_102_105_16_29_33_I!$G$3:$L$119,6,FALSE)="","",VLOOKUP($G72,DE_102_105_16_29_33_I!$G$3:$L$119,6,FALSE)),"")</f>
        <v>S/I</v>
      </c>
      <c r="AB72" s="378" t="str">
        <f>IFERROR(IF(VLOOKUP($G72,DE_102_105_16_29_33_I!$G$3:$L$119,2,FALSE)="","",VLOOKUP($G72,DE_102_105_16_29_33_I!$G$3:$L$119,2,FALSE)),"")</f>
        <v>S/I</v>
      </c>
      <c r="AC72" s="378" t="str">
        <f>IFERROR(IF(VLOOKUP($G72,DE_102_105_16_29_33_I!$G$3:$L$119,3,FALSE)="","",VLOOKUP($G72,DE_102_105_16_29_33_I!$G$3:$L$119,3,FALSE)),"")</f>
        <v>S/I</v>
      </c>
      <c r="AD72" s="378">
        <f>IFERROR(IF(VLOOKUP($G72,DE_28_I!$G$3:$J$119,4,FALSE)="","",VLOOKUP($G72,DE_28_I!$G$3:$J$119,4,FALSE)),"")</f>
        <v>4.3400266188299286</v>
      </c>
      <c r="AE72" s="378">
        <f>IFERROR(IF(VLOOKUP($G72,DE_31_I!$G$3:$J$119,4,FALSE)="","",VLOOKUP($G72,DE_31_I!$G$3:$J$119,4,FALSE)),"")</f>
        <v>499.10306116544183</v>
      </c>
      <c r="AF72" s="378" t="str">
        <f>IFERROR(IF(VLOOKUP($G72,DE_102_105_16_29_33_I!$G$3:$L$119,4,FALSE)="","",VLOOKUP($G72,DE_102_105_16_29_33_I!$G$3:$L$119,4,FALSE)),"")</f>
        <v>S/I</v>
      </c>
      <c r="AG72" s="378" t="str">
        <f>IFERROR(IF(VLOOKUP($G72,DE_102_105_16_29_33_I!$G$3:$L$119,5,FALSE)="","",VLOOKUP($G72,DE_102_105_16_29_33_I!$G$3:$L$119,5,FALSE)),"")</f>
        <v>S/I</v>
      </c>
      <c r="AH72" s="378"/>
      <c r="AI72" s="378" t="str">
        <f>IFERROR(IF(VLOOKUP($G72,EA_10_90_I!$G$3:$I$119,2,FALSE)="","",VLOOKUP($G72,EA_10_90_I!$G$3:$I$119,2,FALSE)),"")</f>
        <v>S/I</v>
      </c>
      <c r="AJ72" s="378" t="str">
        <f>IFERROR(IF(VLOOKUP($G72,EA_10_90_I!$G$3:$I$119,3,FALSE)="","",VLOOKUP($G72,EA_10_90_I!$G$3:$I$119,3,FALSE)),"")</f>
        <v>S/I</v>
      </c>
      <c r="AK72" s="378"/>
      <c r="AL72" s="378"/>
      <c r="AM72" s="690">
        <f>IFERROR(IF(VLOOKUP($G72,EA_34_I!$G$3:$J$119,4,FALSE)="","",VLOOKUP($G72,EA_34_I!$G$3:$J$119,4,FALSE)),"")</f>
        <v>1.2155641677889963</v>
      </c>
      <c r="AN72" s="378">
        <f>IFERROR(IF(VLOOKUP($G72,EA_35_I!$G$3:$J$119,4,FALSE)="","",VLOOKUP($G72,EA_35_I!$G$3:$J$119,4,FALSE)),"")</f>
        <v>1.0900000000000001</v>
      </c>
      <c r="AO72" s="378">
        <f>IFERROR(IF(VLOOKUP($G72,EA_22_22a_I!$G$3:$J$119,4,FALSE)="","",VLOOKUP($G72,EA_22_22a_I!$G$3:$J$119,4,FALSE)),"")</f>
        <v>759.96</v>
      </c>
      <c r="AP72" s="378">
        <f>IFERROR(IF(VLOOKUP($G72,EA_22_22a_I!$G$3:$L$119,6,FALSE)="","",VLOOKUP($G72,EA_22_22a_I!$G$3:$L$119,6,FALSE)),"")</f>
        <v>963.27</v>
      </c>
      <c r="AQ72" s="378" t="str">
        <f>IFERROR(IF(VLOOKUP($G72,EA_23_I!$G$3:$L$119,6,FALSE)="","",VLOOKUP($G72,EA_23_I!$G$3:$L$119,6,FALSE)),"")</f>
        <v>S/I</v>
      </c>
      <c r="AR72" s="378"/>
      <c r="AS72" s="378"/>
      <c r="AT72" s="378"/>
      <c r="AU72" s="378">
        <f>IFERROR(IF(VLOOKUP($G72,BPU_24_I!$G$3:$J$119,4,FALSE)="","",VLOOKUP($G72,BPU_24_I!$G$3:$J$119,4,FALSE)),"")</f>
        <v>676.73</v>
      </c>
      <c r="AV72" s="378">
        <f>IFERROR(IF(VLOOKUP($G72,IS_91_I!$G$3:$H$119,2,FALSE)="","",VLOOKUP($G72,IS_91_I!$G$3:$H$119,2,FALSE)),"")</f>
        <v>7.02</v>
      </c>
      <c r="AW72" s="378">
        <f>IFERROR(IF(VLOOKUP($G72,IS_40_I!$G$3:$H$119,2,FALSE)="","",VLOOKUP($G72,IS_40_I!$G$3:$H$119,2,FALSE)),"")</f>
        <v>53.43</v>
      </c>
      <c r="AX72" s="378">
        <f>IFERROR(IF(VLOOKUP($G72,IS_31_I!$G$3:$H$119,2,FALSE)="","",VLOOKUP($G72,IS_31_I!$G$3:$H$119,2,FALSE)),"")</f>
        <v>11.32</v>
      </c>
      <c r="AY72" s="378">
        <f>IFERROR(IF(VLOOKUP($G72,IS_32_I!$G$3:$H$119,2,FALSE)="","",VLOOKUP($G72,IS_32_I!$G$3:$H$119,2,FALSE)),"")</f>
        <v>2677</v>
      </c>
      <c r="AZ72" s="378">
        <f>IFERROR(IF(VLOOKUP($G72,IS_33_I!$G$3:$H$119,2,FALSE)="","",VLOOKUP($G72,IS_33_I!$G$3:$H$119,2,FALSE)),"")</f>
        <v>5.14</v>
      </c>
      <c r="BA72" s="378">
        <f>IFERROR(IF(VLOOKUP($G72,IS_34_I!$G$3:$H$119,2,FALSE)="","",VLOOKUP($G72,IS_34_I!$G$3:$H$119,2,FALSE)),"")</f>
        <v>1.1399999999999999</v>
      </c>
      <c r="BB72" s="378">
        <f>IFERROR(IF(VLOOKUP($G72,IS_36_I!$G$3:$I$119,3,FALSE)="","",VLOOKUP($G72,IS_36_I!$G$3:$I$119,3,FALSE)),"")</f>
        <v>4.42</v>
      </c>
      <c r="BC72" s="378">
        <f>IFERROR(IF(VLOOKUP($G72,IS_37_I!$G$3:$I$119,3,FALSE)="","",VLOOKUP($G72,IS_37_I!$G$3:$I$119,3,FALSE)),"")</f>
        <v>7.62</v>
      </c>
      <c r="BD72" s="378">
        <f>IFERROR(IF(VLOOKUP($G72,IS_39_I!$G$3:$L$119,6,FALSE)="","",VLOOKUP($G72,IS_39_I!$G$3:$L$119,6,FALSE)),"")</f>
        <v>64</v>
      </c>
      <c r="BE72" s="378">
        <f>IFERROR(IF(VLOOKUP($G72,IS_39a_I!$G$3:$J$119,4,FALSE)="","",VLOOKUP($G72,IS_39a_I!$G$3:$J$119,4,FALSE)),"")</f>
        <v>31.04</v>
      </c>
      <c r="BF72" s="378">
        <f>IFERROR(IF(VLOOKUP($G72,IS_58_I!$G$3:$L$119,6,FALSE)="","",VLOOKUP($G72,IS_58_I!$G$3:$L$119,6,FALSE)),"")</f>
        <v>4.8463630576934209E-2</v>
      </c>
      <c r="BG72" s="378"/>
      <c r="BH72" s="378">
        <f>IFERROR(IF(VLOOKUP($G72,DE_48_I!$G$3:$J$119,4,FALSE)="","",VLOOKUP($G72,DE_48_I!$G$3:$J$119,4,FALSE)),"")</f>
        <v>13.56</v>
      </c>
      <c r="BI72" s="378"/>
      <c r="BJ72" s="378">
        <f>IFERROR(IF(VLOOKUP($G72,IS_5_I!$G$3:$J$119,4,FALSE)="","",VLOOKUP($G72,IS_5_I!$G$3:$J$119,4,FALSE)),"")</f>
        <v>0</v>
      </c>
      <c r="BK72" s="378">
        <f>IFERROR(IF(VLOOKUP($G72,EA_48_I!$G$3:$J$119,4,FALSE)="","",VLOOKUP($G72,EA_48_I!$G$3:$J$119,4,FALSE)),"")</f>
        <v>0.27</v>
      </c>
      <c r="BL72" s="378">
        <f>IFERROR(IF(VLOOKUP($G72,IG_1_I!$G$3:$J$119,4,FALSE)="","",VLOOKUP($G72,IG_1_I!$G$3:$J$119,4,FALSE)),"")</f>
        <v>9.2100000000000009</v>
      </c>
      <c r="BM72" s="378" t="str">
        <f>IFERROR(IF(VLOOKUP($G72,IG_66_I!$G$3:$H$119,2,FALSE)="","",VLOOKUP($G72,IG_66_I!$G$3:$H$119,2,FALSE)),"")</f>
        <v>NO</v>
      </c>
      <c r="BN72" s="690">
        <f>IFERROR(IF(VLOOKUP($G72,DE_3_I!$G$3:$J$119,4,FALSE)="","",VLOOKUP($G72,DE_3_I!$G$3:$J$119,4,FALSE)),"")</f>
        <v>26.67</v>
      </c>
      <c r="BO72" s="677"/>
      <c r="BP72" s="677"/>
      <c r="BQ72" s="677"/>
      <c r="BR72" s="677"/>
      <c r="BS72" s="378" t="str">
        <f>IFERROR(IF(VLOOKUP($G72,DE_98_IC!#REF!,2,FALSE)="","",VLOOKUP($G72,DE_98_IC!#REF!,2,FALSE)),"")</f>
        <v/>
      </c>
      <c r="BT72" s="378">
        <f>IFERROR(IF(VLOOKUP($G72,IP_6_I!$G$3:$J$119,4,FALSE)="","",VLOOKUP($G72,IP_6_I!$G$3:$J$119,4,FALSE)),"")</f>
        <v>0.33399591316186489</v>
      </c>
      <c r="BU72" s="378" t="str">
        <f>IFERROR(IF(VLOOKUP($G72,IP_48_34_34a_I!$G$3:$N$119,7,FALSE)="","",VLOOKUP($G72,IP_48_34_34a_I!$G$3:$N$119,7,FALSE)),"")</f>
        <v>NO</v>
      </c>
      <c r="BV72" s="378" t="str">
        <f>IFERROR(IF(VLOOKUP($G72,IP_48_34_34a_I!$G$3:$N$119,8,FALSE)="","",VLOOKUP($G72,IP_48_34_34a_I!$G$3:$N$119,8,FALSE)),"")</f>
        <v>NO</v>
      </c>
      <c r="BW72" s="378" t="str">
        <f>IFERROR(IF(VLOOKUP($G72,IP_48_34_34a_I!$G$3:$N$119,6,FALSE)="","",VLOOKUP($G72,IP_48_34_34a_I!$G$3:$N$119,6,FALSE)),"")</f>
        <v>SI</v>
      </c>
      <c r="BX72" s="378">
        <f>IFERROR(IF(VLOOKUP($G72,IP_43_43a_I!$G$3:$L$119,5,FALSE)="","",VLOOKUP($G72,IP_43_43a_I!$G$3:$L$119,5,FALSE)),"")</f>
        <v>0</v>
      </c>
      <c r="BY72" s="378">
        <f>IFERROR(IF(VLOOKUP($G72,IP_43_43a_I!$G$3:$L$119,6,FALSE)="","",VLOOKUP($G72,IP_43_43a_I!$G$3:$L$119,6,FALSE)),"")</f>
        <v>0</v>
      </c>
      <c r="BZ72" s="378"/>
      <c r="CA72" s="378"/>
      <c r="CB72" s="378"/>
      <c r="CC72" s="378" t="str">
        <f>IFERROR(IF(VLOOKUP($G72,IG_92_I!$G$3:$H$119,2,FALSE)="","",VLOOKUP($G72,IG_92_I!$G$3:$H$119,2,FALSE)),"")</f>
        <v>S/I</v>
      </c>
      <c r="CD72" s="378">
        <f>IFERROR(IF(VLOOKUP($G72,IG_91_I!$G$3:$K$119,5,FALSE)="","",VLOOKUP($G72,IG_91_I!$G$3:$K$119,5,FALSE)),"")</f>
        <v>580.20000000000005</v>
      </c>
      <c r="CE72" s="378">
        <f>IFERROR(IF(VLOOKUP($G72,IG_90_I!$G$3:$H$119,2,FALSE)="","",VLOOKUP($G72,IG_90_I!$G$3:$H$119,2,FALSE)),"")</f>
        <v>27.51</v>
      </c>
      <c r="CF72" s="96"/>
      <c r="CG72" s="96"/>
      <c r="CH72" s="96"/>
      <c r="CI72" s="96"/>
      <c r="CJ72" s="96"/>
      <c r="CK72" s="96"/>
      <c r="CL72" s="96"/>
      <c r="CM72" s="96"/>
      <c r="CN72" s="96"/>
      <c r="CO72" s="96"/>
      <c r="CP72" s="96"/>
    </row>
    <row r="73" spans="1:94" ht="15" x14ac:dyDescent="0.25">
      <c r="A73" s="429" t="s">
        <v>278</v>
      </c>
      <c r="B73" s="429" t="s">
        <v>279</v>
      </c>
      <c r="C73" s="419" t="s">
        <v>280</v>
      </c>
      <c r="D73" s="392" t="s">
        <v>280</v>
      </c>
      <c r="E73" s="377">
        <v>13001</v>
      </c>
      <c r="F73" s="429" t="s">
        <v>279</v>
      </c>
      <c r="G73" s="677">
        <v>13101</v>
      </c>
      <c r="H73" s="378">
        <f>IFERROR(IF(VLOOKUP($G73,BPU_20_I!$G$3:$H$119,2,FALSE)="","",VLOOKUP($G73,BPU_20_I!$G$3:$H$119,2,FALSE)),"")</f>
        <v>355.57</v>
      </c>
      <c r="I73" s="87">
        <f>IFERROR(IF(VLOOKUP($G73,BPU_21_I!$G$3:$J$119,4,FALSE)="","",VLOOKUP($G73,BPU_21_I!$G$3:$J$119,4,FALSE)),"")</f>
        <v>1.1499999999999999</v>
      </c>
      <c r="J73" s="378">
        <f>IFERROR(IF(VLOOKUP($G73,BPU_22_I!$G$3:$H$119,2,FALSE)="","",VLOOKUP($G73,BPU_22_I!$G$3:$H$119,2,FALSE)),"")</f>
        <v>850.96</v>
      </c>
      <c r="K73" s="378">
        <f>IFERROR(IF(VLOOKUP($G73,BPU_23_I!$G$3:$J$119,4,FALSE)="","",VLOOKUP($G73,BPU_23_I!$G$3:$J$119,4,FALSE)),"")</f>
        <v>3.86</v>
      </c>
      <c r="L73" s="378">
        <f>IFERROR(IF(VLOOKUP($G73,BPU_28a_I!$G$3:$J$119,4,FALSE)="","",VLOOKUP($G73,BPU_28a_I!$G$3:$J$119,4,FALSE)),"")</f>
        <v>67.739999999999995</v>
      </c>
      <c r="M73" s="378">
        <f>IFERROR(IF(VLOOKUP($G73,BPU_28b_I!$G$3:$J$119,4,FALSE)="","",VLOOKUP($G73,BPU_28b_I!$G$3:$J$119,4,FALSE)),"")</f>
        <v>100</v>
      </c>
      <c r="N73" s="378">
        <f>IFERROR(IF(VLOOKUP($G73,BPU_29_I!$G$3:$L$119,6,FALSE)="","",VLOOKUP($G73,BPU_29_I!$G$3:$L$119,6,FALSE)),"")</f>
        <v>4.6399999999999997</v>
      </c>
      <c r="O73" s="378">
        <f>IFERROR(IF(VLOOKUP($G73,BPU_7_I!$G$3:$H$119,2,FALSE)="","",VLOOKUP($G73,BPU_7_I!$G$3:$H$119,2,FALSE)),"")</f>
        <v>1136.51</v>
      </c>
      <c r="P73" s="378">
        <f>IFERROR(IF(VLOOKUP($G73,BPU_8_I!$G$3:$J$119,4,FALSE)="","",VLOOKUP($G73,BPU_8_I!$G$3:$J$119,4,FALSE)),"")</f>
        <v>1.79</v>
      </c>
      <c r="Q73" s="378">
        <f>IFERROR(IF(VLOOKUP($G73,BPU_3_I!$G$3:$H$119,2,FALSE)="","",VLOOKUP($G73,BPU_3_I!$G$3:$H$119,2,FALSE)),"")</f>
        <v>376.29</v>
      </c>
      <c r="R73" s="378">
        <f>IFERROR(IF(VLOOKUP($G73,BPU_4_I!$G$3:$H$119,2,FALSE)="","",VLOOKUP($G73,BPU_4_I!$G$3:$H$119,2,FALSE)),"")</f>
        <v>1.24</v>
      </c>
      <c r="S73" s="378">
        <f>IFERROR(IF(VLOOKUP($G73,BPU_1_I!$G$3:$H$119,2,FALSE)="","",VLOOKUP($G73,BPU_1_I!$G$3:$H$119,2,FALSE)),"")</f>
        <v>600.70000000000005</v>
      </c>
      <c r="T73" s="378">
        <f>IFERROR(IF(VLOOKUP($G73,BPU_25_I!$G$3:$H$119,2,FALSE)="","",VLOOKUP($G73,BPU_25_I!$G$3:$H$119,2,FALSE)),"")</f>
        <v>158.13</v>
      </c>
      <c r="U73" s="378">
        <f>IFERROR(IF(VLOOKUP($G73,BPU_26_26x_26b_I!$G$3:$H$119,2,FALSE)="","",VLOOKUP($G73,BPU_26_26x_26b_I!$G$3:$H$119,2,FALSE)),"")</f>
        <v>16.46</v>
      </c>
      <c r="V73" s="378">
        <f>IFERROR(IF(VLOOKUP($G73,BPU_26_26x_26b_I!$G$3:$I$119,3,FALSE)="","",VLOOKUP($G73,BPU_26_26x_26b_I!$G$3:$I$119,3,FALSE)),"")</f>
        <v>16.43</v>
      </c>
      <c r="W73" s="378">
        <f>IFERROR(IF(VLOOKUP($G73,BPU_26_26x_26b_I!$G$3:$J$119,4,FALSE)="","",VLOOKUP($G73,BPU_26_26x_26b_I!$G$3:$J$119,4,FALSE)),"")</f>
        <v>1.27</v>
      </c>
      <c r="X73" s="378"/>
      <c r="Y73" s="378">
        <f>IFERROR(IF(VLOOKUP($G73,EA_93_I!$G$3:$L$119,6,FALSE)="","",VLOOKUP($G73,EA_93_I!$G$3:$L$119,6,FALSE)),"")</f>
        <v>11.37</v>
      </c>
      <c r="Z73" s="689">
        <v>79.459999999999994</v>
      </c>
      <c r="AA73" s="378">
        <f>IFERROR(IF(VLOOKUP($G73,DE_102_105_16_29_33_I!$G$3:$L$119,6,FALSE)="","",VLOOKUP($G73,DE_102_105_16_29_33_I!$G$3:$L$119,6,FALSE)),"")</f>
        <v>75</v>
      </c>
      <c r="AB73" s="378">
        <f>IFERROR(IF(VLOOKUP($G73,DE_102_105_16_29_33_I!$G$3:$L$119,2,FALSE)="","",VLOOKUP($G73,DE_102_105_16_29_33_I!$G$3:$L$119,2,FALSE)),"")</f>
        <v>42.8</v>
      </c>
      <c r="AC73" s="378">
        <f>IFERROR(IF(VLOOKUP($G73,DE_102_105_16_29_33_I!$G$3:$L$119,3,FALSE)="","",VLOOKUP($G73,DE_102_105_16_29_33_I!$G$3:$L$119,3,FALSE)),"")</f>
        <v>78</v>
      </c>
      <c r="AD73" s="378">
        <f>IFERROR(IF(VLOOKUP($G73,DE_28_I!$G$3:$J$119,4,FALSE)="","",VLOOKUP($G73,DE_28_I!$G$3:$J$119,4,FALSE)),"")</f>
        <v>2.992316159575946</v>
      </c>
      <c r="AE73" s="378">
        <f>IFERROR(IF(VLOOKUP($G73,DE_31_I!$G$3:$J$119,4,FALSE)="","",VLOOKUP($G73,DE_31_I!$G$3:$J$119,4,FALSE)),"")</f>
        <v>170.98949483291122</v>
      </c>
      <c r="AF73" s="378">
        <f>IFERROR(IF(VLOOKUP($G73,DE_102_105_16_29_33_I!$G$3:$L$119,4,FALSE)="","",VLOOKUP($G73,DE_102_105_16_29_33_I!$G$3:$L$119,4,FALSE)),"")</f>
        <v>60</v>
      </c>
      <c r="AG73" s="378">
        <f>IFERROR(IF(VLOOKUP($G73,DE_102_105_16_29_33_I!$G$3:$L$119,5,FALSE)="","",VLOOKUP($G73,DE_102_105_16_29_33_I!$G$3:$L$119,5,FALSE)),"")</f>
        <v>85</v>
      </c>
      <c r="AH73" s="378"/>
      <c r="AI73" s="378">
        <f>IFERROR(IF(VLOOKUP($G73,EA_10_90_I!$G$3:$I$119,2,FALSE)="","",VLOOKUP($G73,EA_10_90_I!$G$3:$I$119,2,FALSE)),"")</f>
        <v>55.97</v>
      </c>
      <c r="AJ73" s="378">
        <f>IFERROR(IF(VLOOKUP($G73,EA_10_90_I!$G$3:$I$119,3,FALSE)="","",VLOOKUP($G73,EA_10_90_I!$G$3:$I$119,3,FALSE)),"")</f>
        <v>40.869999999999997</v>
      </c>
      <c r="AK73" s="378"/>
      <c r="AL73" s="378"/>
      <c r="AM73" s="690">
        <f>IFERROR(IF(VLOOKUP($G73,EA_34_I!$G$3:$J$119,4,FALSE)="","",VLOOKUP($G73,EA_34_I!$G$3:$J$119,4,FALSE)),"")</f>
        <v>1.2262563738603323</v>
      </c>
      <c r="AN73" s="378">
        <f>IFERROR(IF(VLOOKUP($G73,EA_35_I!$G$3:$J$119,4,FALSE)="","",VLOOKUP($G73,EA_35_I!$G$3:$J$119,4,FALSE)),"")</f>
        <v>0.02</v>
      </c>
      <c r="AO73" s="378">
        <f>IFERROR(IF(VLOOKUP($G73,EA_22_22a_I!$G$3:$J$119,4,FALSE)="","",VLOOKUP($G73,EA_22_22a_I!$G$3:$J$119,4,FALSE)),"")</f>
        <v>1090.97</v>
      </c>
      <c r="AP73" s="378">
        <f>IFERROR(IF(VLOOKUP($G73,EA_22_22a_I!$G$3:$L$119,6,FALSE)="","",VLOOKUP($G73,EA_22_22a_I!$G$3:$L$119,6,FALSE)),"")</f>
        <v>1853.48</v>
      </c>
      <c r="AQ73" s="378">
        <f>IFERROR(IF(VLOOKUP($G73,EA_23_I!$G$3:$L$119,6,FALSE)="","",VLOOKUP($G73,EA_23_I!$G$3:$L$119,6,FALSE)),"")</f>
        <v>0.01</v>
      </c>
      <c r="AR73" s="378"/>
      <c r="AS73" s="378"/>
      <c r="AT73" s="378"/>
      <c r="AU73" s="378">
        <f>IFERROR(IF(VLOOKUP($G73,BPU_24_I!$G$3:$J$119,4,FALSE)="","",VLOOKUP($G73,BPU_24_I!$G$3:$J$119,4,FALSE)),"")</f>
        <v>761.8</v>
      </c>
      <c r="AV73" s="378">
        <f>IFERROR(IF(VLOOKUP($G73,IS_91_I!$G$3:$H$119,2,FALSE)="","",VLOOKUP($G73,IS_91_I!$G$3:$H$119,2,FALSE)),"")</f>
        <v>4.34</v>
      </c>
      <c r="AW73" s="378">
        <f>IFERROR(IF(VLOOKUP($G73,IS_40_I!$G$3:$H$119,2,FALSE)="","",VLOOKUP($G73,IS_40_I!$G$3:$H$119,2,FALSE)),"")</f>
        <v>38.57</v>
      </c>
      <c r="AX73" s="378">
        <f>IFERROR(IF(VLOOKUP($G73,IS_31_I!$G$3:$H$119,2,FALSE)="","",VLOOKUP($G73,IS_31_I!$G$3:$H$119,2,FALSE)),"")</f>
        <v>9.48</v>
      </c>
      <c r="AY73" s="378">
        <f>IFERROR(IF(VLOOKUP($G73,IS_32_I!$G$3:$H$119,2,FALSE)="","",VLOOKUP($G73,IS_32_I!$G$3:$H$119,2,FALSE)),"")</f>
        <v>14405</v>
      </c>
      <c r="AZ73" s="378">
        <f>IFERROR(IF(VLOOKUP($G73,IS_33_I!$G$3:$H$119,2,FALSE)="","",VLOOKUP($G73,IS_33_I!$G$3:$H$119,2,FALSE)),"")</f>
        <v>10.62</v>
      </c>
      <c r="BA73" s="378">
        <f>IFERROR(IF(VLOOKUP($G73,IS_34_I!$G$3:$H$119,2,FALSE)="","",VLOOKUP($G73,IS_34_I!$G$3:$H$119,2,FALSE)),"")</f>
        <v>3.37</v>
      </c>
      <c r="BB73" s="378">
        <f>IFERROR(IF(VLOOKUP($G73,IS_36_I!$G$3:$I$119,3,FALSE)="","",VLOOKUP($G73,IS_36_I!$G$3:$I$119,3,FALSE)),"")</f>
        <v>5.93</v>
      </c>
      <c r="BC73" s="378">
        <f>IFERROR(IF(VLOOKUP($G73,IS_37_I!$G$3:$I$119,3,FALSE)="","",VLOOKUP($G73,IS_37_I!$G$3:$I$119,3,FALSE)),"")</f>
        <v>11.64</v>
      </c>
      <c r="BD73" s="378">
        <f>IFERROR(IF(VLOOKUP($G73,IS_39_I!$G$3:$L$119,6,FALSE)="","",VLOOKUP($G73,IS_39_I!$G$3:$L$119,6,FALSE)),"")</f>
        <v>49.01</v>
      </c>
      <c r="BE73" s="378">
        <f>IFERROR(IF(VLOOKUP($G73,IS_39a_I!$G$3:$J$119,4,FALSE)="","",VLOOKUP($G73,IS_39a_I!$G$3:$J$119,4,FALSE)),"")</f>
        <v>42.42</v>
      </c>
      <c r="BF73" s="378">
        <f>IFERROR(IF(VLOOKUP($G73,IS_58_I!$G$3:$L$119,6,FALSE)="","",VLOOKUP($G73,IS_58_I!$G$3:$L$119,6,FALSE)),"")</f>
        <v>7.267053530398726E-2</v>
      </c>
      <c r="BG73" s="378"/>
      <c r="BH73" s="378">
        <f>IFERROR(IF(VLOOKUP($G73,DE_48_I!$G$3:$J$119,4,FALSE)="","",VLOOKUP($G73,DE_48_I!$G$3:$J$119,4,FALSE)),"")</f>
        <v>0.77</v>
      </c>
      <c r="BI73" s="378"/>
      <c r="BJ73" s="378">
        <f>IFERROR(IF(VLOOKUP($G73,IS_5_I!$G$3:$J$119,4,FALSE)="","",VLOOKUP($G73,IS_5_I!$G$3:$J$119,4,FALSE)),"")</f>
        <v>0.03</v>
      </c>
      <c r="BK73" s="378" t="str">
        <f>IFERROR(IF(VLOOKUP($G73,EA_48_I!$G$3:$J$119,4,FALSE)="","",VLOOKUP($G73,EA_48_I!$G$3:$J$119,4,FALSE)),"")</f>
        <v>Comuna no costera</v>
      </c>
      <c r="BL73" s="378">
        <f>IFERROR(IF(VLOOKUP($G73,IG_1_I!$G$3:$J$119,4,FALSE)="","",VLOOKUP($G73,IG_1_I!$G$3:$J$119,4,FALSE)),"")</f>
        <v>26.66</v>
      </c>
      <c r="BM73" s="378" t="str">
        <f>IFERROR(IF(VLOOKUP($G73,IG_66_I!$G$3:$H$119,2,FALSE)="","",VLOOKUP($G73,IG_66_I!$G$3:$H$119,2,FALSE)),"")</f>
        <v>SI</v>
      </c>
      <c r="BN73" s="690">
        <f>IFERROR(IF(VLOOKUP($G73,DE_3_I!$G$3:$J$119,4,FALSE)="","",VLOOKUP($G73,DE_3_I!$G$3:$J$119,4,FALSE)),"")</f>
        <v>2.54</v>
      </c>
      <c r="BO73" s="677"/>
      <c r="BP73" s="677"/>
      <c r="BQ73" s="677"/>
      <c r="BR73" s="677"/>
      <c r="BS73" s="378" t="str">
        <f>IFERROR(IF(VLOOKUP($G73,DE_98_IC!#REF!,2,FALSE)="","",VLOOKUP($G73,DE_98_IC!#REF!,2,FALSE)),"")</f>
        <v/>
      </c>
      <c r="BT73" s="378">
        <f>IFERROR(IF(VLOOKUP($G73,IP_6_I!$G$3:$J$119,4,FALSE)="","",VLOOKUP($G73,IP_6_I!$G$3:$J$119,4,FALSE)),"")</f>
        <v>3.8726808989107382</v>
      </c>
      <c r="BU73" s="378" t="str">
        <f>IFERROR(IF(VLOOKUP($G73,IP_48_34_34a_I!$G$3:$N$119,7,FALSE)="","",VLOOKUP($G73,IP_48_34_34a_I!$G$3:$N$119,7,FALSE)),"")</f>
        <v>NO</v>
      </c>
      <c r="BV73" s="378" t="str">
        <f>IFERROR(IF(VLOOKUP($G73,IP_48_34_34a_I!$G$3:$N$119,8,FALSE)="","",VLOOKUP($G73,IP_48_34_34a_I!$G$3:$N$119,8,FALSE)),"")</f>
        <v>NO</v>
      </c>
      <c r="BW73" s="378" t="str">
        <f>IFERROR(IF(VLOOKUP($G73,IP_48_34_34a_I!$G$3:$N$119,6,FALSE)="","",VLOOKUP($G73,IP_48_34_34a_I!$G$3:$N$119,6,FALSE)),"")</f>
        <v>SI</v>
      </c>
      <c r="BX73" s="378" t="str">
        <f>IFERROR(IF(VLOOKUP($G73,IP_43_43a_I!$G$3:$L$119,5,FALSE)="","",VLOOKUP($G73,IP_43_43a_I!$G$3:$L$119,5,FALSE)),"")</f>
        <v>Sin ZT</v>
      </c>
      <c r="BY73" s="378" t="str">
        <f>IFERROR(IF(VLOOKUP($G73,IP_43_43a_I!$G$3:$L$119,6,FALSE)="","",VLOOKUP($G73,IP_43_43a_I!$G$3:$L$119,6,FALSE)),"")</f>
        <v>Sin ZT</v>
      </c>
      <c r="BZ73" s="378"/>
      <c r="CA73" s="378"/>
      <c r="CB73" s="378"/>
      <c r="CC73" s="378" t="str">
        <f>IFERROR(IF(VLOOKUP($G73,IG_92_I!$G$3:$H$119,2,FALSE)="","",VLOOKUP($G73,IG_92_I!$G$3:$H$119,2,FALSE)),"")</f>
        <v>SI</v>
      </c>
      <c r="CD73" s="378">
        <f>IFERROR(IF(VLOOKUP($G73,IG_91_I!$G$3:$K$119,5,FALSE)="","",VLOOKUP($G73,IG_91_I!$G$3:$K$119,5,FALSE)),"")</f>
        <v>251.5</v>
      </c>
      <c r="CE73" s="378">
        <f>IFERROR(IF(VLOOKUP($G73,IG_90_I!$G$3:$H$119,2,FALSE)="","",VLOOKUP($G73,IG_90_I!$G$3:$H$119,2,FALSE)),"")</f>
        <v>22.31</v>
      </c>
      <c r="CF73" s="96"/>
      <c r="CG73" s="96"/>
      <c r="CH73" s="96"/>
      <c r="CI73" s="96"/>
      <c r="CJ73" s="96"/>
      <c r="CK73" s="96"/>
      <c r="CL73" s="96"/>
      <c r="CM73" s="96"/>
      <c r="CN73" s="96"/>
      <c r="CO73" s="96"/>
      <c r="CP73" s="96"/>
    </row>
    <row r="74" spans="1:94" ht="15" x14ac:dyDescent="0.25">
      <c r="A74" s="429" t="s">
        <v>278</v>
      </c>
      <c r="B74" s="429" t="s">
        <v>279</v>
      </c>
      <c r="C74" s="419" t="s">
        <v>280</v>
      </c>
      <c r="D74" s="392" t="s">
        <v>280</v>
      </c>
      <c r="E74" s="377">
        <v>13001</v>
      </c>
      <c r="F74" s="429" t="s">
        <v>281</v>
      </c>
      <c r="G74" s="677">
        <v>13102</v>
      </c>
      <c r="H74" s="378">
        <f>IFERROR(IF(VLOOKUP($G74,BPU_20_I!$G$3:$H$119,2,FALSE)="","",VLOOKUP($G74,BPU_20_I!$G$3:$H$119,2,FALSE)),"")</f>
        <v>241.34</v>
      </c>
      <c r="I74" s="87">
        <f>IFERROR(IF(VLOOKUP($G74,BPU_21_I!$G$3:$J$119,4,FALSE)="","",VLOOKUP($G74,BPU_21_I!$G$3:$J$119,4,FALSE)),"")</f>
        <v>4.42</v>
      </c>
      <c r="J74" s="378">
        <f>IFERROR(IF(VLOOKUP($G74,BPU_22_I!$G$3:$H$119,2,FALSE)="","",VLOOKUP($G74,BPU_22_I!$G$3:$H$119,2,FALSE)),"")</f>
        <v>804.34</v>
      </c>
      <c r="K74" s="378">
        <f>IFERROR(IF(VLOOKUP($G74,BPU_23_I!$G$3:$J$119,4,FALSE)="","",VLOOKUP($G74,BPU_23_I!$G$3:$J$119,4,FALSE)),"")</f>
        <v>10.8</v>
      </c>
      <c r="L74" s="378">
        <f>IFERROR(IF(VLOOKUP($G74,BPU_28a_I!$G$3:$J$119,4,FALSE)="","",VLOOKUP($G74,BPU_28a_I!$G$3:$J$119,4,FALSE)),"")</f>
        <v>85.57</v>
      </c>
      <c r="M74" s="378">
        <f>IFERROR(IF(VLOOKUP($G74,BPU_28b_I!$G$3:$J$119,4,FALSE)="","",VLOOKUP($G74,BPU_28b_I!$G$3:$J$119,4,FALSE)),"")</f>
        <v>100</v>
      </c>
      <c r="N74" s="378">
        <f>IFERROR(IF(VLOOKUP($G74,BPU_29_I!$G$3:$L$119,6,FALSE)="","",VLOOKUP($G74,BPU_29_I!$G$3:$L$119,6,FALSE)),"")</f>
        <v>14.58</v>
      </c>
      <c r="O74" s="378">
        <f>IFERROR(IF(VLOOKUP($G74,BPU_7_I!$G$3:$H$119,2,FALSE)="","",VLOOKUP($G74,BPU_7_I!$G$3:$H$119,2,FALSE)),"")</f>
        <v>1158.1099999999999</v>
      </c>
      <c r="P74" s="378">
        <f>IFERROR(IF(VLOOKUP($G74,BPU_8_I!$G$3:$J$119,4,FALSE)="","",VLOOKUP($G74,BPU_8_I!$G$3:$J$119,4,FALSE)),"")</f>
        <v>7.93</v>
      </c>
      <c r="Q74" s="378">
        <f>IFERROR(IF(VLOOKUP($G74,BPU_3_I!$G$3:$H$119,2,FALSE)="","",VLOOKUP($G74,BPU_3_I!$G$3:$H$119,2,FALSE)),"")</f>
        <v>722.04</v>
      </c>
      <c r="R74" s="378">
        <f>IFERROR(IF(VLOOKUP($G74,BPU_4_I!$G$3:$H$119,2,FALSE)="","",VLOOKUP($G74,BPU_4_I!$G$3:$H$119,2,FALSE)),"")</f>
        <v>0.72</v>
      </c>
      <c r="S74" s="378">
        <f>IFERROR(IF(VLOOKUP($G74,BPU_1_I!$G$3:$H$119,2,FALSE)="","",VLOOKUP($G74,BPU_1_I!$G$3:$H$119,2,FALSE)),"")</f>
        <v>533.76</v>
      </c>
      <c r="T74" s="378">
        <f>IFERROR(IF(VLOOKUP($G74,BPU_25_I!$G$3:$H$119,2,FALSE)="","",VLOOKUP($G74,BPU_25_I!$G$3:$H$119,2,FALSE)),"")</f>
        <v>251.88</v>
      </c>
      <c r="U74" s="378">
        <f>IFERROR(IF(VLOOKUP($G74,BPU_26_26x_26b_I!$G$3:$H$119,2,FALSE)="","",VLOOKUP($G74,BPU_26_26x_26b_I!$G$3:$H$119,2,FALSE)),"")</f>
        <v>5.86</v>
      </c>
      <c r="V74" s="378">
        <f>IFERROR(IF(VLOOKUP($G74,BPU_26_26x_26b_I!$G$3:$I$119,3,FALSE)="","",VLOOKUP($G74,BPU_26_26x_26b_I!$G$3:$I$119,3,FALSE)),"")</f>
        <v>5.79</v>
      </c>
      <c r="W74" s="378">
        <f>IFERROR(IF(VLOOKUP($G74,BPU_26_26x_26b_I!$G$3:$J$119,4,FALSE)="","",VLOOKUP($G74,BPU_26_26x_26b_I!$G$3:$J$119,4,FALSE)),"")</f>
        <v>0.22</v>
      </c>
      <c r="X74" s="378"/>
      <c r="Y74" s="378">
        <f>IFERROR(IF(VLOOKUP($G74,EA_93_I!$G$3:$L$119,6,FALSE)="","",VLOOKUP($G74,EA_93_I!$G$3:$L$119,6,FALSE)),"")</f>
        <v>3.11</v>
      </c>
      <c r="Z74" s="689">
        <v>82.04</v>
      </c>
      <c r="AA74" s="378">
        <f>IFERROR(IF(VLOOKUP($G74,DE_102_105_16_29_33_I!$G$3:$L$119,6,FALSE)="","",VLOOKUP($G74,DE_102_105_16_29_33_I!$G$3:$L$119,6,FALSE)),"")</f>
        <v>1.1538461538461537</v>
      </c>
      <c r="AB74" s="378">
        <f>IFERROR(IF(VLOOKUP($G74,DE_102_105_16_29_33_I!$G$3:$L$119,2,FALSE)="","",VLOOKUP($G74,DE_102_105_16_29_33_I!$G$3:$L$119,2,FALSE)),"")</f>
        <v>31</v>
      </c>
      <c r="AC74" s="378">
        <f>IFERROR(IF(VLOOKUP($G74,DE_102_105_16_29_33_I!$G$3:$L$119,3,FALSE)="","",VLOOKUP($G74,DE_102_105_16_29_33_I!$G$3:$L$119,3,FALSE)),"")</f>
        <v>68.599999999999994</v>
      </c>
      <c r="AD74" s="378">
        <f>IFERROR(IF(VLOOKUP($G74,DE_28_I!$G$3:$J$119,4,FALSE)="","",VLOOKUP($G74,DE_28_I!$G$3:$J$119,4,FALSE)),"")</f>
        <v>13.880695422840684</v>
      </c>
      <c r="AE74" s="378">
        <f>IFERROR(IF(VLOOKUP($G74,DE_31_I!$G$3:$J$119,4,FALSE)="","",VLOOKUP($G74,DE_31_I!$G$3:$J$119,4,FALSE)),"")</f>
        <v>427.98810887092111</v>
      </c>
      <c r="AF74" s="378">
        <f>IFERROR(IF(VLOOKUP($G74,DE_102_105_16_29_33_I!$G$3:$L$119,4,FALSE)="","",VLOOKUP($G74,DE_102_105_16_29_33_I!$G$3:$L$119,4,FALSE)),"")</f>
        <v>75</v>
      </c>
      <c r="AG74" s="378">
        <f>IFERROR(IF(VLOOKUP($G74,DE_102_105_16_29_33_I!$G$3:$L$119,5,FALSE)="","",VLOOKUP($G74,DE_102_105_16_29_33_I!$G$3:$L$119,5,FALSE)),"")</f>
        <v>90</v>
      </c>
      <c r="AH74" s="378"/>
      <c r="AI74" s="378">
        <f>IFERROR(IF(VLOOKUP($G74,EA_10_90_I!$G$3:$I$119,2,FALSE)="","",VLOOKUP($G74,EA_10_90_I!$G$3:$I$119,2,FALSE)),"")</f>
        <v>42.79</v>
      </c>
      <c r="AJ74" s="378">
        <f>IFERROR(IF(VLOOKUP($G74,EA_10_90_I!$G$3:$I$119,3,FALSE)="","",VLOOKUP($G74,EA_10_90_I!$G$3:$I$119,3,FALSE)),"")</f>
        <v>38.53</v>
      </c>
      <c r="AK74" s="378"/>
      <c r="AL74" s="378"/>
      <c r="AM74" s="690">
        <f>IFERROR(IF(VLOOKUP($G74,EA_34_I!$G$3:$J$119,4,FALSE)="","",VLOOKUP($G74,EA_34_I!$G$3:$J$119,4,FALSE)),"")</f>
        <v>1.3849733232365535</v>
      </c>
      <c r="AN74" s="378">
        <f>IFERROR(IF(VLOOKUP($G74,EA_35_I!$G$3:$J$119,4,FALSE)="","",VLOOKUP($G74,EA_35_I!$G$3:$J$119,4,FALSE)),"")</f>
        <v>0</v>
      </c>
      <c r="AO74" s="378">
        <f>IFERROR(IF(VLOOKUP($G74,EA_22_22a_I!$G$3:$J$119,4,FALSE)="","",VLOOKUP($G74,EA_22_22a_I!$G$3:$J$119,4,FALSE)),"")</f>
        <v>710.41</v>
      </c>
      <c r="AP74" s="378">
        <f>IFERROR(IF(VLOOKUP($G74,EA_22_22a_I!$G$3:$L$119,6,FALSE)="","",VLOOKUP($G74,EA_22_22a_I!$G$3:$L$119,6,FALSE)),"")</f>
        <v>1426.67</v>
      </c>
      <c r="AQ74" s="378">
        <f>IFERROR(IF(VLOOKUP($G74,EA_23_I!$G$3:$L$119,6,FALSE)="","",VLOOKUP($G74,EA_23_I!$G$3:$L$119,6,FALSE)),"")</f>
        <v>0.24</v>
      </c>
      <c r="AR74" s="378"/>
      <c r="AS74" s="378"/>
      <c r="AT74" s="378"/>
      <c r="AU74" s="378">
        <f>IFERROR(IF(VLOOKUP($G74,BPU_24_I!$G$3:$J$119,4,FALSE)="","",VLOOKUP($G74,BPU_24_I!$G$3:$J$119,4,FALSE)),"")</f>
        <v>547.74</v>
      </c>
      <c r="AV74" s="378">
        <f>IFERROR(IF(VLOOKUP($G74,IS_91_I!$G$3:$H$119,2,FALSE)="","",VLOOKUP($G74,IS_91_I!$G$3:$H$119,2,FALSE)),"")</f>
        <v>4.58</v>
      </c>
      <c r="AW74" s="378">
        <f>IFERROR(IF(VLOOKUP($G74,IS_40_I!$G$3:$H$119,2,FALSE)="","",VLOOKUP($G74,IS_40_I!$G$3:$H$119,2,FALSE)),"")</f>
        <v>41.53</v>
      </c>
      <c r="AX74" s="378">
        <f>IFERROR(IF(VLOOKUP($G74,IS_31_I!$G$3:$H$119,2,FALSE)="","",VLOOKUP($G74,IS_31_I!$G$3:$H$119,2,FALSE)),"")</f>
        <v>9.5399999999999991</v>
      </c>
      <c r="AY74" s="378">
        <f>IFERROR(IF(VLOOKUP($G74,IS_32_I!$G$3:$H$119,2,FALSE)="","",VLOOKUP($G74,IS_32_I!$G$3:$H$119,2,FALSE)),"")</f>
        <v>1847</v>
      </c>
      <c r="AZ74" s="378">
        <f>IFERROR(IF(VLOOKUP($G74,IS_33_I!$G$3:$H$119,2,FALSE)="","",VLOOKUP($G74,IS_33_I!$G$3:$H$119,2,FALSE)),"")</f>
        <v>8.6999999999999993</v>
      </c>
      <c r="BA74" s="378">
        <f>IFERROR(IF(VLOOKUP($G74,IS_34_I!$G$3:$H$119,2,FALSE)="","",VLOOKUP($G74,IS_34_I!$G$3:$H$119,2,FALSE)),"")</f>
        <v>2.35</v>
      </c>
      <c r="BB74" s="378">
        <f>IFERROR(IF(VLOOKUP($G74,IS_36_I!$G$3:$I$119,3,FALSE)="","",VLOOKUP($G74,IS_36_I!$G$3:$I$119,3,FALSE)),"")</f>
        <v>8.11</v>
      </c>
      <c r="BC74" s="378">
        <f>IFERROR(IF(VLOOKUP($G74,IS_37_I!$G$3:$I$119,3,FALSE)="","",VLOOKUP($G74,IS_37_I!$G$3:$I$119,3,FALSE)),"")</f>
        <v>19.66</v>
      </c>
      <c r="BD74" s="378">
        <f>IFERROR(IF(VLOOKUP($G74,IS_39_I!$G$3:$L$119,6,FALSE)="","",VLOOKUP($G74,IS_39_I!$G$3:$L$119,6,FALSE)),"")</f>
        <v>70</v>
      </c>
      <c r="BE74" s="378">
        <f>IFERROR(IF(VLOOKUP($G74,IS_39a_I!$G$3:$J$119,4,FALSE)="","",VLOOKUP($G74,IS_39a_I!$G$3:$J$119,4,FALSE)),"")</f>
        <v>29.9</v>
      </c>
      <c r="BF74" s="378">
        <f>IFERROR(IF(VLOOKUP($G74,IS_58_I!$G$3:$L$119,6,FALSE)="","",VLOOKUP($G74,IS_58_I!$G$3:$L$119,6,FALSE)),"")</f>
        <v>7.8657274062763877E-2</v>
      </c>
      <c r="BG74" s="378"/>
      <c r="BH74" s="378">
        <f>IFERROR(IF(VLOOKUP($G74,DE_48_I!$G$3:$J$119,4,FALSE)="","",VLOOKUP($G74,DE_48_I!$G$3:$J$119,4,FALSE)),"")</f>
        <v>23.54</v>
      </c>
      <c r="BI74" s="378"/>
      <c r="BJ74" s="378">
        <f>IFERROR(IF(VLOOKUP($G74,IS_5_I!$G$3:$J$119,4,FALSE)="","",VLOOKUP($G74,IS_5_I!$G$3:$J$119,4,FALSE)),"")</f>
        <v>0.25</v>
      </c>
      <c r="BK74" s="378" t="str">
        <f>IFERROR(IF(VLOOKUP($G74,EA_48_I!$G$3:$J$119,4,FALSE)="","",VLOOKUP($G74,EA_48_I!$G$3:$J$119,4,FALSE)),"")</f>
        <v>Comuna no costera</v>
      </c>
      <c r="BL74" s="378">
        <f>IFERROR(IF(VLOOKUP($G74,IG_1_I!$G$3:$J$119,4,FALSE)="","",VLOOKUP($G74,IG_1_I!$G$3:$J$119,4,FALSE)),"")</f>
        <v>52.38</v>
      </c>
      <c r="BM74" s="378" t="str">
        <f>IFERROR(IF(VLOOKUP($G74,IG_66_I!$G$3:$H$119,2,FALSE)="","",VLOOKUP($G74,IG_66_I!$G$3:$H$119,2,FALSE)),"")</f>
        <v>NO</v>
      </c>
      <c r="BN74" s="690">
        <f>IFERROR(IF(VLOOKUP($G74,DE_3_I!$G$3:$J$119,4,FALSE)="","",VLOOKUP($G74,DE_3_I!$G$3:$J$119,4,FALSE)),"")</f>
        <v>17.989999999999998</v>
      </c>
      <c r="BO74" s="677"/>
      <c r="BP74" s="677"/>
      <c r="BQ74" s="677"/>
      <c r="BR74" s="677"/>
      <c r="BS74" s="378" t="str">
        <f>IFERROR(IF(VLOOKUP($G74,DE_98_IC!#REF!,2,FALSE)="","",VLOOKUP($G74,DE_98_IC!#REF!,2,FALSE)),"")</f>
        <v/>
      </c>
      <c r="BT74" s="378">
        <f>IFERROR(IF(VLOOKUP($G74,IP_6_I!$G$3:$J$119,4,FALSE)="","",VLOOKUP($G74,IP_6_I!$G$3:$J$119,4,FALSE)),"")</f>
        <v>0</v>
      </c>
      <c r="BU74" s="378" t="str">
        <f>IFERROR(IF(VLOOKUP($G74,IP_48_34_34a_I!$G$3:$N$119,7,FALSE)="","",VLOOKUP($G74,IP_48_34_34a_I!$G$3:$N$119,7,FALSE)),"")</f>
        <v>S/ZCH</v>
      </c>
      <c r="BV74" s="378" t="str">
        <f>IFERROR(IF(VLOOKUP($G74,IP_48_34_34a_I!$G$3:$N$119,8,FALSE)="","",VLOOKUP($G74,IP_48_34_34a_I!$G$3:$N$119,8,FALSE)),"")</f>
        <v>S/ZCH</v>
      </c>
      <c r="BW74" s="378" t="str">
        <f>IFERROR(IF(VLOOKUP($G74,IP_48_34_34a_I!$G$3:$N$119,6,FALSE)="","",VLOOKUP($G74,IP_48_34_34a_I!$G$3:$N$119,6,FALSE)),"")</f>
        <v>NO</v>
      </c>
      <c r="BX74" s="378" t="str">
        <f>IFERROR(IF(VLOOKUP($G74,IP_43_43a_I!$G$3:$L$119,5,FALSE)="","",VLOOKUP($G74,IP_43_43a_I!$G$3:$L$119,5,FALSE)),"")</f>
        <v>Sin ZT</v>
      </c>
      <c r="BY74" s="378" t="str">
        <f>IFERROR(IF(VLOOKUP($G74,IP_43_43a_I!$G$3:$L$119,6,FALSE)="","",VLOOKUP($G74,IP_43_43a_I!$G$3:$L$119,6,FALSE)),"")</f>
        <v>Sin ZT</v>
      </c>
      <c r="BZ74" s="378"/>
      <c r="CA74" s="378"/>
      <c r="CB74" s="378"/>
      <c r="CC74" s="378" t="str">
        <f>IFERROR(IF(VLOOKUP($G74,IG_92_I!$G$3:$H$119,2,FALSE)="","",VLOOKUP($G74,IG_92_I!$G$3:$H$119,2,FALSE)),"")</f>
        <v>NO</v>
      </c>
      <c r="CD74" s="378">
        <f>IFERROR(IF(VLOOKUP($G74,IG_91_I!$G$3:$K$119,5,FALSE)="","",VLOOKUP($G74,IG_91_I!$G$3:$K$119,5,FALSE)),"")</f>
        <v>345.3</v>
      </c>
      <c r="CE74" s="378">
        <f>IFERROR(IF(VLOOKUP($G74,IG_90_I!$G$3:$H$119,2,FALSE)="","",VLOOKUP($G74,IG_90_I!$G$3:$H$119,2,FALSE)),"")</f>
        <v>32.08</v>
      </c>
      <c r="CF74" s="96"/>
      <c r="CG74" s="96"/>
      <c r="CH74" s="96"/>
      <c r="CI74" s="96"/>
      <c r="CJ74" s="96"/>
      <c r="CK74" s="96"/>
      <c r="CL74" s="96"/>
      <c r="CM74" s="96"/>
      <c r="CN74" s="96"/>
      <c r="CO74" s="96"/>
      <c r="CP74" s="96"/>
    </row>
    <row r="75" spans="1:94" ht="15" x14ac:dyDescent="0.25">
      <c r="A75" s="429" t="s">
        <v>278</v>
      </c>
      <c r="B75" s="429" t="s">
        <v>279</v>
      </c>
      <c r="C75" s="419" t="s">
        <v>280</v>
      </c>
      <c r="D75" s="392" t="s">
        <v>280</v>
      </c>
      <c r="E75" s="377">
        <v>13001</v>
      </c>
      <c r="F75" s="429" t="s">
        <v>282</v>
      </c>
      <c r="G75" s="677">
        <v>13103</v>
      </c>
      <c r="H75" s="378">
        <f>IFERROR(IF(VLOOKUP($G75,BPU_20_I!$G$3:$H$119,2,FALSE)="","",VLOOKUP($G75,BPU_20_I!$G$3:$H$119,2,FALSE)),"")</f>
        <v>207.37</v>
      </c>
      <c r="I75" s="87">
        <f>IFERROR(IF(VLOOKUP($G75,BPU_21_I!$G$3:$J$119,4,FALSE)="","",VLOOKUP($G75,BPU_21_I!$G$3:$J$119,4,FALSE)),"")</f>
        <v>2.35</v>
      </c>
      <c r="J75" s="378">
        <f>IFERROR(IF(VLOOKUP($G75,BPU_22_I!$G$3:$H$119,2,FALSE)="","",VLOOKUP($G75,BPU_22_I!$G$3:$H$119,2,FALSE)),"")</f>
        <v>697.24</v>
      </c>
      <c r="K75" s="378">
        <f>IFERROR(IF(VLOOKUP($G75,BPU_23_I!$G$3:$J$119,4,FALSE)="","",VLOOKUP($G75,BPU_23_I!$G$3:$J$119,4,FALSE)),"")</f>
        <v>3.73</v>
      </c>
      <c r="L75" s="378">
        <f>IFERROR(IF(VLOOKUP($G75,BPU_28a_I!$G$3:$J$119,4,FALSE)="","",VLOOKUP($G75,BPU_28a_I!$G$3:$J$119,4,FALSE)),"")</f>
        <v>93.83</v>
      </c>
      <c r="M75" s="378">
        <f>IFERROR(IF(VLOOKUP($G75,BPU_28b_I!$G$3:$J$119,4,FALSE)="","",VLOOKUP($G75,BPU_28b_I!$G$3:$J$119,4,FALSE)),"")</f>
        <v>100</v>
      </c>
      <c r="N75" s="378">
        <f>IFERROR(IF(VLOOKUP($G75,BPU_29_I!$G$3:$L$119,6,FALSE)="","",VLOOKUP($G75,BPU_29_I!$G$3:$L$119,6,FALSE)),"")</f>
        <v>5.94</v>
      </c>
      <c r="O75" s="378">
        <f>IFERROR(IF(VLOOKUP($G75,BPU_7_I!$G$3:$H$119,2,FALSE)="","",VLOOKUP($G75,BPU_7_I!$G$3:$H$119,2,FALSE)),"")</f>
        <v>745.28</v>
      </c>
      <c r="P75" s="378">
        <f>IFERROR(IF(VLOOKUP($G75,BPU_8_I!$G$3:$J$119,4,FALSE)="","",VLOOKUP($G75,BPU_8_I!$G$3:$J$119,4,FALSE)),"")</f>
        <v>8.67</v>
      </c>
      <c r="Q75" s="378">
        <f>IFERROR(IF(VLOOKUP($G75,BPU_3_I!$G$3:$H$119,2,FALSE)="","",VLOOKUP($G75,BPU_3_I!$G$3:$H$119,2,FALSE)),"")</f>
        <v>360.13</v>
      </c>
      <c r="R75" s="378">
        <f>IFERROR(IF(VLOOKUP($G75,BPU_4_I!$G$3:$H$119,2,FALSE)="","",VLOOKUP($G75,BPU_4_I!$G$3:$H$119,2,FALSE)),"")</f>
        <v>0.72</v>
      </c>
      <c r="S75" s="378">
        <f>IFERROR(IF(VLOOKUP($G75,BPU_1_I!$G$3:$H$119,2,FALSE)="","",VLOOKUP($G75,BPU_1_I!$G$3:$H$119,2,FALSE)),"")</f>
        <v>421.25</v>
      </c>
      <c r="T75" s="378">
        <f>IFERROR(IF(VLOOKUP($G75,BPU_25_I!$G$3:$H$119,2,FALSE)="","",VLOOKUP($G75,BPU_25_I!$G$3:$H$119,2,FALSE)),"")</f>
        <v>189.5</v>
      </c>
      <c r="U75" s="378">
        <f>IFERROR(IF(VLOOKUP($G75,BPU_26_26x_26b_I!$G$3:$H$119,2,FALSE)="","",VLOOKUP($G75,BPU_26_26x_26b_I!$G$3:$H$119,2,FALSE)),"")</f>
        <v>7.69</v>
      </c>
      <c r="V75" s="378">
        <f>IFERROR(IF(VLOOKUP($G75,BPU_26_26x_26b_I!$G$3:$I$119,3,FALSE)="","",VLOOKUP($G75,BPU_26_26x_26b_I!$G$3:$I$119,3,FALSE)),"")</f>
        <v>7.67</v>
      </c>
      <c r="W75" s="378">
        <f>IFERROR(IF(VLOOKUP($G75,BPU_26_26x_26b_I!$G$3:$J$119,4,FALSE)="","",VLOOKUP($G75,BPU_26_26x_26b_I!$G$3:$J$119,4,FALSE)),"")</f>
        <v>0.16</v>
      </c>
      <c r="X75" s="378"/>
      <c r="Y75" s="378">
        <f>IFERROR(IF(VLOOKUP($G75,EA_93_I!$G$3:$L$119,6,FALSE)="","",VLOOKUP($G75,EA_93_I!$G$3:$L$119,6,FALSE)),"")</f>
        <v>1.2</v>
      </c>
      <c r="Z75" s="689">
        <v>58.6</v>
      </c>
      <c r="AA75" s="378">
        <f>IFERROR(IF(VLOOKUP($G75,DE_102_105_16_29_33_I!$G$3:$L$119,6,FALSE)="","",VLOOKUP($G75,DE_102_105_16_29_33_I!$G$3:$L$119,6,FALSE)),"")</f>
        <v>1.5454545454545454</v>
      </c>
      <c r="AB75" s="378">
        <f>IFERROR(IF(VLOOKUP($G75,DE_102_105_16_29_33_I!$G$3:$L$119,2,FALSE)="","",VLOOKUP($G75,DE_102_105_16_29_33_I!$G$3:$L$119,2,FALSE)),"")</f>
        <v>27.9</v>
      </c>
      <c r="AC75" s="378">
        <f>IFERROR(IF(VLOOKUP($G75,DE_102_105_16_29_33_I!$G$3:$L$119,3,FALSE)="","",VLOOKUP($G75,DE_102_105_16_29_33_I!$G$3:$L$119,3,FALSE)),"")</f>
        <v>83.8</v>
      </c>
      <c r="AD75" s="378">
        <f>IFERROR(IF(VLOOKUP($G75,DE_28_I!$G$3:$J$119,4,FALSE)="","",VLOOKUP($G75,DE_28_I!$G$3:$J$119,4,FALSE)),"")</f>
        <v>2.8499162837091658</v>
      </c>
      <c r="AE75" s="378">
        <f>IFERROR(IF(VLOOKUP($G75,DE_31_I!$G$3:$J$119,4,FALSE)="","",VLOOKUP($G75,DE_31_I!$G$3:$J$119,4,FALSE)),"")</f>
        <v>69.822948950874562</v>
      </c>
      <c r="AF75" s="378">
        <f>IFERROR(IF(VLOOKUP($G75,DE_102_105_16_29_33_I!$G$3:$L$119,4,FALSE)="","",VLOOKUP($G75,DE_102_105_16_29_33_I!$G$3:$L$119,4,FALSE)),"")</f>
        <v>85</v>
      </c>
      <c r="AG75" s="378">
        <f>IFERROR(IF(VLOOKUP($G75,DE_102_105_16_29_33_I!$G$3:$L$119,5,FALSE)="","",VLOOKUP($G75,DE_102_105_16_29_33_I!$G$3:$L$119,5,FALSE)),"")</f>
        <v>110</v>
      </c>
      <c r="AH75" s="378"/>
      <c r="AI75" s="378">
        <f>IFERROR(IF(VLOOKUP($G75,EA_10_90_I!$G$3:$I$119,2,FALSE)="","",VLOOKUP($G75,EA_10_90_I!$G$3:$I$119,2,FALSE)),"")</f>
        <v>14.85</v>
      </c>
      <c r="AJ75" s="378">
        <f>IFERROR(IF(VLOOKUP($G75,EA_10_90_I!$G$3:$I$119,3,FALSE)="","",VLOOKUP($G75,EA_10_90_I!$G$3:$I$119,3,FALSE)),"")</f>
        <v>13.11</v>
      </c>
      <c r="AK75" s="378"/>
      <c r="AL75" s="378"/>
      <c r="AM75" s="690">
        <f>IFERROR(IF(VLOOKUP($G75,EA_34_I!$G$3:$J$119,4,FALSE)="","",VLOOKUP($G75,EA_34_I!$G$3:$J$119,4,FALSE)),"")</f>
        <v>1.3335070611067923</v>
      </c>
      <c r="AN75" s="378" t="str">
        <f>IFERROR(IF(VLOOKUP($G75,EA_35_I!$G$3:$J$119,4,FALSE)="","",VLOOKUP($G75,EA_35_I!$G$3:$J$119,4,FALSE)),"")</f>
        <v>S/R</v>
      </c>
      <c r="AO75" s="378">
        <f>IFERROR(IF(VLOOKUP($G75,EA_22_22a_I!$G$3:$J$119,4,FALSE)="","",VLOOKUP($G75,EA_22_22a_I!$G$3:$J$119,4,FALSE)),"")</f>
        <v>627.73</v>
      </c>
      <c r="AP75" s="378">
        <f>IFERROR(IF(VLOOKUP($G75,EA_22_22a_I!$G$3:$L$119,6,FALSE)="","",VLOOKUP($G75,EA_22_22a_I!$G$3:$L$119,6,FALSE)),"")</f>
        <v>80.180000000000007</v>
      </c>
      <c r="AQ75" s="378" t="str">
        <f>IFERROR(IF(VLOOKUP($G75,EA_23_I!$G$3:$L$119,6,FALSE)="","",VLOOKUP($G75,EA_23_I!$G$3:$L$119,6,FALSE)),"")</f>
        <v>S/I</v>
      </c>
      <c r="AR75" s="378"/>
      <c r="AS75" s="378"/>
      <c r="AT75" s="378"/>
      <c r="AU75" s="378">
        <f>IFERROR(IF(VLOOKUP($G75,BPU_24_I!$G$3:$J$119,4,FALSE)="","",VLOOKUP($G75,BPU_24_I!$G$3:$J$119,4,FALSE)),"")</f>
        <v>234.87</v>
      </c>
      <c r="AV75" s="378">
        <f>IFERROR(IF(VLOOKUP($G75,IS_91_I!$G$3:$H$119,2,FALSE)="","",VLOOKUP($G75,IS_91_I!$G$3:$H$119,2,FALSE)),"")</f>
        <v>10.07</v>
      </c>
      <c r="AW75" s="378">
        <f>IFERROR(IF(VLOOKUP($G75,IS_40_I!$G$3:$H$119,2,FALSE)="","",VLOOKUP($G75,IS_40_I!$G$3:$H$119,2,FALSE)),"")</f>
        <v>28.76</v>
      </c>
      <c r="AX75" s="378">
        <f>IFERROR(IF(VLOOKUP($G75,IS_31_I!$G$3:$H$119,2,FALSE)="","",VLOOKUP($G75,IS_31_I!$G$3:$H$119,2,FALSE)),"")</f>
        <v>17.489999999999998</v>
      </c>
      <c r="AY75" s="378">
        <f>IFERROR(IF(VLOOKUP($G75,IS_32_I!$G$3:$H$119,2,FALSE)="","",VLOOKUP($G75,IS_32_I!$G$3:$H$119,2,FALSE)),"")</f>
        <v>4872</v>
      </c>
      <c r="AZ75" s="378">
        <f>IFERROR(IF(VLOOKUP($G75,IS_33_I!$G$3:$H$119,2,FALSE)="","",VLOOKUP($G75,IS_33_I!$G$3:$H$119,2,FALSE)),"")</f>
        <v>12.84</v>
      </c>
      <c r="BA75" s="378">
        <f>IFERROR(IF(VLOOKUP($G75,IS_34_I!$G$3:$H$119,2,FALSE)="","",VLOOKUP($G75,IS_34_I!$G$3:$H$119,2,FALSE)),"")</f>
        <v>4.4800000000000004</v>
      </c>
      <c r="BB75" s="378">
        <f>IFERROR(IF(VLOOKUP($G75,IS_36_I!$G$3:$I$119,3,FALSE)="","",VLOOKUP($G75,IS_36_I!$G$3:$I$119,3,FALSE)),"")</f>
        <v>12.07</v>
      </c>
      <c r="BC75" s="378">
        <f>IFERROR(IF(VLOOKUP($G75,IS_37_I!$G$3:$I$119,3,FALSE)="","",VLOOKUP($G75,IS_37_I!$G$3:$I$119,3,FALSE)),"")</f>
        <v>35.56</v>
      </c>
      <c r="BD75" s="378">
        <f>IFERROR(IF(VLOOKUP($G75,IS_39_I!$G$3:$L$119,6,FALSE)="","",VLOOKUP($G75,IS_39_I!$G$3:$L$119,6,FALSE)),"")</f>
        <v>21.42</v>
      </c>
      <c r="BE75" s="378">
        <f>IFERROR(IF(VLOOKUP($G75,IS_39a_I!$G$3:$J$119,4,FALSE)="","",VLOOKUP($G75,IS_39a_I!$G$3:$J$119,4,FALSE)),"")</f>
        <v>24.61</v>
      </c>
      <c r="BF75" s="378">
        <f>IFERROR(IF(VLOOKUP($G75,IS_58_I!$G$3:$L$119,6,FALSE)="","",VLOOKUP($G75,IS_58_I!$G$3:$L$119,6,FALSE)),"")</f>
        <v>7.62352605892202E-2</v>
      </c>
      <c r="BG75" s="378"/>
      <c r="BH75" s="378">
        <f>IFERROR(IF(VLOOKUP($G75,DE_48_I!$G$3:$J$119,4,FALSE)="","",VLOOKUP($G75,DE_48_I!$G$3:$J$119,4,FALSE)),"")</f>
        <v>6.44</v>
      </c>
      <c r="BI75" s="378"/>
      <c r="BJ75" s="378">
        <f>IFERROR(IF(VLOOKUP($G75,IS_5_I!$G$3:$J$119,4,FALSE)="","",VLOOKUP($G75,IS_5_I!$G$3:$J$119,4,FALSE)),"")</f>
        <v>0.01</v>
      </c>
      <c r="BK75" s="378" t="str">
        <f>IFERROR(IF(VLOOKUP($G75,EA_48_I!$G$3:$J$119,4,FALSE)="","",VLOOKUP($G75,EA_48_I!$G$3:$J$119,4,FALSE)),"")</f>
        <v>Comuna no costera</v>
      </c>
      <c r="BL75" s="378">
        <f>IFERROR(IF(VLOOKUP($G75,IG_1_I!$G$3:$J$119,4,FALSE)="","",VLOOKUP($G75,IG_1_I!$G$3:$J$119,4,FALSE)),"")</f>
        <v>1.1499999999999999</v>
      </c>
      <c r="BM75" s="378" t="str">
        <f>IFERROR(IF(VLOOKUP($G75,IG_66_I!$G$3:$H$119,2,FALSE)="","",VLOOKUP($G75,IG_66_I!$G$3:$H$119,2,FALSE)),"")</f>
        <v>NO</v>
      </c>
      <c r="BN75" s="690">
        <f>IFERROR(IF(VLOOKUP($G75,DE_3_I!$G$3:$J$119,4,FALSE)="","",VLOOKUP($G75,DE_3_I!$G$3:$J$119,4,FALSE)),"")</f>
        <v>78.23</v>
      </c>
      <c r="BO75" s="677"/>
      <c r="BP75" s="677"/>
      <c r="BQ75" s="677"/>
      <c r="BR75" s="677"/>
      <c r="BS75" s="378" t="str">
        <f>IFERROR(IF(VLOOKUP($G75,DE_98_IC!#REF!,2,FALSE)="","",VLOOKUP($G75,DE_98_IC!#REF!,2,FALSE)),"")</f>
        <v/>
      </c>
      <c r="BT75" s="378">
        <f>IFERROR(IF(VLOOKUP($G75,IP_6_I!$G$3:$J$119,4,FALSE)="","",VLOOKUP($G75,IP_6_I!$G$3:$J$119,4,FALSE)),"")</f>
        <v>0</v>
      </c>
      <c r="BU75" s="378" t="str">
        <f>IFERROR(IF(VLOOKUP($G75,IP_48_34_34a_I!$G$3:$N$119,7,FALSE)="","",VLOOKUP($G75,IP_48_34_34a_I!$G$3:$N$119,7,FALSE)),"")</f>
        <v>SI</v>
      </c>
      <c r="BV75" s="378" t="str">
        <f>IFERROR(IF(VLOOKUP($G75,IP_48_34_34a_I!$G$3:$N$119,8,FALSE)="","",VLOOKUP($G75,IP_48_34_34a_I!$G$3:$N$119,8,FALSE)),"")</f>
        <v>NO</v>
      </c>
      <c r="BW75" s="378" t="str">
        <f>IFERROR(IF(VLOOKUP($G75,IP_48_34_34a_I!$G$3:$N$119,6,FALSE)="","",VLOOKUP($G75,IP_48_34_34a_I!$G$3:$N$119,6,FALSE)),"")</f>
        <v>NO</v>
      </c>
      <c r="BX75" s="378" t="str">
        <f>IFERROR(IF(VLOOKUP($G75,IP_43_43a_I!$G$3:$L$119,5,FALSE)="","",VLOOKUP($G75,IP_43_43a_I!$G$3:$L$119,5,FALSE)),"")</f>
        <v>Sin ZT</v>
      </c>
      <c r="BY75" s="378" t="str">
        <f>IFERROR(IF(VLOOKUP($G75,IP_43_43a_I!$G$3:$L$119,6,FALSE)="","",VLOOKUP($G75,IP_43_43a_I!$G$3:$L$119,6,FALSE)),"")</f>
        <v>Sin ZT</v>
      </c>
      <c r="BZ75" s="378"/>
      <c r="CA75" s="378"/>
      <c r="CB75" s="378"/>
      <c r="CC75" s="378" t="str">
        <f>IFERROR(IF(VLOOKUP($G75,IG_92_I!$G$3:$H$119,2,FALSE)="","",VLOOKUP($G75,IG_92_I!$G$3:$H$119,2,FALSE)),"")</f>
        <v>S/I</v>
      </c>
      <c r="CD75" s="378" t="str">
        <f>IFERROR(IF(VLOOKUP($G75,IG_91_I!$G$3:$K$119,5,FALSE)="","",VLOOKUP($G75,IG_91_I!$G$3:$K$119,5,FALSE)),"")</f>
        <v/>
      </c>
      <c r="CE75" s="378">
        <f>IFERROR(IF(VLOOKUP($G75,IG_90_I!$G$3:$H$119,2,FALSE)="","",VLOOKUP($G75,IG_90_I!$G$3:$H$119,2,FALSE)),"")</f>
        <v>31.38</v>
      </c>
      <c r="CF75" s="96"/>
      <c r="CG75" s="96"/>
      <c r="CH75" s="96"/>
      <c r="CI75" s="96"/>
      <c r="CJ75" s="96"/>
      <c r="CK75" s="96"/>
      <c r="CL75" s="96"/>
      <c r="CM75" s="96"/>
      <c r="CN75" s="96"/>
      <c r="CO75" s="96"/>
      <c r="CP75" s="96"/>
    </row>
    <row r="76" spans="1:94" ht="15" x14ac:dyDescent="0.25">
      <c r="A76" s="429" t="s">
        <v>278</v>
      </c>
      <c r="B76" s="429" t="s">
        <v>279</v>
      </c>
      <c r="C76" s="419" t="s">
        <v>280</v>
      </c>
      <c r="D76" s="392" t="s">
        <v>280</v>
      </c>
      <c r="E76" s="377">
        <v>13001</v>
      </c>
      <c r="F76" s="429" t="s">
        <v>283</v>
      </c>
      <c r="G76" s="677">
        <v>13104</v>
      </c>
      <c r="H76" s="378">
        <f>IFERROR(IF(VLOOKUP($G76,BPU_20_I!$G$3:$H$119,2,FALSE)="","",VLOOKUP($G76,BPU_20_I!$G$3:$H$119,2,FALSE)),"")</f>
        <v>198.72</v>
      </c>
      <c r="I76" s="87">
        <f>IFERROR(IF(VLOOKUP($G76,BPU_21_I!$G$3:$J$119,4,FALSE)="","",VLOOKUP($G76,BPU_21_I!$G$3:$J$119,4,FALSE)),"")</f>
        <v>2.86</v>
      </c>
      <c r="J76" s="378">
        <f>IFERROR(IF(VLOOKUP($G76,BPU_22_I!$G$3:$H$119,2,FALSE)="","",VLOOKUP($G76,BPU_22_I!$G$3:$H$119,2,FALSE)),"")</f>
        <v>850.04</v>
      </c>
      <c r="K76" s="378">
        <f>IFERROR(IF(VLOOKUP($G76,BPU_23_I!$G$3:$J$119,4,FALSE)="","",VLOOKUP($G76,BPU_23_I!$G$3:$J$119,4,FALSE)),"")</f>
        <v>0.61</v>
      </c>
      <c r="L76" s="378">
        <f>IFERROR(IF(VLOOKUP($G76,BPU_28a_I!$G$3:$J$119,4,FALSE)="","",VLOOKUP($G76,BPU_28a_I!$G$3:$J$119,4,FALSE)),"")</f>
        <v>93.83</v>
      </c>
      <c r="M76" s="378">
        <f>IFERROR(IF(VLOOKUP($G76,BPU_28b_I!$G$3:$J$119,4,FALSE)="","",VLOOKUP($G76,BPU_28b_I!$G$3:$J$119,4,FALSE)),"")</f>
        <v>100</v>
      </c>
      <c r="N76" s="378">
        <f>IFERROR(IF(VLOOKUP($G76,BPU_29_I!$G$3:$L$119,6,FALSE)="","",VLOOKUP($G76,BPU_29_I!$G$3:$L$119,6,FALSE)),"")</f>
        <v>3.3</v>
      </c>
      <c r="O76" s="378">
        <f>IFERROR(IF(VLOOKUP($G76,BPU_7_I!$G$3:$H$119,2,FALSE)="","",VLOOKUP($G76,BPU_7_I!$G$3:$H$119,2,FALSE)),"")</f>
        <v>692.77</v>
      </c>
      <c r="P76" s="378">
        <f>IFERROR(IF(VLOOKUP($G76,BPU_8_I!$G$3:$J$119,4,FALSE)="","",VLOOKUP($G76,BPU_8_I!$G$3:$J$119,4,FALSE)),"")</f>
        <v>11.89</v>
      </c>
      <c r="Q76" s="378">
        <f>IFERROR(IF(VLOOKUP($G76,BPU_3_I!$G$3:$H$119,2,FALSE)="","",VLOOKUP($G76,BPU_3_I!$G$3:$H$119,2,FALSE)),"")</f>
        <v>365.41</v>
      </c>
      <c r="R76" s="378">
        <f>IFERROR(IF(VLOOKUP($G76,BPU_4_I!$G$3:$H$119,2,FALSE)="","",VLOOKUP($G76,BPU_4_I!$G$3:$H$119,2,FALSE)),"")</f>
        <v>0.97</v>
      </c>
      <c r="S76" s="378">
        <f>IFERROR(IF(VLOOKUP($G76,BPU_1_I!$G$3:$H$119,2,FALSE)="","",VLOOKUP($G76,BPU_1_I!$G$3:$H$119,2,FALSE)),"")</f>
        <v>545.70000000000005</v>
      </c>
      <c r="T76" s="378">
        <f>IFERROR(IF(VLOOKUP($G76,BPU_25_I!$G$3:$H$119,2,FALSE)="","",VLOOKUP($G76,BPU_25_I!$G$3:$H$119,2,FALSE)),"")</f>
        <v>189.94</v>
      </c>
      <c r="U76" s="378">
        <f>IFERROR(IF(VLOOKUP($G76,BPU_26_26x_26b_I!$G$3:$H$119,2,FALSE)="","",VLOOKUP($G76,BPU_26_26x_26b_I!$G$3:$H$119,2,FALSE)),"")</f>
        <v>7.94</v>
      </c>
      <c r="V76" s="378">
        <f>IFERROR(IF(VLOOKUP($G76,BPU_26_26x_26b_I!$G$3:$I$119,3,FALSE)="","",VLOOKUP($G76,BPU_26_26x_26b_I!$G$3:$I$119,3,FALSE)),"")</f>
        <v>7.93</v>
      </c>
      <c r="W76" s="378">
        <f>IFERROR(IF(VLOOKUP($G76,BPU_26_26x_26b_I!$G$3:$J$119,4,FALSE)="","",VLOOKUP($G76,BPU_26_26x_26b_I!$G$3:$J$119,4,FALSE)),"")</f>
        <v>0.2</v>
      </c>
      <c r="X76" s="378"/>
      <c r="Y76" s="378">
        <f>IFERROR(IF(VLOOKUP($G76,EA_93_I!$G$3:$L$119,6,FALSE)="","",VLOOKUP($G76,EA_93_I!$G$3:$L$119,6,FALSE)),"")</f>
        <v>1.02</v>
      </c>
      <c r="Z76" s="689">
        <v>80.36</v>
      </c>
      <c r="AA76" s="378">
        <f>IFERROR(IF(VLOOKUP($G76,DE_102_105_16_29_33_I!$G$3:$L$119,6,FALSE)="","",VLOOKUP($G76,DE_102_105_16_29_33_I!$G$3:$L$119,6,FALSE)),"")</f>
        <v>1.271186440677966</v>
      </c>
      <c r="AB76" s="378">
        <f>IFERROR(IF(VLOOKUP($G76,DE_102_105_16_29_33_I!$G$3:$L$119,2,FALSE)="","",VLOOKUP($G76,DE_102_105_16_29_33_I!$G$3:$L$119,2,FALSE)),"")</f>
        <v>40.799999999999997</v>
      </c>
      <c r="AC76" s="378">
        <f>IFERROR(IF(VLOOKUP($G76,DE_102_105_16_29_33_I!$G$3:$L$119,3,FALSE)="","",VLOOKUP($G76,DE_102_105_16_29_33_I!$G$3:$L$119,3,FALSE)),"")</f>
        <v>78.2</v>
      </c>
      <c r="AD76" s="378">
        <f>IFERROR(IF(VLOOKUP($G76,DE_28_I!$G$3:$J$119,4,FALSE)="","",VLOOKUP($G76,DE_28_I!$G$3:$J$119,4,FALSE)),"")</f>
        <v>3.7009896446309747</v>
      </c>
      <c r="AE76" s="378">
        <f>IFERROR(IF(VLOOKUP($G76,DE_31_I!$G$3:$J$119,4,FALSE)="","",VLOOKUP($G76,DE_31_I!$G$3:$J$119,4,FALSE)),"")</f>
        <v>101.40711626288869</v>
      </c>
      <c r="AF76" s="378">
        <f>IFERROR(IF(VLOOKUP($G76,DE_102_105_16_29_33_I!$G$3:$L$119,4,FALSE)="","",VLOOKUP($G76,DE_102_105_16_29_33_I!$G$3:$L$119,4,FALSE)),"")</f>
        <v>75</v>
      </c>
      <c r="AG76" s="378">
        <f>IFERROR(IF(VLOOKUP($G76,DE_102_105_16_29_33_I!$G$3:$L$119,5,FALSE)="","",VLOOKUP($G76,DE_102_105_16_29_33_I!$G$3:$L$119,5,FALSE)),"")</f>
        <v>80</v>
      </c>
      <c r="AH76" s="378"/>
      <c r="AI76" s="378">
        <f>IFERROR(IF(VLOOKUP($G76,EA_10_90_I!$G$3:$I$119,2,FALSE)="","",VLOOKUP($G76,EA_10_90_I!$G$3:$I$119,2,FALSE)),"")</f>
        <v>41.31</v>
      </c>
      <c r="AJ76" s="378">
        <f>IFERROR(IF(VLOOKUP($G76,EA_10_90_I!$G$3:$I$119,3,FALSE)="","",VLOOKUP($G76,EA_10_90_I!$G$3:$I$119,3,FALSE)),"")</f>
        <v>24.1</v>
      </c>
      <c r="AK76" s="378"/>
      <c r="AL76" s="378"/>
      <c r="AM76" s="690">
        <f>IFERROR(IF(VLOOKUP($G76,EA_34_I!$G$3:$J$119,4,FALSE)="","",VLOOKUP($G76,EA_34_I!$G$3:$J$119,4,FALSE)),"")</f>
        <v>1.3260607365861687</v>
      </c>
      <c r="AN76" s="378" t="str">
        <f>IFERROR(IF(VLOOKUP($G76,EA_35_I!$G$3:$J$119,4,FALSE)="","",VLOOKUP($G76,EA_35_I!$G$3:$J$119,4,FALSE)),"")</f>
        <v>S/R</v>
      </c>
      <c r="AO76" s="378">
        <f>IFERROR(IF(VLOOKUP($G76,EA_22_22a_I!$G$3:$J$119,4,FALSE)="","",VLOOKUP($G76,EA_22_22a_I!$G$3:$J$119,4,FALSE)),"")</f>
        <v>695.72</v>
      </c>
      <c r="AP76" s="378">
        <f>IFERROR(IF(VLOOKUP($G76,EA_22_22a_I!$G$3:$L$119,6,FALSE)="","",VLOOKUP($G76,EA_22_22a_I!$G$3:$L$119,6,FALSE)),"")</f>
        <v>407.81</v>
      </c>
      <c r="AQ76" s="378" t="str">
        <f>IFERROR(IF(VLOOKUP($G76,EA_23_I!$G$3:$L$119,6,FALSE)="","",VLOOKUP($G76,EA_23_I!$G$3:$L$119,6,FALSE)),"")</f>
        <v>S/I</v>
      </c>
      <c r="AR76" s="378"/>
      <c r="AS76" s="378"/>
      <c r="AT76" s="378"/>
      <c r="AU76" s="378">
        <f>IFERROR(IF(VLOOKUP($G76,BPU_24_I!$G$3:$J$119,4,FALSE)="","",VLOOKUP($G76,BPU_24_I!$G$3:$J$119,4,FALSE)),"")</f>
        <v>543.91999999999996</v>
      </c>
      <c r="AV76" s="378">
        <f>IFERROR(IF(VLOOKUP($G76,IS_91_I!$G$3:$H$119,2,FALSE)="","",VLOOKUP($G76,IS_91_I!$G$3:$H$119,2,FALSE)),"")</f>
        <v>14.6</v>
      </c>
      <c r="AW76" s="378">
        <f>IFERROR(IF(VLOOKUP($G76,IS_40_I!$G$3:$H$119,2,FALSE)="","",VLOOKUP($G76,IS_40_I!$G$3:$H$119,2,FALSE)),"")</f>
        <v>16.28</v>
      </c>
      <c r="AX76" s="378">
        <f>IFERROR(IF(VLOOKUP($G76,IS_31_I!$G$3:$H$119,2,FALSE)="","",VLOOKUP($G76,IS_31_I!$G$3:$H$119,2,FALSE)),"")</f>
        <v>16.670000000000002</v>
      </c>
      <c r="AY76" s="378">
        <f>IFERROR(IF(VLOOKUP($G76,IS_32_I!$G$3:$H$119,2,FALSE)="","",VLOOKUP($G76,IS_32_I!$G$3:$H$119,2,FALSE)),"")</f>
        <v>4409</v>
      </c>
      <c r="AZ76" s="378">
        <f>IFERROR(IF(VLOOKUP($G76,IS_33_I!$G$3:$H$119,2,FALSE)="","",VLOOKUP($G76,IS_33_I!$G$3:$H$119,2,FALSE)),"")</f>
        <v>10.44</v>
      </c>
      <c r="BA76" s="378">
        <f>IFERROR(IF(VLOOKUP($G76,IS_34_I!$G$3:$H$119,2,FALSE)="","",VLOOKUP($G76,IS_34_I!$G$3:$H$119,2,FALSE)),"")</f>
        <v>4.46</v>
      </c>
      <c r="BB76" s="378">
        <f>IFERROR(IF(VLOOKUP($G76,IS_36_I!$G$3:$I$119,3,FALSE)="","",VLOOKUP($G76,IS_36_I!$G$3:$I$119,3,FALSE)),"")</f>
        <v>10.17</v>
      </c>
      <c r="BC76" s="378">
        <f>IFERROR(IF(VLOOKUP($G76,IS_37_I!$G$3:$I$119,3,FALSE)="","",VLOOKUP($G76,IS_37_I!$G$3:$I$119,3,FALSE)),"")</f>
        <v>21.62</v>
      </c>
      <c r="BD76" s="378">
        <f>IFERROR(IF(VLOOKUP($G76,IS_39_I!$G$3:$L$119,6,FALSE)="","",VLOOKUP($G76,IS_39_I!$G$3:$L$119,6,FALSE)),"")</f>
        <v>72.5</v>
      </c>
      <c r="BE76" s="378">
        <f>IFERROR(IF(VLOOKUP($G76,IS_39a_I!$G$3:$J$119,4,FALSE)="","",VLOOKUP($G76,IS_39a_I!$G$3:$J$119,4,FALSE)),"")</f>
        <v>18.760000000000002</v>
      </c>
      <c r="BF76" s="378">
        <f>IFERROR(IF(VLOOKUP($G76,IS_58_I!$G$3:$L$119,6,FALSE)="","",VLOOKUP($G76,IS_58_I!$G$3:$L$119,6,FALSE)),"")</f>
        <v>4.623276264073013</v>
      </c>
      <c r="BG76" s="378"/>
      <c r="BH76" s="378">
        <f>IFERROR(IF(VLOOKUP($G76,DE_48_I!$G$3:$J$119,4,FALSE)="","",VLOOKUP($G76,DE_48_I!$G$3:$J$119,4,FALSE)),"")</f>
        <v>3.01</v>
      </c>
      <c r="BI76" s="378"/>
      <c r="BJ76" s="378">
        <f>IFERROR(IF(VLOOKUP($G76,IS_5_I!$G$3:$J$119,4,FALSE)="","",VLOOKUP($G76,IS_5_I!$G$3:$J$119,4,FALSE)),"")</f>
        <v>0</v>
      </c>
      <c r="BK76" s="378" t="str">
        <f>IFERROR(IF(VLOOKUP($G76,EA_48_I!$G$3:$J$119,4,FALSE)="","",VLOOKUP($G76,EA_48_I!$G$3:$J$119,4,FALSE)),"")</f>
        <v>Comuna no costera</v>
      </c>
      <c r="BL76" s="378">
        <f>IFERROR(IF(VLOOKUP($G76,IG_1_I!$G$3:$J$119,4,FALSE)="","",VLOOKUP($G76,IG_1_I!$G$3:$J$119,4,FALSE)),"")</f>
        <v>21.29</v>
      </c>
      <c r="BM76" s="378" t="str">
        <f>IFERROR(IF(VLOOKUP($G76,IG_66_I!$G$3:$H$119,2,FALSE)="","",VLOOKUP($G76,IG_66_I!$G$3:$H$119,2,FALSE)),"")</f>
        <v>SI</v>
      </c>
      <c r="BN76" s="690">
        <f>IFERROR(IF(VLOOKUP($G76,DE_3_I!$G$3:$J$119,4,FALSE)="","",VLOOKUP($G76,DE_3_I!$G$3:$J$119,4,FALSE)),"")</f>
        <v>42.49</v>
      </c>
      <c r="BO76" s="677"/>
      <c r="BP76" s="677"/>
      <c r="BQ76" s="677"/>
      <c r="BR76" s="677"/>
      <c r="BS76" s="378" t="str">
        <f>IFERROR(IF(VLOOKUP($G76,DE_98_IC!#REF!,2,FALSE)="","",VLOOKUP($G76,DE_98_IC!#REF!,2,FALSE)),"")</f>
        <v/>
      </c>
      <c r="BT76" s="378">
        <f>IFERROR(IF(VLOOKUP($G76,IP_6_I!$G$3:$J$119,4,FALSE)="","",VLOOKUP($G76,IP_6_I!$G$3:$J$119,4,FALSE)),"")</f>
        <v>0</v>
      </c>
      <c r="BU76" s="378" t="str">
        <f>IFERROR(IF(VLOOKUP($G76,IP_48_34_34a_I!$G$3:$N$119,7,FALSE)="","",VLOOKUP($G76,IP_48_34_34a_I!$G$3:$N$119,7,FALSE)),"")</f>
        <v>S/ZCH</v>
      </c>
      <c r="BV76" s="378" t="str">
        <f>IFERROR(IF(VLOOKUP($G76,IP_48_34_34a_I!$G$3:$N$119,8,FALSE)="","",VLOOKUP($G76,IP_48_34_34a_I!$G$3:$N$119,8,FALSE)),"")</f>
        <v>S/ZCH</v>
      </c>
      <c r="BW76" s="378" t="str">
        <f>IFERROR(IF(VLOOKUP($G76,IP_48_34_34a_I!$G$3:$N$119,6,FALSE)="","",VLOOKUP($G76,IP_48_34_34a_I!$G$3:$N$119,6,FALSE)),"")</f>
        <v>SI</v>
      </c>
      <c r="BX76" s="378" t="str">
        <f>IFERROR(IF(VLOOKUP($G76,IP_43_43a_I!$G$3:$L$119,5,FALSE)="","",VLOOKUP($G76,IP_43_43a_I!$G$3:$L$119,5,FALSE)),"")</f>
        <v>Sin ZT</v>
      </c>
      <c r="BY76" s="378" t="str">
        <f>IFERROR(IF(VLOOKUP($G76,IP_43_43a_I!$G$3:$L$119,6,FALSE)="","",VLOOKUP($G76,IP_43_43a_I!$G$3:$L$119,6,FALSE)),"")</f>
        <v>Sin ZT</v>
      </c>
      <c r="BZ76" s="378"/>
      <c r="CA76" s="378"/>
      <c r="CB76" s="378"/>
      <c r="CC76" s="378" t="str">
        <f>IFERROR(IF(VLOOKUP($G76,IG_92_I!$G$3:$H$119,2,FALSE)="","",VLOOKUP($G76,IG_92_I!$G$3:$H$119,2,FALSE)),"")</f>
        <v>S/I</v>
      </c>
      <c r="CD76" s="378" t="str">
        <f>IFERROR(IF(VLOOKUP($G76,IG_91_I!$G$3:$K$119,5,FALSE)="","",VLOOKUP($G76,IG_91_I!$G$3:$K$119,5,FALSE)),"")</f>
        <v/>
      </c>
      <c r="CE76" s="378">
        <f>IFERROR(IF(VLOOKUP($G76,IG_90_I!$G$3:$H$119,2,FALSE)="","",VLOOKUP($G76,IG_90_I!$G$3:$H$119,2,FALSE)),"")</f>
        <v>25.87</v>
      </c>
      <c r="CF76" s="96"/>
      <c r="CG76" s="96"/>
      <c r="CH76" s="96"/>
      <c r="CI76" s="96"/>
      <c r="CJ76" s="96"/>
      <c r="CK76" s="96"/>
      <c r="CL76" s="96"/>
      <c r="CM76" s="96"/>
      <c r="CN76" s="96"/>
      <c r="CO76" s="96"/>
      <c r="CP76" s="96"/>
    </row>
    <row r="77" spans="1:94" ht="15" x14ac:dyDescent="0.25">
      <c r="A77" s="429" t="s">
        <v>278</v>
      </c>
      <c r="B77" s="429" t="s">
        <v>279</v>
      </c>
      <c r="C77" s="419" t="s">
        <v>280</v>
      </c>
      <c r="D77" s="392" t="s">
        <v>280</v>
      </c>
      <c r="E77" s="377">
        <v>13001</v>
      </c>
      <c r="F77" s="429" t="s">
        <v>284</v>
      </c>
      <c r="G77" s="677">
        <v>13105</v>
      </c>
      <c r="H77" s="378">
        <f>IFERROR(IF(VLOOKUP($G77,BPU_20_I!$G$3:$H$119,2,FALSE)="","",VLOOKUP($G77,BPU_20_I!$G$3:$H$119,2,FALSE)),"")</f>
        <v>260.57</v>
      </c>
      <c r="I77" s="87">
        <f>IFERROR(IF(VLOOKUP($G77,BPU_21_I!$G$3:$J$119,4,FALSE)="","",VLOOKUP($G77,BPU_21_I!$G$3:$J$119,4,FALSE)),"")</f>
        <v>2.16</v>
      </c>
      <c r="J77" s="378">
        <f>IFERROR(IF(VLOOKUP($G77,BPU_22_I!$G$3:$H$119,2,FALSE)="","",VLOOKUP($G77,BPU_22_I!$G$3:$H$119,2,FALSE)),"")</f>
        <v>1390.02</v>
      </c>
      <c r="K77" s="378">
        <f>IFERROR(IF(VLOOKUP($G77,BPU_23_I!$G$3:$J$119,4,FALSE)="","",VLOOKUP($G77,BPU_23_I!$G$3:$J$119,4,FALSE)),"")</f>
        <v>0.31</v>
      </c>
      <c r="L77" s="378">
        <f>IFERROR(IF(VLOOKUP($G77,BPU_28a_I!$G$3:$J$119,4,FALSE)="","",VLOOKUP($G77,BPU_28a_I!$G$3:$J$119,4,FALSE)),"")</f>
        <v>79.83</v>
      </c>
      <c r="M77" s="378">
        <f>IFERROR(IF(VLOOKUP($G77,BPU_28b_I!$G$3:$J$119,4,FALSE)="","",VLOOKUP($G77,BPU_28b_I!$G$3:$J$119,4,FALSE)),"")</f>
        <v>98.99</v>
      </c>
      <c r="N77" s="378">
        <f>IFERROR(IF(VLOOKUP($G77,BPU_29_I!$G$3:$L$119,6,FALSE)="","",VLOOKUP($G77,BPU_29_I!$G$3:$L$119,6,FALSE)),"")</f>
        <v>2.0299999999999998</v>
      </c>
      <c r="O77" s="378">
        <f>IFERROR(IF(VLOOKUP($G77,BPU_7_I!$G$3:$H$119,2,FALSE)="","",VLOOKUP($G77,BPU_7_I!$G$3:$H$119,2,FALSE)),"")</f>
        <v>708.32</v>
      </c>
      <c r="P77" s="378">
        <f>IFERROR(IF(VLOOKUP($G77,BPU_8_I!$G$3:$J$119,4,FALSE)="","",VLOOKUP($G77,BPU_8_I!$G$3:$J$119,4,FALSE)),"")</f>
        <v>19.829999999999998</v>
      </c>
      <c r="Q77" s="378">
        <f>IFERROR(IF(VLOOKUP($G77,BPU_3_I!$G$3:$H$119,2,FALSE)="","",VLOOKUP($G77,BPU_3_I!$G$3:$H$119,2,FALSE)),"")</f>
        <v>379.76</v>
      </c>
      <c r="R77" s="378">
        <f>IFERROR(IF(VLOOKUP($G77,BPU_4_I!$G$3:$H$119,2,FALSE)="","",VLOOKUP($G77,BPU_4_I!$G$3:$H$119,2,FALSE)),"")</f>
        <v>1.03</v>
      </c>
      <c r="S77" s="378">
        <f>IFERROR(IF(VLOOKUP($G77,BPU_1_I!$G$3:$H$119,2,FALSE)="","",VLOOKUP($G77,BPU_1_I!$G$3:$H$119,2,FALSE)),"")</f>
        <v>435.52</v>
      </c>
      <c r="T77" s="378">
        <f>IFERROR(IF(VLOOKUP($G77,BPU_25_I!$G$3:$H$119,2,FALSE)="","",VLOOKUP($G77,BPU_25_I!$G$3:$H$119,2,FALSE)),"")</f>
        <v>210.66</v>
      </c>
      <c r="U77" s="378">
        <f>IFERROR(IF(VLOOKUP($G77,BPU_26_26x_26b_I!$G$3:$H$119,2,FALSE)="","",VLOOKUP($G77,BPU_26_26x_26b_I!$G$3:$H$119,2,FALSE)),"")</f>
        <v>8.23</v>
      </c>
      <c r="V77" s="378">
        <f>IFERROR(IF(VLOOKUP($G77,BPU_26_26x_26b_I!$G$3:$I$119,3,FALSE)="","",VLOOKUP($G77,BPU_26_26x_26b_I!$G$3:$I$119,3,FALSE)),"")</f>
        <v>8.23</v>
      </c>
      <c r="W77" s="378">
        <f>IFERROR(IF(VLOOKUP($G77,BPU_26_26x_26b_I!$G$3:$J$119,4,FALSE)="","",VLOOKUP($G77,BPU_26_26x_26b_I!$G$3:$J$119,4,FALSE)),"")</f>
        <v>0.48</v>
      </c>
      <c r="X77" s="378"/>
      <c r="Y77" s="378">
        <f>IFERROR(IF(VLOOKUP($G77,EA_93_I!$G$3:$L$119,6,FALSE)="","",VLOOKUP($G77,EA_93_I!$G$3:$L$119,6,FALSE)),"")</f>
        <v>2.09</v>
      </c>
      <c r="Z77" s="689">
        <v>56.42</v>
      </c>
      <c r="AA77" s="378">
        <f>IFERROR(IF(VLOOKUP($G77,DE_102_105_16_29_33_I!$G$3:$L$119,6,FALSE)="","",VLOOKUP($G77,DE_102_105_16_29_33_I!$G$3:$L$119,6,FALSE)),"")</f>
        <v>2</v>
      </c>
      <c r="AB77" s="378">
        <f>IFERROR(IF(VLOOKUP($G77,DE_102_105_16_29_33_I!$G$3:$L$119,2,FALSE)="","",VLOOKUP($G77,DE_102_105_16_29_33_I!$G$3:$L$119,2,FALSE)),"")</f>
        <v>21.4</v>
      </c>
      <c r="AC77" s="378">
        <f>IFERROR(IF(VLOOKUP($G77,DE_102_105_16_29_33_I!$G$3:$L$119,3,FALSE)="","",VLOOKUP($G77,DE_102_105_16_29_33_I!$G$3:$L$119,3,FALSE)),"")</f>
        <v>78.099999999999994</v>
      </c>
      <c r="AD77" s="378">
        <f>IFERROR(IF(VLOOKUP($G77,DE_28_I!$G$3:$J$119,4,FALSE)="","",VLOOKUP($G77,DE_28_I!$G$3:$J$119,4,FALSE)),"")</f>
        <v>3.5081154403854251</v>
      </c>
      <c r="AE77" s="378">
        <f>IFERROR(IF(VLOOKUP($G77,DE_31_I!$G$3:$J$119,4,FALSE)="","",VLOOKUP($G77,DE_31_I!$G$3:$J$119,4,FALSE)),"")</f>
        <v>239.1365358529398</v>
      </c>
      <c r="AF77" s="378">
        <f>IFERROR(IF(VLOOKUP($G77,DE_102_105_16_29_33_I!$G$3:$L$119,4,FALSE)="","",VLOOKUP($G77,DE_102_105_16_29_33_I!$G$3:$L$119,4,FALSE)),"")</f>
        <v>90</v>
      </c>
      <c r="AG77" s="378">
        <f>IFERROR(IF(VLOOKUP($G77,DE_102_105_16_29_33_I!$G$3:$L$119,5,FALSE)="","",VLOOKUP($G77,DE_102_105_16_29_33_I!$G$3:$L$119,5,FALSE)),"")</f>
        <v>105</v>
      </c>
      <c r="AH77" s="378"/>
      <c r="AI77" s="378">
        <f>IFERROR(IF(VLOOKUP($G77,EA_10_90_I!$G$3:$I$119,2,FALSE)="","",VLOOKUP($G77,EA_10_90_I!$G$3:$I$119,2,FALSE)),"")</f>
        <v>16.489999999999998</v>
      </c>
      <c r="AJ77" s="378">
        <f>IFERROR(IF(VLOOKUP($G77,EA_10_90_I!$G$3:$I$119,3,FALSE)="","",VLOOKUP($G77,EA_10_90_I!$G$3:$I$119,3,FALSE)),"")</f>
        <v>10.89</v>
      </c>
      <c r="AK77" s="378"/>
      <c r="AL77" s="378"/>
      <c r="AM77" s="690">
        <f>IFERROR(IF(VLOOKUP($G77,EA_34_I!$G$3:$J$119,4,FALSE)="","",VLOOKUP($G77,EA_34_I!$G$3:$J$119,4,FALSE)),"")</f>
        <v>1.3097158138155034</v>
      </c>
      <c r="AN77" s="378" t="str">
        <f>IFERROR(IF(VLOOKUP($G77,EA_35_I!$G$3:$J$119,4,FALSE)="","",VLOOKUP($G77,EA_35_I!$G$3:$J$119,4,FALSE)),"")</f>
        <v>S/R</v>
      </c>
      <c r="AO77" s="378">
        <f>IFERROR(IF(VLOOKUP($G77,EA_22_22a_I!$G$3:$J$119,4,FALSE)="","",VLOOKUP($G77,EA_22_22a_I!$G$3:$J$119,4,FALSE)),"")</f>
        <v>624.37</v>
      </c>
      <c r="AP77" s="378">
        <f>IFERROR(IF(VLOOKUP($G77,EA_22_22a_I!$G$3:$L$119,6,FALSE)="","",VLOOKUP($G77,EA_22_22a_I!$G$3:$L$119,6,FALSE)),"")</f>
        <v>166.6</v>
      </c>
      <c r="AQ77" s="378" t="str">
        <f>IFERROR(IF(VLOOKUP($G77,EA_23_I!$G$3:$L$119,6,FALSE)="","",VLOOKUP($G77,EA_23_I!$G$3:$L$119,6,FALSE)),"")</f>
        <v>S/I</v>
      </c>
      <c r="AR77" s="378"/>
      <c r="AS77" s="378"/>
      <c r="AT77" s="378"/>
      <c r="AU77" s="378">
        <f>IFERROR(IF(VLOOKUP($G77,BPU_24_I!$G$3:$J$119,4,FALSE)="","",VLOOKUP($G77,BPU_24_I!$G$3:$J$119,4,FALSE)),"")</f>
        <v>472.41</v>
      </c>
      <c r="AV77" s="378">
        <f>IFERROR(IF(VLOOKUP($G77,IS_91_I!$G$3:$H$119,2,FALSE)="","",VLOOKUP($G77,IS_91_I!$G$3:$H$119,2,FALSE)),"")</f>
        <v>11.78</v>
      </c>
      <c r="AW77" s="378">
        <f>IFERROR(IF(VLOOKUP($G77,IS_40_I!$G$3:$H$119,2,FALSE)="","",VLOOKUP($G77,IS_40_I!$G$3:$H$119,2,FALSE)),"")</f>
        <v>19.809999999999999</v>
      </c>
      <c r="AX77" s="378">
        <f>IFERROR(IF(VLOOKUP($G77,IS_31_I!$G$3:$H$119,2,FALSE)="","",VLOOKUP($G77,IS_31_I!$G$3:$H$119,2,FALSE)),"")</f>
        <v>12.95</v>
      </c>
      <c r="AY77" s="378">
        <f>IFERROR(IF(VLOOKUP($G77,IS_32_I!$G$3:$H$119,2,FALSE)="","",VLOOKUP($G77,IS_32_I!$G$3:$H$119,2,FALSE)),"")</f>
        <v>4084</v>
      </c>
      <c r="AZ77" s="378">
        <f>IFERROR(IF(VLOOKUP($G77,IS_33_I!$G$3:$H$119,2,FALSE)="","",VLOOKUP($G77,IS_33_I!$G$3:$H$119,2,FALSE)),"")</f>
        <v>10.220000000000001</v>
      </c>
      <c r="BA77" s="378">
        <f>IFERROR(IF(VLOOKUP($G77,IS_34_I!$G$3:$H$119,2,FALSE)="","",VLOOKUP($G77,IS_34_I!$G$3:$H$119,2,FALSE)),"")</f>
        <v>2.61</v>
      </c>
      <c r="BB77" s="378">
        <f>IFERROR(IF(VLOOKUP($G77,IS_36_I!$G$3:$I$119,3,FALSE)="","",VLOOKUP($G77,IS_36_I!$G$3:$I$119,3,FALSE)),"")</f>
        <v>14.54</v>
      </c>
      <c r="BC77" s="378">
        <f>IFERROR(IF(VLOOKUP($G77,IS_37_I!$G$3:$I$119,3,FALSE)="","",VLOOKUP($G77,IS_37_I!$G$3:$I$119,3,FALSE)),"")</f>
        <v>27.04</v>
      </c>
      <c r="BD77" s="378">
        <f>IFERROR(IF(VLOOKUP($G77,IS_39_I!$G$3:$L$119,6,FALSE)="","",VLOOKUP($G77,IS_39_I!$G$3:$L$119,6,FALSE)),"")</f>
        <v>54.16</v>
      </c>
      <c r="BE77" s="378">
        <f>IFERROR(IF(VLOOKUP($G77,IS_39a_I!$G$3:$J$119,4,FALSE)="","",VLOOKUP($G77,IS_39a_I!$G$3:$J$119,4,FALSE)),"")</f>
        <v>33.67</v>
      </c>
      <c r="BF77" s="378">
        <f>IFERROR(IF(VLOOKUP($G77,IS_58_I!$G$3:$L$119,6,FALSE)="","",VLOOKUP($G77,IS_58_I!$G$3:$L$119,6,FALSE)),"")</f>
        <v>0.58585527854436592</v>
      </c>
      <c r="BG77" s="378"/>
      <c r="BH77" s="378">
        <f>IFERROR(IF(VLOOKUP($G77,DE_48_I!$G$3:$J$119,4,FALSE)="","",VLOOKUP($G77,DE_48_I!$G$3:$J$119,4,FALSE)),"")</f>
        <v>3.05</v>
      </c>
      <c r="BI77" s="378"/>
      <c r="BJ77" s="378">
        <f>IFERROR(IF(VLOOKUP($G77,IS_5_I!$G$3:$J$119,4,FALSE)="","",VLOOKUP($G77,IS_5_I!$G$3:$J$119,4,FALSE)),"")</f>
        <v>0.08</v>
      </c>
      <c r="BK77" s="378" t="str">
        <f>IFERROR(IF(VLOOKUP($G77,EA_48_I!$G$3:$J$119,4,FALSE)="","",VLOOKUP($G77,EA_48_I!$G$3:$J$119,4,FALSE)),"")</f>
        <v>Comuna no costera</v>
      </c>
      <c r="BL77" s="378">
        <f>IFERROR(IF(VLOOKUP($G77,IG_1_I!$G$3:$J$119,4,FALSE)="","",VLOOKUP($G77,IG_1_I!$G$3:$J$119,4,FALSE)),"")</f>
        <v>52.58</v>
      </c>
      <c r="BM77" s="378" t="str">
        <f>IFERROR(IF(VLOOKUP($G77,IG_66_I!$G$3:$H$119,2,FALSE)="","",VLOOKUP($G77,IG_66_I!$G$3:$H$119,2,FALSE)),"")</f>
        <v>NO</v>
      </c>
      <c r="BN77" s="690">
        <f>IFERROR(IF(VLOOKUP($G77,DE_3_I!$G$3:$J$119,4,FALSE)="","",VLOOKUP($G77,DE_3_I!$G$3:$J$119,4,FALSE)),"")</f>
        <v>70.290000000000006</v>
      </c>
      <c r="BO77" s="677"/>
      <c r="BP77" s="677"/>
      <c r="BQ77" s="677"/>
      <c r="BR77" s="677"/>
      <c r="BS77" s="378" t="str">
        <f>IFERROR(IF(VLOOKUP($G77,DE_98_IC!#REF!,2,FALSE)="","",VLOOKUP($G77,DE_98_IC!#REF!,2,FALSE)),"")</f>
        <v/>
      </c>
      <c r="BT77" s="378">
        <f>IFERROR(IF(VLOOKUP($G77,IP_6_I!$G$3:$J$119,4,FALSE)="","",VLOOKUP($G77,IP_6_I!$G$3:$J$119,4,FALSE)),"")</f>
        <v>0</v>
      </c>
      <c r="BU77" s="378" t="str">
        <f>IFERROR(IF(VLOOKUP($G77,IP_48_34_34a_I!$G$3:$N$119,7,FALSE)="","",VLOOKUP($G77,IP_48_34_34a_I!$G$3:$N$119,7,FALSE)),"")</f>
        <v>S/ZCH</v>
      </c>
      <c r="BV77" s="378" t="str">
        <f>IFERROR(IF(VLOOKUP($G77,IP_48_34_34a_I!$G$3:$N$119,8,FALSE)="","",VLOOKUP($G77,IP_48_34_34a_I!$G$3:$N$119,8,FALSE)),"")</f>
        <v>S/ZCH</v>
      </c>
      <c r="BW77" s="378" t="str">
        <f>IFERROR(IF(VLOOKUP($G77,IP_48_34_34a_I!$G$3:$N$119,6,FALSE)="","",VLOOKUP($G77,IP_48_34_34a_I!$G$3:$N$119,6,FALSE)),"")</f>
        <v>NO</v>
      </c>
      <c r="BX77" s="378" t="str">
        <f>IFERROR(IF(VLOOKUP($G77,IP_43_43a_I!$G$3:$L$119,5,FALSE)="","",VLOOKUP($G77,IP_43_43a_I!$G$3:$L$119,5,FALSE)),"")</f>
        <v>Sin ZT</v>
      </c>
      <c r="BY77" s="378" t="str">
        <f>IFERROR(IF(VLOOKUP($G77,IP_43_43a_I!$G$3:$L$119,6,FALSE)="","",VLOOKUP($G77,IP_43_43a_I!$G$3:$L$119,6,FALSE)),"")</f>
        <v>Sin ZT</v>
      </c>
      <c r="BZ77" s="378"/>
      <c r="CA77" s="378"/>
      <c r="CB77" s="378"/>
      <c r="CC77" s="378" t="str">
        <f>IFERROR(IF(VLOOKUP($G77,IG_92_I!$G$3:$H$119,2,FALSE)="","",VLOOKUP($G77,IG_92_I!$G$3:$H$119,2,FALSE)),"")</f>
        <v>S/I</v>
      </c>
      <c r="CD77" s="378" t="str">
        <f>IFERROR(IF(VLOOKUP($G77,IG_91_I!$G$3:$K$119,5,FALSE)="","",VLOOKUP($G77,IG_91_I!$G$3:$K$119,5,FALSE)),"")</f>
        <v/>
      </c>
      <c r="CE77" s="378">
        <f>IFERROR(IF(VLOOKUP($G77,IG_90_I!$G$3:$H$119,2,FALSE)="","",VLOOKUP($G77,IG_90_I!$G$3:$H$119,2,FALSE)),"")</f>
        <v>23.42</v>
      </c>
      <c r="CF77" s="96"/>
      <c r="CG77" s="96"/>
      <c r="CH77" s="96"/>
      <c r="CI77" s="96"/>
      <c r="CJ77" s="96"/>
      <c r="CK77" s="96"/>
      <c r="CL77" s="96"/>
      <c r="CM77" s="96"/>
      <c r="CN77" s="96"/>
      <c r="CO77" s="96"/>
      <c r="CP77" s="96"/>
    </row>
    <row r="78" spans="1:94" ht="15" x14ac:dyDescent="0.25">
      <c r="A78" s="429" t="s">
        <v>278</v>
      </c>
      <c r="B78" s="429" t="s">
        <v>279</v>
      </c>
      <c r="C78" s="419" t="s">
        <v>280</v>
      </c>
      <c r="D78" s="392" t="s">
        <v>280</v>
      </c>
      <c r="E78" s="377">
        <v>13001</v>
      </c>
      <c r="F78" s="429" t="s">
        <v>285</v>
      </c>
      <c r="G78" s="677">
        <v>13106</v>
      </c>
      <c r="H78" s="378">
        <f>IFERROR(IF(VLOOKUP($G78,BPU_20_I!$G$3:$H$119,2,FALSE)="","",VLOOKUP($G78,BPU_20_I!$G$3:$H$119,2,FALSE)),"")</f>
        <v>271.98</v>
      </c>
      <c r="I78" s="87">
        <f>IFERROR(IF(VLOOKUP($G78,BPU_21_I!$G$3:$J$119,4,FALSE)="","",VLOOKUP($G78,BPU_21_I!$G$3:$J$119,4,FALSE)),"")</f>
        <v>2.72</v>
      </c>
      <c r="J78" s="378">
        <f>IFERROR(IF(VLOOKUP($G78,BPU_22_I!$G$3:$H$119,2,FALSE)="","",VLOOKUP($G78,BPU_22_I!$G$3:$H$119,2,FALSE)),"")</f>
        <v>904.07</v>
      </c>
      <c r="K78" s="378">
        <f>IFERROR(IF(VLOOKUP($G78,BPU_23_I!$G$3:$J$119,4,FALSE)="","",VLOOKUP($G78,BPU_23_I!$G$3:$J$119,4,FALSE)),"")</f>
        <v>1.68</v>
      </c>
      <c r="L78" s="378">
        <f>IFERROR(IF(VLOOKUP($G78,BPU_28a_I!$G$3:$J$119,4,FALSE)="","",VLOOKUP($G78,BPU_28a_I!$G$3:$J$119,4,FALSE)),"")</f>
        <v>77.599999999999994</v>
      </c>
      <c r="M78" s="378">
        <f>IFERROR(IF(VLOOKUP($G78,BPU_28b_I!$G$3:$J$119,4,FALSE)="","",VLOOKUP($G78,BPU_28b_I!$G$3:$J$119,4,FALSE)),"")</f>
        <v>100</v>
      </c>
      <c r="N78" s="378">
        <f>IFERROR(IF(VLOOKUP($G78,BPU_29_I!$G$3:$L$119,6,FALSE)="","",VLOOKUP($G78,BPU_29_I!$G$3:$L$119,6,FALSE)),"")</f>
        <v>3.79</v>
      </c>
      <c r="O78" s="378">
        <f>IFERROR(IF(VLOOKUP($G78,BPU_7_I!$G$3:$H$119,2,FALSE)="","",VLOOKUP($G78,BPU_7_I!$G$3:$H$119,2,FALSE)),"")</f>
        <v>1027.82</v>
      </c>
      <c r="P78" s="378">
        <f>IFERROR(IF(VLOOKUP($G78,BPU_8_I!$G$3:$J$119,4,FALSE)="","",VLOOKUP($G78,BPU_8_I!$G$3:$J$119,4,FALSE)),"")</f>
        <v>5.12</v>
      </c>
      <c r="Q78" s="378">
        <f>IFERROR(IF(VLOOKUP($G78,BPU_3_I!$G$3:$H$119,2,FALSE)="","",VLOOKUP($G78,BPU_3_I!$G$3:$H$119,2,FALSE)),"")</f>
        <v>478.78</v>
      </c>
      <c r="R78" s="378">
        <f>IFERROR(IF(VLOOKUP($G78,BPU_4_I!$G$3:$H$119,2,FALSE)="","",VLOOKUP($G78,BPU_4_I!$G$3:$H$119,2,FALSE)),"")</f>
        <v>1.07</v>
      </c>
      <c r="S78" s="378">
        <f>IFERROR(IF(VLOOKUP($G78,BPU_1_I!$G$3:$H$119,2,FALSE)="","",VLOOKUP($G78,BPU_1_I!$G$3:$H$119,2,FALSE)),"")</f>
        <v>614.04999999999995</v>
      </c>
      <c r="T78" s="378">
        <f>IFERROR(IF(VLOOKUP($G78,BPU_25_I!$G$3:$H$119,2,FALSE)="","",VLOOKUP($G78,BPU_25_I!$G$3:$H$119,2,FALSE)),"")</f>
        <v>212.65</v>
      </c>
      <c r="U78" s="378">
        <f>IFERROR(IF(VLOOKUP($G78,BPU_26_26x_26b_I!$G$3:$H$119,2,FALSE)="","",VLOOKUP($G78,BPU_26_26x_26b_I!$G$3:$H$119,2,FALSE)),"")</f>
        <v>9.16</v>
      </c>
      <c r="V78" s="378">
        <f>IFERROR(IF(VLOOKUP($G78,BPU_26_26x_26b_I!$G$3:$I$119,3,FALSE)="","",VLOOKUP($G78,BPU_26_26x_26b_I!$G$3:$I$119,3,FALSE)),"")</f>
        <v>9.1</v>
      </c>
      <c r="W78" s="378">
        <f>IFERROR(IF(VLOOKUP($G78,BPU_26_26x_26b_I!$G$3:$J$119,4,FALSE)="","",VLOOKUP($G78,BPU_26_26x_26b_I!$G$3:$J$119,4,FALSE)),"")</f>
        <v>0.72</v>
      </c>
      <c r="X78" s="378"/>
      <c r="Y78" s="378">
        <f>IFERROR(IF(VLOOKUP($G78,EA_93_I!$G$3:$L$119,6,FALSE)="","",VLOOKUP($G78,EA_93_I!$G$3:$L$119,6,FALSE)),"")</f>
        <v>2.79</v>
      </c>
      <c r="Z78" s="689">
        <v>98.35</v>
      </c>
      <c r="AA78" s="378">
        <f>IFERROR(IF(VLOOKUP($G78,DE_102_105_16_29_33_I!$G$3:$L$119,6,FALSE)="","",VLOOKUP($G78,DE_102_105_16_29_33_I!$G$3:$L$119,6,FALSE)),"")</f>
        <v>1.25</v>
      </c>
      <c r="AB78" s="378">
        <f>IFERROR(IF(VLOOKUP($G78,DE_102_105_16_29_33_I!$G$3:$L$119,2,FALSE)="","",VLOOKUP($G78,DE_102_105_16_29_33_I!$G$3:$L$119,2,FALSE)),"")</f>
        <v>30.6</v>
      </c>
      <c r="AC78" s="378">
        <f>IFERROR(IF(VLOOKUP($G78,DE_102_105_16_29_33_I!$G$3:$L$119,3,FALSE)="","",VLOOKUP($G78,DE_102_105_16_29_33_I!$G$3:$L$119,3,FALSE)),"")</f>
        <v>71.8</v>
      </c>
      <c r="AD78" s="378">
        <f>IFERROR(IF(VLOOKUP($G78,DE_28_I!$G$3:$J$119,4,FALSE)="","",VLOOKUP($G78,DE_28_I!$G$3:$J$119,4,FALSE)),"")</f>
        <v>2.4071154332206004</v>
      </c>
      <c r="AE78" s="378">
        <f>IFERROR(IF(VLOOKUP($G78,DE_31_I!$G$3:$J$119,4,FALSE)="","",VLOOKUP($G78,DE_31_I!$G$3:$J$119,4,FALSE)),"")</f>
        <v>162.48029174239051</v>
      </c>
      <c r="AF78" s="378">
        <f>IFERROR(IF(VLOOKUP($G78,DE_102_105_16_29_33_I!$G$3:$L$119,4,FALSE)="","",VLOOKUP($G78,DE_102_105_16_29_33_I!$G$3:$L$119,4,FALSE)),"")</f>
        <v>75</v>
      </c>
      <c r="AG78" s="378">
        <f>IFERROR(IF(VLOOKUP($G78,DE_102_105_16_29_33_I!$G$3:$L$119,5,FALSE)="","",VLOOKUP($G78,DE_102_105_16_29_33_I!$G$3:$L$119,5,FALSE)),"")</f>
        <v>100</v>
      </c>
      <c r="AH78" s="378"/>
      <c r="AI78" s="378">
        <f>IFERROR(IF(VLOOKUP($G78,EA_10_90_I!$G$3:$I$119,2,FALSE)="","",VLOOKUP($G78,EA_10_90_I!$G$3:$I$119,2,FALSE)),"")</f>
        <v>34.35</v>
      </c>
      <c r="AJ78" s="378">
        <f>IFERROR(IF(VLOOKUP($G78,EA_10_90_I!$G$3:$I$119,3,FALSE)="","",VLOOKUP($G78,EA_10_90_I!$G$3:$I$119,3,FALSE)),"")</f>
        <v>30.44</v>
      </c>
      <c r="AK78" s="378"/>
      <c r="AL78" s="378"/>
      <c r="AM78" s="690">
        <f>IFERROR(IF(VLOOKUP($G78,EA_34_I!$G$3:$J$119,4,FALSE)="","",VLOOKUP($G78,EA_34_I!$G$3:$J$119,4,FALSE)),"")</f>
        <v>1.1960973074765171</v>
      </c>
      <c r="AN78" s="378">
        <f>IFERROR(IF(VLOOKUP($G78,EA_35_I!$G$3:$J$119,4,FALSE)="","",VLOOKUP($G78,EA_35_I!$G$3:$J$119,4,FALSE)),"")</f>
        <v>1.68</v>
      </c>
      <c r="AO78" s="378">
        <f>IFERROR(IF(VLOOKUP($G78,EA_22_22a_I!$G$3:$J$119,4,FALSE)="","",VLOOKUP($G78,EA_22_22a_I!$G$3:$J$119,4,FALSE)),"")</f>
        <v>756.08</v>
      </c>
      <c r="AP78" s="378">
        <f>IFERROR(IF(VLOOKUP($G78,EA_22_22a_I!$G$3:$L$119,6,FALSE)="","",VLOOKUP($G78,EA_22_22a_I!$G$3:$L$119,6,FALSE)),"")</f>
        <v>775.68</v>
      </c>
      <c r="AQ78" s="378">
        <f>IFERROR(IF(VLOOKUP($G78,EA_23_I!$G$3:$L$119,6,FALSE)="","",VLOOKUP($G78,EA_23_I!$G$3:$L$119,6,FALSE)),"")</f>
        <v>0.01</v>
      </c>
      <c r="AR78" s="378"/>
      <c r="AS78" s="378"/>
      <c r="AT78" s="378"/>
      <c r="AU78" s="378">
        <f>IFERROR(IF(VLOOKUP($G78,BPU_24_I!$G$3:$J$119,4,FALSE)="","",VLOOKUP($G78,BPU_24_I!$G$3:$J$119,4,FALSE)),"")</f>
        <v>670.57</v>
      </c>
      <c r="AV78" s="378">
        <f>IFERROR(IF(VLOOKUP($G78,IS_91_I!$G$3:$H$119,2,FALSE)="","",VLOOKUP($G78,IS_91_I!$G$3:$H$119,2,FALSE)),"")</f>
        <v>10.49</v>
      </c>
      <c r="AW78" s="378">
        <f>IFERROR(IF(VLOOKUP($G78,IS_40_I!$G$3:$H$119,2,FALSE)="","",VLOOKUP($G78,IS_40_I!$G$3:$H$119,2,FALSE)),"")</f>
        <v>21.42</v>
      </c>
      <c r="AX78" s="378">
        <f>IFERROR(IF(VLOOKUP($G78,IS_31_I!$G$3:$H$119,2,FALSE)="","",VLOOKUP($G78,IS_31_I!$G$3:$H$119,2,FALSE)),"")</f>
        <v>13.14</v>
      </c>
      <c r="AY78" s="378">
        <f>IFERROR(IF(VLOOKUP($G78,IS_32_I!$G$3:$H$119,2,FALSE)="","",VLOOKUP($G78,IS_32_I!$G$3:$H$119,2,FALSE)),"")</f>
        <v>5574</v>
      </c>
      <c r="AZ78" s="378">
        <f>IFERROR(IF(VLOOKUP($G78,IS_33_I!$G$3:$H$119,2,FALSE)="","",VLOOKUP($G78,IS_33_I!$G$3:$H$119,2,FALSE)),"")</f>
        <v>11.87</v>
      </c>
      <c r="BA78" s="378">
        <f>IFERROR(IF(VLOOKUP($G78,IS_34_I!$G$3:$H$119,2,FALSE)="","",VLOOKUP($G78,IS_34_I!$G$3:$H$119,2,FALSE)),"")</f>
        <v>4.2</v>
      </c>
      <c r="BB78" s="378">
        <f>IFERROR(IF(VLOOKUP($G78,IS_36_I!$G$3:$I$119,3,FALSE)="","",VLOOKUP($G78,IS_36_I!$G$3:$I$119,3,FALSE)),"")</f>
        <v>6.16</v>
      </c>
      <c r="BC78" s="378">
        <f>IFERROR(IF(VLOOKUP($G78,IS_37_I!$G$3:$I$119,3,FALSE)="","",VLOOKUP($G78,IS_37_I!$G$3:$I$119,3,FALSE)),"")</f>
        <v>14.49</v>
      </c>
      <c r="BD78" s="378">
        <f>IFERROR(IF(VLOOKUP($G78,IS_39_I!$G$3:$L$119,6,FALSE)="","",VLOOKUP($G78,IS_39_I!$G$3:$L$119,6,FALSE)),"")</f>
        <v>61.53</v>
      </c>
      <c r="BE78" s="378">
        <f>IFERROR(IF(VLOOKUP($G78,IS_39a_I!$G$3:$J$119,4,FALSE)="","",VLOOKUP($G78,IS_39a_I!$G$3:$J$119,4,FALSE)),"")</f>
        <v>39.22</v>
      </c>
      <c r="BF78" s="378">
        <f>IFERROR(IF(VLOOKUP($G78,IS_58_I!$G$3:$L$119,6,FALSE)="","",VLOOKUP($G78,IS_58_I!$G$3:$L$119,6,FALSE)),"")</f>
        <v>0.86595977710111094</v>
      </c>
      <c r="BG78" s="378"/>
      <c r="BH78" s="378">
        <f>IFERROR(IF(VLOOKUP($G78,DE_48_I!$G$3:$J$119,4,FALSE)="","",VLOOKUP($G78,DE_48_I!$G$3:$J$119,4,FALSE)),"")</f>
        <v>8.1</v>
      </c>
      <c r="BI78" s="378"/>
      <c r="BJ78" s="378">
        <f>IFERROR(IF(VLOOKUP($G78,IS_5_I!$G$3:$J$119,4,FALSE)="","",VLOOKUP($G78,IS_5_I!$G$3:$J$119,4,FALSE)),"")</f>
        <v>0.05</v>
      </c>
      <c r="BK78" s="378" t="str">
        <f>IFERROR(IF(VLOOKUP($G78,EA_48_I!$G$3:$J$119,4,FALSE)="","",VLOOKUP($G78,EA_48_I!$G$3:$J$119,4,FALSE)),"")</f>
        <v>Comuna no costera</v>
      </c>
      <c r="BL78" s="378">
        <f>IFERROR(IF(VLOOKUP($G78,IG_1_I!$G$3:$J$119,4,FALSE)="","",VLOOKUP($G78,IG_1_I!$G$3:$J$119,4,FALSE)),"")</f>
        <v>6.79</v>
      </c>
      <c r="BM78" s="378" t="str">
        <f>IFERROR(IF(VLOOKUP($G78,IG_66_I!$G$3:$H$119,2,FALSE)="","",VLOOKUP($G78,IG_66_I!$G$3:$H$119,2,FALSE)),"")</f>
        <v>NO</v>
      </c>
      <c r="BN78" s="690">
        <f>IFERROR(IF(VLOOKUP($G78,DE_3_I!$G$3:$J$119,4,FALSE)="","",VLOOKUP($G78,DE_3_I!$G$3:$J$119,4,FALSE)),"")</f>
        <v>14.39</v>
      </c>
      <c r="BO78" s="677"/>
      <c r="BP78" s="677"/>
      <c r="BQ78" s="677"/>
      <c r="BR78" s="677"/>
      <c r="BS78" s="378" t="str">
        <f>IFERROR(IF(VLOOKUP($G78,DE_98_IC!#REF!,2,FALSE)="","",VLOOKUP($G78,DE_98_IC!#REF!,2,FALSE)),"")</f>
        <v/>
      </c>
      <c r="BT78" s="378">
        <f>IFERROR(IF(VLOOKUP($G78,IP_6_I!$G$3:$J$119,4,FALSE)="","",VLOOKUP($G78,IP_6_I!$G$3:$J$119,4,FALSE)),"")</f>
        <v>0</v>
      </c>
      <c r="BU78" s="378" t="str">
        <f>IFERROR(IF(VLOOKUP($G78,IP_48_34_34a_I!$G$3:$N$119,7,FALSE)="","",VLOOKUP($G78,IP_48_34_34a_I!$G$3:$N$119,7,FALSE)),"")</f>
        <v>NO</v>
      </c>
      <c r="BV78" s="378" t="str">
        <f>IFERROR(IF(VLOOKUP($G78,IP_48_34_34a_I!$G$3:$N$119,8,FALSE)="","",VLOOKUP($G78,IP_48_34_34a_I!$G$3:$N$119,8,FALSE)),"")</f>
        <v>NO</v>
      </c>
      <c r="BW78" s="378" t="str">
        <f>IFERROR(IF(VLOOKUP($G78,IP_48_34_34a_I!$G$3:$N$119,6,FALSE)="","",VLOOKUP($G78,IP_48_34_34a_I!$G$3:$N$119,6,FALSE)),"")</f>
        <v>NO</v>
      </c>
      <c r="BX78" s="378">
        <f>IFERROR(IF(VLOOKUP($G78,IP_43_43a_I!$G$3:$L$119,5,FALSE)="","",VLOOKUP($G78,IP_43_43a_I!$G$3:$L$119,5,FALSE)),"")</f>
        <v>0</v>
      </c>
      <c r="BY78" s="378">
        <f>IFERROR(IF(VLOOKUP($G78,IP_43_43a_I!$G$3:$L$119,6,FALSE)="","",VLOOKUP($G78,IP_43_43a_I!$G$3:$L$119,6,FALSE)),"")</f>
        <v>0</v>
      </c>
      <c r="BZ78" s="378"/>
      <c r="CA78" s="378"/>
      <c r="CB78" s="378"/>
      <c r="CC78" s="378" t="str">
        <f>IFERROR(IF(VLOOKUP($G78,IG_92_I!$G$3:$H$119,2,FALSE)="","",VLOOKUP($G78,IG_92_I!$G$3:$H$119,2,FALSE)),"")</f>
        <v>NO</v>
      </c>
      <c r="CD78" s="378">
        <f>IFERROR(IF(VLOOKUP($G78,IG_91_I!$G$3:$K$119,5,FALSE)="","",VLOOKUP($G78,IG_91_I!$G$3:$K$119,5,FALSE)),"")</f>
        <v>631.1</v>
      </c>
      <c r="CE78" s="378">
        <f>IFERROR(IF(VLOOKUP($G78,IG_90_I!$G$3:$H$119,2,FALSE)="","",VLOOKUP($G78,IG_90_I!$G$3:$H$119,2,FALSE)),"")</f>
        <v>26.24</v>
      </c>
      <c r="CF78" s="96"/>
      <c r="CG78" s="96"/>
      <c r="CH78" s="96"/>
      <c r="CI78" s="96"/>
      <c r="CJ78" s="96"/>
      <c r="CK78" s="96"/>
      <c r="CL78" s="96"/>
      <c r="CM78" s="96"/>
      <c r="CN78" s="96"/>
      <c r="CO78" s="96"/>
      <c r="CP78" s="96"/>
    </row>
    <row r="79" spans="1:94" ht="15" x14ac:dyDescent="0.25">
      <c r="A79" s="429" t="s">
        <v>278</v>
      </c>
      <c r="B79" s="429" t="s">
        <v>279</v>
      </c>
      <c r="C79" s="419" t="s">
        <v>280</v>
      </c>
      <c r="D79" s="392" t="s">
        <v>280</v>
      </c>
      <c r="E79" s="377">
        <v>13001</v>
      </c>
      <c r="F79" s="429" t="s">
        <v>286</v>
      </c>
      <c r="G79" s="677">
        <v>13107</v>
      </c>
      <c r="H79" s="378">
        <f>IFERROR(IF(VLOOKUP($G79,BPU_20_I!$G$3:$H$119,2,FALSE)="","",VLOOKUP($G79,BPU_20_I!$G$3:$H$119,2,FALSE)),"")</f>
        <v>264.33</v>
      </c>
      <c r="I79" s="87">
        <f>IFERROR(IF(VLOOKUP($G79,BPU_21_I!$G$3:$J$119,4,FALSE)="","",VLOOKUP($G79,BPU_21_I!$G$3:$J$119,4,FALSE)),"")</f>
        <v>3.56</v>
      </c>
      <c r="J79" s="378">
        <f>IFERROR(IF(VLOOKUP($G79,BPU_22_I!$G$3:$H$119,2,FALSE)="","",VLOOKUP($G79,BPU_22_I!$G$3:$H$119,2,FALSE)),"")</f>
        <v>2063.77</v>
      </c>
      <c r="K79" s="378">
        <f>IFERROR(IF(VLOOKUP($G79,BPU_23_I!$G$3:$J$119,4,FALSE)="","",VLOOKUP($G79,BPU_23_I!$G$3:$J$119,4,FALSE)),"")</f>
        <v>9.91</v>
      </c>
      <c r="L79" s="378">
        <f>IFERROR(IF(VLOOKUP($G79,BPU_28a_I!$G$3:$J$119,4,FALSE)="","",VLOOKUP($G79,BPU_28a_I!$G$3:$J$119,4,FALSE)),"")</f>
        <v>85.38</v>
      </c>
      <c r="M79" s="378">
        <f>IFERROR(IF(VLOOKUP($G79,BPU_28b_I!$G$3:$J$119,4,FALSE)="","",VLOOKUP($G79,BPU_28b_I!$G$3:$J$119,4,FALSE)),"")</f>
        <v>78.12</v>
      </c>
      <c r="N79" s="378">
        <f>IFERROR(IF(VLOOKUP($G79,BPU_29_I!$G$3:$L$119,6,FALSE)="","",VLOOKUP($G79,BPU_29_I!$G$3:$L$119,6,FALSE)),"")</f>
        <v>10.78</v>
      </c>
      <c r="O79" s="378">
        <f>IFERROR(IF(VLOOKUP($G79,BPU_7_I!$G$3:$H$119,2,FALSE)="","",VLOOKUP($G79,BPU_7_I!$G$3:$H$119,2,FALSE)),"")</f>
        <v>1279.7</v>
      </c>
      <c r="P79" s="378">
        <f>IFERROR(IF(VLOOKUP($G79,BPU_8_I!$G$3:$J$119,4,FALSE)="","",VLOOKUP($G79,BPU_8_I!$G$3:$J$119,4,FALSE)),"")</f>
        <v>7.31</v>
      </c>
      <c r="Q79" s="378">
        <f>IFERROR(IF(VLOOKUP($G79,BPU_3_I!$G$3:$H$119,2,FALSE)="","",VLOOKUP($G79,BPU_3_I!$G$3:$H$119,2,FALSE)),"")</f>
        <v>1325.37</v>
      </c>
      <c r="R79" s="378">
        <f>IFERROR(IF(VLOOKUP($G79,BPU_4_I!$G$3:$H$119,2,FALSE)="","",VLOOKUP($G79,BPU_4_I!$G$3:$H$119,2,FALSE)),"")</f>
        <v>0.35</v>
      </c>
      <c r="S79" s="378">
        <f>IFERROR(IF(VLOOKUP($G79,BPU_1_I!$G$3:$H$119,2,FALSE)="","",VLOOKUP($G79,BPU_1_I!$G$3:$H$119,2,FALSE)),"")</f>
        <v>1345.66</v>
      </c>
      <c r="T79" s="378">
        <f>IFERROR(IF(VLOOKUP($G79,BPU_25_I!$G$3:$H$119,2,FALSE)="","",VLOOKUP($G79,BPU_25_I!$G$3:$H$119,2,FALSE)),"")</f>
        <v>371.66</v>
      </c>
      <c r="U79" s="378">
        <f>IFERROR(IF(VLOOKUP($G79,BPU_26_26x_26b_I!$G$3:$H$119,2,FALSE)="","",VLOOKUP($G79,BPU_26_26x_26b_I!$G$3:$H$119,2,FALSE)),"")</f>
        <v>4.1100000000000003</v>
      </c>
      <c r="V79" s="378">
        <f>IFERROR(IF(VLOOKUP($G79,BPU_26_26x_26b_I!$G$3:$I$119,3,FALSE)="","",VLOOKUP($G79,BPU_26_26x_26b_I!$G$3:$I$119,3,FALSE)),"")</f>
        <v>4.08</v>
      </c>
      <c r="W79" s="378">
        <f>IFERROR(IF(VLOOKUP($G79,BPU_26_26x_26b_I!$G$3:$J$119,4,FALSE)="","",VLOOKUP($G79,BPU_26_26x_26b_I!$G$3:$J$119,4,FALSE)),"")</f>
        <v>0.03</v>
      </c>
      <c r="X79" s="378"/>
      <c r="Y79" s="378">
        <f>IFERROR(IF(VLOOKUP($G79,EA_93_I!$G$3:$L$119,6,FALSE)="","",VLOOKUP($G79,EA_93_I!$G$3:$L$119,6,FALSE)),"")</f>
        <v>0.62</v>
      </c>
      <c r="Z79" s="689">
        <v>31.95</v>
      </c>
      <c r="AA79" s="378">
        <f>IFERROR(IF(VLOOKUP($G79,DE_102_105_16_29_33_I!$G$3:$L$119,6,FALSE)="","",VLOOKUP($G79,DE_102_105_16_29_33_I!$G$3:$L$119,6,FALSE)),"")</f>
        <v>1.1666666666666667</v>
      </c>
      <c r="AB79" s="378">
        <f>IFERROR(IF(VLOOKUP($G79,DE_102_105_16_29_33_I!$G$3:$L$119,2,FALSE)="","",VLOOKUP($G79,DE_102_105_16_29_33_I!$G$3:$L$119,2,FALSE)),"")</f>
        <v>22.2</v>
      </c>
      <c r="AC79" s="378">
        <f>IFERROR(IF(VLOOKUP($G79,DE_102_105_16_29_33_I!$G$3:$L$119,3,FALSE)="","",VLOOKUP($G79,DE_102_105_16_29_33_I!$G$3:$L$119,3,FALSE)),"")</f>
        <v>63.5</v>
      </c>
      <c r="AD79" s="378">
        <f>IFERROR(IF(VLOOKUP($G79,DE_28_I!$G$3:$J$119,4,FALSE)="","",VLOOKUP($G79,DE_28_I!$G$3:$J$119,4,FALSE)),"")</f>
        <v>0.93715442430603724</v>
      </c>
      <c r="AE79" s="378">
        <f>IFERROR(IF(VLOOKUP($G79,DE_31_I!$G$3:$J$119,4,FALSE)="","",VLOOKUP($G79,DE_31_I!$G$3:$J$119,4,FALSE)),"")</f>
        <v>201.48820122579798</v>
      </c>
      <c r="AF79" s="378">
        <f>IFERROR(IF(VLOOKUP($G79,DE_102_105_16_29_33_I!$G$3:$L$119,4,FALSE)="","",VLOOKUP($G79,DE_102_105_16_29_33_I!$G$3:$L$119,4,FALSE)),"")</f>
        <v>70</v>
      </c>
      <c r="AG79" s="378">
        <f>IFERROR(IF(VLOOKUP($G79,DE_102_105_16_29_33_I!$G$3:$L$119,5,FALSE)="","",VLOOKUP($G79,DE_102_105_16_29_33_I!$G$3:$L$119,5,FALSE)),"")</f>
        <v>90</v>
      </c>
      <c r="AH79" s="378"/>
      <c r="AI79" s="378">
        <f>IFERROR(IF(VLOOKUP($G79,EA_10_90_I!$G$3:$I$119,2,FALSE)="","",VLOOKUP($G79,EA_10_90_I!$G$3:$I$119,2,FALSE)),"")</f>
        <v>24.15</v>
      </c>
      <c r="AJ79" s="378">
        <f>IFERROR(IF(VLOOKUP($G79,EA_10_90_I!$G$3:$I$119,3,FALSE)="","",VLOOKUP($G79,EA_10_90_I!$G$3:$I$119,3,FALSE)),"")</f>
        <v>12.37</v>
      </c>
      <c r="AK79" s="378"/>
      <c r="AL79" s="378"/>
      <c r="AM79" s="690">
        <f>IFERROR(IF(VLOOKUP($G79,EA_34_I!$G$3:$J$119,4,FALSE)="","",VLOOKUP($G79,EA_34_I!$G$3:$J$119,4,FALSE)),"")</f>
        <v>1.3652157547726194</v>
      </c>
      <c r="AN79" s="378">
        <f>IFERROR(IF(VLOOKUP($G79,EA_35_I!$G$3:$J$119,4,FALSE)="","",VLOOKUP($G79,EA_35_I!$G$3:$J$119,4,FALSE)),"")</f>
        <v>0</v>
      </c>
      <c r="AO79" s="378">
        <f>IFERROR(IF(VLOOKUP($G79,EA_22_22a_I!$G$3:$J$119,4,FALSE)="","",VLOOKUP($G79,EA_22_22a_I!$G$3:$J$119,4,FALSE)),"")</f>
        <v>842.7</v>
      </c>
      <c r="AP79" s="378">
        <f>IFERROR(IF(VLOOKUP($G79,EA_22_22a_I!$G$3:$L$119,6,FALSE)="","",VLOOKUP($G79,EA_22_22a_I!$G$3:$L$119,6,FALSE)),"")</f>
        <v>1397.71</v>
      </c>
      <c r="AQ79" s="378">
        <f>IFERROR(IF(VLOOKUP($G79,EA_23_I!$G$3:$L$119,6,FALSE)="","",VLOOKUP($G79,EA_23_I!$G$3:$L$119,6,FALSE)),"")</f>
        <v>0.15</v>
      </c>
      <c r="AR79" s="378"/>
      <c r="AS79" s="378"/>
      <c r="AT79" s="378"/>
      <c r="AU79" s="378">
        <f>IFERROR(IF(VLOOKUP($G79,BPU_24_I!$G$3:$J$119,4,FALSE)="","",VLOOKUP($G79,BPU_24_I!$G$3:$J$119,4,FALSE)),"")</f>
        <v>657.93</v>
      </c>
      <c r="AV79" s="378">
        <f>IFERROR(IF(VLOOKUP($G79,IS_91_I!$G$3:$H$119,2,FALSE)="","",VLOOKUP($G79,IS_91_I!$G$3:$H$119,2,FALSE)),"")</f>
        <v>15.91</v>
      </c>
      <c r="AW79" s="378">
        <f>IFERROR(IF(VLOOKUP($G79,IS_40_I!$G$3:$H$119,2,FALSE)="","",VLOOKUP($G79,IS_40_I!$G$3:$H$119,2,FALSE)),"")</f>
        <v>44.94</v>
      </c>
      <c r="AX79" s="378">
        <f>IFERROR(IF(VLOOKUP($G79,IS_31_I!$G$3:$H$119,2,FALSE)="","",VLOOKUP($G79,IS_31_I!$G$3:$H$119,2,FALSE)),"")</f>
        <v>12.76</v>
      </c>
      <c r="AY79" s="378">
        <f>IFERROR(IF(VLOOKUP($G79,IS_32_I!$G$3:$H$119,2,FALSE)="","",VLOOKUP($G79,IS_32_I!$G$3:$H$119,2,FALSE)),"")</f>
        <v>2331</v>
      </c>
      <c r="AZ79" s="378">
        <f>IFERROR(IF(VLOOKUP($G79,IS_33_I!$G$3:$H$119,2,FALSE)="","",VLOOKUP($G79,IS_33_I!$G$3:$H$119,2,FALSE)),"")</f>
        <v>8.08</v>
      </c>
      <c r="BA79" s="378">
        <f>IFERROR(IF(VLOOKUP($G79,IS_34_I!$G$3:$H$119,2,FALSE)="","",VLOOKUP($G79,IS_34_I!$G$3:$H$119,2,FALSE)),"")</f>
        <v>2.64</v>
      </c>
      <c r="BB79" s="378">
        <f>IFERROR(IF(VLOOKUP($G79,IS_36_I!$G$3:$I$119,3,FALSE)="","",VLOOKUP($G79,IS_36_I!$G$3:$I$119,3,FALSE)),"")</f>
        <v>6.11</v>
      </c>
      <c r="BC79" s="378">
        <f>IFERROR(IF(VLOOKUP($G79,IS_37_I!$G$3:$I$119,3,FALSE)="","",VLOOKUP($G79,IS_37_I!$G$3:$I$119,3,FALSE)),"")</f>
        <v>23.83</v>
      </c>
      <c r="BD79" s="378">
        <f>IFERROR(IF(VLOOKUP($G79,IS_39_I!$G$3:$L$119,6,FALSE)="","",VLOOKUP($G79,IS_39_I!$G$3:$L$119,6,FALSE)),"")</f>
        <v>13.04</v>
      </c>
      <c r="BE79" s="378">
        <f>IFERROR(IF(VLOOKUP($G79,IS_39a_I!$G$3:$J$119,4,FALSE)="","",VLOOKUP($G79,IS_39a_I!$G$3:$J$119,4,FALSE)),"")</f>
        <v>65.959999999999994</v>
      </c>
      <c r="BF79" s="378">
        <f>IFERROR(IF(VLOOKUP($G79,IS_58_I!$G$3:$L$119,6,FALSE)="","",VLOOKUP($G79,IS_58_I!$G$3:$L$119,6,FALSE)),"")</f>
        <v>1.390737165670159</v>
      </c>
      <c r="BG79" s="378"/>
      <c r="BH79" s="378">
        <f>IFERROR(IF(VLOOKUP($G79,DE_48_I!$G$3:$J$119,4,FALSE)="","",VLOOKUP($G79,DE_48_I!$G$3:$J$119,4,FALSE)),"")</f>
        <v>12.38</v>
      </c>
      <c r="BI79" s="378"/>
      <c r="BJ79" s="378">
        <f>IFERROR(IF(VLOOKUP($G79,IS_5_I!$G$3:$J$119,4,FALSE)="","",VLOOKUP($G79,IS_5_I!$G$3:$J$119,4,FALSE)),"")</f>
        <v>0.18</v>
      </c>
      <c r="BK79" s="378" t="str">
        <f>IFERROR(IF(VLOOKUP($G79,EA_48_I!$G$3:$J$119,4,FALSE)="","",VLOOKUP($G79,EA_48_I!$G$3:$J$119,4,FALSE)),"")</f>
        <v>Comuna no costera</v>
      </c>
      <c r="BL79" s="378">
        <f>IFERROR(IF(VLOOKUP($G79,IG_1_I!$G$3:$J$119,4,FALSE)="","",VLOOKUP($G79,IG_1_I!$G$3:$J$119,4,FALSE)),"")</f>
        <v>35.24</v>
      </c>
      <c r="BM79" s="378" t="str">
        <f>IFERROR(IF(VLOOKUP($G79,IG_66_I!$G$3:$H$119,2,FALSE)="","",VLOOKUP($G79,IG_66_I!$G$3:$H$119,2,FALSE)),"")</f>
        <v>NO</v>
      </c>
      <c r="BN79" s="690">
        <f>IFERROR(IF(VLOOKUP($G79,DE_3_I!$G$3:$J$119,4,FALSE)="","",VLOOKUP($G79,DE_3_I!$G$3:$J$119,4,FALSE)),"")</f>
        <v>7.98</v>
      </c>
      <c r="BO79" s="677"/>
      <c r="BP79" s="677"/>
      <c r="BQ79" s="677"/>
      <c r="BR79" s="677"/>
      <c r="BS79" s="378" t="str">
        <f>IFERROR(IF(VLOOKUP($G79,DE_98_IC!#REF!,2,FALSE)="","",VLOOKUP($G79,DE_98_IC!#REF!,2,FALSE)),"")</f>
        <v/>
      </c>
      <c r="BT79" s="378">
        <f>IFERROR(IF(VLOOKUP($G79,IP_6_I!$G$3:$J$119,4,FALSE)="","",VLOOKUP($G79,IP_6_I!$G$3:$J$119,4,FALSE)),"")</f>
        <v>0</v>
      </c>
      <c r="BU79" s="378" t="str">
        <f>IFERROR(IF(VLOOKUP($G79,IP_48_34_34a_I!$G$3:$N$119,7,FALSE)="","",VLOOKUP($G79,IP_48_34_34a_I!$G$3:$N$119,7,FALSE)),"")</f>
        <v>S/ZCH</v>
      </c>
      <c r="BV79" s="378" t="str">
        <f>IFERROR(IF(VLOOKUP($G79,IP_48_34_34a_I!$G$3:$N$119,8,FALSE)="","",VLOOKUP($G79,IP_48_34_34a_I!$G$3:$N$119,8,FALSE)),"")</f>
        <v>S/ZCH</v>
      </c>
      <c r="BW79" s="378" t="str">
        <f>IFERROR(IF(VLOOKUP($G79,IP_48_34_34a_I!$G$3:$N$119,6,FALSE)="","",VLOOKUP($G79,IP_48_34_34a_I!$G$3:$N$119,6,FALSE)),"")</f>
        <v>NO</v>
      </c>
      <c r="BX79" s="378" t="str">
        <f>IFERROR(IF(VLOOKUP($G79,IP_43_43a_I!$G$3:$L$119,5,FALSE)="","",VLOOKUP($G79,IP_43_43a_I!$G$3:$L$119,5,FALSE)),"")</f>
        <v>Sin ZT</v>
      </c>
      <c r="BY79" s="378" t="str">
        <f>IFERROR(IF(VLOOKUP($G79,IP_43_43a_I!$G$3:$L$119,6,FALSE)="","",VLOOKUP($G79,IP_43_43a_I!$G$3:$L$119,6,FALSE)),"")</f>
        <v>Sin ZT</v>
      </c>
      <c r="BZ79" s="378"/>
      <c r="CA79" s="378"/>
      <c r="CB79" s="378"/>
      <c r="CC79" s="378" t="str">
        <f>IFERROR(IF(VLOOKUP($G79,IG_92_I!$G$3:$H$119,2,FALSE)="","",VLOOKUP($G79,IG_92_I!$G$3:$H$119,2,FALSE)),"")</f>
        <v>NO</v>
      </c>
      <c r="CD79" s="378">
        <f>IFERROR(IF(VLOOKUP($G79,IG_91_I!$G$3:$K$119,5,FALSE)="","",VLOOKUP($G79,IG_91_I!$G$3:$K$119,5,FALSE)),"")</f>
        <v>935.2</v>
      </c>
      <c r="CE79" s="378">
        <f>IFERROR(IF(VLOOKUP($G79,IG_90_I!$G$3:$H$119,2,FALSE)="","",VLOOKUP($G79,IG_90_I!$G$3:$H$119,2,FALSE)),"")</f>
        <v>38.369999999999997</v>
      </c>
      <c r="CF79" s="96"/>
      <c r="CG79" s="96"/>
      <c r="CH79" s="96"/>
      <c r="CI79" s="96"/>
      <c r="CJ79" s="96"/>
      <c r="CK79" s="96"/>
      <c r="CL79" s="96"/>
      <c r="CM79" s="96"/>
      <c r="CN79" s="96"/>
      <c r="CO79" s="96"/>
      <c r="CP79" s="96"/>
    </row>
    <row r="80" spans="1:94" ht="15" x14ac:dyDescent="0.25">
      <c r="A80" s="429" t="s">
        <v>278</v>
      </c>
      <c r="B80" s="429" t="s">
        <v>279</v>
      </c>
      <c r="C80" s="419" t="s">
        <v>280</v>
      </c>
      <c r="D80" s="392" t="s">
        <v>280</v>
      </c>
      <c r="E80" s="377">
        <v>13001</v>
      </c>
      <c r="F80" s="429" t="s">
        <v>287</v>
      </c>
      <c r="G80" s="677">
        <v>13108</v>
      </c>
      <c r="H80" s="378">
        <f>IFERROR(IF(VLOOKUP($G80,BPU_20_I!$G$3:$H$119,2,FALSE)="","",VLOOKUP($G80,BPU_20_I!$G$3:$H$119,2,FALSE)),"")</f>
        <v>325.99</v>
      </c>
      <c r="I80" s="87">
        <f>IFERROR(IF(VLOOKUP($G80,BPU_21_I!$G$3:$J$119,4,FALSE)="","",VLOOKUP($G80,BPU_21_I!$G$3:$J$119,4,FALSE)),"")</f>
        <v>1.79</v>
      </c>
      <c r="J80" s="378">
        <f>IFERROR(IF(VLOOKUP($G80,BPU_22_I!$G$3:$H$119,2,FALSE)="","",VLOOKUP($G80,BPU_22_I!$G$3:$H$119,2,FALSE)),"")</f>
        <v>1477.51</v>
      </c>
      <c r="K80" s="378">
        <f>IFERROR(IF(VLOOKUP($G80,BPU_23_I!$G$3:$J$119,4,FALSE)="","",VLOOKUP($G80,BPU_23_I!$G$3:$J$119,4,FALSE)),"")</f>
        <v>0.28000000000000003</v>
      </c>
      <c r="L80" s="378">
        <f>IFERROR(IF(VLOOKUP($G80,BPU_28a_I!$G$3:$J$119,4,FALSE)="","",VLOOKUP($G80,BPU_28a_I!$G$3:$J$119,4,FALSE)),"")</f>
        <v>70.69</v>
      </c>
      <c r="M80" s="378">
        <f>IFERROR(IF(VLOOKUP($G80,BPU_28b_I!$G$3:$J$119,4,FALSE)="","",VLOOKUP($G80,BPU_28b_I!$G$3:$J$119,4,FALSE)),"")</f>
        <v>100</v>
      </c>
      <c r="N80" s="378">
        <f>IFERROR(IF(VLOOKUP($G80,BPU_29_I!$G$3:$L$119,6,FALSE)="","",VLOOKUP($G80,BPU_29_I!$G$3:$L$119,6,FALSE)),"")</f>
        <v>1.55</v>
      </c>
      <c r="O80" s="378">
        <f>IFERROR(IF(VLOOKUP($G80,BPU_7_I!$G$3:$H$119,2,FALSE)="","",VLOOKUP($G80,BPU_7_I!$G$3:$H$119,2,FALSE)),"")</f>
        <v>812.78</v>
      </c>
      <c r="P80" s="378">
        <f>IFERROR(IF(VLOOKUP($G80,BPU_8_I!$G$3:$J$119,4,FALSE)="","",VLOOKUP($G80,BPU_8_I!$G$3:$J$119,4,FALSE)),"")</f>
        <v>5.6</v>
      </c>
      <c r="Q80" s="378">
        <f>IFERROR(IF(VLOOKUP($G80,BPU_3_I!$G$3:$H$119,2,FALSE)="","",VLOOKUP($G80,BPU_3_I!$G$3:$H$119,2,FALSE)),"")</f>
        <v>360.57</v>
      </c>
      <c r="R80" s="378">
        <f>IFERROR(IF(VLOOKUP($G80,BPU_4_I!$G$3:$H$119,2,FALSE)="","",VLOOKUP($G80,BPU_4_I!$G$3:$H$119,2,FALSE)),"")</f>
        <v>1.1599999999999999</v>
      </c>
      <c r="S80" s="378">
        <f>IFERROR(IF(VLOOKUP($G80,BPU_1_I!$G$3:$H$119,2,FALSE)="","",VLOOKUP($G80,BPU_1_I!$G$3:$H$119,2,FALSE)),"")</f>
        <v>756.64</v>
      </c>
      <c r="T80" s="378">
        <f>IFERROR(IF(VLOOKUP($G80,BPU_25_I!$G$3:$H$119,2,FALSE)="","",VLOOKUP($G80,BPU_25_I!$G$3:$H$119,2,FALSE)),"")</f>
        <v>202.14</v>
      </c>
      <c r="U80" s="378">
        <f>IFERROR(IF(VLOOKUP($G80,BPU_26_26x_26b_I!$G$3:$H$119,2,FALSE)="","",VLOOKUP($G80,BPU_26_26x_26b_I!$G$3:$H$119,2,FALSE)),"")</f>
        <v>6.84</v>
      </c>
      <c r="V80" s="378">
        <f>IFERROR(IF(VLOOKUP($G80,BPU_26_26x_26b_I!$G$3:$I$119,3,FALSE)="","",VLOOKUP($G80,BPU_26_26x_26b_I!$G$3:$I$119,3,FALSE)),"")</f>
        <v>6.83</v>
      </c>
      <c r="W80" s="378">
        <f>IFERROR(IF(VLOOKUP($G80,BPU_26_26x_26b_I!$G$3:$J$119,4,FALSE)="","",VLOOKUP($G80,BPU_26_26x_26b_I!$G$3:$J$119,4,FALSE)),"")</f>
        <v>0.57999999999999996</v>
      </c>
      <c r="X80" s="378"/>
      <c r="Y80" s="378">
        <f>IFERROR(IF(VLOOKUP($G80,EA_93_I!$G$3:$L$119,6,FALSE)="","",VLOOKUP($G80,EA_93_I!$G$3:$L$119,6,FALSE)),"")</f>
        <v>0.33</v>
      </c>
      <c r="Z80" s="689">
        <v>65.62</v>
      </c>
      <c r="AA80" s="378">
        <f>IFERROR(IF(VLOOKUP($G80,DE_102_105_16_29_33_I!$G$3:$L$119,6,FALSE)="","",VLOOKUP($G80,DE_102_105_16_29_33_I!$G$3:$L$119,6,FALSE)),"")</f>
        <v>0.8</v>
      </c>
      <c r="AB80" s="378">
        <f>IFERROR(IF(VLOOKUP($G80,DE_102_105_16_29_33_I!$G$3:$L$119,2,FALSE)="","",VLOOKUP($G80,DE_102_105_16_29_33_I!$G$3:$L$119,2,FALSE)),"")</f>
        <v>34</v>
      </c>
      <c r="AC80" s="378">
        <f>IFERROR(IF(VLOOKUP($G80,DE_102_105_16_29_33_I!$G$3:$L$119,3,FALSE)="","",VLOOKUP($G80,DE_102_105_16_29_33_I!$G$3:$L$119,3,FALSE)),"")</f>
        <v>76.7</v>
      </c>
      <c r="AD80" s="378">
        <f>IFERROR(IF(VLOOKUP($G80,DE_28_I!$G$3:$J$119,4,FALSE)="","",VLOOKUP($G80,DE_28_I!$G$3:$J$119,4,FALSE)),"")</f>
        <v>0</v>
      </c>
      <c r="AE80" s="378">
        <f>IFERROR(IF(VLOOKUP($G80,DE_31_I!$G$3:$J$119,4,FALSE)="","",VLOOKUP($G80,DE_31_I!$G$3:$J$119,4,FALSE)),"")</f>
        <v>164.56764753532235</v>
      </c>
      <c r="AF80" s="378">
        <f>IFERROR(IF(VLOOKUP($G80,DE_102_105_16_29_33_I!$G$3:$L$119,4,FALSE)="","",VLOOKUP($G80,DE_102_105_16_29_33_I!$G$3:$L$119,4,FALSE)),"")</f>
        <v>60</v>
      </c>
      <c r="AG80" s="378">
        <f>IFERROR(IF(VLOOKUP($G80,DE_102_105_16_29_33_I!$G$3:$L$119,5,FALSE)="","",VLOOKUP($G80,DE_102_105_16_29_33_I!$G$3:$L$119,5,FALSE)),"")</f>
        <v>90</v>
      </c>
      <c r="AH80" s="378"/>
      <c r="AI80" s="378">
        <f>IFERROR(IF(VLOOKUP($G80,EA_10_90_I!$G$3:$I$119,2,FALSE)="","",VLOOKUP($G80,EA_10_90_I!$G$3:$I$119,2,FALSE)),"")</f>
        <v>53.05</v>
      </c>
      <c r="AJ80" s="378">
        <f>IFERROR(IF(VLOOKUP($G80,EA_10_90_I!$G$3:$I$119,3,FALSE)="","",VLOOKUP($G80,EA_10_90_I!$G$3:$I$119,3,FALSE)),"")</f>
        <v>29.83</v>
      </c>
      <c r="AK80" s="378"/>
      <c r="AL80" s="378"/>
      <c r="AM80" s="690">
        <f>IFERROR(IF(VLOOKUP($G80,EA_34_I!$G$3:$J$119,4,FALSE)="","",VLOOKUP($G80,EA_34_I!$G$3:$J$119,4,FALSE)),"")</f>
        <v>1.1557229979228429</v>
      </c>
      <c r="AN80" s="378" t="str">
        <f>IFERROR(IF(VLOOKUP($G80,EA_35_I!$G$3:$J$119,4,FALSE)="","",VLOOKUP($G80,EA_35_I!$G$3:$J$119,4,FALSE)),"")</f>
        <v>S/R</v>
      </c>
      <c r="AO80" s="378">
        <f>IFERROR(IF(VLOOKUP($G80,EA_22_22a_I!$G$3:$J$119,4,FALSE)="","",VLOOKUP($G80,EA_22_22a_I!$G$3:$J$119,4,FALSE)),"")</f>
        <v>775.39</v>
      </c>
      <c r="AP80" s="378">
        <f>IFERROR(IF(VLOOKUP($G80,EA_22_22a_I!$G$3:$L$119,6,FALSE)="","",VLOOKUP($G80,EA_22_22a_I!$G$3:$L$119,6,FALSE)),"")</f>
        <v>857.35</v>
      </c>
      <c r="AQ80" s="378">
        <f>IFERROR(IF(VLOOKUP($G80,EA_23_I!$G$3:$L$119,6,FALSE)="","",VLOOKUP($G80,EA_23_I!$G$3:$L$119,6,FALSE)),"")</f>
        <v>0.03</v>
      </c>
      <c r="AR80" s="378"/>
      <c r="AS80" s="378"/>
      <c r="AT80" s="378"/>
      <c r="AU80" s="378">
        <f>IFERROR(IF(VLOOKUP($G80,BPU_24_I!$G$3:$J$119,4,FALSE)="","",VLOOKUP($G80,BPU_24_I!$G$3:$J$119,4,FALSE)),"")</f>
        <v>763.63</v>
      </c>
      <c r="AV80" s="378">
        <f>IFERROR(IF(VLOOKUP($G80,IS_91_I!$G$3:$H$119,2,FALSE)="","",VLOOKUP($G80,IS_91_I!$G$3:$H$119,2,FALSE)),"")</f>
        <v>12.56</v>
      </c>
      <c r="AW80" s="378">
        <f>IFERROR(IF(VLOOKUP($G80,IS_40_I!$G$3:$H$119,2,FALSE)="","",VLOOKUP($G80,IS_40_I!$G$3:$H$119,2,FALSE)),"")</f>
        <v>19.79</v>
      </c>
      <c r="AX80" s="378">
        <f>IFERROR(IF(VLOOKUP($G80,IS_31_I!$G$3:$H$119,2,FALSE)="","",VLOOKUP($G80,IS_31_I!$G$3:$H$119,2,FALSE)),"")</f>
        <v>15.16</v>
      </c>
      <c r="AY80" s="378">
        <f>IFERROR(IF(VLOOKUP($G80,IS_32_I!$G$3:$H$119,2,FALSE)="","",VLOOKUP($G80,IS_32_I!$G$3:$H$119,2,FALSE)),"")</f>
        <v>4403</v>
      </c>
      <c r="AZ80" s="378">
        <f>IFERROR(IF(VLOOKUP($G80,IS_33_I!$G$3:$H$119,2,FALSE)="","",VLOOKUP($G80,IS_33_I!$G$3:$H$119,2,FALSE)),"")</f>
        <v>13.56</v>
      </c>
      <c r="BA80" s="378">
        <f>IFERROR(IF(VLOOKUP($G80,IS_34_I!$G$3:$H$119,2,FALSE)="","",VLOOKUP($G80,IS_34_I!$G$3:$H$119,2,FALSE)),"")</f>
        <v>4.37</v>
      </c>
      <c r="BB80" s="378">
        <f>IFERROR(IF(VLOOKUP($G80,IS_36_I!$G$3:$I$119,3,FALSE)="","",VLOOKUP($G80,IS_36_I!$G$3:$I$119,3,FALSE)),"")</f>
        <v>9.85</v>
      </c>
      <c r="BC80" s="378">
        <f>IFERROR(IF(VLOOKUP($G80,IS_37_I!$G$3:$I$119,3,FALSE)="","",VLOOKUP($G80,IS_37_I!$G$3:$I$119,3,FALSE)),"")</f>
        <v>21.34</v>
      </c>
      <c r="BD80" s="378">
        <f>IFERROR(IF(VLOOKUP($G80,IS_39_I!$G$3:$L$119,6,FALSE)="","",VLOOKUP($G80,IS_39_I!$G$3:$L$119,6,FALSE)),"")</f>
        <v>84</v>
      </c>
      <c r="BE80" s="378">
        <f>IFERROR(IF(VLOOKUP($G80,IS_39a_I!$G$3:$J$119,4,FALSE)="","",VLOOKUP($G80,IS_39a_I!$G$3:$J$119,4,FALSE)),"")</f>
        <v>23.05</v>
      </c>
      <c r="BF80" s="378">
        <f>IFERROR(IF(VLOOKUP($G80,IS_58_I!$G$3:$L$119,6,FALSE)="","",VLOOKUP($G80,IS_58_I!$G$3:$L$119,6,FALSE)),"")</f>
        <v>1.7138910442797819</v>
      </c>
      <c r="BG80" s="378"/>
      <c r="BH80" s="378">
        <f>IFERROR(IF(VLOOKUP($G80,DE_48_I!$G$3:$J$119,4,FALSE)="","",VLOOKUP($G80,DE_48_I!$G$3:$J$119,4,FALSE)),"")</f>
        <v>2.11</v>
      </c>
      <c r="BI80" s="378"/>
      <c r="BJ80" s="378">
        <f>IFERROR(IF(VLOOKUP($G80,IS_5_I!$G$3:$J$119,4,FALSE)="","",VLOOKUP($G80,IS_5_I!$G$3:$J$119,4,FALSE)),"")</f>
        <v>0</v>
      </c>
      <c r="BK80" s="378" t="str">
        <f>IFERROR(IF(VLOOKUP($G80,EA_48_I!$G$3:$J$119,4,FALSE)="","",VLOOKUP($G80,EA_48_I!$G$3:$J$119,4,FALSE)),"")</f>
        <v>Comuna no costera</v>
      </c>
      <c r="BL80" s="378">
        <f>IFERROR(IF(VLOOKUP($G80,IG_1_I!$G$3:$J$119,4,FALSE)="","",VLOOKUP($G80,IG_1_I!$G$3:$J$119,4,FALSE)),"")</f>
        <v>27.45</v>
      </c>
      <c r="BM80" s="378" t="str">
        <f>IFERROR(IF(VLOOKUP($G80,IG_66_I!$G$3:$H$119,2,FALSE)="","",VLOOKUP($G80,IG_66_I!$G$3:$H$119,2,FALSE)),"")</f>
        <v>SI</v>
      </c>
      <c r="BN80" s="690">
        <f>IFERROR(IF(VLOOKUP($G80,DE_3_I!$G$3:$J$119,4,FALSE)="","",VLOOKUP($G80,DE_3_I!$G$3:$J$119,4,FALSE)),"")</f>
        <v>17.77</v>
      </c>
      <c r="BO80" s="677"/>
      <c r="BP80" s="677"/>
      <c r="BQ80" s="677"/>
      <c r="BR80" s="677"/>
      <c r="BS80" s="378" t="str">
        <f>IFERROR(IF(VLOOKUP($G80,DE_98_IC!#REF!,2,FALSE)="","",VLOOKUP($G80,DE_98_IC!#REF!,2,FALSE)),"")</f>
        <v/>
      </c>
      <c r="BT80" s="378">
        <f>IFERROR(IF(VLOOKUP($G80,IP_6_I!$G$3:$J$119,4,FALSE)="","",VLOOKUP($G80,IP_6_I!$G$3:$J$119,4,FALSE)),"")</f>
        <v>0</v>
      </c>
      <c r="BU80" s="378" t="str">
        <f>IFERROR(IF(VLOOKUP($G80,IP_48_34_34a_I!$G$3:$N$119,7,FALSE)="","",VLOOKUP($G80,IP_48_34_34a_I!$G$3:$N$119,7,FALSE)),"")</f>
        <v>S/ZCH</v>
      </c>
      <c r="BV80" s="378" t="str">
        <f>IFERROR(IF(VLOOKUP($G80,IP_48_34_34a_I!$G$3:$N$119,8,FALSE)="","",VLOOKUP($G80,IP_48_34_34a_I!$G$3:$N$119,8,FALSE)),"")</f>
        <v>S/ZCH</v>
      </c>
      <c r="BW80" s="378" t="str">
        <f>IFERROR(IF(VLOOKUP($G80,IP_48_34_34a_I!$G$3:$N$119,6,FALSE)="","",VLOOKUP($G80,IP_48_34_34a_I!$G$3:$N$119,6,FALSE)),"")</f>
        <v>SI</v>
      </c>
      <c r="BX80" s="378">
        <f>IFERROR(IF(VLOOKUP($G80,IP_43_43a_I!$G$3:$L$119,5,FALSE)="","",VLOOKUP($G80,IP_43_43a_I!$G$3:$L$119,5,FALSE)),"")</f>
        <v>0</v>
      </c>
      <c r="BY80" s="378">
        <f>IFERROR(IF(VLOOKUP($G80,IP_43_43a_I!$G$3:$L$119,6,FALSE)="","",VLOOKUP($G80,IP_43_43a_I!$G$3:$L$119,6,FALSE)),"")</f>
        <v>0</v>
      </c>
      <c r="BZ80" s="378"/>
      <c r="CA80" s="378"/>
      <c r="CB80" s="378"/>
      <c r="CC80" s="378" t="str">
        <f>IFERROR(IF(VLOOKUP($G80,IG_92_I!$G$3:$H$119,2,FALSE)="","",VLOOKUP($G80,IG_92_I!$G$3:$H$119,2,FALSE)),"")</f>
        <v>S/I</v>
      </c>
      <c r="CD80" s="378" t="str">
        <f>IFERROR(IF(VLOOKUP($G80,IG_91_I!$G$3:$K$119,5,FALSE)="","",VLOOKUP($G80,IG_91_I!$G$3:$K$119,5,FALSE)),"")</f>
        <v/>
      </c>
      <c r="CE80" s="378">
        <f>IFERROR(IF(VLOOKUP($G80,IG_90_I!$G$3:$H$119,2,FALSE)="","",VLOOKUP($G80,IG_90_I!$G$3:$H$119,2,FALSE)),"")</f>
        <v>29.76</v>
      </c>
      <c r="CF80" s="96"/>
      <c r="CG80" s="96"/>
      <c r="CH80" s="96"/>
      <c r="CI80" s="96"/>
      <c r="CJ80" s="96"/>
      <c r="CK80" s="96"/>
      <c r="CL80" s="96"/>
      <c r="CM80" s="96"/>
      <c r="CN80" s="96"/>
      <c r="CO80" s="96"/>
      <c r="CP80" s="96"/>
    </row>
    <row r="81" spans="1:94" ht="15" x14ac:dyDescent="0.25">
      <c r="A81" s="429" t="s">
        <v>278</v>
      </c>
      <c r="B81" s="429" t="s">
        <v>279</v>
      </c>
      <c r="C81" s="419" t="s">
        <v>280</v>
      </c>
      <c r="D81" s="392" t="s">
        <v>280</v>
      </c>
      <c r="E81" s="377">
        <v>13001</v>
      </c>
      <c r="F81" s="429" t="s">
        <v>288</v>
      </c>
      <c r="G81" s="677">
        <v>13109</v>
      </c>
      <c r="H81" s="378">
        <f>IFERROR(IF(VLOOKUP($G81,BPU_20_I!$G$3:$H$119,2,FALSE)="","",VLOOKUP($G81,BPU_20_I!$G$3:$H$119,2,FALSE)),"")</f>
        <v>379.62</v>
      </c>
      <c r="I81" s="87">
        <f>IFERROR(IF(VLOOKUP($G81,BPU_21_I!$G$3:$J$119,4,FALSE)="","",VLOOKUP($G81,BPU_21_I!$G$3:$J$119,4,FALSE)),"")</f>
        <v>2.58</v>
      </c>
      <c r="J81" s="378">
        <f>IFERROR(IF(VLOOKUP($G81,BPU_22_I!$G$3:$H$119,2,FALSE)="","",VLOOKUP($G81,BPU_22_I!$G$3:$H$119,2,FALSE)),"")</f>
        <v>1504.05</v>
      </c>
      <c r="K81" s="378">
        <f>IFERROR(IF(VLOOKUP($G81,BPU_23_I!$G$3:$J$119,4,FALSE)="","",VLOOKUP($G81,BPU_23_I!$G$3:$J$119,4,FALSE)),"")</f>
        <v>0.36</v>
      </c>
      <c r="L81" s="378">
        <f>IFERROR(IF(VLOOKUP($G81,BPU_28a_I!$G$3:$J$119,4,FALSE)="","",VLOOKUP($G81,BPU_28a_I!$G$3:$J$119,4,FALSE)),"")</f>
        <v>55.36</v>
      </c>
      <c r="M81" s="378">
        <f>IFERROR(IF(VLOOKUP($G81,BPU_28b_I!$G$3:$J$119,4,FALSE)="","",VLOOKUP($G81,BPU_28b_I!$G$3:$J$119,4,FALSE)),"")</f>
        <v>100</v>
      </c>
      <c r="N81" s="378">
        <f>IFERROR(IF(VLOOKUP($G81,BPU_29_I!$G$3:$L$119,6,FALSE)="","",VLOOKUP($G81,BPU_29_I!$G$3:$L$119,6,FALSE)),"")</f>
        <v>1.78</v>
      </c>
      <c r="O81" s="378">
        <f>IFERROR(IF(VLOOKUP($G81,BPU_7_I!$G$3:$H$119,2,FALSE)="","",VLOOKUP($G81,BPU_7_I!$G$3:$H$119,2,FALSE)),"")</f>
        <v>1043.99</v>
      </c>
      <c r="P81" s="378">
        <f>IFERROR(IF(VLOOKUP($G81,BPU_8_I!$G$3:$J$119,4,FALSE)="","",VLOOKUP($G81,BPU_8_I!$G$3:$J$119,4,FALSE)),"")</f>
        <v>11.57</v>
      </c>
      <c r="Q81" s="378">
        <f>IFERROR(IF(VLOOKUP($G81,BPU_3_I!$G$3:$H$119,2,FALSE)="","",VLOOKUP($G81,BPU_3_I!$G$3:$H$119,2,FALSE)),"")</f>
        <v>418.17</v>
      </c>
      <c r="R81" s="378">
        <f>IFERROR(IF(VLOOKUP($G81,BPU_4_I!$G$3:$H$119,2,FALSE)="","",VLOOKUP($G81,BPU_4_I!$G$3:$H$119,2,FALSE)),"")</f>
        <v>1.33</v>
      </c>
      <c r="S81" s="378">
        <f>IFERROR(IF(VLOOKUP($G81,BPU_1_I!$G$3:$H$119,2,FALSE)="","",VLOOKUP($G81,BPU_1_I!$G$3:$H$119,2,FALSE)),"")</f>
        <v>702.56</v>
      </c>
      <c r="T81" s="378">
        <f>IFERROR(IF(VLOOKUP($G81,BPU_25_I!$G$3:$H$119,2,FALSE)="","",VLOOKUP($G81,BPU_25_I!$G$3:$H$119,2,FALSE)),"")</f>
        <v>188.3</v>
      </c>
      <c r="U81" s="378">
        <f>IFERROR(IF(VLOOKUP($G81,BPU_26_26x_26b_I!$G$3:$H$119,2,FALSE)="","",VLOOKUP($G81,BPU_26_26x_26b_I!$G$3:$H$119,2,FALSE)),"")</f>
        <v>5.15</v>
      </c>
      <c r="V81" s="378">
        <f>IFERROR(IF(VLOOKUP($G81,BPU_26_26x_26b_I!$G$3:$I$119,3,FALSE)="","",VLOOKUP($G81,BPU_26_26x_26b_I!$G$3:$I$119,3,FALSE)),"")</f>
        <v>5.13</v>
      </c>
      <c r="W81" s="378">
        <f>IFERROR(IF(VLOOKUP($G81,BPU_26_26x_26b_I!$G$3:$J$119,4,FALSE)="","",VLOOKUP($G81,BPU_26_26x_26b_I!$G$3:$J$119,4,FALSE)),"")</f>
        <v>0.8</v>
      </c>
      <c r="X81" s="378"/>
      <c r="Y81" s="378">
        <f>IFERROR(IF(VLOOKUP($G81,EA_93_I!$G$3:$L$119,6,FALSE)="","",VLOOKUP($G81,EA_93_I!$G$3:$L$119,6,FALSE)),"")</f>
        <v>0.89</v>
      </c>
      <c r="Z81" s="689">
        <v>64.209999999999994</v>
      </c>
      <c r="AA81" s="378">
        <f>IFERROR(IF(VLOOKUP($G81,DE_102_105_16_29_33_I!$G$3:$L$119,6,FALSE)="","",VLOOKUP($G81,DE_102_105_16_29_33_I!$G$3:$L$119,6,FALSE)),"")</f>
        <v>1.3333333333333333</v>
      </c>
      <c r="AB81" s="378">
        <f>IFERROR(IF(VLOOKUP($G81,DE_102_105_16_29_33_I!$G$3:$L$119,2,FALSE)="","",VLOOKUP($G81,DE_102_105_16_29_33_I!$G$3:$L$119,2,FALSE)),"")</f>
        <v>24.5</v>
      </c>
      <c r="AC81" s="378">
        <f>IFERROR(IF(VLOOKUP($G81,DE_102_105_16_29_33_I!$G$3:$L$119,3,FALSE)="","",VLOOKUP($G81,DE_102_105_16_29_33_I!$G$3:$L$119,3,FALSE)),"")</f>
        <v>73.400000000000006</v>
      </c>
      <c r="AD81" s="378">
        <f>IFERROR(IF(VLOOKUP($G81,DE_28_I!$G$3:$J$119,4,FALSE)="","",VLOOKUP($G81,DE_28_I!$G$3:$J$119,4,FALSE)),"")</f>
        <v>3.0888030888030888</v>
      </c>
      <c r="AE81" s="378">
        <f>IFERROR(IF(VLOOKUP($G81,DE_31_I!$G$3:$J$119,4,FALSE)="","",VLOOKUP($G81,DE_31_I!$G$3:$J$119,4,FALSE)),"")</f>
        <v>283.14028314028315</v>
      </c>
      <c r="AF81" s="378">
        <f>IFERROR(IF(VLOOKUP($G81,DE_102_105_16_29_33_I!$G$3:$L$119,4,FALSE)="","",VLOOKUP($G81,DE_102_105_16_29_33_I!$G$3:$L$119,4,FALSE)),"")</f>
        <v>80</v>
      </c>
      <c r="AG81" s="378">
        <f>IFERROR(IF(VLOOKUP($G81,DE_102_105_16_29_33_I!$G$3:$L$119,5,FALSE)="","",VLOOKUP($G81,DE_102_105_16_29_33_I!$G$3:$L$119,5,FALSE)),"")</f>
        <v>90</v>
      </c>
      <c r="AH81" s="378"/>
      <c r="AI81" s="378">
        <f>IFERROR(IF(VLOOKUP($G81,EA_10_90_I!$G$3:$I$119,2,FALSE)="","",VLOOKUP($G81,EA_10_90_I!$G$3:$I$119,2,FALSE)),"")</f>
        <v>42.41</v>
      </c>
      <c r="AJ81" s="378">
        <f>IFERROR(IF(VLOOKUP($G81,EA_10_90_I!$G$3:$I$119,3,FALSE)="","",VLOOKUP($G81,EA_10_90_I!$G$3:$I$119,3,FALSE)),"")</f>
        <v>45.33</v>
      </c>
      <c r="AK81" s="378"/>
      <c r="AL81" s="378"/>
      <c r="AM81" s="690">
        <f>IFERROR(IF(VLOOKUP($G81,EA_34_I!$G$3:$J$119,4,FALSE)="","",VLOOKUP($G81,EA_34_I!$G$3:$J$119,4,FALSE)),"")</f>
        <v>1.2758590292836869</v>
      </c>
      <c r="AN81" s="378" t="str">
        <f>IFERROR(IF(VLOOKUP($G81,EA_35_I!$G$3:$J$119,4,FALSE)="","",VLOOKUP($G81,EA_35_I!$G$3:$J$119,4,FALSE)),"")</f>
        <v>S/R</v>
      </c>
      <c r="AO81" s="378">
        <f>IFERROR(IF(VLOOKUP($G81,EA_22_22a_I!$G$3:$J$119,4,FALSE)="","",VLOOKUP($G81,EA_22_22a_I!$G$3:$J$119,4,FALSE)),"")</f>
        <v>836.6</v>
      </c>
      <c r="AP81" s="378">
        <f>IFERROR(IF(VLOOKUP($G81,EA_22_22a_I!$G$3:$L$119,6,FALSE)="","",VLOOKUP($G81,EA_22_22a_I!$G$3:$L$119,6,FALSE)),"")</f>
        <v>442.61</v>
      </c>
      <c r="AQ81" s="378">
        <f>IFERROR(IF(VLOOKUP($G81,EA_23_I!$G$3:$L$119,6,FALSE)="","",VLOOKUP($G81,EA_23_I!$G$3:$L$119,6,FALSE)),"")</f>
        <v>0.01</v>
      </c>
      <c r="AR81" s="378"/>
      <c r="AS81" s="378"/>
      <c r="AT81" s="378"/>
      <c r="AU81" s="378">
        <f>IFERROR(IF(VLOOKUP($G81,BPU_24_I!$G$3:$J$119,4,FALSE)="","",VLOOKUP($G81,BPU_24_I!$G$3:$J$119,4,FALSE)),"")</f>
        <v>723.1</v>
      </c>
      <c r="AV81" s="378">
        <f>IFERROR(IF(VLOOKUP($G81,IS_91_I!$G$3:$H$119,2,FALSE)="","",VLOOKUP($G81,IS_91_I!$G$3:$H$119,2,FALSE)),"")</f>
        <v>5.75</v>
      </c>
      <c r="AW81" s="378">
        <f>IFERROR(IF(VLOOKUP($G81,IS_40_I!$G$3:$H$119,2,FALSE)="","",VLOOKUP($G81,IS_40_I!$G$3:$H$119,2,FALSE)),"")</f>
        <v>20.95</v>
      </c>
      <c r="AX81" s="378">
        <f>IFERROR(IF(VLOOKUP($G81,IS_31_I!$G$3:$H$119,2,FALSE)="","",VLOOKUP($G81,IS_31_I!$G$3:$H$119,2,FALSE)),"")</f>
        <v>11.12</v>
      </c>
      <c r="AY81" s="378">
        <f>IFERROR(IF(VLOOKUP($G81,IS_32_I!$G$3:$H$119,2,FALSE)="","",VLOOKUP($G81,IS_32_I!$G$3:$H$119,2,FALSE)),"")</f>
        <v>1800</v>
      </c>
      <c r="AZ81" s="378">
        <f>IFERROR(IF(VLOOKUP($G81,IS_33_I!$G$3:$H$119,2,FALSE)="","",VLOOKUP($G81,IS_33_I!$G$3:$H$119,2,FALSE)),"")</f>
        <v>6.35</v>
      </c>
      <c r="BA81" s="378">
        <f>IFERROR(IF(VLOOKUP($G81,IS_34_I!$G$3:$H$119,2,FALSE)="","",VLOOKUP($G81,IS_34_I!$G$3:$H$119,2,FALSE)),"")</f>
        <v>2.13</v>
      </c>
      <c r="BB81" s="378">
        <f>IFERROR(IF(VLOOKUP($G81,IS_36_I!$G$3:$I$119,3,FALSE)="","",VLOOKUP($G81,IS_36_I!$G$3:$I$119,3,FALSE)),"")</f>
        <v>3.63</v>
      </c>
      <c r="BC81" s="378">
        <f>IFERROR(IF(VLOOKUP($G81,IS_37_I!$G$3:$I$119,3,FALSE)="","",VLOOKUP($G81,IS_37_I!$G$3:$I$119,3,FALSE)),"")</f>
        <v>20.05</v>
      </c>
      <c r="BD81" s="378">
        <f>IFERROR(IF(VLOOKUP($G81,IS_39_I!$G$3:$L$119,6,FALSE)="","",VLOOKUP($G81,IS_39_I!$G$3:$L$119,6,FALSE)),"")</f>
        <v>93.75</v>
      </c>
      <c r="BE81" s="378">
        <f>IFERROR(IF(VLOOKUP($G81,IS_39a_I!$G$3:$J$119,4,FALSE)="","",VLOOKUP($G81,IS_39a_I!$G$3:$J$119,4,FALSE)),"")</f>
        <v>16.989999999999998</v>
      </c>
      <c r="BF81" s="378">
        <f>IFERROR(IF(VLOOKUP($G81,IS_58_I!$G$3:$L$119,6,FALSE)="","",VLOOKUP($G81,IS_58_I!$G$3:$L$119,6,FALSE)),"")</f>
        <v>1.7626769626769627</v>
      </c>
      <c r="BG81" s="378"/>
      <c r="BH81" s="378">
        <f>IFERROR(IF(VLOOKUP($G81,DE_48_I!$G$3:$J$119,4,FALSE)="","",VLOOKUP($G81,DE_48_I!$G$3:$J$119,4,FALSE)),"")</f>
        <v>0.83</v>
      </c>
      <c r="BI81" s="378"/>
      <c r="BJ81" s="378">
        <f>IFERROR(IF(VLOOKUP($G81,IS_5_I!$G$3:$J$119,4,FALSE)="","",VLOOKUP($G81,IS_5_I!$G$3:$J$119,4,FALSE)),"")</f>
        <v>0.16</v>
      </c>
      <c r="BK81" s="378" t="str">
        <f>IFERROR(IF(VLOOKUP($G81,EA_48_I!$G$3:$J$119,4,FALSE)="","",VLOOKUP($G81,EA_48_I!$G$3:$J$119,4,FALSE)),"")</f>
        <v>Comuna no costera</v>
      </c>
      <c r="BL81" s="378">
        <f>IFERROR(IF(VLOOKUP($G81,IG_1_I!$G$3:$J$119,4,FALSE)="","",VLOOKUP($G81,IG_1_I!$G$3:$J$119,4,FALSE)),"")</f>
        <v>64.8</v>
      </c>
      <c r="BM81" s="378" t="str">
        <f>IFERROR(IF(VLOOKUP($G81,IG_66_I!$G$3:$H$119,2,FALSE)="","",VLOOKUP($G81,IG_66_I!$G$3:$H$119,2,FALSE)),"")</f>
        <v>NO</v>
      </c>
      <c r="BN81" s="690">
        <f>IFERROR(IF(VLOOKUP($G81,DE_3_I!$G$3:$J$119,4,FALSE)="","",VLOOKUP($G81,DE_3_I!$G$3:$J$119,4,FALSE)),"")</f>
        <v>18.399999999999999</v>
      </c>
      <c r="BO81" s="677"/>
      <c r="BP81" s="677"/>
      <c r="BQ81" s="677"/>
      <c r="BR81" s="677"/>
      <c r="BS81" s="378" t="str">
        <f>IFERROR(IF(VLOOKUP($G81,DE_98_IC!#REF!,2,FALSE)="","",VLOOKUP($G81,DE_98_IC!#REF!,2,FALSE)),"")</f>
        <v/>
      </c>
      <c r="BT81" s="378">
        <f>IFERROR(IF(VLOOKUP($G81,IP_6_I!$G$3:$J$119,4,FALSE)="","",VLOOKUP($G81,IP_6_I!$G$3:$J$119,4,FALSE)),"")</f>
        <v>0</v>
      </c>
      <c r="BU81" s="378" t="str">
        <f>IFERROR(IF(VLOOKUP($G81,IP_48_34_34a_I!$G$3:$N$119,7,FALSE)="","",VLOOKUP($G81,IP_48_34_34a_I!$G$3:$N$119,7,FALSE)),"")</f>
        <v>S/ZCH</v>
      </c>
      <c r="BV81" s="378" t="str">
        <f>IFERROR(IF(VLOOKUP($G81,IP_48_34_34a_I!$G$3:$N$119,8,FALSE)="","",VLOOKUP($G81,IP_48_34_34a_I!$G$3:$N$119,8,FALSE)),"")</f>
        <v>S/ZCH</v>
      </c>
      <c r="BW81" s="378" t="str">
        <f>IFERROR(IF(VLOOKUP($G81,IP_48_34_34a_I!$G$3:$N$119,6,FALSE)="","",VLOOKUP($G81,IP_48_34_34a_I!$G$3:$N$119,6,FALSE)),"")</f>
        <v>NO</v>
      </c>
      <c r="BX81" s="378" t="str">
        <f>IFERROR(IF(VLOOKUP($G81,IP_43_43a_I!$G$3:$L$119,5,FALSE)="","",VLOOKUP($G81,IP_43_43a_I!$G$3:$L$119,5,FALSE)),"")</f>
        <v>Sin ZT</v>
      </c>
      <c r="BY81" s="378" t="str">
        <f>IFERROR(IF(VLOOKUP($G81,IP_43_43a_I!$G$3:$L$119,6,FALSE)="","",VLOOKUP($G81,IP_43_43a_I!$G$3:$L$119,6,FALSE)),"")</f>
        <v>Sin ZT</v>
      </c>
      <c r="BZ81" s="378"/>
      <c r="CA81" s="378"/>
      <c r="CB81" s="378"/>
      <c r="CC81" s="378" t="str">
        <f>IFERROR(IF(VLOOKUP($G81,IG_92_I!$G$3:$H$119,2,FALSE)="","",VLOOKUP($G81,IG_92_I!$G$3:$H$119,2,FALSE)),"")</f>
        <v>S/I</v>
      </c>
      <c r="CD81" s="378" t="str">
        <f>IFERROR(IF(VLOOKUP($G81,IG_91_I!$G$3:$K$119,5,FALSE)="","",VLOOKUP($G81,IG_91_I!$G$3:$K$119,5,FALSE)),"")</f>
        <v/>
      </c>
      <c r="CE81" s="378">
        <f>IFERROR(IF(VLOOKUP($G81,IG_90_I!$G$3:$H$119,2,FALSE)="","",VLOOKUP($G81,IG_90_I!$G$3:$H$119,2,FALSE)),"")</f>
        <v>25.61</v>
      </c>
      <c r="CF81" s="96"/>
      <c r="CG81" s="96"/>
      <c r="CH81" s="96"/>
      <c r="CI81" s="96"/>
      <c r="CJ81" s="96"/>
      <c r="CK81" s="96"/>
      <c r="CL81" s="96"/>
      <c r="CM81" s="96"/>
      <c r="CN81" s="96"/>
      <c r="CO81" s="96"/>
      <c r="CP81" s="96"/>
    </row>
    <row r="82" spans="1:94" ht="15" x14ac:dyDescent="0.25">
      <c r="A82" s="429" t="s">
        <v>278</v>
      </c>
      <c r="B82" s="429" t="s">
        <v>279</v>
      </c>
      <c r="C82" s="419" t="s">
        <v>280</v>
      </c>
      <c r="D82" s="392" t="s">
        <v>280</v>
      </c>
      <c r="E82" s="377">
        <v>13001</v>
      </c>
      <c r="F82" s="429" t="s">
        <v>289</v>
      </c>
      <c r="G82" s="677">
        <v>13110</v>
      </c>
      <c r="H82" s="378">
        <f>IFERROR(IF(VLOOKUP($G82,BPU_20_I!$G$3:$H$119,2,FALSE)="","",VLOOKUP($G82,BPU_20_I!$G$3:$H$119,2,FALSE)),"")</f>
        <v>206.06</v>
      </c>
      <c r="I82" s="87">
        <f>IFERROR(IF(VLOOKUP($G82,BPU_21_I!$G$3:$J$119,4,FALSE)="","",VLOOKUP($G82,BPU_21_I!$G$3:$J$119,4,FALSE)),"")</f>
        <v>3.46</v>
      </c>
      <c r="J82" s="378">
        <f>IFERROR(IF(VLOOKUP($G82,BPU_22_I!$G$3:$H$119,2,FALSE)="","",VLOOKUP($G82,BPU_22_I!$G$3:$H$119,2,FALSE)),"")</f>
        <v>1691.64</v>
      </c>
      <c r="K82" s="378">
        <f>IFERROR(IF(VLOOKUP($G82,BPU_23_I!$G$3:$J$119,4,FALSE)="","",VLOOKUP($G82,BPU_23_I!$G$3:$J$119,4,FALSE)),"")</f>
        <v>0.63</v>
      </c>
      <c r="L82" s="378">
        <f>IFERROR(IF(VLOOKUP($G82,BPU_28a_I!$G$3:$J$119,4,FALSE)="","",VLOOKUP($G82,BPU_28a_I!$G$3:$J$119,4,FALSE)),"")</f>
        <v>91.35</v>
      </c>
      <c r="M82" s="378">
        <f>IFERROR(IF(VLOOKUP($G82,BPU_28b_I!$G$3:$J$119,4,FALSE)="","",VLOOKUP($G82,BPU_28b_I!$G$3:$J$119,4,FALSE)),"")</f>
        <v>93.26</v>
      </c>
      <c r="N82" s="378">
        <f>IFERROR(IF(VLOOKUP($G82,BPU_29_I!$G$3:$L$119,6,FALSE)="","",VLOOKUP($G82,BPU_29_I!$G$3:$L$119,6,FALSE)),"")</f>
        <v>3.76</v>
      </c>
      <c r="O82" s="378">
        <f>IFERROR(IF(VLOOKUP($G82,BPU_7_I!$G$3:$H$119,2,FALSE)="","",VLOOKUP($G82,BPU_7_I!$G$3:$H$119,2,FALSE)),"")</f>
        <v>1190.76</v>
      </c>
      <c r="P82" s="378">
        <f>IFERROR(IF(VLOOKUP($G82,BPU_8_I!$G$3:$J$119,4,FALSE)="","",VLOOKUP($G82,BPU_8_I!$G$3:$J$119,4,FALSE)),"")</f>
        <v>6.64</v>
      </c>
      <c r="Q82" s="378">
        <f>IFERROR(IF(VLOOKUP($G82,BPU_3_I!$G$3:$H$119,2,FALSE)="","",VLOOKUP($G82,BPU_3_I!$G$3:$H$119,2,FALSE)),"")</f>
        <v>535.13</v>
      </c>
      <c r="R82" s="378">
        <f>IFERROR(IF(VLOOKUP($G82,BPU_4_I!$G$3:$H$119,2,FALSE)="","",VLOOKUP($G82,BPU_4_I!$G$3:$H$119,2,FALSE)),"")</f>
        <v>0.9</v>
      </c>
      <c r="S82" s="378">
        <f>IFERROR(IF(VLOOKUP($G82,BPU_1_I!$G$3:$H$119,2,FALSE)="","",VLOOKUP($G82,BPU_1_I!$G$3:$H$119,2,FALSE)),"")</f>
        <v>761.23</v>
      </c>
      <c r="T82" s="378">
        <f>IFERROR(IF(VLOOKUP($G82,BPU_25_I!$G$3:$H$119,2,FALSE)="","",VLOOKUP($G82,BPU_25_I!$G$3:$H$119,2,FALSE)),"")</f>
        <v>248.67</v>
      </c>
      <c r="U82" s="378">
        <f>IFERROR(IF(VLOOKUP($G82,BPU_26_26x_26b_I!$G$3:$H$119,2,FALSE)="","",VLOOKUP($G82,BPU_26_26x_26b_I!$G$3:$H$119,2,FALSE)),"")</f>
        <v>5.46</v>
      </c>
      <c r="V82" s="378">
        <f>IFERROR(IF(VLOOKUP($G82,BPU_26_26x_26b_I!$G$3:$I$119,3,FALSE)="","",VLOOKUP($G82,BPU_26_26x_26b_I!$G$3:$I$119,3,FALSE)),"")</f>
        <v>5.43</v>
      </c>
      <c r="W82" s="378">
        <f>IFERROR(IF(VLOOKUP($G82,BPU_26_26x_26b_I!$G$3:$J$119,4,FALSE)="","",VLOOKUP($G82,BPU_26_26x_26b_I!$G$3:$J$119,4,FALSE)),"")</f>
        <v>0.69</v>
      </c>
      <c r="X82" s="378"/>
      <c r="Y82" s="378">
        <f>IFERROR(IF(VLOOKUP($G82,EA_93_I!$G$3:$L$119,6,FALSE)="","",VLOOKUP($G82,EA_93_I!$G$3:$L$119,6,FALSE)),"")</f>
        <v>1.73</v>
      </c>
      <c r="Z82" s="689">
        <v>60.2</v>
      </c>
      <c r="AA82" s="378">
        <f>IFERROR(IF(VLOOKUP($G82,DE_102_105_16_29_33_I!$G$3:$L$119,6,FALSE)="","",VLOOKUP($G82,DE_102_105_16_29_33_I!$G$3:$L$119,6,FALSE)),"")</f>
        <v>1.5</v>
      </c>
      <c r="AB82" s="378">
        <f>IFERROR(IF(VLOOKUP($G82,DE_102_105_16_29_33_I!$G$3:$L$119,2,FALSE)="","",VLOOKUP($G82,DE_102_105_16_29_33_I!$G$3:$L$119,2,FALSE)),"")</f>
        <v>32</v>
      </c>
      <c r="AC82" s="378">
        <f>IFERROR(IF(VLOOKUP($G82,DE_102_105_16_29_33_I!$G$3:$L$119,3,FALSE)="","",VLOOKUP($G82,DE_102_105_16_29_33_I!$G$3:$L$119,3,FALSE)),"")</f>
        <v>62.5</v>
      </c>
      <c r="AD82" s="378">
        <f>IFERROR(IF(VLOOKUP($G82,DE_28_I!$G$3:$J$119,4,FALSE)="","",VLOOKUP($G82,DE_28_I!$G$3:$J$119,4,FALSE)),"")</f>
        <v>3.0752041166732442</v>
      </c>
      <c r="AE82" s="378">
        <f>IFERROR(IF(VLOOKUP($G82,DE_31_I!$G$3:$J$119,4,FALSE)="","",VLOOKUP($G82,DE_31_I!$G$3:$J$119,4,FALSE)),"")</f>
        <v>117.88282447247435</v>
      </c>
      <c r="AF82" s="378">
        <f>IFERROR(IF(VLOOKUP($G82,DE_102_105_16_29_33_I!$G$3:$L$119,4,FALSE)="","",VLOOKUP($G82,DE_102_105_16_29_33_I!$G$3:$L$119,4,FALSE)),"")</f>
        <v>90</v>
      </c>
      <c r="AG82" s="378">
        <f>IFERROR(IF(VLOOKUP($G82,DE_102_105_16_29_33_I!$G$3:$L$119,5,FALSE)="","",VLOOKUP($G82,DE_102_105_16_29_33_I!$G$3:$L$119,5,FALSE)),"")</f>
        <v>90</v>
      </c>
      <c r="AH82" s="378"/>
      <c r="AI82" s="378">
        <f>IFERROR(IF(VLOOKUP($G82,EA_10_90_I!$G$3:$I$119,2,FALSE)="","",VLOOKUP($G82,EA_10_90_I!$G$3:$I$119,2,FALSE)),"")</f>
        <v>30.31</v>
      </c>
      <c r="AJ82" s="378">
        <f>IFERROR(IF(VLOOKUP($G82,EA_10_90_I!$G$3:$I$119,3,FALSE)="","",VLOOKUP($G82,EA_10_90_I!$G$3:$I$119,3,FALSE)),"")</f>
        <v>26.96</v>
      </c>
      <c r="AK82" s="378"/>
      <c r="AL82" s="378"/>
      <c r="AM82" s="690">
        <f>IFERROR(IF(VLOOKUP($G82,EA_34_I!$G$3:$J$119,4,FALSE)="","",VLOOKUP($G82,EA_34_I!$G$3:$J$119,4,FALSE)),"")</f>
        <v>1.3673970229637009</v>
      </c>
      <c r="AN82" s="378">
        <f>IFERROR(IF(VLOOKUP($G82,EA_35_I!$G$3:$J$119,4,FALSE)="","",VLOOKUP($G82,EA_35_I!$G$3:$J$119,4,FALSE)),"")</f>
        <v>0.54</v>
      </c>
      <c r="AO82" s="378">
        <f>IFERROR(IF(VLOOKUP($G82,EA_22_22a_I!$G$3:$J$119,4,FALSE)="","",VLOOKUP($G82,EA_22_22a_I!$G$3:$J$119,4,FALSE)),"")</f>
        <v>800.22</v>
      </c>
      <c r="AP82" s="378">
        <f>IFERROR(IF(VLOOKUP($G82,EA_22_22a_I!$G$3:$L$119,6,FALSE)="","",VLOOKUP($G82,EA_22_22a_I!$G$3:$L$119,6,FALSE)),"")</f>
        <v>318.62</v>
      </c>
      <c r="AQ82" s="378">
        <f>IFERROR(IF(VLOOKUP($G82,EA_23_I!$G$3:$L$119,6,FALSE)="","",VLOOKUP($G82,EA_23_I!$G$3:$L$119,6,FALSE)),"")</f>
        <v>0.01</v>
      </c>
      <c r="AR82" s="378"/>
      <c r="AS82" s="378"/>
      <c r="AT82" s="378"/>
      <c r="AU82" s="378">
        <f>IFERROR(IF(VLOOKUP($G82,BPU_24_I!$G$3:$J$119,4,FALSE)="","",VLOOKUP($G82,BPU_24_I!$G$3:$J$119,4,FALSE)),"")</f>
        <v>786.89</v>
      </c>
      <c r="AV82" s="378">
        <f>IFERROR(IF(VLOOKUP($G82,IS_91_I!$G$3:$H$119,2,FALSE)="","",VLOOKUP($G82,IS_91_I!$G$3:$H$119,2,FALSE)),"")</f>
        <v>4.68</v>
      </c>
      <c r="AW82" s="378">
        <f>IFERROR(IF(VLOOKUP($G82,IS_40_I!$G$3:$H$119,2,FALSE)="","",VLOOKUP($G82,IS_40_I!$G$3:$H$119,2,FALSE)),"")</f>
        <v>52.79</v>
      </c>
      <c r="AX82" s="378">
        <f>IFERROR(IF(VLOOKUP($G82,IS_31_I!$G$3:$H$119,2,FALSE)="","",VLOOKUP($G82,IS_31_I!$G$3:$H$119,2,FALSE)),"")</f>
        <v>7.5</v>
      </c>
      <c r="AY82" s="378">
        <f>IFERROR(IF(VLOOKUP($G82,IS_32_I!$G$3:$H$119,2,FALSE)="","",VLOOKUP($G82,IS_32_I!$G$3:$H$119,2,FALSE)),"")</f>
        <v>6098</v>
      </c>
      <c r="AZ82" s="378">
        <f>IFERROR(IF(VLOOKUP($G82,IS_33_I!$G$3:$H$119,2,FALSE)="","",VLOOKUP($G82,IS_33_I!$G$3:$H$119,2,FALSE)),"")</f>
        <v>5.59</v>
      </c>
      <c r="BA82" s="378">
        <f>IFERROR(IF(VLOOKUP($G82,IS_34_I!$G$3:$H$119,2,FALSE)="","",VLOOKUP($G82,IS_34_I!$G$3:$H$119,2,FALSE)),"")</f>
        <v>2.12</v>
      </c>
      <c r="BB82" s="378">
        <f>IFERROR(IF(VLOOKUP($G82,IS_36_I!$G$3:$I$119,3,FALSE)="","",VLOOKUP($G82,IS_36_I!$G$3:$I$119,3,FALSE)),"")</f>
        <v>3.11</v>
      </c>
      <c r="BC82" s="378">
        <f>IFERROR(IF(VLOOKUP($G82,IS_37_I!$G$3:$I$119,3,FALSE)="","",VLOOKUP($G82,IS_37_I!$G$3:$I$119,3,FALSE)),"")</f>
        <v>17.010000000000002</v>
      </c>
      <c r="BD82" s="378">
        <f>IFERROR(IF(VLOOKUP($G82,IS_39_I!$G$3:$L$119,6,FALSE)="","",VLOOKUP($G82,IS_39_I!$G$3:$L$119,6,FALSE)),"")</f>
        <v>54.05</v>
      </c>
      <c r="BE82" s="378">
        <f>IFERROR(IF(VLOOKUP($G82,IS_39a_I!$G$3:$J$119,4,FALSE)="","",VLOOKUP($G82,IS_39a_I!$G$3:$J$119,4,FALSE)),"")</f>
        <v>35.770000000000003</v>
      </c>
      <c r="BF82" s="378">
        <f>IFERROR(IF(VLOOKUP($G82,IS_58_I!$G$3:$L$119,6,FALSE)="","",VLOOKUP($G82,IS_58_I!$G$3:$L$119,6,FALSE)),"")</f>
        <v>0.21500802115740433</v>
      </c>
      <c r="BG82" s="378"/>
      <c r="BH82" s="378">
        <f>IFERROR(IF(VLOOKUP($G82,DE_48_I!$G$3:$J$119,4,FALSE)="","",VLOOKUP($G82,DE_48_I!$G$3:$J$119,4,FALSE)),"")</f>
        <v>8.1</v>
      </c>
      <c r="BI82" s="378"/>
      <c r="BJ82" s="378">
        <f>IFERROR(IF(VLOOKUP($G82,IS_5_I!$G$3:$J$119,4,FALSE)="","",VLOOKUP($G82,IS_5_I!$G$3:$J$119,4,FALSE)),"")</f>
        <v>0.01</v>
      </c>
      <c r="BK82" s="378" t="str">
        <f>IFERROR(IF(VLOOKUP($G82,EA_48_I!$G$3:$J$119,4,FALSE)="","",VLOOKUP($G82,EA_48_I!$G$3:$J$119,4,FALSE)),"")</f>
        <v>Comuna no costera</v>
      </c>
      <c r="BL82" s="378">
        <f>IFERROR(IF(VLOOKUP($G82,IG_1_I!$G$3:$J$119,4,FALSE)="","",VLOOKUP($G82,IG_1_I!$G$3:$J$119,4,FALSE)),"")</f>
        <v>59.71</v>
      </c>
      <c r="BM82" s="378" t="str">
        <f>IFERROR(IF(VLOOKUP($G82,IG_66_I!$G$3:$H$119,2,FALSE)="","",VLOOKUP($G82,IG_66_I!$G$3:$H$119,2,FALSE)),"")</f>
        <v>SI</v>
      </c>
      <c r="BN82" s="690">
        <f>IFERROR(IF(VLOOKUP($G82,DE_3_I!$G$3:$J$119,4,FALSE)="","",VLOOKUP($G82,DE_3_I!$G$3:$J$119,4,FALSE)),"")</f>
        <v>42.1</v>
      </c>
      <c r="BO82" s="677"/>
      <c r="BP82" s="677"/>
      <c r="BQ82" s="677"/>
      <c r="BR82" s="677"/>
      <c r="BS82" s="378" t="str">
        <f>IFERROR(IF(VLOOKUP($G82,DE_98_IC!#REF!,2,FALSE)="","",VLOOKUP($G82,DE_98_IC!#REF!,2,FALSE)),"")</f>
        <v/>
      </c>
      <c r="BT82" s="378">
        <f>IFERROR(IF(VLOOKUP($G82,IP_6_I!$G$3:$J$119,4,FALSE)="","",VLOOKUP($G82,IP_6_I!$G$3:$J$119,4,FALSE)),"")</f>
        <v>0</v>
      </c>
      <c r="BU82" s="378" t="str">
        <f>IFERROR(IF(VLOOKUP($G82,IP_48_34_34a_I!$G$3:$N$119,7,FALSE)="","",VLOOKUP($G82,IP_48_34_34a_I!$G$3:$N$119,7,FALSE)),"")</f>
        <v>SI</v>
      </c>
      <c r="BV82" s="378" t="str">
        <f>IFERROR(IF(VLOOKUP($G82,IP_48_34_34a_I!$G$3:$N$119,8,FALSE)="","",VLOOKUP($G82,IP_48_34_34a_I!$G$3:$N$119,8,FALSE)),"")</f>
        <v>NO</v>
      </c>
      <c r="BW82" s="378" t="str">
        <f>IFERROR(IF(VLOOKUP($G82,IP_48_34_34a_I!$G$3:$N$119,6,FALSE)="","",VLOOKUP($G82,IP_48_34_34a_I!$G$3:$N$119,6,FALSE)),"")</f>
        <v>SI</v>
      </c>
      <c r="BX82" s="378" t="str">
        <f>IFERROR(IF(VLOOKUP($G82,IP_43_43a_I!$G$3:$L$119,5,FALSE)="","",VLOOKUP($G82,IP_43_43a_I!$G$3:$L$119,5,FALSE)),"")</f>
        <v>Sin ZT</v>
      </c>
      <c r="BY82" s="378" t="str">
        <f>IFERROR(IF(VLOOKUP($G82,IP_43_43a_I!$G$3:$L$119,6,FALSE)="","",VLOOKUP($G82,IP_43_43a_I!$G$3:$L$119,6,FALSE)),"")</f>
        <v>Sin ZT</v>
      </c>
      <c r="BZ82" s="378"/>
      <c r="CA82" s="378"/>
      <c r="CB82" s="378"/>
      <c r="CC82" s="378" t="str">
        <f>IFERROR(IF(VLOOKUP($G82,IG_92_I!$G$3:$H$119,2,FALSE)="","",VLOOKUP($G82,IG_92_I!$G$3:$H$119,2,FALSE)),"")</f>
        <v>NO</v>
      </c>
      <c r="CD82" s="378">
        <f>IFERROR(IF(VLOOKUP($G82,IG_91_I!$G$3:$K$119,5,FALSE)="","",VLOOKUP($G82,IG_91_I!$G$3:$K$119,5,FALSE)),"")</f>
        <v>67.3</v>
      </c>
      <c r="CE82" s="378">
        <f>IFERROR(IF(VLOOKUP($G82,IG_90_I!$G$3:$H$119,2,FALSE)="","",VLOOKUP($G82,IG_90_I!$G$3:$H$119,2,FALSE)),"")</f>
        <v>28.68</v>
      </c>
      <c r="CF82" s="96"/>
      <c r="CG82" s="96"/>
      <c r="CH82" s="96"/>
      <c r="CI82" s="96"/>
      <c r="CJ82" s="96"/>
      <c r="CK82" s="96"/>
      <c r="CL82" s="96"/>
      <c r="CM82" s="96"/>
      <c r="CN82" s="96"/>
      <c r="CO82" s="96"/>
      <c r="CP82" s="96"/>
    </row>
    <row r="83" spans="1:94" ht="15" x14ac:dyDescent="0.25">
      <c r="A83" s="429" t="s">
        <v>278</v>
      </c>
      <c r="B83" s="429" t="s">
        <v>279</v>
      </c>
      <c r="C83" s="419" t="s">
        <v>280</v>
      </c>
      <c r="D83" s="392" t="s">
        <v>280</v>
      </c>
      <c r="E83" s="377">
        <v>13001</v>
      </c>
      <c r="F83" s="429" t="s">
        <v>290</v>
      </c>
      <c r="G83" s="677">
        <v>13111</v>
      </c>
      <c r="H83" s="378">
        <f>IFERROR(IF(VLOOKUP($G83,BPU_20_I!$G$3:$H$119,2,FALSE)="","",VLOOKUP($G83,BPU_20_I!$G$3:$H$119,2,FALSE)),"")</f>
        <v>218.95</v>
      </c>
      <c r="I83" s="87">
        <f>IFERROR(IF(VLOOKUP($G83,BPU_21_I!$G$3:$J$119,4,FALSE)="","",VLOOKUP($G83,BPU_21_I!$G$3:$J$119,4,FALSE)),"")</f>
        <v>2.48</v>
      </c>
      <c r="J83" s="378">
        <f>IFERROR(IF(VLOOKUP($G83,BPU_22_I!$G$3:$H$119,2,FALSE)="","",VLOOKUP($G83,BPU_22_I!$G$3:$H$119,2,FALSE)),"")</f>
        <v>1225.67</v>
      </c>
      <c r="K83" s="378">
        <f>IFERROR(IF(VLOOKUP($G83,BPU_23_I!$G$3:$J$119,4,FALSE)="","",VLOOKUP($G83,BPU_23_I!$G$3:$J$119,4,FALSE)),"")</f>
        <v>5.13</v>
      </c>
      <c r="L83" s="378">
        <f>IFERROR(IF(VLOOKUP($G83,BPU_28a_I!$G$3:$J$119,4,FALSE)="","",VLOOKUP($G83,BPU_28a_I!$G$3:$J$119,4,FALSE)),"")</f>
        <v>87.02</v>
      </c>
      <c r="M83" s="378">
        <f>IFERROR(IF(VLOOKUP($G83,BPU_28b_I!$G$3:$J$119,4,FALSE)="","",VLOOKUP($G83,BPU_28b_I!$G$3:$J$119,4,FALSE)),"")</f>
        <v>100</v>
      </c>
      <c r="N83" s="378">
        <f>IFERROR(IF(VLOOKUP($G83,BPU_29_I!$G$3:$L$119,6,FALSE)="","",VLOOKUP($G83,BPU_29_I!$G$3:$L$119,6,FALSE)),"")</f>
        <v>7.29</v>
      </c>
      <c r="O83" s="378">
        <f>IFERROR(IF(VLOOKUP($G83,BPU_7_I!$G$3:$H$119,2,FALSE)="","",VLOOKUP($G83,BPU_7_I!$G$3:$H$119,2,FALSE)),"")</f>
        <v>667.58</v>
      </c>
      <c r="P83" s="378">
        <f>IFERROR(IF(VLOOKUP($G83,BPU_8_I!$G$3:$J$119,4,FALSE)="","",VLOOKUP($G83,BPU_8_I!$G$3:$J$119,4,FALSE)),"")</f>
        <v>21.87</v>
      </c>
      <c r="Q83" s="378">
        <f>IFERROR(IF(VLOOKUP($G83,BPU_3_I!$G$3:$H$119,2,FALSE)="","",VLOOKUP($G83,BPU_3_I!$G$3:$H$119,2,FALSE)),"")</f>
        <v>399.61</v>
      </c>
      <c r="R83" s="378">
        <f>IFERROR(IF(VLOOKUP($G83,BPU_4_I!$G$3:$H$119,2,FALSE)="","",VLOOKUP($G83,BPU_4_I!$G$3:$H$119,2,FALSE)),"")</f>
        <v>0.91</v>
      </c>
      <c r="S83" s="378">
        <f>IFERROR(IF(VLOOKUP($G83,BPU_1_I!$G$3:$H$119,2,FALSE)="","",VLOOKUP($G83,BPU_1_I!$G$3:$H$119,2,FALSE)),"")</f>
        <v>405.04</v>
      </c>
      <c r="T83" s="378">
        <f>IFERROR(IF(VLOOKUP($G83,BPU_25_I!$G$3:$H$119,2,FALSE)="","",VLOOKUP($G83,BPU_25_I!$G$3:$H$119,2,FALSE)),"")</f>
        <v>190.2</v>
      </c>
      <c r="U83" s="378">
        <f>IFERROR(IF(VLOOKUP($G83,BPU_26_26x_26b_I!$G$3:$H$119,2,FALSE)="","",VLOOKUP($G83,BPU_26_26x_26b_I!$G$3:$H$119,2,FALSE)),"")</f>
        <v>5.81</v>
      </c>
      <c r="V83" s="378">
        <f>IFERROR(IF(VLOOKUP($G83,BPU_26_26x_26b_I!$G$3:$I$119,3,FALSE)="","",VLOOKUP($G83,BPU_26_26x_26b_I!$G$3:$I$119,3,FALSE)),"")</f>
        <v>5.8</v>
      </c>
      <c r="W83" s="378">
        <f>IFERROR(IF(VLOOKUP($G83,BPU_26_26x_26b_I!$G$3:$J$119,4,FALSE)="","",VLOOKUP($G83,BPU_26_26x_26b_I!$G$3:$J$119,4,FALSE)),"")</f>
        <v>0.44</v>
      </c>
      <c r="X83" s="378"/>
      <c r="Y83" s="378">
        <f>IFERROR(IF(VLOOKUP($G83,EA_93_I!$G$3:$L$119,6,FALSE)="","",VLOOKUP($G83,EA_93_I!$G$3:$L$119,6,FALSE)),"")</f>
        <v>1.86</v>
      </c>
      <c r="Z83" s="689">
        <v>96.93</v>
      </c>
      <c r="AA83" s="378">
        <f>IFERROR(IF(VLOOKUP($G83,DE_102_105_16_29_33_I!$G$3:$L$119,6,FALSE)="","",VLOOKUP($G83,DE_102_105_16_29_33_I!$G$3:$L$119,6,FALSE)),"")</f>
        <v>1.8</v>
      </c>
      <c r="AB83" s="378">
        <f>IFERROR(IF(VLOOKUP($G83,DE_102_105_16_29_33_I!$G$3:$L$119,2,FALSE)="","",VLOOKUP($G83,DE_102_105_16_29_33_I!$G$3:$L$119,2,FALSE)),"")</f>
        <v>21.3</v>
      </c>
      <c r="AC83" s="378">
        <f>IFERROR(IF(VLOOKUP($G83,DE_102_105_16_29_33_I!$G$3:$L$119,3,FALSE)="","",VLOOKUP($G83,DE_102_105_16_29_33_I!$G$3:$L$119,3,FALSE)),"")</f>
        <v>68.599999999999994</v>
      </c>
      <c r="AD83" s="378">
        <f>IFERROR(IF(VLOOKUP($G83,DE_28_I!$G$3:$J$119,4,FALSE)="","",VLOOKUP($G83,DE_28_I!$G$3:$J$119,4,FALSE)),"")</f>
        <v>4.0852343290411142</v>
      </c>
      <c r="AE83" s="378">
        <f>IFERROR(IF(VLOOKUP($G83,DE_31_I!$G$3:$J$119,4,FALSE)="","",VLOOKUP($G83,DE_31_I!$G$3:$J$119,4,FALSE)),"")</f>
        <v>204.26171645205571</v>
      </c>
      <c r="AF83" s="378">
        <f>IFERROR(IF(VLOOKUP($G83,DE_102_105_16_29_33_I!$G$3:$L$119,4,FALSE)="","",VLOOKUP($G83,DE_102_105_16_29_33_I!$G$3:$L$119,4,FALSE)),"")</f>
        <v>90</v>
      </c>
      <c r="AG83" s="378">
        <f>IFERROR(IF(VLOOKUP($G83,DE_102_105_16_29_33_I!$G$3:$L$119,5,FALSE)="","",VLOOKUP($G83,DE_102_105_16_29_33_I!$G$3:$L$119,5,FALSE)),"")</f>
        <v>100</v>
      </c>
      <c r="AH83" s="378"/>
      <c r="AI83" s="378">
        <f>IFERROR(IF(VLOOKUP($G83,EA_10_90_I!$G$3:$I$119,2,FALSE)="","",VLOOKUP($G83,EA_10_90_I!$G$3:$I$119,2,FALSE)),"")</f>
        <v>29.26</v>
      </c>
      <c r="AJ83" s="378">
        <f>IFERROR(IF(VLOOKUP($G83,EA_10_90_I!$G$3:$I$119,3,FALSE)="","",VLOOKUP($G83,EA_10_90_I!$G$3:$I$119,3,FALSE)),"")</f>
        <v>32.869999999999997</v>
      </c>
      <c r="AK83" s="378"/>
      <c r="AL83" s="378"/>
      <c r="AM83" s="690">
        <f>IFERROR(IF(VLOOKUP($G83,EA_34_I!$G$3:$J$119,4,FALSE)="","",VLOOKUP($G83,EA_34_I!$G$3:$J$119,4,FALSE)),"")</f>
        <v>1.5166180617051701</v>
      </c>
      <c r="AN83" s="378">
        <f>IFERROR(IF(VLOOKUP($G83,EA_35_I!$G$3:$J$119,4,FALSE)="","",VLOOKUP($G83,EA_35_I!$G$3:$J$119,4,FALSE)),"")</f>
        <v>0.65</v>
      </c>
      <c r="AO83" s="378">
        <f>IFERROR(IF(VLOOKUP($G83,EA_22_22a_I!$G$3:$J$119,4,FALSE)="","",VLOOKUP($G83,EA_22_22a_I!$G$3:$J$119,4,FALSE)),"")</f>
        <v>671.36</v>
      </c>
      <c r="AP83" s="378">
        <f>IFERROR(IF(VLOOKUP($G83,EA_22_22a_I!$G$3:$L$119,6,FALSE)="","",VLOOKUP($G83,EA_22_22a_I!$G$3:$L$119,6,FALSE)),"")</f>
        <v>267.33</v>
      </c>
      <c r="AQ83" s="378" t="str">
        <f>IFERROR(IF(VLOOKUP($G83,EA_23_I!$G$3:$L$119,6,FALSE)="","",VLOOKUP($G83,EA_23_I!$G$3:$L$119,6,FALSE)),"")</f>
        <v>S/I</v>
      </c>
      <c r="AR83" s="378"/>
      <c r="AS83" s="378"/>
      <c r="AT83" s="378"/>
      <c r="AU83" s="378">
        <f>IFERROR(IF(VLOOKUP($G83,BPU_24_I!$G$3:$J$119,4,FALSE)="","",VLOOKUP($G83,BPU_24_I!$G$3:$J$119,4,FALSE)),"")</f>
        <v>424.98</v>
      </c>
      <c r="AV83" s="378">
        <f>IFERROR(IF(VLOOKUP($G83,IS_91_I!$G$3:$H$119,2,FALSE)="","",VLOOKUP($G83,IS_91_I!$G$3:$H$119,2,FALSE)),"")</f>
        <v>7.56</v>
      </c>
      <c r="AW83" s="378">
        <f>IFERROR(IF(VLOOKUP($G83,IS_40_I!$G$3:$H$119,2,FALSE)="","",VLOOKUP($G83,IS_40_I!$G$3:$H$119,2,FALSE)),"")</f>
        <v>18.13</v>
      </c>
      <c r="AX83" s="378">
        <f>IFERROR(IF(VLOOKUP($G83,IS_31_I!$G$3:$H$119,2,FALSE)="","",VLOOKUP($G83,IS_31_I!$G$3:$H$119,2,FALSE)),"")</f>
        <v>18.600000000000001</v>
      </c>
      <c r="AY83" s="378">
        <f>IFERROR(IF(VLOOKUP($G83,IS_32_I!$G$3:$H$119,2,FALSE)="","",VLOOKUP($G83,IS_32_I!$G$3:$H$119,2,FALSE)),"")</f>
        <v>3497</v>
      </c>
      <c r="AZ83" s="378">
        <f>IFERROR(IF(VLOOKUP($G83,IS_33_I!$G$3:$H$119,2,FALSE)="","",VLOOKUP($G83,IS_33_I!$G$3:$H$119,2,FALSE)),"")</f>
        <v>10.54</v>
      </c>
      <c r="BA83" s="378">
        <f>IFERROR(IF(VLOOKUP($G83,IS_34_I!$G$3:$H$119,2,FALSE)="","",VLOOKUP($G83,IS_34_I!$G$3:$H$119,2,FALSE)),"")</f>
        <v>3.04</v>
      </c>
      <c r="BB83" s="378">
        <f>IFERROR(IF(VLOOKUP($G83,IS_36_I!$G$3:$I$119,3,FALSE)="","",VLOOKUP($G83,IS_36_I!$G$3:$I$119,3,FALSE)),"")</f>
        <v>7.22</v>
      </c>
      <c r="BC83" s="378">
        <f>IFERROR(IF(VLOOKUP($G83,IS_37_I!$G$3:$I$119,3,FALSE)="","",VLOOKUP($G83,IS_37_I!$G$3:$I$119,3,FALSE)),"")</f>
        <v>24.55</v>
      </c>
      <c r="BD83" s="378">
        <f>IFERROR(IF(VLOOKUP($G83,IS_39_I!$G$3:$L$119,6,FALSE)="","",VLOOKUP($G83,IS_39_I!$G$3:$L$119,6,FALSE)),"")</f>
        <v>52.94</v>
      </c>
      <c r="BE83" s="378">
        <f>IFERROR(IF(VLOOKUP($G83,IS_39a_I!$G$3:$J$119,4,FALSE)="","",VLOOKUP($G83,IS_39a_I!$G$3:$J$119,4,FALSE)),"")</f>
        <v>19.62</v>
      </c>
      <c r="BF83" s="378">
        <f>IFERROR(IF(VLOOKUP($G83,IS_58_I!$G$3:$L$119,6,FALSE)="","",VLOOKUP($G83,IS_58_I!$G$3:$L$119,6,FALSE)),"")</f>
        <v>1.1732792993006078</v>
      </c>
      <c r="BG83" s="378"/>
      <c r="BH83" s="378">
        <f>IFERROR(IF(VLOOKUP($G83,DE_48_I!$G$3:$J$119,4,FALSE)="","",VLOOKUP($G83,DE_48_I!$G$3:$J$119,4,FALSE)),"")</f>
        <v>1.27</v>
      </c>
      <c r="BI83" s="378"/>
      <c r="BJ83" s="378">
        <f>IFERROR(IF(VLOOKUP($G83,IS_5_I!$G$3:$J$119,4,FALSE)="","",VLOOKUP($G83,IS_5_I!$G$3:$J$119,4,FALSE)),"")</f>
        <v>0.16</v>
      </c>
      <c r="BK83" s="378" t="str">
        <f>IFERROR(IF(VLOOKUP($G83,EA_48_I!$G$3:$J$119,4,FALSE)="","",VLOOKUP($G83,EA_48_I!$G$3:$J$119,4,FALSE)),"")</f>
        <v>Comuna no costera</v>
      </c>
      <c r="BL83" s="378">
        <f>IFERROR(IF(VLOOKUP($G83,IG_1_I!$G$3:$J$119,4,FALSE)="","",VLOOKUP($G83,IG_1_I!$G$3:$J$119,4,FALSE)),"")</f>
        <v>78.319999999999993</v>
      </c>
      <c r="BM83" s="378" t="str">
        <f>IFERROR(IF(VLOOKUP($G83,IG_66_I!$G$3:$H$119,2,FALSE)="","",VLOOKUP($G83,IG_66_I!$G$3:$H$119,2,FALSE)),"")</f>
        <v>SI</v>
      </c>
      <c r="BN83" s="690">
        <f>IFERROR(IF(VLOOKUP($G83,DE_3_I!$G$3:$J$119,4,FALSE)="","",VLOOKUP($G83,DE_3_I!$G$3:$J$119,4,FALSE)),"")</f>
        <v>68.569999999999993</v>
      </c>
      <c r="BO83" s="677"/>
      <c r="BP83" s="677"/>
      <c r="BQ83" s="677"/>
      <c r="BR83" s="677"/>
      <c r="BS83" s="378" t="str">
        <f>IFERROR(IF(VLOOKUP($G83,DE_98_IC!#REF!,2,FALSE)="","",VLOOKUP($G83,DE_98_IC!#REF!,2,FALSE)),"")</f>
        <v/>
      </c>
      <c r="BT83" s="378">
        <f>IFERROR(IF(VLOOKUP($G83,IP_6_I!$G$3:$J$119,4,FALSE)="","",VLOOKUP($G83,IP_6_I!$G$3:$J$119,4,FALSE)),"")</f>
        <v>0</v>
      </c>
      <c r="BU83" s="378" t="str">
        <f>IFERROR(IF(VLOOKUP($G83,IP_48_34_34a_I!$G$3:$N$119,7,FALSE)="","",VLOOKUP($G83,IP_48_34_34a_I!$G$3:$N$119,7,FALSE)),"")</f>
        <v>S/ZCH</v>
      </c>
      <c r="BV83" s="378" t="str">
        <f>IFERROR(IF(VLOOKUP($G83,IP_48_34_34a_I!$G$3:$N$119,8,FALSE)="","",VLOOKUP($G83,IP_48_34_34a_I!$G$3:$N$119,8,FALSE)),"")</f>
        <v>S/ZCH</v>
      </c>
      <c r="BW83" s="378" t="str">
        <f>IFERROR(IF(VLOOKUP($G83,IP_48_34_34a_I!$G$3:$N$119,6,FALSE)="","",VLOOKUP($G83,IP_48_34_34a_I!$G$3:$N$119,6,FALSE)),"")</f>
        <v>NO</v>
      </c>
      <c r="BX83" s="378" t="str">
        <f>IFERROR(IF(VLOOKUP($G83,IP_43_43a_I!$G$3:$L$119,5,FALSE)="","",VLOOKUP($G83,IP_43_43a_I!$G$3:$L$119,5,FALSE)),"")</f>
        <v>Sin ZT</v>
      </c>
      <c r="BY83" s="378" t="str">
        <f>IFERROR(IF(VLOOKUP($G83,IP_43_43a_I!$G$3:$L$119,6,FALSE)="","",VLOOKUP($G83,IP_43_43a_I!$G$3:$L$119,6,FALSE)),"")</f>
        <v>Sin ZT</v>
      </c>
      <c r="BZ83" s="378"/>
      <c r="CA83" s="378"/>
      <c r="CB83" s="378"/>
      <c r="CC83" s="378" t="str">
        <f>IFERROR(IF(VLOOKUP($G83,IG_92_I!$G$3:$H$119,2,FALSE)="","",VLOOKUP($G83,IG_92_I!$G$3:$H$119,2,FALSE)),"")</f>
        <v>S/I</v>
      </c>
      <c r="CD83" s="378" t="str">
        <f>IFERROR(IF(VLOOKUP($G83,IG_91_I!$G$3:$K$119,5,FALSE)="","",VLOOKUP($G83,IG_91_I!$G$3:$K$119,5,FALSE)),"")</f>
        <v/>
      </c>
      <c r="CE83" s="378">
        <f>IFERROR(IF(VLOOKUP($G83,IG_90_I!$G$3:$H$119,2,FALSE)="","",VLOOKUP($G83,IG_90_I!$G$3:$H$119,2,FALSE)),"")</f>
        <v>21.16</v>
      </c>
      <c r="CF83" s="96"/>
      <c r="CG83" s="96"/>
      <c r="CH83" s="96"/>
      <c r="CI83" s="96"/>
      <c r="CJ83" s="96"/>
      <c r="CK83" s="96"/>
      <c r="CL83" s="96"/>
      <c r="CM83" s="96"/>
      <c r="CN83" s="96"/>
      <c r="CO83" s="96"/>
      <c r="CP83" s="96"/>
    </row>
    <row r="84" spans="1:94" ht="15" x14ac:dyDescent="0.25">
      <c r="A84" s="429" t="s">
        <v>278</v>
      </c>
      <c r="B84" s="429" t="s">
        <v>279</v>
      </c>
      <c r="C84" s="419" t="s">
        <v>280</v>
      </c>
      <c r="D84" s="392" t="s">
        <v>280</v>
      </c>
      <c r="E84" s="377">
        <v>13001</v>
      </c>
      <c r="F84" s="429" t="s">
        <v>291</v>
      </c>
      <c r="G84" s="677">
        <v>13112</v>
      </c>
      <c r="H84" s="378">
        <f>IFERROR(IF(VLOOKUP($G84,BPU_20_I!$G$3:$H$119,2,FALSE)="","",VLOOKUP($G84,BPU_20_I!$G$3:$H$119,2,FALSE)),"")</f>
        <v>196.25</v>
      </c>
      <c r="I84" s="87">
        <f>IFERROR(IF(VLOOKUP($G84,BPU_21_I!$G$3:$J$119,4,FALSE)="","",VLOOKUP($G84,BPU_21_I!$G$3:$J$119,4,FALSE)),"")</f>
        <v>2.81</v>
      </c>
      <c r="J84" s="378">
        <f>IFERROR(IF(VLOOKUP($G84,BPU_22_I!$G$3:$H$119,2,FALSE)="","",VLOOKUP($G84,BPU_22_I!$G$3:$H$119,2,FALSE)),"")</f>
        <v>1534.94</v>
      </c>
      <c r="K84" s="378">
        <f>IFERROR(IF(VLOOKUP($G84,BPU_23_I!$G$3:$J$119,4,FALSE)="","",VLOOKUP($G84,BPU_23_I!$G$3:$J$119,4,FALSE)),"")</f>
        <v>0.79</v>
      </c>
      <c r="L84" s="378">
        <f>IFERROR(IF(VLOOKUP($G84,BPU_28a_I!$G$3:$J$119,4,FALSE)="","",VLOOKUP($G84,BPU_28a_I!$G$3:$J$119,4,FALSE)),"")</f>
        <v>95.61</v>
      </c>
      <c r="M84" s="378">
        <f>IFERROR(IF(VLOOKUP($G84,BPU_28b_I!$G$3:$J$119,4,FALSE)="","",VLOOKUP($G84,BPU_28b_I!$G$3:$J$119,4,FALSE)),"")</f>
        <v>99.14</v>
      </c>
      <c r="N84" s="378">
        <f>IFERROR(IF(VLOOKUP($G84,BPU_29_I!$G$3:$L$119,6,FALSE)="","",VLOOKUP($G84,BPU_29_I!$G$3:$L$119,6,FALSE)),"")</f>
        <v>3.47</v>
      </c>
      <c r="O84" s="378">
        <f>IFERROR(IF(VLOOKUP($G84,BPU_7_I!$G$3:$H$119,2,FALSE)="","",VLOOKUP($G84,BPU_7_I!$G$3:$H$119,2,FALSE)),"")</f>
        <v>838.03</v>
      </c>
      <c r="P84" s="378">
        <f>IFERROR(IF(VLOOKUP($G84,BPU_8_I!$G$3:$J$119,4,FALSE)="","",VLOOKUP($G84,BPU_8_I!$G$3:$J$119,4,FALSE)),"")</f>
        <v>11.81</v>
      </c>
      <c r="Q84" s="378">
        <f>IFERROR(IF(VLOOKUP($G84,BPU_3_I!$G$3:$H$119,2,FALSE)="","",VLOOKUP($G84,BPU_3_I!$G$3:$H$119,2,FALSE)),"")</f>
        <v>437.1</v>
      </c>
      <c r="R84" s="378">
        <f>IFERROR(IF(VLOOKUP($G84,BPU_4_I!$G$3:$H$119,2,FALSE)="","",VLOOKUP($G84,BPU_4_I!$G$3:$H$119,2,FALSE)),"")</f>
        <v>0.82</v>
      </c>
      <c r="S84" s="378">
        <f>IFERROR(IF(VLOOKUP($G84,BPU_1_I!$G$3:$H$119,2,FALSE)="","",VLOOKUP($G84,BPU_1_I!$G$3:$H$119,2,FALSE)),"")</f>
        <v>394.24</v>
      </c>
      <c r="T84" s="378">
        <f>IFERROR(IF(VLOOKUP($G84,BPU_25_I!$G$3:$H$119,2,FALSE)="","",VLOOKUP($G84,BPU_25_I!$G$3:$H$119,2,FALSE)),"")</f>
        <v>208.49</v>
      </c>
      <c r="U84" s="378">
        <f>IFERROR(IF(VLOOKUP($G84,BPU_26_26x_26b_I!$G$3:$H$119,2,FALSE)="","",VLOOKUP($G84,BPU_26_26x_26b_I!$G$3:$H$119,2,FALSE)),"")</f>
        <v>8.67</v>
      </c>
      <c r="V84" s="378">
        <f>IFERROR(IF(VLOOKUP($G84,BPU_26_26x_26b_I!$G$3:$I$119,3,FALSE)="","",VLOOKUP($G84,BPU_26_26x_26b_I!$G$3:$I$119,3,FALSE)),"")</f>
        <v>8.67</v>
      </c>
      <c r="W84" s="378">
        <f>IFERROR(IF(VLOOKUP($G84,BPU_26_26x_26b_I!$G$3:$J$119,4,FALSE)="","",VLOOKUP($G84,BPU_26_26x_26b_I!$G$3:$J$119,4,FALSE)),"")</f>
        <v>0.14000000000000001</v>
      </c>
      <c r="X84" s="378"/>
      <c r="Y84" s="378">
        <f>IFERROR(IF(VLOOKUP($G84,EA_93_I!$G$3:$L$119,6,FALSE)="","",VLOOKUP($G84,EA_93_I!$G$3:$L$119,6,FALSE)),"")</f>
        <v>5.27</v>
      </c>
      <c r="Z84" s="689">
        <v>33.380000000000003</v>
      </c>
      <c r="AA84" s="378">
        <f>IFERROR(IF(VLOOKUP($G84,DE_102_105_16_29_33_I!$G$3:$L$119,6,FALSE)="","",VLOOKUP($G84,DE_102_105_16_29_33_I!$G$3:$L$119,6,FALSE)),"")</f>
        <v>1.3125</v>
      </c>
      <c r="AB84" s="378">
        <f>IFERROR(IF(VLOOKUP($G84,DE_102_105_16_29_33_I!$G$3:$L$119,2,FALSE)="","",VLOOKUP($G84,DE_102_105_16_29_33_I!$G$3:$L$119,2,FALSE)),"")</f>
        <v>38.4</v>
      </c>
      <c r="AC84" s="378">
        <f>IFERROR(IF(VLOOKUP($G84,DE_102_105_16_29_33_I!$G$3:$L$119,3,FALSE)="","",VLOOKUP($G84,DE_102_105_16_29_33_I!$G$3:$L$119,3,FALSE)),"")</f>
        <v>77</v>
      </c>
      <c r="AD84" s="378">
        <f>IFERROR(IF(VLOOKUP($G84,DE_28_I!$G$3:$J$119,4,FALSE)="","",VLOOKUP($G84,DE_28_I!$G$3:$J$119,4,FALSE)),"")</f>
        <v>7.436721468221295</v>
      </c>
      <c r="AE84" s="378">
        <f>IFERROR(IF(VLOOKUP($G84,DE_31_I!$G$3:$J$119,4,FALSE)="","",VLOOKUP($G84,DE_31_I!$G$3:$J$119,4,FALSE)),"")</f>
        <v>166.26384425380468</v>
      </c>
      <c r="AF84" s="378">
        <f>IFERROR(IF(VLOOKUP($G84,DE_102_105_16_29_33_I!$G$3:$L$119,4,FALSE)="","",VLOOKUP($G84,DE_102_105_16_29_33_I!$G$3:$L$119,4,FALSE)),"")</f>
        <v>105</v>
      </c>
      <c r="AG84" s="378">
        <f>IFERROR(IF(VLOOKUP($G84,DE_102_105_16_29_33_I!$G$3:$L$119,5,FALSE)="","",VLOOKUP($G84,DE_102_105_16_29_33_I!$G$3:$L$119,5,FALSE)),"")</f>
        <v>120</v>
      </c>
      <c r="AH84" s="378"/>
      <c r="AI84" s="378">
        <f>IFERROR(IF(VLOOKUP($G84,EA_10_90_I!$G$3:$I$119,2,FALSE)="","",VLOOKUP($G84,EA_10_90_I!$G$3:$I$119,2,FALSE)),"")</f>
        <v>18.71</v>
      </c>
      <c r="AJ84" s="378">
        <f>IFERROR(IF(VLOOKUP($G84,EA_10_90_I!$G$3:$I$119,3,FALSE)="","",VLOOKUP($G84,EA_10_90_I!$G$3:$I$119,3,FALSE)),"")</f>
        <v>12.53</v>
      </c>
      <c r="AK84" s="378"/>
      <c r="AL84" s="378"/>
      <c r="AM84" s="690">
        <f>IFERROR(IF(VLOOKUP($G84,EA_34_I!$G$3:$J$119,4,FALSE)="","",VLOOKUP($G84,EA_34_I!$G$3:$J$119,4,FALSE)),"")</f>
        <v>1.500103873971584</v>
      </c>
      <c r="AN84" s="378">
        <f>IFERROR(IF(VLOOKUP($G84,EA_35_I!$G$3:$J$119,4,FALSE)="","",VLOOKUP($G84,EA_35_I!$G$3:$J$119,4,FALSE)),"")</f>
        <v>4.1399999999999997</v>
      </c>
      <c r="AO84" s="378">
        <f>IFERROR(IF(VLOOKUP($G84,EA_22_22a_I!$G$3:$J$119,4,FALSE)="","",VLOOKUP($G84,EA_22_22a_I!$G$3:$J$119,4,FALSE)),"")</f>
        <v>567.02</v>
      </c>
      <c r="AP84" s="378">
        <f>IFERROR(IF(VLOOKUP($G84,EA_22_22a_I!$G$3:$L$119,6,FALSE)="","",VLOOKUP($G84,EA_22_22a_I!$G$3:$L$119,6,FALSE)),"")</f>
        <v>285.61</v>
      </c>
      <c r="AQ84" s="378">
        <f>IFERROR(IF(VLOOKUP($G84,EA_23_I!$G$3:$L$119,6,FALSE)="","",VLOOKUP($G84,EA_23_I!$G$3:$L$119,6,FALSE)),"")</f>
        <v>0</v>
      </c>
      <c r="AR84" s="378"/>
      <c r="AS84" s="378"/>
      <c r="AT84" s="378"/>
      <c r="AU84" s="378">
        <f>IFERROR(IF(VLOOKUP($G84,BPU_24_I!$G$3:$J$119,4,FALSE)="","",VLOOKUP($G84,BPU_24_I!$G$3:$J$119,4,FALSE)),"")</f>
        <v>153.93</v>
      </c>
      <c r="AV84" s="378">
        <f>IFERROR(IF(VLOOKUP($G84,IS_91_I!$G$3:$H$119,2,FALSE)="","",VLOOKUP($G84,IS_91_I!$G$3:$H$119,2,FALSE)),"")</f>
        <v>8.25</v>
      </c>
      <c r="AW84" s="378">
        <f>IFERROR(IF(VLOOKUP($G84,IS_40_I!$G$3:$H$119,2,FALSE)="","",VLOOKUP($G84,IS_40_I!$G$3:$H$119,2,FALSE)),"")</f>
        <v>11.57</v>
      </c>
      <c r="AX84" s="378">
        <f>IFERROR(IF(VLOOKUP($G84,IS_31_I!$G$3:$H$119,2,FALSE)="","",VLOOKUP($G84,IS_31_I!$G$3:$H$119,2,FALSE)),"")</f>
        <v>17.34</v>
      </c>
      <c r="AY84" s="378">
        <f>IFERROR(IF(VLOOKUP($G84,IS_32_I!$G$3:$H$119,2,FALSE)="","",VLOOKUP($G84,IS_32_I!$G$3:$H$119,2,FALSE)),"")</f>
        <v>4680</v>
      </c>
      <c r="AZ84" s="378">
        <f>IFERROR(IF(VLOOKUP($G84,IS_33_I!$G$3:$H$119,2,FALSE)="","",VLOOKUP($G84,IS_33_I!$G$3:$H$119,2,FALSE)),"")</f>
        <v>13.15</v>
      </c>
      <c r="BA84" s="378">
        <f>IFERROR(IF(VLOOKUP($G84,IS_34_I!$G$3:$H$119,2,FALSE)="","",VLOOKUP($G84,IS_34_I!$G$3:$H$119,2,FALSE)),"")</f>
        <v>3.04</v>
      </c>
      <c r="BB84" s="378">
        <f>IFERROR(IF(VLOOKUP($G84,IS_36_I!$G$3:$I$119,3,FALSE)="","",VLOOKUP($G84,IS_36_I!$G$3:$I$119,3,FALSE)),"")</f>
        <v>13.86</v>
      </c>
      <c r="BC84" s="378">
        <f>IFERROR(IF(VLOOKUP($G84,IS_37_I!$G$3:$I$119,3,FALSE)="","",VLOOKUP($G84,IS_37_I!$G$3:$I$119,3,FALSE)),"")</f>
        <v>42.4</v>
      </c>
      <c r="BD84" s="378">
        <f>IFERROR(IF(VLOOKUP($G84,IS_39_I!$G$3:$L$119,6,FALSE)="","",VLOOKUP($G84,IS_39_I!$G$3:$L$119,6,FALSE)),"")</f>
        <v>36.840000000000003</v>
      </c>
      <c r="BE84" s="378">
        <f>IFERROR(IF(VLOOKUP($G84,IS_39a_I!$G$3:$J$119,4,FALSE)="","",VLOOKUP($G84,IS_39a_I!$G$3:$J$119,4,FALSE)),"")</f>
        <v>28.78</v>
      </c>
      <c r="BF84" s="378">
        <f>IFERROR(IF(VLOOKUP($G84,IS_58_I!$G$3:$L$119,6,FALSE)="","",VLOOKUP($G84,IS_58_I!$G$3:$L$119,6,FALSE)),"")</f>
        <v>0.6294653528458739</v>
      </c>
      <c r="BG84" s="378"/>
      <c r="BH84" s="378">
        <f>IFERROR(IF(VLOOKUP($G84,DE_48_I!$G$3:$J$119,4,FALSE)="","",VLOOKUP($G84,DE_48_I!$G$3:$J$119,4,FALSE)),"")</f>
        <v>1.85</v>
      </c>
      <c r="BI84" s="378"/>
      <c r="BJ84" s="378">
        <f>IFERROR(IF(VLOOKUP($G84,IS_5_I!$G$3:$J$119,4,FALSE)="","",VLOOKUP($G84,IS_5_I!$G$3:$J$119,4,FALSE)),"")</f>
        <v>0.08</v>
      </c>
      <c r="BK84" s="378" t="str">
        <f>IFERROR(IF(VLOOKUP($G84,EA_48_I!$G$3:$J$119,4,FALSE)="","",VLOOKUP($G84,EA_48_I!$G$3:$J$119,4,FALSE)),"")</f>
        <v>Comuna no costera</v>
      </c>
      <c r="BL84" s="378">
        <f>IFERROR(IF(VLOOKUP($G84,IG_1_I!$G$3:$J$119,4,FALSE)="","",VLOOKUP($G84,IG_1_I!$G$3:$J$119,4,FALSE)),"")</f>
        <v>83.44</v>
      </c>
      <c r="BM84" s="378" t="str">
        <f>IFERROR(IF(VLOOKUP($G84,IG_66_I!$G$3:$H$119,2,FALSE)="","",VLOOKUP($G84,IG_66_I!$G$3:$H$119,2,FALSE)),"")</f>
        <v>NO</v>
      </c>
      <c r="BN84" s="690">
        <f>IFERROR(IF(VLOOKUP($G84,DE_3_I!$G$3:$J$119,4,FALSE)="","",VLOOKUP($G84,DE_3_I!$G$3:$J$119,4,FALSE)),"")</f>
        <v>79.48</v>
      </c>
      <c r="BO84" s="677"/>
      <c r="BP84" s="677"/>
      <c r="BQ84" s="677"/>
      <c r="BR84" s="677"/>
      <c r="BS84" s="378" t="str">
        <f>IFERROR(IF(VLOOKUP($G84,DE_98_IC!#REF!,2,FALSE)="","",VLOOKUP($G84,DE_98_IC!#REF!,2,FALSE)),"")</f>
        <v/>
      </c>
      <c r="BT84" s="378">
        <f>IFERROR(IF(VLOOKUP($G84,IP_6_I!$G$3:$J$119,4,FALSE)="","",VLOOKUP($G84,IP_6_I!$G$3:$J$119,4,FALSE)),"")</f>
        <v>0</v>
      </c>
      <c r="BU84" s="378" t="str">
        <f>IFERROR(IF(VLOOKUP($G84,IP_48_34_34a_I!$G$3:$N$119,7,FALSE)="","",VLOOKUP($G84,IP_48_34_34a_I!$G$3:$N$119,7,FALSE)),"")</f>
        <v>NO</v>
      </c>
      <c r="BV84" s="378" t="str">
        <f>IFERROR(IF(VLOOKUP($G84,IP_48_34_34a_I!$G$3:$N$119,8,FALSE)="","",VLOOKUP($G84,IP_48_34_34a_I!$G$3:$N$119,8,FALSE)),"")</f>
        <v>NO</v>
      </c>
      <c r="BW84" s="378" t="str">
        <f>IFERROR(IF(VLOOKUP($G84,IP_48_34_34a_I!$G$3:$N$119,6,FALSE)="","",VLOOKUP($G84,IP_48_34_34a_I!$G$3:$N$119,6,FALSE)),"")</f>
        <v>NO</v>
      </c>
      <c r="BX84" s="378" t="str">
        <f>IFERROR(IF(VLOOKUP($G84,IP_43_43a_I!$G$3:$L$119,5,FALSE)="","",VLOOKUP($G84,IP_43_43a_I!$G$3:$L$119,5,FALSE)),"")</f>
        <v>Sin ZT</v>
      </c>
      <c r="BY84" s="378" t="str">
        <f>IFERROR(IF(VLOOKUP($G84,IP_43_43a_I!$G$3:$L$119,6,FALSE)="","",VLOOKUP($G84,IP_43_43a_I!$G$3:$L$119,6,FALSE)),"")</f>
        <v>Sin ZT</v>
      </c>
      <c r="BZ84" s="378"/>
      <c r="CA84" s="378"/>
      <c r="CB84" s="378"/>
      <c r="CC84" s="378" t="str">
        <f>IFERROR(IF(VLOOKUP($G84,IG_92_I!$G$3:$H$119,2,FALSE)="","",VLOOKUP($G84,IG_92_I!$G$3:$H$119,2,FALSE)),"")</f>
        <v>NO</v>
      </c>
      <c r="CD84" s="378">
        <f>IFERROR(IF(VLOOKUP($G84,IG_91_I!$G$3:$K$119,5,FALSE)="","",VLOOKUP($G84,IG_91_I!$G$3:$K$119,5,FALSE)),"")</f>
        <v>144.6</v>
      </c>
      <c r="CE84" s="378">
        <f>IFERROR(IF(VLOOKUP($G84,IG_90_I!$G$3:$H$119,2,FALSE)="","",VLOOKUP($G84,IG_90_I!$G$3:$H$119,2,FALSE)),"")</f>
        <v>21.28</v>
      </c>
      <c r="CF84" s="96"/>
      <c r="CG84" s="96"/>
      <c r="CH84" s="96"/>
      <c r="CI84" s="96"/>
      <c r="CJ84" s="96"/>
      <c r="CK84" s="96"/>
      <c r="CL84" s="96"/>
      <c r="CM84" s="96"/>
      <c r="CN84" s="96"/>
      <c r="CO84" s="96"/>
      <c r="CP84" s="96"/>
    </row>
    <row r="85" spans="1:94" ht="15" x14ac:dyDescent="0.25">
      <c r="A85" s="429" t="s">
        <v>278</v>
      </c>
      <c r="B85" s="429" t="s">
        <v>279</v>
      </c>
      <c r="C85" s="419" t="s">
        <v>280</v>
      </c>
      <c r="D85" s="392" t="s">
        <v>280</v>
      </c>
      <c r="E85" s="377">
        <v>13001</v>
      </c>
      <c r="F85" s="429" t="s">
        <v>292</v>
      </c>
      <c r="G85" s="677">
        <v>13113</v>
      </c>
      <c r="H85" s="378">
        <f>IFERROR(IF(VLOOKUP($G85,BPU_20_I!$G$3:$H$119,2,FALSE)="","",VLOOKUP($G85,BPU_20_I!$G$3:$H$119,2,FALSE)),"")</f>
        <v>442.02</v>
      </c>
      <c r="I85" s="87">
        <f>IFERROR(IF(VLOOKUP($G85,BPU_21_I!$G$3:$J$119,4,FALSE)="","",VLOOKUP($G85,BPU_21_I!$G$3:$J$119,4,FALSE)),"")</f>
        <v>3.9</v>
      </c>
      <c r="J85" s="378">
        <f>IFERROR(IF(VLOOKUP($G85,BPU_22_I!$G$3:$H$119,2,FALSE)="","",VLOOKUP($G85,BPU_22_I!$G$3:$H$119,2,FALSE)),"")</f>
        <v>947.26</v>
      </c>
      <c r="K85" s="378">
        <f>IFERROR(IF(VLOOKUP($G85,BPU_23_I!$G$3:$J$119,4,FALSE)="","",VLOOKUP($G85,BPU_23_I!$G$3:$J$119,4,FALSE)),"")</f>
        <v>11.94</v>
      </c>
      <c r="L85" s="378">
        <f>IFERROR(IF(VLOOKUP($G85,BPU_28a_I!$G$3:$J$119,4,FALSE)="","",VLOOKUP($G85,BPU_28a_I!$G$3:$J$119,4,FALSE)),"")</f>
        <v>52.83</v>
      </c>
      <c r="M85" s="378">
        <f>IFERROR(IF(VLOOKUP($G85,BPU_28b_I!$G$3:$J$119,4,FALSE)="","",VLOOKUP($G85,BPU_28b_I!$G$3:$J$119,4,FALSE)),"")</f>
        <v>99.99</v>
      </c>
      <c r="N85" s="378">
        <f>IFERROR(IF(VLOOKUP($G85,BPU_29_I!$G$3:$L$119,6,FALSE)="","",VLOOKUP($G85,BPU_29_I!$G$3:$L$119,6,FALSE)),"")</f>
        <v>13.99</v>
      </c>
      <c r="O85" s="378">
        <f>IFERROR(IF(VLOOKUP($G85,BPU_7_I!$G$3:$H$119,2,FALSE)="","",VLOOKUP($G85,BPU_7_I!$G$3:$H$119,2,FALSE)),"")</f>
        <v>1212.69</v>
      </c>
      <c r="P85" s="378">
        <f>IFERROR(IF(VLOOKUP($G85,BPU_8_I!$G$3:$J$119,4,FALSE)="","",VLOOKUP($G85,BPU_8_I!$G$3:$J$119,4,FALSE)),"")</f>
        <v>2.16</v>
      </c>
      <c r="Q85" s="378">
        <f>IFERROR(IF(VLOOKUP($G85,BPU_3_I!$G$3:$H$119,2,FALSE)="","",VLOOKUP($G85,BPU_3_I!$G$3:$H$119,2,FALSE)),"")</f>
        <v>801.67</v>
      </c>
      <c r="R85" s="378">
        <f>IFERROR(IF(VLOOKUP($G85,BPU_4_I!$G$3:$H$119,2,FALSE)="","",VLOOKUP($G85,BPU_4_I!$G$3:$H$119,2,FALSE)),"")</f>
        <v>0.56999999999999995</v>
      </c>
      <c r="S85" s="378">
        <f>IFERROR(IF(VLOOKUP($G85,BPU_1_I!$G$3:$H$119,2,FALSE)="","",VLOOKUP($G85,BPU_1_I!$G$3:$H$119,2,FALSE)),"")</f>
        <v>989.27</v>
      </c>
      <c r="T85" s="378">
        <f>IFERROR(IF(VLOOKUP($G85,BPU_25_I!$G$3:$H$119,2,FALSE)="","",VLOOKUP($G85,BPU_25_I!$G$3:$H$119,2,FALSE)),"")</f>
        <v>291.10000000000002</v>
      </c>
      <c r="U85" s="378">
        <f>IFERROR(IF(VLOOKUP($G85,BPU_26_26x_26b_I!$G$3:$H$119,2,FALSE)="","",VLOOKUP($G85,BPU_26_26x_26b_I!$G$3:$H$119,2,FALSE)),"")</f>
        <v>7.73</v>
      </c>
      <c r="V85" s="378">
        <f>IFERROR(IF(VLOOKUP($G85,BPU_26_26x_26b_I!$G$3:$I$119,3,FALSE)="","",VLOOKUP($G85,BPU_26_26x_26b_I!$G$3:$I$119,3,FALSE)),"")</f>
        <v>7.73</v>
      </c>
      <c r="W85" s="378">
        <f>IFERROR(IF(VLOOKUP($G85,BPU_26_26x_26b_I!$G$3:$J$119,4,FALSE)="","",VLOOKUP($G85,BPU_26_26x_26b_I!$G$3:$J$119,4,FALSE)),"")</f>
        <v>0.08</v>
      </c>
      <c r="X85" s="378"/>
      <c r="Y85" s="378">
        <f>IFERROR(IF(VLOOKUP($G85,EA_93_I!$G$3:$L$119,6,FALSE)="","",VLOOKUP($G85,EA_93_I!$G$3:$L$119,6,FALSE)),"")</f>
        <v>4.29</v>
      </c>
      <c r="Z85" s="689">
        <v>47.42</v>
      </c>
      <c r="AA85" s="378">
        <f>IFERROR(IF(VLOOKUP($G85,DE_102_105_16_29_33_I!$G$3:$L$119,6,FALSE)="","",VLOOKUP($G85,DE_102_105_16_29_33_I!$G$3:$L$119,6,FALSE)),"")</f>
        <v>1.25</v>
      </c>
      <c r="AB85" s="378">
        <f>IFERROR(IF(VLOOKUP($G85,DE_102_105_16_29_33_I!$G$3:$L$119,2,FALSE)="","",VLOOKUP($G85,DE_102_105_16_29_33_I!$G$3:$L$119,2,FALSE)),"")</f>
        <v>23.1</v>
      </c>
      <c r="AC85" s="378">
        <f>IFERROR(IF(VLOOKUP($G85,DE_102_105_16_29_33_I!$G$3:$L$119,3,FALSE)="","",VLOOKUP($G85,DE_102_105_16_29_33_I!$G$3:$L$119,3,FALSE)),"")</f>
        <v>45.9</v>
      </c>
      <c r="AD85" s="378">
        <f>IFERROR(IF(VLOOKUP($G85,DE_28_I!$G$3:$J$119,4,FALSE)="","",VLOOKUP($G85,DE_28_I!$G$3:$J$119,4,FALSE)),"")</f>
        <v>5.1119517431755446</v>
      </c>
      <c r="AE85" s="378">
        <f>IFERROR(IF(VLOOKUP($G85,DE_31_I!$G$3:$J$119,4,FALSE)="","",VLOOKUP($G85,DE_31_I!$G$3:$J$119,4,FALSE)),"")</f>
        <v>323.0753501686944</v>
      </c>
      <c r="AF85" s="378">
        <f>IFERROR(IF(VLOOKUP($G85,DE_102_105_16_29_33_I!$G$3:$L$119,4,FALSE)="","",VLOOKUP($G85,DE_102_105_16_29_33_I!$G$3:$L$119,4,FALSE)),"")</f>
        <v>75</v>
      </c>
      <c r="AG85" s="378">
        <f>IFERROR(IF(VLOOKUP($G85,DE_102_105_16_29_33_I!$G$3:$L$119,5,FALSE)="","",VLOOKUP($G85,DE_102_105_16_29_33_I!$G$3:$L$119,5,FALSE)),"")</f>
        <v>90</v>
      </c>
      <c r="AH85" s="378"/>
      <c r="AI85" s="378">
        <f>IFERROR(IF(VLOOKUP($G85,EA_10_90_I!$G$3:$I$119,2,FALSE)="","",VLOOKUP($G85,EA_10_90_I!$G$3:$I$119,2,FALSE)),"")</f>
        <v>38.65</v>
      </c>
      <c r="AJ85" s="378">
        <f>IFERROR(IF(VLOOKUP($G85,EA_10_90_I!$G$3:$I$119,3,FALSE)="","",VLOOKUP($G85,EA_10_90_I!$G$3:$I$119,3,FALSE)),"")</f>
        <v>20.85</v>
      </c>
      <c r="AK85" s="378"/>
      <c r="AL85" s="378"/>
      <c r="AM85" s="690">
        <f>IFERROR(IF(VLOOKUP($G85,EA_34_I!$G$3:$J$119,4,FALSE)="","",VLOOKUP($G85,EA_34_I!$G$3:$J$119,4,FALSE)),"")</f>
        <v>1.3438937386294085</v>
      </c>
      <c r="AN85" s="378">
        <f>IFERROR(IF(VLOOKUP($G85,EA_35_I!$G$3:$J$119,4,FALSE)="","",VLOOKUP($G85,EA_35_I!$G$3:$J$119,4,FALSE)),"")</f>
        <v>0</v>
      </c>
      <c r="AO85" s="378">
        <f>IFERROR(IF(VLOOKUP($G85,EA_22_22a_I!$G$3:$J$119,4,FALSE)="","",VLOOKUP($G85,EA_22_22a_I!$G$3:$J$119,4,FALSE)),"")</f>
        <v>1137.47</v>
      </c>
      <c r="AP85" s="378">
        <f>IFERROR(IF(VLOOKUP($G85,EA_22_22a_I!$G$3:$L$119,6,FALSE)="","",VLOOKUP($G85,EA_22_22a_I!$G$3:$L$119,6,FALSE)),"")</f>
        <v>776.75</v>
      </c>
      <c r="AQ85" s="378">
        <f>IFERROR(IF(VLOOKUP($G85,EA_23_I!$G$3:$L$119,6,FALSE)="","",VLOOKUP($G85,EA_23_I!$G$3:$L$119,6,FALSE)),"")</f>
        <v>0.09</v>
      </c>
      <c r="AR85" s="378"/>
      <c r="AS85" s="378"/>
      <c r="AT85" s="378"/>
      <c r="AU85" s="378">
        <f>IFERROR(IF(VLOOKUP($G85,BPU_24_I!$G$3:$J$119,4,FALSE)="","",VLOOKUP($G85,BPU_24_I!$G$3:$J$119,4,FALSE)),"")</f>
        <v>799.26</v>
      </c>
      <c r="AV85" s="378">
        <f>IFERROR(IF(VLOOKUP($G85,IS_91_I!$G$3:$H$119,2,FALSE)="","",VLOOKUP($G85,IS_91_I!$G$3:$H$119,2,FALSE)),"")</f>
        <v>6.4</v>
      </c>
      <c r="AW85" s="378">
        <f>IFERROR(IF(VLOOKUP($G85,IS_40_I!$G$3:$H$119,2,FALSE)="","",VLOOKUP($G85,IS_40_I!$G$3:$H$119,2,FALSE)),"")</f>
        <v>33.53</v>
      </c>
      <c r="AX85" s="378">
        <f>IFERROR(IF(VLOOKUP($G85,IS_31_I!$G$3:$H$119,2,FALSE)="","",VLOOKUP($G85,IS_31_I!$G$3:$H$119,2,FALSE)),"")</f>
        <v>4.92</v>
      </c>
      <c r="AY85" s="378">
        <f>IFERROR(IF(VLOOKUP($G85,IS_32_I!$G$3:$H$119,2,FALSE)="","",VLOOKUP($G85,IS_32_I!$G$3:$H$119,2,FALSE)),"")</f>
        <v>1106</v>
      </c>
      <c r="AZ85" s="378">
        <f>IFERROR(IF(VLOOKUP($G85,IS_33_I!$G$3:$H$119,2,FALSE)="","",VLOOKUP($G85,IS_33_I!$G$3:$H$119,2,FALSE)),"")</f>
        <v>3.21</v>
      </c>
      <c r="BA85" s="378">
        <f>IFERROR(IF(VLOOKUP($G85,IS_34_I!$G$3:$H$119,2,FALSE)="","",VLOOKUP($G85,IS_34_I!$G$3:$H$119,2,FALSE)),"")</f>
        <v>2.0299999999999998</v>
      </c>
      <c r="BB85" s="378">
        <f>IFERROR(IF(VLOOKUP($G85,IS_36_I!$G$3:$I$119,3,FALSE)="","",VLOOKUP($G85,IS_36_I!$G$3:$I$119,3,FALSE)),"")</f>
        <v>2.34</v>
      </c>
      <c r="BC85" s="378">
        <f>IFERROR(IF(VLOOKUP($G85,IS_37_I!$G$3:$I$119,3,FALSE)="","",VLOOKUP($G85,IS_37_I!$G$3:$I$119,3,FALSE)),"")</f>
        <v>9.83</v>
      </c>
      <c r="BD85" s="378">
        <f>IFERROR(IF(VLOOKUP($G85,IS_39_I!$G$3:$L$119,6,FALSE)="","",VLOOKUP($G85,IS_39_I!$G$3:$L$119,6,FALSE)),"")</f>
        <v>13.33</v>
      </c>
      <c r="BE85" s="378">
        <f>IFERROR(IF(VLOOKUP($G85,IS_39a_I!$G$3:$J$119,4,FALSE)="","",VLOOKUP($G85,IS_39a_I!$G$3:$J$119,4,FALSE)),"")</f>
        <v>43.2</v>
      </c>
      <c r="BF85" s="378">
        <f>IFERROR(IF(VLOOKUP($G85,IS_58_I!$G$3:$L$119,6,FALSE)="","",VLOOKUP($G85,IS_58_I!$G$3:$L$119,6,FALSE)),"")</f>
        <v>4.0282179736223291</v>
      </c>
      <c r="BG85" s="378"/>
      <c r="BH85" s="378">
        <f>IFERROR(IF(VLOOKUP($G85,DE_48_I!$G$3:$J$119,4,FALSE)="","",VLOOKUP($G85,DE_48_I!$G$3:$J$119,4,FALSE)),"")</f>
        <v>2.5</v>
      </c>
      <c r="BI85" s="378"/>
      <c r="BJ85" s="378">
        <f>IFERROR(IF(VLOOKUP($G85,IS_5_I!$G$3:$J$119,4,FALSE)="","",VLOOKUP($G85,IS_5_I!$G$3:$J$119,4,FALSE)),"")</f>
        <v>0</v>
      </c>
      <c r="BK85" s="378" t="str">
        <f>IFERROR(IF(VLOOKUP($G85,EA_48_I!$G$3:$J$119,4,FALSE)="","",VLOOKUP($G85,EA_48_I!$G$3:$J$119,4,FALSE)),"")</f>
        <v>Comuna no costera</v>
      </c>
      <c r="BL85" s="378">
        <f>IFERROR(IF(VLOOKUP($G85,IG_1_I!$G$3:$J$119,4,FALSE)="","",VLOOKUP($G85,IG_1_I!$G$3:$J$119,4,FALSE)),"")</f>
        <v>75.23</v>
      </c>
      <c r="BM85" s="378" t="str">
        <f>IFERROR(IF(VLOOKUP($G85,IG_66_I!$G$3:$H$119,2,FALSE)="","",VLOOKUP($G85,IG_66_I!$G$3:$H$119,2,FALSE)),"")</f>
        <v>SI</v>
      </c>
      <c r="BN85" s="690">
        <f>IFERROR(IF(VLOOKUP($G85,DE_3_I!$G$3:$J$119,4,FALSE)="","",VLOOKUP($G85,DE_3_I!$G$3:$J$119,4,FALSE)),"")</f>
        <v>6.04</v>
      </c>
      <c r="BO85" s="677"/>
      <c r="BP85" s="677"/>
      <c r="BQ85" s="677"/>
      <c r="BR85" s="677"/>
      <c r="BS85" s="378" t="str">
        <f>IFERROR(IF(VLOOKUP($G85,DE_98_IC!#REF!,2,FALSE)="","",VLOOKUP($G85,DE_98_IC!#REF!,2,FALSE)),"")</f>
        <v/>
      </c>
      <c r="BT85" s="378">
        <f>IFERROR(IF(VLOOKUP($G85,IP_6_I!$G$3:$J$119,4,FALSE)="","",VLOOKUP($G85,IP_6_I!$G$3:$J$119,4,FALSE)),"")</f>
        <v>0</v>
      </c>
      <c r="BU85" s="378" t="str">
        <f>IFERROR(IF(VLOOKUP($G85,IP_48_34_34a_I!$G$3:$N$119,7,FALSE)="","",VLOOKUP($G85,IP_48_34_34a_I!$G$3:$N$119,7,FALSE)),"")</f>
        <v>S/ZCH</v>
      </c>
      <c r="BV85" s="378" t="str">
        <f>IFERROR(IF(VLOOKUP($G85,IP_48_34_34a_I!$G$3:$N$119,8,FALSE)="","",VLOOKUP($G85,IP_48_34_34a_I!$G$3:$N$119,8,FALSE)),"")</f>
        <v>S/ZCH</v>
      </c>
      <c r="BW85" s="378" t="str">
        <f>IFERROR(IF(VLOOKUP($G85,IP_48_34_34a_I!$G$3:$N$119,6,FALSE)="","",VLOOKUP($G85,IP_48_34_34a_I!$G$3:$N$119,6,FALSE)),"")</f>
        <v>NO</v>
      </c>
      <c r="BX85" s="378" t="str">
        <f>IFERROR(IF(VLOOKUP($G85,IP_43_43a_I!$G$3:$L$119,5,FALSE)="","",VLOOKUP($G85,IP_43_43a_I!$G$3:$L$119,5,FALSE)),"")</f>
        <v>Sin ZT</v>
      </c>
      <c r="BY85" s="378" t="str">
        <f>IFERROR(IF(VLOOKUP($G85,IP_43_43a_I!$G$3:$L$119,6,FALSE)="","",VLOOKUP($G85,IP_43_43a_I!$G$3:$L$119,6,FALSE)),"")</f>
        <v>Sin ZT</v>
      </c>
      <c r="BZ85" s="378"/>
      <c r="CA85" s="378"/>
      <c r="CB85" s="378"/>
      <c r="CC85" s="378" t="str">
        <f>IFERROR(IF(VLOOKUP($G85,IG_92_I!$G$3:$H$119,2,FALSE)="","",VLOOKUP($G85,IG_92_I!$G$3:$H$119,2,FALSE)),"")</f>
        <v>SI</v>
      </c>
      <c r="CD85" s="378" t="str">
        <f>IFERROR(IF(VLOOKUP($G85,IG_91_I!$G$3:$K$119,5,FALSE)="","",VLOOKUP($G85,IG_91_I!$G$3:$K$119,5,FALSE)),"")</f>
        <v/>
      </c>
      <c r="CE85" s="378">
        <f>IFERROR(IF(VLOOKUP($G85,IG_90_I!$G$3:$H$119,2,FALSE)="","",VLOOKUP($G85,IG_90_I!$G$3:$H$119,2,FALSE)),"")</f>
        <v>37.1</v>
      </c>
      <c r="CF85" s="96"/>
      <c r="CG85" s="96"/>
      <c r="CH85" s="96"/>
      <c r="CI85" s="96"/>
      <c r="CJ85" s="96"/>
      <c r="CK85" s="96"/>
      <c r="CL85" s="96"/>
      <c r="CM85" s="96"/>
      <c r="CN85" s="96"/>
      <c r="CO85" s="96"/>
      <c r="CP85" s="96"/>
    </row>
    <row r="86" spans="1:94" ht="15" x14ac:dyDescent="0.25">
      <c r="A86" s="429" t="s">
        <v>278</v>
      </c>
      <c r="B86" s="429" t="s">
        <v>279</v>
      </c>
      <c r="C86" s="419" t="s">
        <v>280</v>
      </c>
      <c r="D86" s="392" t="s">
        <v>280</v>
      </c>
      <c r="E86" s="377">
        <v>13001</v>
      </c>
      <c r="F86" s="429" t="s">
        <v>293</v>
      </c>
      <c r="G86" s="677">
        <v>13114</v>
      </c>
      <c r="H86" s="378">
        <f>IFERROR(IF(VLOOKUP($G86,BPU_20_I!$G$3:$H$119,2,FALSE)="","",VLOOKUP($G86,BPU_20_I!$G$3:$H$119,2,FALSE)),"")</f>
        <v>330.57</v>
      </c>
      <c r="I86" s="87">
        <f>IFERROR(IF(VLOOKUP($G86,BPU_21_I!$G$3:$J$119,4,FALSE)="","",VLOOKUP($G86,BPU_21_I!$G$3:$J$119,4,FALSE)),"")</f>
        <v>3.18</v>
      </c>
      <c r="J86" s="378">
        <f>IFERROR(IF(VLOOKUP($G86,BPU_22_I!$G$3:$H$119,2,FALSE)="","",VLOOKUP($G86,BPU_22_I!$G$3:$H$119,2,FALSE)),"")</f>
        <v>932.81</v>
      </c>
      <c r="K86" s="378">
        <f>IFERROR(IF(VLOOKUP($G86,BPU_23_I!$G$3:$J$119,4,FALSE)="","",VLOOKUP($G86,BPU_23_I!$G$3:$J$119,4,FALSE)),"")</f>
        <v>2.52</v>
      </c>
      <c r="L86" s="378">
        <f>IFERROR(IF(VLOOKUP($G86,BPU_28a_I!$G$3:$J$119,4,FALSE)="","",VLOOKUP($G86,BPU_28a_I!$G$3:$J$119,4,FALSE)),"")</f>
        <v>73.87</v>
      </c>
      <c r="M86" s="378">
        <f>IFERROR(IF(VLOOKUP($G86,BPU_28b_I!$G$3:$J$119,4,FALSE)="","",VLOOKUP($G86,BPU_28b_I!$G$3:$J$119,4,FALSE)),"")</f>
        <v>100</v>
      </c>
      <c r="N86" s="378">
        <f>IFERROR(IF(VLOOKUP($G86,BPU_29_I!$G$3:$L$119,6,FALSE)="","",VLOOKUP($G86,BPU_29_I!$G$3:$L$119,6,FALSE)),"")</f>
        <v>4.87</v>
      </c>
      <c r="O86" s="378">
        <f>IFERROR(IF(VLOOKUP($G86,BPU_7_I!$G$3:$H$119,2,FALSE)="","",VLOOKUP($G86,BPU_7_I!$G$3:$H$119,2,FALSE)),"")</f>
        <v>2149.59</v>
      </c>
      <c r="P86" s="378">
        <f>IFERROR(IF(VLOOKUP($G86,BPU_8_I!$G$3:$J$119,4,FALSE)="","",VLOOKUP($G86,BPU_8_I!$G$3:$J$119,4,FALSE)),"")</f>
        <v>4.67</v>
      </c>
      <c r="Q86" s="378">
        <f>IFERROR(IF(VLOOKUP($G86,BPU_3_I!$G$3:$H$119,2,FALSE)="","",VLOOKUP($G86,BPU_3_I!$G$3:$H$119,2,FALSE)),"")</f>
        <v>1409.27</v>
      </c>
      <c r="R86" s="378">
        <f>IFERROR(IF(VLOOKUP($G86,BPU_4_I!$G$3:$H$119,2,FALSE)="","",VLOOKUP($G86,BPU_4_I!$G$3:$H$119,2,FALSE)),"")</f>
        <v>0.22</v>
      </c>
      <c r="S86" s="378">
        <f>IFERROR(IF(VLOOKUP($G86,BPU_1_I!$G$3:$H$119,2,FALSE)="","",VLOOKUP($G86,BPU_1_I!$G$3:$H$119,2,FALSE)),"")</f>
        <v>2310.4299999999998</v>
      </c>
      <c r="T86" s="378">
        <f>IFERROR(IF(VLOOKUP($G86,BPU_25_I!$G$3:$H$119,2,FALSE)="","",VLOOKUP($G86,BPU_25_I!$G$3:$H$119,2,FALSE)),"")</f>
        <v>314.24</v>
      </c>
      <c r="U86" s="378">
        <f>IFERROR(IF(VLOOKUP($G86,BPU_26_26x_26b_I!$G$3:$H$119,2,FALSE)="","",VLOOKUP($G86,BPU_26_26x_26b_I!$G$3:$H$119,2,FALSE)),"")</f>
        <v>4.92</v>
      </c>
      <c r="V86" s="378">
        <f>IFERROR(IF(VLOOKUP($G86,BPU_26_26x_26b_I!$G$3:$I$119,3,FALSE)="","",VLOOKUP($G86,BPU_26_26x_26b_I!$G$3:$I$119,3,FALSE)),"")</f>
        <v>4.92</v>
      </c>
      <c r="W86" s="378">
        <f>IFERROR(IF(VLOOKUP($G86,BPU_26_26x_26b_I!$G$3:$J$119,4,FALSE)="","",VLOOKUP($G86,BPU_26_26x_26b_I!$G$3:$J$119,4,FALSE)),"")</f>
        <v>7.0000000000000007E-2</v>
      </c>
      <c r="X86" s="378"/>
      <c r="Y86" s="378">
        <f>IFERROR(IF(VLOOKUP($G86,EA_93_I!$G$3:$L$119,6,FALSE)="","",VLOOKUP($G86,EA_93_I!$G$3:$L$119,6,FALSE)),"")</f>
        <v>3.47</v>
      </c>
      <c r="Z86" s="689">
        <v>53.94</v>
      </c>
      <c r="AA86" s="378">
        <f>IFERROR(IF(VLOOKUP($G86,DE_102_105_16_29_33_I!$G$3:$L$119,6,FALSE)="","",VLOOKUP($G86,DE_102_105_16_29_33_I!$G$3:$L$119,6,FALSE)),"")</f>
        <v>1</v>
      </c>
      <c r="AB86" s="378">
        <f>IFERROR(IF(VLOOKUP($G86,DE_102_105_16_29_33_I!$G$3:$L$119,2,FALSE)="","",VLOOKUP($G86,DE_102_105_16_29_33_I!$G$3:$L$119,2,FALSE)),"")</f>
        <v>23.6</v>
      </c>
      <c r="AC86" s="378">
        <f>IFERROR(IF(VLOOKUP($G86,DE_102_105_16_29_33_I!$G$3:$L$119,3,FALSE)="","",VLOOKUP($G86,DE_102_105_16_29_33_I!$G$3:$L$119,3,FALSE)),"")</f>
        <v>48.6</v>
      </c>
      <c r="AD86" s="378">
        <f>IFERROR(IF(VLOOKUP($G86,DE_28_I!$G$3:$J$119,4,FALSE)="","",VLOOKUP($G86,DE_28_I!$G$3:$J$119,4,FALSE)),"")</f>
        <v>1.903655971292868</v>
      </c>
      <c r="AE86" s="378">
        <f>IFERROR(IF(VLOOKUP($G86,DE_31_I!$G$3:$J$119,4,FALSE)="","",VLOOKUP($G86,DE_31_I!$G$3:$J$119,4,FALSE)),"")</f>
        <v>138.96688590437935</v>
      </c>
      <c r="AF86" s="378">
        <f>IFERROR(IF(VLOOKUP($G86,DE_102_105_16_29_33_I!$G$3:$L$119,4,FALSE)="","",VLOOKUP($G86,DE_102_105_16_29_33_I!$G$3:$L$119,4,FALSE)),"")</f>
        <v>60</v>
      </c>
      <c r="AG86" s="378">
        <f>IFERROR(IF(VLOOKUP($G86,DE_102_105_16_29_33_I!$G$3:$L$119,5,FALSE)="","",VLOOKUP($G86,DE_102_105_16_29_33_I!$G$3:$L$119,5,FALSE)),"")</f>
        <v>80</v>
      </c>
      <c r="AH86" s="378"/>
      <c r="AI86" s="378">
        <f>IFERROR(IF(VLOOKUP($G86,EA_10_90_I!$G$3:$I$119,2,FALSE)="","",VLOOKUP($G86,EA_10_90_I!$G$3:$I$119,2,FALSE)),"")</f>
        <v>44.72</v>
      </c>
      <c r="AJ86" s="378">
        <f>IFERROR(IF(VLOOKUP($G86,EA_10_90_I!$G$3:$I$119,3,FALSE)="","",VLOOKUP($G86,EA_10_90_I!$G$3:$I$119,3,FALSE)),"")</f>
        <v>20.88</v>
      </c>
      <c r="AK86" s="378"/>
      <c r="AL86" s="378"/>
      <c r="AM86" s="690">
        <f>IFERROR(IF(VLOOKUP($G86,EA_34_I!$G$3:$J$119,4,FALSE)="","",VLOOKUP($G86,EA_34_I!$G$3:$J$119,4,FALSE)),"")</f>
        <v>1.0457808833737339</v>
      </c>
      <c r="AN86" s="378">
        <f>IFERROR(IF(VLOOKUP($G86,EA_35_I!$G$3:$J$119,4,FALSE)="","",VLOOKUP($G86,EA_35_I!$G$3:$J$119,4,FALSE)),"")</f>
        <v>0</v>
      </c>
      <c r="AO86" s="378">
        <f>IFERROR(IF(VLOOKUP($G86,EA_22_22a_I!$G$3:$J$119,4,FALSE)="","",VLOOKUP($G86,EA_22_22a_I!$G$3:$J$119,4,FALSE)),"")</f>
        <v>1308.94</v>
      </c>
      <c r="AP86" s="378">
        <f>IFERROR(IF(VLOOKUP($G86,EA_22_22a_I!$G$3:$L$119,6,FALSE)="","",VLOOKUP($G86,EA_22_22a_I!$G$3:$L$119,6,FALSE)),"")</f>
        <v>1982.5</v>
      </c>
      <c r="AQ86" s="378">
        <f>IFERROR(IF(VLOOKUP($G86,EA_23_I!$G$3:$L$119,6,FALSE)="","",VLOOKUP($G86,EA_23_I!$G$3:$L$119,6,FALSE)),"")</f>
        <v>0.05</v>
      </c>
      <c r="AR86" s="378"/>
      <c r="AS86" s="378"/>
      <c r="AT86" s="378"/>
      <c r="AU86" s="378">
        <f>IFERROR(IF(VLOOKUP($G86,BPU_24_I!$G$3:$J$119,4,FALSE)="","",VLOOKUP($G86,BPU_24_I!$G$3:$J$119,4,FALSE)),"")</f>
        <v>906.02</v>
      </c>
      <c r="AV86" s="378">
        <f>IFERROR(IF(VLOOKUP($G86,IS_91_I!$G$3:$H$119,2,FALSE)="","",VLOOKUP($G86,IS_91_I!$G$3:$H$119,2,FALSE)),"")</f>
        <v>5.76</v>
      </c>
      <c r="AW86" s="378">
        <f>IFERROR(IF(VLOOKUP($G86,IS_40_I!$G$3:$H$119,2,FALSE)="","",VLOOKUP($G86,IS_40_I!$G$3:$H$119,2,FALSE)),"")</f>
        <v>77.150000000000006</v>
      </c>
      <c r="AX86" s="378">
        <f>IFERROR(IF(VLOOKUP($G86,IS_31_I!$G$3:$H$119,2,FALSE)="","",VLOOKUP($G86,IS_31_I!$G$3:$H$119,2,FALSE)),"")</f>
        <v>0.88</v>
      </c>
      <c r="AY86" s="378">
        <f>IFERROR(IF(VLOOKUP($G86,IS_32_I!$G$3:$H$119,2,FALSE)="","",VLOOKUP($G86,IS_32_I!$G$3:$H$119,2,FALSE)),"")</f>
        <v>2301</v>
      </c>
      <c r="AZ86" s="378">
        <f>IFERROR(IF(VLOOKUP($G86,IS_33_I!$G$3:$H$119,2,FALSE)="","",VLOOKUP($G86,IS_33_I!$G$3:$H$119,2,FALSE)),"")</f>
        <v>1.71</v>
      </c>
      <c r="BA86" s="378">
        <f>IFERROR(IF(VLOOKUP($G86,IS_34_I!$G$3:$H$119,2,FALSE)="","",VLOOKUP($G86,IS_34_I!$G$3:$H$119,2,FALSE)),"")</f>
        <v>1.3</v>
      </c>
      <c r="BB86" s="378">
        <f>IFERROR(IF(VLOOKUP($G86,IS_36_I!$G$3:$I$119,3,FALSE)="","",VLOOKUP($G86,IS_36_I!$G$3:$I$119,3,FALSE)),"")</f>
        <v>0.56000000000000005</v>
      </c>
      <c r="BC86" s="378">
        <f>IFERROR(IF(VLOOKUP($G86,IS_37_I!$G$3:$I$119,3,FALSE)="","",VLOOKUP($G86,IS_37_I!$G$3:$I$119,3,FALSE)),"")</f>
        <v>4.83</v>
      </c>
      <c r="BD86" s="378">
        <f>IFERROR(IF(VLOOKUP($G86,IS_39_I!$G$3:$L$119,6,FALSE)="","",VLOOKUP($G86,IS_39_I!$G$3:$L$119,6,FALSE)),"")</f>
        <v>4</v>
      </c>
      <c r="BE86" s="378">
        <f>IFERROR(IF(VLOOKUP($G86,IS_39a_I!$G$3:$J$119,4,FALSE)="","",VLOOKUP($G86,IS_39a_I!$G$3:$J$119,4,FALSE)),"")</f>
        <v>41.67</v>
      </c>
      <c r="BF86" s="378">
        <f>IFERROR(IF(VLOOKUP($G86,IS_58_I!$G$3:$L$119,6,FALSE)="","",VLOOKUP($G86,IS_58_I!$G$3:$L$119,6,FALSE)),"")</f>
        <v>0.44260001332559179</v>
      </c>
      <c r="BG86" s="378"/>
      <c r="BH86" s="378">
        <f>IFERROR(IF(VLOOKUP($G86,DE_48_I!$G$3:$J$119,4,FALSE)="","",VLOOKUP($G86,DE_48_I!$G$3:$J$119,4,FALSE)),"")</f>
        <v>6.83</v>
      </c>
      <c r="BI86" s="378"/>
      <c r="BJ86" s="378">
        <f>IFERROR(IF(VLOOKUP($G86,IS_5_I!$G$3:$J$119,4,FALSE)="","",VLOOKUP($G86,IS_5_I!$G$3:$J$119,4,FALSE)),"")</f>
        <v>0.01</v>
      </c>
      <c r="BK86" s="378" t="str">
        <f>IFERROR(IF(VLOOKUP($G86,EA_48_I!$G$3:$J$119,4,FALSE)="","",VLOOKUP($G86,EA_48_I!$G$3:$J$119,4,FALSE)),"")</f>
        <v>Comuna no costera</v>
      </c>
      <c r="BL86" s="378">
        <f>IFERROR(IF(VLOOKUP($G86,IG_1_I!$G$3:$J$119,4,FALSE)="","",VLOOKUP($G86,IG_1_I!$G$3:$J$119,4,FALSE)),"")</f>
        <v>69.61</v>
      </c>
      <c r="BM86" s="378" t="str">
        <f>IFERROR(IF(VLOOKUP($G86,IG_66_I!$G$3:$H$119,2,FALSE)="","",VLOOKUP($G86,IG_66_I!$G$3:$H$119,2,FALSE)),"")</f>
        <v>SI</v>
      </c>
      <c r="BN86" s="690">
        <f>IFERROR(IF(VLOOKUP($G86,DE_3_I!$G$3:$J$119,4,FALSE)="","",VLOOKUP($G86,DE_3_I!$G$3:$J$119,4,FALSE)),"")</f>
        <v>1.32</v>
      </c>
      <c r="BO86" s="677"/>
      <c r="BP86" s="677"/>
      <c r="BQ86" s="677"/>
      <c r="BR86" s="677"/>
      <c r="BS86" s="378" t="str">
        <f>IFERROR(IF(VLOOKUP($G86,DE_98_IC!#REF!,2,FALSE)="","",VLOOKUP($G86,DE_98_IC!#REF!,2,FALSE)),"")</f>
        <v/>
      </c>
      <c r="BT86" s="378">
        <f>IFERROR(IF(VLOOKUP($G86,IP_6_I!$G$3:$J$119,4,FALSE)="","",VLOOKUP($G86,IP_6_I!$G$3:$J$119,4,FALSE)),"")</f>
        <v>0</v>
      </c>
      <c r="BU86" s="378" t="str">
        <f>IFERROR(IF(VLOOKUP($G86,IP_48_34_34a_I!$G$3:$N$119,7,FALSE)="","",VLOOKUP($G86,IP_48_34_34a_I!$G$3:$N$119,7,FALSE)),"")</f>
        <v>S/ZCH</v>
      </c>
      <c r="BV86" s="378" t="str">
        <f>IFERROR(IF(VLOOKUP($G86,IP_48_34_34a_I!$G$3:$N$119,8,FALSE)="","",VLOOKUP($G86,IP_48_34_34a_I!$G$3:$N$119,8,FALSE)),"")</f>
        <v>S/ZCH</v>
      </c>
      <c r="BW86" s="378" t="str">
        <f>IFERROR(IF(VLOOKUP($G86,IP_48_34_34a_I!$G$3:$N$119,6,FALSE)="","",VLOOKUP($G86,IP_48_34_34a_I!$G$3:$N$119,6,FALSE)),"")</f>
        <v>SI</v>
      </c>
      <c r="BX86" s="378">
        <f>IFERROR(IF(VLOOKUP($G86,IP_43_43a_I!$G$3:$L$119,5,FALSE)="","",VLOOKUP($G86,IP_43_43a_I!$G$3:$L$119,5,FALSE)),"")</f>
        <v>0</v>
      </c>
      <c r="BY86" s="378">
        <f>IFERROR(IF(VLOOKUP($G86,IP_43_43a_I!$G$3:$L$119,6,FALSE)="","",VLOOKUP($G86,IP_43_43a_I!$G$3:$L$119,6,FALSE)),"")</f>
        <v>50</v>
      </c>
      <c r="BZ86" s="378"/>
      <c r="CA86" s="378"/>
      <c r="CB86" s="378"/>
      <c r="CC86" s="378" t="str">
        <f>IFERROR(IF(VLOOKUP($G86,IG_92_I!$G$3:$H$119,2,FALSE)="","",VLOOKUP($G86,IG_92_I!$G$3:$H$119,2,FALSE)),"")</f>
        <v>NO</v>
      </c>
      <c r="CD86" s="378" t="str">
        <f>IFERROR(IF(VLOOKUP($G86,IG_91_I!$G$3:$K$119,5,FALSE)="","",VLOOKUP($G86,IG_91_I!$G$3:$K$119,5,FALSE)),"")</f>
        <v/>
      </c>
      <c r="CE86" s="378">
        <f>IFERROR(IF(VLOOKUP($G86,IG_90_I!$G$3:$H$119,2,FALSE)="","",VLOOKUP($G86,IG_90_I!$G$3:$H$119,2,FALSE)),"")</f>
        <v>36.31</v>
      </c>
      <c r="CF86" s="96"/>
      <c r="CG86" s="96"/>
      <c r="CH86" s="96"/>
      <c r="CI86" s="96"/>
      <c r="CJ86" s="96"/>
      <c r="CK86" s="96"/>
      <c r="CL86" s="96"/>
      <c r="CM86" s="96"/>
      <c r="CN86" s="96"/>
      <c r="CO86" s="96"/>
      <c r="CP86" s="96"/>
    </row>
    <row r="87" spans="1:94" ht="15" x14ac:dyDescent="0.25">
      <c r="A87" s="429" t="s">
        <v>278</v>
      </c>
      <c r="B87" s="429" t="s">
        <v>279</v>
      </c>
      <c r="C87" s="419" t="s">
        <v>280</v>
      </c>
      <c r="D87" s="392" t="s">
        <v>280</v>
      </c>
      <c r="E87" s="377">
        <v>13001</v>
      </c>
      <c r="F87" s="429" t="s">
        <v>294</v>
      </c>
      <c r="G87" s="677">
        <v>13115</v>
      </c>
      <c r="H87" s="378">
        <f>IFERROR(IF(VLOOKUP($G87,BPU_20_I!$G$3:$H$119,2,FALSE)="","",VLOOKUP($G87,BPU_20_I!$G$3:$H$119,2,FALSE)),"")</f>
        <v>475.15</v>
      </c>
      <c r="I87" s="87">
        <f>IFERROR(IF(VLOOKUP($G87,BPU_21_I!$G$3:$J$119,4,FALSE)="","",VLOOKUP($G87,BPU_21_I!$G$3:$J$119,4,FALSE)),"")</f>
        <v>9.4700000000000006</v>
      </c>
      <c r="J87" s="378">
        <f>IFERROR(IF(VLOOKUP($G87,BPU_22_I!$G$3:$H$119,2,FALSE)="","",VLOOKUP($G87,BPU_22_I!$G$3:$H$119,2,FALSE)),"")</f>
        <v>1545.93</v>
      </c>
      <c r="K87" s="378">
        <f>IFERROR(IF(VLOOKUP($G87,BPU_23_I!$G$3:$J$119,4,FALSE)="","",VLOOKUP($G87,BPU_23_I!$G$3:$J$119,4,FALSE)),"")</f>
        <v>9.7799999999999994</v>
      </c>
      <c r="L87" s="378">
        <f>IFERROR(IF(VLOOKUP($G87,BPU_28a_I!$G$3:$J$119,4,FALSE)="","",VLOOKUP($G87,BPU_28a_I!$G$3:$J$119,4,FALSE)),"")</f>
        <v>64.2</v>
      </c>
      <c r="M87" s="378">
        <f>IFERROR(IF(VLOOKUP($G87,BPU_28b_I!$G$3:$J$119,4,FALSE)="","",VLOOKUP($G87,BPU_28b_I!$G$3:$J$119,4,FALSE)),"")</f>
        <v>93.3</v>
      </c>
      <c r="N87" s="378">
        <f>IFERROR(IF(VLOOKUP($G87,BPU_29_I!$G$3:$L$119,6,FALSE)="","",VLOOKUP($G87,BPU_29_I!$G$3:$L$119,6,FALSE)),"")</f>
        <v>15.21</v>
      </c>
      <c r="O87" s="378">
        <f>IFERROR(IF(VLOOKUP($G87,BPU_7_I!$G$3:$H$119,2,FALSE)="","",VLOOKUP($G87,BPU_7_I!$G$3:$H$119,2,FALSE)),"")</f>
        <v>2902.52</v>
      </c>
      <c r="P87" s="378">
        <f>IFERROR(IF(VLOOKUP($G87,BPU_8_I!$G$3:$J$119,4,FALSE)="","",VLOOKUP($G87,BPU_8_I!$G$3:$J$119,4,FALSE)),"")</f>
        <v>11.45</v>
      </c>
      <c r="Q87" s="378">
        <f>IFERROR(IF(VLOOKUP($G87,BPU_3_I!$G$3:$H$119,2,FALSE)="","",VLOOKUP($G87,BPU_3_I!$G$3:$H$119,2,FALSE)),"")</f>
        <v>3243.4</v>
      </c>
      <c r="R87" s="378">
        <f>IFERROR(IF(VLOOKUP($G87,BPU_4_I!$G$3:$H$119,2,FALSE)="","",VLOOKUP($G87,BPU_4_I!$G$3:$H$119,2,FALSE)),"")</f>
        <v>0.33</v>
      </c>
      <c r="S87" s="378">
        <f>IFERROR(IF(VLOOKUP($G87,BPU_1_I!$G$3:$H$119,2,FALSE)="","",VLOOKUP($G87,BPU_1_I!$G$3:$H$119,2,FALSE)),"")</f>
        <v>2964.67</v>
      </c>
      <c r="T87" s="378">
        <f>IFERROR(IF(VLOOKUP($G87,BPU_25_I!$G$3:$H$119,2,FALSE)="","",VLOOKUP($G87,BPU_25_I!$G$3:$H$119,2,FALSE)),"")</f>
        <v>633.15</v>
      </c>
      <c r="U87" s="378">
        <f>IFERROR(IF(VLOOKUP($G87,BPU_26_26x_26b_I!$G$3:$H$119,2,FALSE)="","",VLOOKUP($G87,BPU_26_26x_26b_I!$G$3:$H$119,2,FALSE)),"")</f>
        <v>2.82</v>
      </c>
      <c r="V87" s="378">
        <f>IFERROR(IF(VLOOKUP($G87,BPU_26_26x_26b_I!$G$3:$I$119,3,FALSE)="","",VLOOKUP($G87,BPU_26_26x_26b_I!$G$3:$I$119,3,FALSE)),"")</f>
        <v>2.82</v>
      </c>
      <c r="W87" s="378">
        <f>IFERROR(IF(VLOOKUP($G87,BPU_26_26x_26b_I!$G$3:$J$119,4,FALSE)="","",VLOOKUP($G87,BPU_26_26x_26b_I!$G$3:$J$119,4,FALSE)),"")</f>
        <v>0.14000000000000001</v>
      </c>
      <c r="X87" s="378"/>
      <c r="Y87" s="378" t="str">
        <f>IFERROR(IF(VLOOKUP($G87,EA_93_I!$G$3:$L$119,6,FALSE)="","",VLOOKUP($G87,EA_93_I!$G$3:$L$119,6,FALSE)),"")</f>
        <v>S/I</v>
      </c>
      <c r="Z87" s="689">
        <v>16.34</v>
      </c>
      <c r="AA87" s="378">
        <f>IFERROR(IF(VLOOKUP($G87,DE_102_105_16_29_33_I!$G$3:$L$119,6,FALSE)="","",VLOOKUP($G87,DE_102_105_16_29_33_I!$G$3:$L$119,6,FALSE)),"")</f>
        <v>1</v>
      </c>
      <c r="AB87" s="378">
        <f>IFERROR(IF(VLOOKUP($G87,DE_102_105_16_29_33_I!$G$3:$L$119,2,FALSE)="","",VLOOKUP($G87,DE_102_105_16_29_33_I!$G$3:$L$119,2,FALSE)),"")</f>
        <v>11.6</v>
      </c>
      <c r="AC87" s="378">
        <f>IFERROR(IF(VLOOKUP($G87,DE_102_105_16_29_33_I!$G$3:$L$119,3,FALSE)="","",VLOOKUP($G87,DE_102_105_16_29_33_I!$G$3:$L$119,3,FALSE)),"")</f>
        <v>41.1</v>
      </c>
      <c r="AD87" s="378">
        <f>IFERROR(IF(VLOOKUP($G87,DE_28_I!$G$3:$J$119,4,FALSE)="","",VLOOKUP($G87,DE_28_I!$G$3:$J$119,4,FALSE)),"")</f>
        <v>1.7494445513549448</v>
      </c>
      <c r="AE87" s="378">
        <f>IFERROR(IF(VLOOKUP($G87,DE_31_I!$G$3:$J$119,4,FALSE)="","",VLOOKUP($G87,DE_31_I!$G$3:$J$119,4,FALSE)),"")</f>
        <v>129.4588968002659</v>
      </c>
      <c r="AF87" s="378">
        <f>IFERROR(IF(VLOOKUP($G87,DE_102_105_16_29_33_I!$G$3:$L$119,4,FALSE)="","",VLOOKUP($G87,DE_102_105_16_29_33_I!$G$3:$L$119,4,FALSE)),"")</f>
        <v>60</v>
      </c>
      <c r="AG87" s="378">
        <f>IFERROR(IF(VLOOKUP($G87,DE_102_105_16_29_33_I!$G$3:$L$119,5,FALSE)="","",VLOOKUP($G87,DE_102_105_16_29_33_I!$G$3:$L$119,5,FALSE)),"")</f>
        <v>90</v>
      </c>
      <c r="AH87" s="378"/>
      <c r="AI87" s="378">
        <f>IFERROR(IF(VLOOKUP($G87,EA_10_90_I!$G$3:$I$119,2,FALSE)="","",VLOOKUP($G87,EA_10_90_I!$G$3:$I$119,2,FALSE)),"")</f>
        <v>28.86</v>
      </c>
      <c r="AJ87" s="378">
        <f>IFERROR(IF(VLOOKUP($G87,EA_10_90_I!$G$3:$I$119,3,FALSE)="","",VLOOKUP($G87,EA_10_90_I!$G$3:$I$119,3,FALSE)),"")</f>
        <v>10.18</v>
      </c>
      <c r="AK87" s="378"/>
      <c r="AL87" s="378"/>
      <c r="AM87" s="690">
        <f>IFERROR(IF(VLOOKUP($G87,EA_34_I!$G$3:$J$119,4,FALSE)="","",VLOOKUP($G87,EA_34_I!$G$3:$J$119,4,FALSE)),"")</f>
        <v>1.4479649286693941</v>
      </c>
      <c r="AN87" s="378">
        <f>IFERROR(IF(VLOOKUP($G87,EA_35_I!$G$3:$J$119,4,FALSE)="","",VLOOKUP($G87,EA_35_I!$G$3:$J$119,4,FALSE)),"")</f>
        <v>0</v>
      </c>
      <c r="AO87" s="378">
        <f>IFERROR(IF(VLOOKUP($G87,EA_22_22a_I!$G$3:$J$119,4,FALSE)="","",VLOOKUP($G87,EA_22_22a_I!$G$3:$J$119,4,FALSE)),"")</f>
        <v>1340.76</v>
      </c>
      <c r="AP87" s="378">
        <f>IFERROR(IF(VLOOKUP($G87,EA_22_22a_I!$G$3:$L$119,6,FALSE)="","",VLOOKUP($G87,EA_22_22a_I!$G$3:$L$119,6,FALSE)),"")</f>
        <v>1122.95</v>
      </c>
      <c r="AQ87" s="378">
        <f>IFERROR(IF(VLOOKUP($G87,EA_23_I!$G$3:$L$119,6,FALSE)="","",VLOOKUP($G87,EA_23_I!$G$3:$L$119,6,FALSE)),"")</f>
        <v>0.22</v>
      </c>
      <c r="AR87" s="378"/>
      <c r="AS87" s="378"/>
      <c r="AT87" s="378"/>
      <c r="AU87" s="378">
        <f>IFERROR(IF(VLOOKUP($G87,BPU_24_I!$G$3:$J$119,4,FALSE)="","",VLOOKUP($G87,BPU_24_I!$G$3:$J$119,4,FALSE)),"")</f>
        <v>769.06</v>
      </c>
      <c r="AV87" s="378">
        <f>IFERROR(IF(VLOOKUP($G87,IS_91_I!$G$3:$H$119,2,FALSE)="","",VLOOKUP($G87,IS_91_I!$G$3:$H$119,2,FALSE)),"")</f>
        <v>7.99</v>
      </c>
      <c r="AW87" s="378">
        <f>IFERROR(IF(VLOOKUP($G87,IS_40_I!$G$3:$H$119,2,FALSE)="","",VLOOKUP($G87,IS_40_I!$G$3:$H$119,2,FALSE)),"")</f>
        <v>49.9</v>
      </c>
      <c r="AX87" s="378">
        <f>IFERROR(IF(VLOOKUP($G87,IS_31_I!$G$3:$H$119,2,FALSE)="","",VLOOKUP($G87,IS_31_I!$G$3:$H$119,2,FALSE)),"")</f>
        <v>6.01</v>
      </c>
      <c r="AY87" s="378">
        <f>IFERROR(IF(VLOOKUP($G87,IS_32_I!$G$3:$H$119,2,FALSE)="","",VLOOKUP($G87,IS_32_I!$G$3:$H$119,2,FALSE)),"")</f>
        <v>1127</v>
      </c>
      <c r="AZ87" s="378">
        <f>IFERROR(IF(VLOOKUP($G87,IS_33_I!$G$3:$H$119,2,FALSE)="","",VLOOKUP($G87,IS_33_I!$G$3:$H$119,2,FALSE)),"")</f>
        <v>3.39</v>
      </c>
      <c r="BA87" s="378">
        <f>IFERROR(IF(VLOOKUP($G87,IS_34_I!$G$3:$H$119,2,FALSE)="","",VLOOKUP($G87,IS_34_I!$G$3:$H$119,2,FALSE)),"")</f>
        <v>1.35</v>
      </c>
      <c r="BB87" s="378">
        <f>IFERROR(IF(VLOOKUP($G87,IS_36_I!$G$3:$I$119,3,FALSE)="","",VLOOKUP($G87,IS_36_I!$G$3:$I$119,3,FALSE)),"")</f>
        <v>2.46</v>
      </c>
      <c r="BC87" s="378">
        <f>IFERROR(IF(VLOOKUP($G87,IS_37_I!$G$3:$I$119,3,FALSE)="","",VLOOKUP($G87,IS_37_I!$G$3:$I$119,3,FALSE)),"")</f>
        <v>17.28</v>
      </c>
      <c r="BD87" s="378">
        <f>IFERROR(IF(VLOOKUP($G87,IS_39_I!$G$3:$L$119,6,FALSE)="","",VLOOKUP($G87,IS_39_I!$G$3:$L$119,6,FALSE)),"")</f>
        <v>30.76</v>
      </c>
      <c r="BE87" s="378">
        <f>IFERROR(IF(VLOOKUP($G87,IS_39a_I!$G$3:$J$119,4,FALSE)="","",VLOOKUP($G87,IS_39a_I!$G$3:$J$119,4,FALSE)),"")</f>
        <v>64.27</v>
      </c>
      <c r="BF87" s="378">
        <f>IFERROR(IF(VLOOKUP($G87,IS_58_I!$G$3:$L$119,6,FALSE)="","",VLOOKUP($G87,IS_58_I!$G$3:$L$119,6,FALSE)),"")</f>
        <v>1.6698448242682948</v>
      </c>
      <c r="BG87" s="378"/>
      <c r="BH87" s="378">
        <f>IFERROR(IF(VLOOKUP($G87,DE_48_I!$G$3:$J$119,4,FALSE)="","",VLOOKUP($G87,DE_48_I!$G$3:$J$119,4,FALSE)),"")</f>
        <v>20.25</v>
      </c>
      <c r="BI87" s="378"/>
      <c r="BJ87" s="378">
        <f>IFERROR(IF(VLOOKUP($G87,IS_5_I!$G$3:$J$119,4,FALSE)="","",VLOOKUP($G87,IS_5_I!$G$3:$J$119,4,FALSE)),"")</f>
        <v>0</v>
      </c>
      <c r="BK87" s="378" t="str">
        <f>IFERROR(IF(VLOOKUP($G87,EA_48_I!$G$3:$J$119,4,FALSE)="","",VLOOKUP($G87,EA_48_I!$G$3:$J$119,4,FALSE)),"")</f>
        <v>Comuna no costera</v>
      </c>
      <c r="BL87" s="378">
        <f>IFERROR(IF(VLOOKUP($G87,IG_1_I!$G$3:$J$119,4,FALSE)="","",VLOOKUP($G87,IG_1_I!$G$3:$J$119,4,FALSE)),"")</f>
        <v>65.290000000000006</v>
      </c>
      <c r="BM87" s="378" t="str">
        <f>IFERROR(IF(VLOOKUP($G87,IG_66_I!$G$3:$H$119,2,FALSE)="","",VLOOKUP($G87,IG_66_I!$G$3:$H$119,2,FALSE)),"")</f>
        <v>SI</v>
      </c>
      <c r="BN87" s="690">
        <f>IFERROR(IF(VLOOKUP($G87,DE_3_I!$G$3:$J$119,4,FALSE)="","",VLOOKUP($G87,DE_3_I!$G$3:$J$119,4,FALSE)),"")</f>
        <v>1.88</v>
      </c>
      <c r="BO87" s="677"/>
      <c r="BP87" s="677"/>
      <c r="BQ87" s="677"/>
      <c r="BR87" s="677"/>
      <c r="BS87" s="378" t="str">
        <f>IFERROR(IF(VLOOKUP($G87,DE_98_IC!#REF!,2,FALSE)="","",VLOOKUP($G87,DE_98_IC!#REF!,2,FALSE)),"")</f>
        <v/>
      </c>
      <c r="BT87" s="378">
        <f>IFERROR(IF(VLOOKUP($G87,IP_6_I!$G$3:$J$119,4,FALSE)="","",VLOOKUP($G87,IP_6_I!$G$3:$J$119,4,FALSE)),"")</f>
        <v>0</v>
      </c>
      <c r="BU87" s="378" t="str">
        <f>IFERROR(IF(VLOOKUP($G87,IP_48_34_34a_I!$G$3:$N$119,7,FALSE)="","",VLOOKUP($G87,IP_48_34_34a_I!$G$3:$N$119,7,FALSE)),"")</f>
        <v>S/ZCH</v>
      </c>
      <c r="BV87" s="378" t="str">
        <f>IFERROR(IF(VLOOKUP($G87,IP_48_34_34a_I!$G$3:$N$119,8,FALSE)="","",VLOOKUP($G87,IP_48_34_34a_I!$G$3:$N$119,8,FALSE)),"")</f>
        <v>S/ZCH</v>
      </c>
      <c r="BW87" s="378" t="str">
        <f>IFERROR(IF(VLOOKUP($G87,IP_48_34_34a_I!$G$3:$N$119,6,FALSE)="","",VLOOKUP($G87,IP_48_34_34a_I!$G$3:$N$119,6,FALSE)),"")</f>
        <v>NO</v>
      </c>
      <c r="BX87" s="378" t="str">
        <f>IFERROR(IF(VLOOKUP($G87,IP_43_43a_I!$G$3:$L$119,5,FALSE)="","",VLOOKUP($G87,IP_43_43a_I!$G$3:$L$119,5,FALSE)),"")</f>
        <v>Sin ZT</v>
      </c>
      <c r="BY87" s="378" t="str">
        <f>IFERROR(IF(VLOOKUP($G87,IP_43_43a_I!$G$3:$L$119,6,FALSE)="","",VLOOKUP($G87,IP_43_43a_I!$G$3:$L$119,6,FALSE)),"")</f>
        <v>Sin ZT</v>
      </c>
      <c r="BZ87" s="378"/>
      <c r="CA87" s="378"/>
      <c r="CB87" s="378"/>
      <c r="CC87" s="378" t="str">
        <f>IFERROR(IF(VLOOKUP($G87,IG_92_I!$G$3:$H$119,2,FALSE)="","",VLOOKUP($G87,IG_92_I!$G$3:$H$119,2,FALSE)),"")</f>
        <v>NO</v>
      </c>
      <c r="CD87" s="378">
        <f>IFERROR(IF(VLOOKUP($G87,IG_91_I!$G$3:$K$119,5,FALSE)="","",VLOOKUP($G87,IG_91_I!$G$3:$K$119,5,FALSE)),"")</f>
        <v>552.6</v>
      </c>
      <c r="CE87" s="378">
        <f>IFERROR(IF(VLOOKUP($G87,IG_90_I!$G$3:$H$119,2,FALSE)="","",VLOOKUP($G87,IG_90_I!$G$3:$H$119,2,FALSE)),"")</f>
        <v>42.43</v>
      </c>
      <c r="CF87" s="96"/>
      <c r="CG87" s="96"/>
      <c r="CH87" s="96"/>
      <c r="CI87" s="96"/>
      <c r="CJ87" s="96"/>
      <c r="CK87" s="96"/>
      <c r="CL87" s="96"/>
      <c r="CM87" s="96"/>
      <c r="CN87" s="96"/>
      <c r="CO87" s="96"/>
      <c r="CP87" s="96"/>
    </row>
    <row r="88" spans="1:94" ht="15" x14ac:dyDescent="0.25">
      <c r="A88" s="429" t="s">
        <v>278</v>
      </c>
      <c r="B88" s="429" t="s">
        <v>279</v>
      </c>
      <c r="C88" s="419" t="s">
        <v>280</v>
      </c>
      <c r="D88" s="392" t="s">
        <v>280</v>
      </c>
      <c r="E88" s="377">
        <v>13001</v>
      </c>
      <c r="F88" s="429" t="s">
        <v>295</v>
      </c>
      <c r="G88" s="677">
        <v>13116</v>
      </c>
      <c r="H88" s="378">
        <f>IFERROR(IF(VLOOKUP($G88,BPU_20_I!$G$3:$H$119,2,FALSE)="","",VLOOKUP($G88,BPU_20_I!$G$3:$H$119,2,FALSE)),"")</f>
        <v>213.77</v>
      </c>
      <c r="I88" s="87">
        <f>IFERROR(IF(VLOOKUP($G88,BPU_21_I!$G$3:$J$119,4,FALSE)="","",VLOOKUP($G88,BPU_21_I!$G$3:$J$119,4,FALSE)),"")</f>
        <v>2.52</v>
      </c>
      <c r="J88" s="378">
        <f>IFERROR(IF(VLOOKUP($G88,BPU_22_I!$G$3:$H$119,2,FALSE)="","",VLOOKUP($G88,BPU_22_I!$G$3:$H$119,2,FALSE)),"")</f>
        <v>825.1</v>
      </c>
      <c r="K88" s="378">
        <f>IFERROR(IF(VLOOKUP($G88,BPU_23_I!$G$3:$J$119,4,FALSE)="","",VLOOKUP($G88,BPU_23_I!$G$3:$J$119,4,FALSE)),"")</f>
        <v>2.04</v>
      </c>
      <c r="L88" s="378">
        <f>IFERROR(IF(VLOOKUP($G88,BPU_28a_I!$G$3:$J$119,4,FALSE)="","",VLOOKUP($G88,BPU_28a_I!$G$3:$J$119,4,FALSE)),"")</f>
        <v>92.07</v>
      </c>
      <c r="M88" s="378">
        <f>IFERROR(IF(VLOOKUP($G88,BPU_28b_I!$G$3:$J$119,4,FALSE)="","",VLOOKUP($G88,BPU_28b_I!$G$3:$J$119,4,FALSE)),"")</f>
        <v>100</v>
      </c>
      <c r="N88" s="378">
        <f>IFERROR(IF(VLOOKUP($G88,BPU_29_I!$G$3:$L$119,6,FALSE)="","",VLOOKUP($G88,BPU_29_I!$G$3:$L$119,6,FALSE)),"")</f>
        <v>4.3600000000000003</v>
      </c>
      <c r="O88" s="378">
        <f>IFERROR(IF(VLOOKUP($G88,BPU_7_I!$G$3:$H$119,2,FALSE)="","",VLOOKUP($G88,BPU_7_I!$G$3:$H$119,2,FALSE)),"")</f>
        <v>796.56</v>
      </c>
      <c r="P88" s="378">
        <f>IFERROR(IF(VLOOKUP($G88,BPU_8_I!$G$3:$J$119,4,FALSE)="","",VLOOKUP($G88,BPU_8_I!$G$3:$J$119,4,FALSE)),"")</f>
        <v>15.98</v>
      </c>
      <c r="Q88" s="378">
        <f>IFERROR(IF(VLOOKUP($G88,BPU_3_I!$G$3:$H$119,2,FALSE)="","",VLOOKUP($G88,BPU_3_I!$G$3:$H$119,2,FALSE)),"")</f>
        <v>344.22</v>
      </c>
      <c r="R88" s="378">
        <f>IFERROR(IF(VLOOKUP($G88,BPU_4_I!$G$3:$H$119,2,FALSE)="","",VLOOKUP($G88,BPU_4_I!$G$3:$H$119,2,FALSE)),"")</f>
        <v>0.67</v>
      </c>
      <c r="S88" s="378">
        <f>IFERROR(IF(VLOOKUP($G88,BPU_1_I!$G$3:$H$119,2,FALSE)="","",VLOOKUP($G88,BPU_1_I!$G$3:$H$119,2,FALSE)),"")</f>
        <v>389.24</v>
      </c>
      <c r="T88" s="378">
        <f>IFERROR(IF(VLOOKUP($G88,BPU_25_I!$G$3:$H$119,2,FALSE)="","",VLOOKUP($G88,BPU_25_I!$G$3:$H$119,2,FALSE)),"")</f>
        <v>169.61</v>
      </c>
      <c r="U88" s="378">
        <f>IFERROR(IF(VLOOKUP($G88,BPU_26_26x_26b_I!$G$3:$H$119,2,FALSE)="","",VLOOKUP($G88,BPU_26_26x_26b_I!$G$3:$H$119,2,FALSE)),"")</f>
        <v>7.56</v>
      </c>
      <c r="V88" s="378">
        <f>IFERROR(IF(VLOOKUP($G88,BPU_26_26x_26b_I!$G$3:$I$119,3,FALSE)="","",VLOOKUP($G88,BPU_26_26x_26b_I!$G$3:$I$119,3,FALSE)),"")</f>
        <v>7.42</v>
      </c>
      <c r="W88" s="378">
        <f>IFERROR(IF(VLOOKUP($G88,BPU_26_26x_26b_I!$G$3:$J$119,4,FALSE)="","",VLOOKUP($G88,BPU_26_26x_26b_I!$G$3:$J$119,4,FALSE)),"")</f>
        <v>0.62</v>
      </c>
      <c r="X88" s="378"/>
      <c r="Y88" s="378">
        <f>IFERROR(IF(VLOOKUP($G88,EA_93_I!$G$3:$L$119,6,FALSE)="","",VLOOKUP($G88,EA_93_I!$G$3:$L$119,6,FALSE)),"")</f>
        <v>1.5</v>
      </c>
      <c r="Z88" s="689">
        <v>66.92</v>
      </c>
      <c r="AA88" s="378">
        <f>IFERROR(IF(VLOOKUP($G88,DE_102_105_16_29_33_I!$G$3:$L$119,6,FALSE)="","",VLOOKUP($G88,DE_102_105_16_29_33_I!$G$3:$L$119,6,FALSE)),"")</f>
        <v>1.4545454545454546</v>
      </c>
      <c r="AB88" s="378">
        <f>IFERROR(IF(VLOOKUP($G88,DE_102_105_16_29_33_I!$G$3:$L$119,2,FALSE)="","",VLOOKUP($G88,DE_102_105_16_29_33_I!$G$3:$L$119,2,FALSE)),"")</f>
        <v>19.899999999999999</v>
      </c>
      <c r="AC88" s="378">
        <f>IFERROR(IF(VLOOKUP($G88,DE_102_105_16_29_33_I!$G$3:$L$119,3,FALSE)="","",VLOOKUP($G88,DE_102_105_16_29_33_I!$G$3:$L$119,3,FALSE)),"")</f>
        <v>79.599999999999994</v>
      </c>
      <c r="AD88" s="378">
        <f>IFERROR(IF(VLOOKUP($G88,DE_28_I!$G$3:$J$119,4,FALSE)="","",VLOOKUP($G88,DE_28_I!$G$3:$J$119,4,FALSE)),"")</f>
        <v>3.86645272294933</v>
      </c>
      <c r="AE88" s="378">
        <f>IFERROR(IF(VLOOKUP($G88,DE_31_I!$G$3:$J$119,4,FALSE)="","",VLOOKUP($G88,DE_31_I!$G$3:$J$119,4,FALSE)),"")</f>
        <v>51.23049857907862</v>
      </c>
      <c r="AF88" s="378">
        <f>IFERROR(IF(VLOOKUP($G88,DE_102_105_16_29_33_I!$G$3:$L$119,4,FALSE)="","",VLOOKUP($G88,DE_102_105_16_29_33_I!$G$3:$L$119,4,FALSE)),"")</f>
        <v>80</v>
      </c>
      <c r="AG88" s="378">
        <f>IFERROR(IF(VLOOKUP($G88,DE_102_105_16_29_33_I!$G$3:$L$119,5,FALSE)="","",VLOOKUP($G88,DE_102_105_16_29_33_I!$G$3:$L$119,5,FALSE)),"")</f>
        <v>130</v>
      </c>
      <c r="AH88" s="378"/>
      <c r="AI88" s="378">
        <f>IFERROR(IF(VLOOKUP($G88,EA_10_90_I!$G$3:$I$119,2,FALSE)="","",VLOOKUP($G88,EA_10_90_I!$G$3:$I$119,2,FALSE)),"")</f>
        <v>50.52</v>
      </c>
      <c r="AJ88" s="378">
        <f>IFERROR(IF(VLOOKUP($G88,EA_10_90_I!$G$3:$I$119,3,FALSE)="","",VLOOKUP($G88,EA_10_90_I!$G$3:$I$119,3,FALSE)),"")</f>
        <v>48.81</v>
      </c>
      <c r="AK88" s="378"/>
      <c r="AL88" s="378"/>
      <c r="AM88" s="690">
        <f>IFERROR(IF(VLOOKUP($G88,EA_34_I!$G$3:$J$119,4,FALSE)="","",VLOOKUP($G88,EA_34_I!$G$3:$J$119,4,FALSE)),"")</f>
        <v>1.5647746030199114</v>
      </c>
      <c r="AN88" s="378">
        <f>IFERROR(IF(VLOOKUP($G88,EA_35_I!$G$3:$J$119,4,FALSE)="","",VLOOKUP($G88,EA_35_I!$G$3:$J$119,4,FALSE)),"")</f>
        <v>0</v>
      </c>
      <c r="AO88" s="378">
        <f>IFERROR(IF(VLOOKUP($G88,EA_22_22a_I!$G$3:$J$119,4,FALSE)="","",VLOOKUP($G88,EA_22_22a_I!$G$3:$J$119,4,FALSE)),"")</f>
        <v>625.04</v>
      </c>
      <c r="AP88" s="378">
        <f>IFERROR(IF(VLOOKUP($G88,EA_22_22a_I!$G$3:$L$119,6,FALSE)="","",VLOOKUP($G88,EA_22_22a_I!$G$3:$L$119,6,FALSE)),"")</f>
        <v>235.72</v>
      </c>
      <c r="AQ88" s="378" t="str">
        <f>IFERROR(IF(VLOOKUP($G88,EA_23_I!$G$3:$L$119,6,FALSE)="","",VLOOKUP($G88,EA_23_I!$G$3:$L$119,6,FALSE)),"")</f>
        <v>S/I</v>
      </c>
      <c r="AR88" s="378"/>
      <c r="AS88" s="378"/>
      <c r="AT88" s="378"/>
      <c r="AU88" s="378">
        <f>IFERROR(IF(VLOOKUP($G88,BPU_24_I!$G$3:$J$119,4,FALSE)="","",VLOOKUP($G88,BPU_24_I!$G$3:$J$119,4,FALSE)),"")</f>
        <v>305.85000000000002</v>
      </c>
      <c r="AV88" s="378">
        <f>IFERROR(IF(VLOOKUP($G88,IS_91_I!$G$3:$H$119,2,FALSE)="","",VLOOKUP($G88,IS_91_I!$G$3:$H$119,2,FALSE)),"")</f>
        <v>9.74</v>
      </c>
      <c r="AW88" s="378">
        <f>IFERROR(IF(VLOOKUP($G88,IS_40_I!$G$3:$H$119,2,FALSE)="","",VLOOKUP($G88,IS_40_I!$G$3:$H$119,2,FALSE)),"")</f>
        <v>10.96</v>
      </c>
      <c r="AX88" s="378">
        <f>IFERROR(IF(VLOOKUP($G88,IS_31_I!$G$3:$H$119,2,FALSE)="","",VLOOKUP($G88,IS_31_I!$G$3:$H$119,2,FALSE)),"")</f>
        <v>14.85</v>
      </c>
      <c r="AY88" s="378">
        <f>IFERROR(IF(VLOOKUP($G88,IS_32_I!$G$3:$H$119,2,FALSE)="","",VLOOKUP($G88,IS_32_I!$G$3:$H$119,2,FALSE)),"")</f>
        <v>3524</v>
      </c>
      <c r="AZ88" s="378">
        <f>IFERROR(IF(VLOOKUP($G88,IS_33_I!$G$3:$H$119,2,FALSE)="","",VLOOKUP($G88,IS_33_I!$G$3:$H$119,2,FALSE)),"")</f>
        <v>12.07</v>
      </c>
      <c r="BA88" s="378">
        <f>IFERROR(IF(VLOOKUP($G88,IS_34_I!$G$3:$H$119,2,FALSE)="","",VLOOKUP($G88,IS_34_I!$G$3:$H$119,2,FALSE)),"")</f>
        <v>4.83</v>
      </c>
      <c r="BB88" s="378">
        <f>IFERROR(IF(VLOOKUP($G88,IS_36_I!$G$3:$I$119,3,FALSE)="","",VLOOKUP($G88,IS_36_I!$G$3:$I$119,3,FALSE)),"")</f>
        <v>9.5</v>
      </c>
      <c r="BC88" s="378">
        <f>IFERROR(IF(VLOOKUP($G88,IS_37_I!$G$3:$I$119,3,FALSE)="","",VLOOKUP($G88,IS_37_I!$G$3:$I$119,3,FALSE)),"")</f>
        <v>28.22</v>
      </c>
      <c r="BD88" s="378">
        <f>IFERROR(IF(VLOOKUP($G88,IS_39_I!$G$3:$L$119,6,FALSE)="","",VLOOKUP($G88,IS_39_I!$G$3:$L$119,6,FALSE)),"")</f>
        <v>40</v>
      </c>
      <c r="BE88" s="378">
        <f>IFERROR(IF(VLOOKUP($G88,IS_39a_I!$G$3:$J$119,4,FALSE)="","",VLOOKUP($G88,IS_39a_I!$G$3:$J$119,4,FALSE)),"")</f>
        <v>13.07</v>
      </c>
      <c r="BF88" s="378">
        <f>IFERROR(IF(VLOOKUP($G88,IS_58_I!$G$3:$L$119,6,FALSE)="","",VLOOKUP($G88,IS_58_I!$G$3:$L$119,6,FALSE)),"")</f>
        <v>0.55096951302027963</v>
      </c>
      <c r="BG88" s="378"/>
      <c r="BH88" s="378" t="str">
        <f>IFERROR(IF(VLOOKUP($G88,DE_48_I!$G$3:$J$119,4,FALSE)="","",VLOOKUP($G88,DE_48_I!$G$3:$J$119,4,FALSE)),"")</f>
        <v>S/I</v>
      </c>
      <c r="BI88" s="378"/>
      <c r="BJ88" s="378">
        <f>IFERROR(IF(VLOOKUP($G88,IS_5_I!$G$3:$J$119,4,FALSE)="","",VLOOKUP($G88,IS_5_I!$G$3:$J$119,4,FALSE)),"")</f>
        <v>0.08</v>
      </c>
      <c r="BK88" s="378" t="str">
        <f>IFERROR(IF(VLOOKUP($G88,EA_48_I!$G$3:$J$119,4,FALSE)="","",VLOOKUP($G88,EA_48_I!$G$3:$J$119,4,FALSE)),"")</f>
        <v>Comuna no costera</v>
      </c>
      <c r="BL88" s="378">
        <f>IFERROR(IF(VLOOKUP($G88,IG_1_I!$G$3:$J$119,4,FALSE)="","",VLOOKUP($G88,IG_1_I!$G$3:$J$119,4,FALSE)),"")</f>
        <v>45.56</v>
      </c>
      <c r="BM88" s="378" t="str">
        <f>IFERROR(IF(VLOOKUP($G88,IG_66_I!$G$3:$H$119,2,FALSE)="","",VLOOKUP($G88,IG_66_I!$G$3:$H$119,2,FALSE)),"")</f>
        <v>NO</v>
      </c>
      <c r="BN88" s="690">
        <f>IFERROR(IF(VLOOKUP($G88,DE_3_I!$G$3:$J$119,4,FALSE)="","",VLOOKUP($G88,DE_3_I!$G$3:$J$119,4,FALSE)),"")</f>
        <v>61.62</v>
      </c>
      <c r="BO88" s="677"/>
      <c r="BP88" s="677"/>
      <c r="BQ88" s="677"/>
      <c r="BR88" s="677"/>
      <c r="BS88" s="378" t="str">
        <f>IFERROR(IF(VLOOKUP($G88,DE_98_IC!#REF!,2,FALSE)="","",VLOOKUP($G88,DE_98_IC!#REF!,2,FALSE)),"")</f>
        <v/>
      </c>
      <c r="BT88" s="378">
        <f>IFERROR(IF(VLOOKUP($G88,IP_6_I!$G$3:$J$119,4,FALSE)="","",VLOOKUP($G88,IP_6_I!$G$3:$J$119,4,FALSE)),"")</f>
        <v>0</v>
      </c>
      <c r="BU88" s="378" t="str">
        <f>IFERROR(IF(VLOOKUP($G88,IP_48_34_34a_I!$G$3:$N$119,7,FALSE)="","",VLOOKUP($G88,IP_48_34_34a_I!$G$3:$N$119,7,FALSE)),"")</f>
        <v>SI</v>
      </c>
      <c r="BV88" s="378" t="str">
        <f>IFERROR(IF(VLOOKUP($G88,IP_48_34_34a_I!$G$3:$N$119,8,FALSE)="","",VLOOKUP($G88,IP_48_34_34a_I!$G$3:$N$119,8,FALSE)),"")</f>
        <v>NO</v>
      </c>
      <c r="BW88" s="378" t="str">
        <f>IFERROR(IF(VLOOKUP($G88,IP_48_34_34a_I!$G$3:$N$119,6,FALSE)="","",VLOOKUP($G88,IP_48_34_34a_I!$G$3:$N$119,6,FALSE)),"")</f>
        <v>NO</v>
      </c>
      <c r="BX88" s="378">
        <f>IFERROR(IF(VLOOKUP($G88,IP_43_43a_I!$G$3:$L$119,5,FALSE)="","",VLOOKUP($G88,IP_43_43a_I!$G$3:$L$119,5,FALSE)),"")</f>
        <v>0</v>
      </c>
      <c r="BY88" s="378">
        <f>IFERROR(IF(VLOOKUP($G88,IP_43_43a_I!$G$3:$L$119,6,FALSE)="","",VLOOKUP($G88,IP_43_43a_I!$G$3:$L$119,6,FALSE)),"")</f>
        <v>0</v>
      </c>
      <c r="BZ88" s="378"/>
      <c r="CA88" s="378"/>
      <c r="CB88" s="378"/>
      <c r="CC88" s="378" t="str">
        <f>IFERROR(IF(VLOOKUP($G88,IG_92_I!$G$3:$H$119,2,FALSE)="","",VLOOKUP($G88,IG_92_I!$G$3:$H$119,2,FALSE)),"")</f>
        <v>NO</v>
      </c>
      <c r="CD88" s="378">
        <f>IFERROR(IF(VLOOKUP($G88,IG_91_I!$G$3:$K$119,5,FALSE)="","",VLOOKUP($G88,IG_91_I!$G$3:$K$119,5,FALSE)),"")</f>
        <v>0</v>
      </c>
      <c r="CE88" s="378">
        <f>IFERROR(IF(VLOOKUP($G88,IG_90_I!$G$3:$H$119,2,FALSE)="","",VLOOKUP($G88,IG_90_I!$G$3:$H$119,2,FALSE)),"")</f>
        <v>23.99</v>
      </c>
      <c r="CF88" s="96"/>
      <c r="CG88" s="96"/>
      <c r="CH88" s="96"/>
      <c r="CI88" s="96"/>
      <c r="CJ88" s="96"/>
      <c r="CK88" s="96"/>
      <c r="CL88" s="96"/>
      <c r="CM88" s="96"/>
      <c r="CN88" s="96"/>
      <c r="CO88" s="96"/>
      <c r="CP88" s="96"/>
    </row>
    <row r="89" spans="1:94" ht="15" x14ac:dyDescent="0.25">
      <c r="A89" s="429" t="s">
        <v>278</v>
      </c>
      <c r="B89" s="429" t="s">
        <v>279</v>
      </c>
      <c r="C89" s="419" t="s">
        <v>280</v>
      </c>
      <c r="D89" s="392" t="s">
        <v>280</v>
      </c>
      <c r="E89" s="377">
        <v>13001</v>
      </c>
      <c r="F89" s="429" t="s">
        <v>296</v>
      </c>
      <c r="G89" s="677">
        <v>13117</v>
      </c>
      <c r="H89" s="378">
        <f>IFERROR(IF(VLOOKUP($G89,BPU_20_I!$G$3:$H$119,2,FALSE)="","",VLOOKUP($G89,BPU_20_I!$G$3:$H$119,2,FALSE)),"")</f>
        <v>197.15</v>
      </c>
      <c r="I89" s="87">
        <f>IFERROR(IF(VLOOKUP($G89,BPU_21_I!$G$3:$J$119,4,FALSE)="","",VLOOKUP($G89,BPU_21_I!$G$3:$J$119,4,FALSE)),"")</f>
        <v>1.84</v>
      </c>
      <c r="J89" s="378">
        <f>IFERROR(IF(VLOOKUP($G89,BPU_22_I!$G$3:$H$119,2,FALSE)="","",VLOOKUP($G89,BPU_22_I!$G$3:$H$119,2,FALSE)),"")</f>
        <v>597.67999999999995</v>
      </c>
      <c r="K89" s="378">
        <f>IFERROR(IF(VLOOKUP($G89,BPU_23_I!$G$3:$J$119,4,FALSE)="","",VLOOKUP($G89,BPU_23_I!$G$3:$J$119,4,FALSE)),"")</f>
        <v>1.44</v>
      </c>
      <c r="L89" s="378">
        <f>IFERROR(IF(VLOOKUP($G89,BPU_28a_I!$G$3:$J$119,4,FALSE)="","",VLOOKUP($G89,BPU_28a_I!$G$3:$J$119,4,FALSE)),"")</f>
        <v>95.41</v>
      </c>
      <c r="M89" s="378">
        <f>IFERROR(IF(VLOOKUP($G89,BPU_28b_I!$G$3:$J$119,4,FALSE)="","",VLOOKUP($G89,BPU_28b_I!$G$3:$J$119,4,FALSE)),"")</f>
        <v>100</v>
      </c>
      <c r="N89" s="378">
        <f>IFERROR(IF(VLOOKUP($G89,BPU_29_I!$G$3:$L$119,6,FALSE)="","",VLOOKUP($G89,BPU_29_I!$G$3:$L$119,6,FALSE)),"")</f>
        <v>3.2</v>
      </c>
      <c r="O89" s="378">
        <f>IFERROR(IF(VLOOKUP($G89,BPU_7_I!$G$3:$H$119,2,FALSE)="","",VLOOKUP($G89,BPU_7_I!$G$3:$H$119,2,FALSE)),"")</f>
        <v>722.95</v>
      </c>
      <c r="P89" s="378">
        <f>IFERROR(IF(VLOOKUP($G89,BPU_8_I!$G$3:$J$119,4,FALSE)="","",VLOOKUP($G89,BPU_8_I!$G$3:$J$119,4,FALSE)),"")</f>
        <v>27.95</v>
      </c>
      <c r="Q89" s="378">
        <f>IFERROR(IF(VLOOKUP($G89,BPU_3_I!$G$3:$H$119,2,FALSE)="","",VLOOKUP($G89,BPU_3_I!$G$3:$H$119,2,FALSE)),"")</f>
        <v>343.03</v>
      </c>
      <c r="R89" s="378">
        <f>IFERROR(IF(VLOOKUP($G89,BPU_4_I!$G$3:$H$119,2,FALSE)="","",VLOOKUP($G89,BPU_4_I!$G$3:$H$119,2,FALSE)),"")</f>
        <v>0.76</v>
      </c>
      <c r="S89" s="378">
        <f>IFERROR(IF(VLOOKUP($G89,BPU_1_I!$G$3:$H$119,2,FALSE)="","",VLOOKUP($G89,BPU_1_I!$G$3:$H$119,2,FALSE)),"")</f>
        <v>438.75</v>
      </c>
      <c r="T89" s="378">
        <f>IFERROR(IF(VLOOKUP($G89,BPU_25_I!$G$3:$H$119,2,FALSE)="","",VLOOKUP($G89,BPU_25_I!$G$3:$H$119,2,FALSE)),"")</f>
        <v>172.91</v>
      </c>
      <c r="U89" s="378">
        <f>IFERROR(IF(VLOOKUP($G89,BPU_26_26x_26b_I!$G$3:$H$119,2,FALSE)="","",VLOOKUP($G89,BPU_26_26x_26b_I!$G$3:$H$119,2,FALSE)),"")</f>
        <v>8.84</v>
      </c>
      <c r="V89" s="378">
        <f>IFERROR(IF(VLOOKUP($G89,BPU_26_26x_26b_I!$G$3:$I$119,3,FALSE)="","",VLOOKUP($G89,BPU_26_26x_26b_I!$G$3:$I$119,3,FALSE)),"")</f>
        <v>8.82</v>
      </c>
      <c r="W89" s="378">
        <f>IFERROR(IF(VLOOKUP($G89,BPU_26_26x_26b_I!$G$3:$J$119,4,FALSE)="","",VLOOKUP($G89,BPU_26_26x_26b_I!$G$3:$J$119,4,FALSE)),"")</f>
        <v>0.19</v>
      </c>
      <c r="X89" s="378"/>
      <c r="Y89" s="378">
        <f>IFERROR(IF(VLOOKUP($G89,EA_93_I!$G$3:$L$119,6,FALSE)="","",VLOOKUP($G89,EA_93_I!$G$3:$L$119,6,FALSE)),"")</f>
        <v>1.1399999999999999</v>
      </c>
      <c r="Z89" s="689">
        <v>92.5</v>
      </c>
      <c r="AA89" s="378">
        <f>IFERROR(IF(VLOOKUP($G89,DE_102_105_16_29_33_I!$G$3:$L$119,6,FALSE)="","",VLOOKUP($G89,DE_102_105_16_29_33_I!$G$3:$L$119,6,FALSE)),"")</f>
        <v>1.25</v>
      </c>
      <c r="AB89" s="378">
        <f>IFERROR(IF(VLOOKUP($G89,DE_102_105_16_29_33_I!$G$3:$L$119,2,FALSE)="","",VLOOKUP($G89,DE_102_105_16_29_33_I!$G$3:$L$119,2,FALSE)),"")</f>
        <v>30.6</v>
      </c>
      <c r="AC89" s="378">
        <f>IFERROR(IF(VLOOKUP($G89,DE_102_105_16_29_33_I!$G$3:$L$119,3,FALSE)="","",VLOOKUP($G89,DE_102_105_16_29_33_I!$G$3:$L$119,3,FALSE)),"")</f>
        <v>75.400000000000006</v>
      </c>
      <c r="AD89" s="378">
        <f>IFERROR(IF(VLOOKUP($G89,DE_28_I!$G$3:$J$119,4,FALSE)="","",VLOOKUP($G89,DE_28_I!$G$3:$J$119,4,FALSE)),"")</f>
        <v>1.9645786469946858</v>
      </c>
      <c r="AE89" s="378">
        <f>IFERROR(IF(VLOOKUP($G89,DE_31_I!$G$3:$J$119,4,FALSE)="","",VLOOKUP($G89,DE_31_I!$G$3:$J$119,4,FALSE)),"")</f>
        <v>199.40473266996062</v>
      </c>
      <c r="AF89" s="378">
        <f>IFERROR(IF(VLOOKUP($G89,DE_102_105_16_29_33_I!$G$3:$L$119,4,FALSE)="","",VLOOKUP($G89,DE_102_105_16_29_33_I!$G$3:$L$119,4,FALSE)),"")</f>
        <v>75</v>
      </c>
      <c r="AG89" s="378">
        <f>IFERROR(IF(VLOOKUP($G89,DE_102_105_16_29_33_I!$G$3:$L$119,5,FALSE)="","",VLOOKUP($G89,DE_102_105_16_29_33_I!$G$3:$L$119,5,FALSE)),"")</f>
        <v>90</v>
      </c>
      <c r="AH89" s="378"/>
      <c r="AI89" s="378">
        <f>IFERROR(IF(VLOOKUP($G89,EA_10_90_I!$G$3:$I$119,2,FALSE)="","",VLOOKUP($G89,EA_10_90_I!$G$3:$I$119,2,FALSE)),"")</f>
        <v>21.6</v>
      </c>
      <c r="AJ89" s="378">
        <f>IFERROR(IF(VLOOKUP($G89,EA_10_90_I!$G$3:$I$119,3,FALSE)="","",VLOOKUP($G89,EA_10_90_I!$G$3:$I$119,3,FALSE)),"")</f>
        <v>18</v>
      </c>
      <c r="AK89" s="378"/>
      <c r="AL89" s="378"/>
      <c r="AM89" s="690">
        <f>IFERROR(IF(VLOOKUP($G89,EA_34_I!$G$3:$J$119,4,FALSE)="","",VLOOKUP($G89,EA_34_I!$G$3:$J$119,4,FALSE)),"")</f>
        <v>1.1706062972281006</v>
      </c>
      <c r="AN89" s="378" t="str">
        <f>IFERROR(IF(VLOOKUP($G89,EA_35_I!$G$3:$J$119,4,FALSE)="","",VLOOKUP($G89,EA_35_I!$G$3:$J$119,4,FALSE)),"")</f>
        <v>S/R</v>
      </c>
      <c r="AO89" s="378">
        <f>IFERROR(IF(VLOOKUP($G89,EA_22_22a_I!$G$3:$J$119,4,FALSE)="","",VLOOKUP($G89,EA_22_22a_I!$G$3:$J$119,4,FALSE)),"")</f>
        <v>628.75</v>
      </c>
      <c r="AP89" s="378">
        <f>IFERROR(IF(VLOOKUP($G89,EA_22_22a_I!$G$3:$L$119,6,FALSE)="","",VLOOKUP($G89,EA_22_22a_I!$G$3:$L$119,6,FALSE)),"")</f>
        <v>186.26</v>
      </c>
      <c r="AQ89" s="378">
        <f>IFERROR(IF(VLOOKUP($G89,EA_23_I!$G$3:$L$119,6,FALSE)="","",VLOOKUP($G89,EA_23_I!$G$3:$L$119,6,FALSE)),"")</f>
        <v>0.14000000000000001</v>
      </c>
      <c r="AR89" s="378"/>
      <c r="AS89" s="378"/>
      <c r="AT89" s="378"/>
      <c r="AU89" s="378">
        <f>IFERROR(IF(VLOOKUP($G89,BPU_24_I!$G$3:$J$119,4,FALSE)="","",VLOOKUP($G89,BPU_24_I!$G$3:$J$119,4,FALSE)),"")</f>
        <v>368.5</v>
      </c>
      <c r="AV89" s="378">
        <f>IFERROR(IF(VLOOKUP($G89,IS_91_I!$G$3:$H$119,2,FALSE)="","",VLOOKUP($G89,IS_91_I!$G$3:$H$119,2,FALSE)),"")</f>
        <v>8.42</v>
      </c>
      <c r="AW89" s="378">
        <f>IFERROR(IF(VLOOKUP($G89,IS_40_I!$G$3:$H$119,2,FALSE)="","",VLOOKUP($G89,IS_40_I!$G$3:$H$119,2,FALSE)),"")</f>
        <v>22.86</v>
      </c>
      <c r="AX89" s="378">
        <f>IFERROR(IF(VLOOKUP($G89,IS_31_I!$G$3:$H$119,2,FALSE)="","",VLOOKUP($G89,IS_31_I!$G$3:$H$119,2,FALSE)),"")</f>
        <v>13.18</v>
      </c>
      <c r="AY89" s="378">
        <f>IFERROR(IF(VLOOKUP($G89,IS_32_I!$G$3:$H$119,2,FALSE)="","",VLOOKUP($G89,IS_32_I!$G$3:$H$119,2,FALSE)),"")</f>
        <v>3168</v>
      </c>
      <c r="AZ89" s="378">
        <f>IFERROR(IF(VLOOKUP($G89,IS_33_I!$G$3:$H$119,2,FALSE)="","",VLOOKUP($G89,IS_33_I!$G$3:$H$119,2,FALSE)),"")</f>
        <v>11.34</v>
      </c>
      <c r="BA89" s="378">
        <f>IFERROR(IF(VLOOKUP($G89,IS_34_I!$G$3:$H$119,2,FALSE)="","",VLOOKUP($G89,IS_34_I!$G$3:$H$119,2,FALSE)),"")</f>
        <v>3.68</v>
      </c>
      <c r="BB89" s="378">
        <f>IFERROR(IF(VLOOKUP($G89,IS_36_I!$G$3:$I$119,3,FALSE)="","",VLOOKUP($G89,IS_36_I!$G$3:$I$119,3,FALSE)),"")</f>
        <v>5.67</v>
      </c>
      <c r="BC89" s="378">
        <f>IFERROR(IF(VLOOKUP($G89,IS_37_I!$G$3:$I$119,3,FALSE)="","",VLOOKUP($G89,IS_37_I!$G$3:$I$119,3,FALSE)),"")</f>
        <v>20.329999999999998</v>
      </c>
      <c r="BD89" s="378">
        <f>IFERROR(IF(VLOOKUP($G89,IS_39_I!$G$3:$L$119,6,FALSE)="","",VLOOKUP($G89,IS_39_I!$G$3:$L$119,6,FALSE)),"")</f>
        <v>45.83</v>
      </c>
      <c r="BE89" s="378">
        <f>IFERROR(IF(VLOOKUP($G89,IS_39a_I!$G$3:$J$119,4,FALSE)="","",VLOOKUP($G89,IS_39a_I!$G$3:$J$119,4,FALSE)),"")</f>
        <v>22.28</v>
      </c>
      <c r="BF89" s="378">
        <f>IFERROR(IF(VLOOKUP($G89,IS_58_I!$G$3:$L$119,6,FALSE)="","",VLOOKUP($G89,IS_58_I!$G$3:$L$119,6,FALSE)),"")</f>
        <v>1.3958331286897243</v>
      </c>
      <c r="BG89" s="378"/>
      <c r="BH89" s="378">
        <f>IFERROR(IF(VLOOKUP($G89,DE_48_I!$G$3:$J$119,4,FALSE)="","",VLOOKUP($G89,DE_48_I!$G$3:$J$119,4,FALSE)),"")</f>
        <v>2.82</v>
      </c>
      <c r="BI89" s="378"/>
      <c r="BJ89" s="378">
        <f>IFERROR(IF(VLOOKUP($G89,IS_5_I!$G$3:$J$119,4,FALSE)="","",VLOOKUP($G89,IS_5_I!$G$3:$J$119,4,FALSE)),"")</f>
        <v>0.11</v>
      </c>
      <c r="BK89" s="378" t="str">
        <f>IFERROR(IF(VLOOKUP($G89,EA_48_I!$G$3:$J$119,4,FALSE)="","",VLOOKUP($G89,EA_48_I!$G$3:$J$119,4,FALSE)),"")</f>
        <v>Comuna no costera</v>
      </c>
      <c r="BL89" s="378">
        <f>IFERROR(IF(VLOOKUP($G89,IG_1_I!$G$3:$J$119,4,FALSE)="","",VLOOKUP($G89,IG_1_I!$G$3:$J$119,4,FALSE)),"")</f>
        <v>64.2</v>
      </c>
      <c r="BM89" s="378" t="str">
        <f>IFERROR(IF(VLOOKUP($G89,IG_66_I!$G$3:$H$119,2,FALSE)="","",VLOOKUP($G89,IG_66_I!$G$3:$H$119,2,FALSE)),"")</f>
        <v>SI</v>
      </c>
      <c r="BN89" s="690">
        <f>IFERROR(IF(VLOOKUP($G89,DE_3_I!$G$3:$J$119,4,FALSE)="","",VLOOKUP($G89,DE_3_I!$G$3:$J$119,4,FALSE)),"")</f>
        <v>66.08</v>
      </c>
      <c r="BO89" s="677"/>
      <c r="BP89" s="677"/>
      <c r="BQ89" s="677"/>
      <c r="BR89" s="677"/>
      <c r="BS89" s="378" t="str">
        <f>IFERROR(IF(VLOOKUP($G89,DE_98_IC!#REF!,2,FALSE)="","",VLOOKUP($G89,DE_98_IC!#REF!,2,FALSE)),"")</f>
        <v/>
      </c>
      <c r="BT89" s="378">
        <f>IFERROR(IF(VLOOKUP($G89,IP_6_I!$G$3:$J$119,4,FALSE)="","",VLOOKUP($G89,IP_6_I!$G$3:$J$119,4,FALSE)),"")</f>
        <v>0</v>
      </c>
      <c r="BU89" s="378" t="str">
        <f>IFERROR(IF(VLOOKUP($G89,IP_48_34_34a_I!$G$3:$N$119,7,FALSE)="","",VLOOKUP($G89,IP_48_34_34a_I!$G$3:$N$119,7,FALSE)),"")</f>
        <v>S/ZCH</v>
      </c>
      <c r="BV89" s="378" t="str">
        <f>IFERROR(IF(VLOOKUP($G89,IP_48_34_34a_I!$G$3:$N$119,8,FALSE)="","",VLOOKUP($G89,IP_48_34_34a_I!$G$3:$N$119,8,FALSE)),"")</f>
        <v>S/ZCH</v>
      </c>
      <c r="BW89" s="378" t="str">
        <f>IFERROR(IF(VLOOKUP($G89,IP_48_34_34a_I!$G$3:$N$119,6,FALSE)="","",VLOOKUP($G89,IP_48_34_34a_I!$G$3:$N$119,6,FALSE)),"")</f>
        <v>NO</v>
      </c>
      <c r="BX89" s="378" t="str">
        <f>IFERROR(IF(VLOOKUP($G89,IP_43_43a_I!$G$3:$L$119,5,FALSE)="","",VLOOKUP($G89,IP_43_43a_I!$G$3:$L$119,5,FALSE)),"")</f>
        <v>Sin ZT</v>
      </c>
      <c r="BY89" s="378" t="str">
        <f>IFERROR(IF(VLOOKUP($G89,IP_43_43a_I!$G$3:$L$119,6,FALSE)="","",VLOOKUP($G89,IP_43_43a_I!$G$3:$L$119,6,FALSE)),"")</f>
        <v>Sin ZT</v>
      </c>
      <c r="BZ89" s="378"/>
      <c r="CA89" s="378"/>
      <c r="CB89" s="378"/>
      <c r="CC89" s="378" t="str">
        <f>IFERROR(IF(VLOOKUP($G89,IG_92_I!$G$3:$H$119,2,FALSE)="","",VLOOKUP($G89,IG_92_I!$G$3:$H$119,2,FALSE)),"")</f>
        <v>S/I</v>
      </c>
      <c r="CD89" s="378" t="str">
        <f>IFERROR(IF(VLOOKUP($G89,IG_91_I!$G$3:$K$119,5,FALSE)="","",VLOOKUP($G89,IG_91_I!$G$3:$K$119,5,FALSE)),"")</f>
        <v/>
      </c>
      <c r="CE89" s="378">
        <f>IFERROR(IF(VLOOKUP($G89,IG_90_I!$G$3:$H$119,2,FALSE)="","",VLOOKUP($G89,IG_90_I!$G$3:$H$119,2,FALSE)),"")</f>
        <v>24.96</v>
      </c>
      <c r="CF89" s="96"/>
      <c r="CG89" s="96"/>
      <c r="CH89" s="96"/>
      <c r="CI89" s="96"/>
      <c r="CJ89" s="96"/>
      <c r="CK89" s="96"/>
      <c r="CL89" s="96"/>
      <c r="CM89" s="96"/>
      <c r="CN89" s="96"/>
      <c r="CO89" s="96"/>
      <c r="CP89" s="96"/>
    </row>
    <row r="90" spans="1:94" ht="15" x14ac:dyDescent="0.25">
      <c r="A90" s="429" t="s">
        <v>278</v>
      </c>
      <c r="B90" s="429" t="s">
        <v>279</v>
      </c>
      <c r="C90" s="419" t="s">
        <v>280</v>
      </c>
      <c r="D90" s="392" t="s">
        <v>280</v>
      </c>
      <c r="E90" s="377">
        <v>13001</v>
      </c>
      <c r="F90" s="429" t="s">
        <v>297</v>
      </c>
      <c r="G90" s="677">
        <v>13118</v>
      </c>
      <c r="H90" s="378">
        <f>IFERROR(IF(VLOOKUP($G90,BPU_20_I!$G$3:$H$119,2,FALSE)="","",VLOOKUP($G90,BPU_20_I!$G$3:$H$119,2,FALSE)),"")</f>
        <v>238.16</v>
      </c>
      <c r="I90" s="87">
        <f>IFERROR(IF(VLOOKUP($G90,BPU_21_I!$G$3:$J$119,4,FALSE)="","",VLOOKUP($G90,BPU_21_I!$G$3:$J$119,4,FALSE)),"")</f>
        <v>2.98</v>
      </c>
      <c r="J90" s="378">
        <f>IFERROR(IF(VLOOKUP($G90,BPU_22_I!$G$3:$H$119,2,FALSE)="","",VLOOKUP($G90,BPU_22_I!$G$3:$H$119,2,FALSE)),"")</f>
        <v>833.95</v>
      </c>
      <c r="K90" s="378">
        <f>IFERROR(IF(VLOOKUP($G90,BPU_23_I!$G$3:$J$119,4,FALSE)="","",VLOOKUP($G90,BPU_23_I!$G$3:$J$119,4,FALSE)),"")</f>
        <v>1.56</v>
      </c>
      <c r="L90" s="378">
        <f>IFERROR(IF(VLOOKUP($G90,BPU_28a_I!$G$3:$J$119,4,FALSE)="","",VLOOKUP($G90,BPU_28a_I!$G$3:$J$119,4,FALSE)),"")</f>
        <v>86.37</v>
      </c>
      <c r="M90" s="378">
        <f>IFERROR(IF(VLOOKUP($G90,BPU_28b_I!$G$3:$J$119,4,FALSE)="","",VLOOKUP($G90,BPU_28b_I!$G$3:$J$119,4,FALSE)),"")</f>
        <v>100</v>
      </c>
      <c r="N90" s="378">
        <f>IFERROR(IF(VLOOKUP($G90,BPU_29_I!$G$3:$L$119,6,FALSE)="","",VLOOKUP($G90,BPU_29_I!$G$3:$L$119,6,FALSE)),"")</f>
        <v>4.1399999999999997</v>
      </c>
      <c r="O90" s="378">
        <f>IFERROR(IF(VLOOKUP($G90,BPU_7_I!$G$3:$H$119,2,FALSE)="","",VLOOKUP($G90,BPU_7_I!$G$3:$H$119,2,FALSE)),"")</f>
        <v>1112.67</v>
      </c>
      <c r="P90" s="378">
        <f>IFERROR(IF(VLOOKUP($G90,BPU_8_I!$G$3:$J$119,4,FALSE)="","",VLOOKUP($G90,BPU_8_I!$G$3:$J$119,4,FALSE)),"")</f>
        <v>10.64</v>
      </c>
      <c r="Q90" s="378">
        <f>IFERROR(IF(VLOOKUP($G90,BPU_3_I!$G$3:$H$119,2,FALSE)="","",VLOOKUP($G90,BPU_3_I!$G$3:$H$119,2,FALSE)),"")</f>
        <v>520.77</v>
      </c>
      <c r="R90" s="378">
        <f>IFERROR(IF(VLOOKUP($G90,BPU_4_I!$G$3:$H$119,2,FALSE)="","",VLOOKUP($G90,BPU_4_I!$G$3:$H$119,2,FALSE)),"")</f>
        <v>0.67</v>
      </c>
      <c r="S90" s="378">
        <f>IFERROR(IF(VLOOKUP($G90,BPU_1_I!$G$3:$H$119,2,FALSE)="","",VLOOKUP($G90,BPU_1_I!$G$3:$H$119,2,FALSE)),"")</f>
        <v>552.96</v>
      </c>
      <c r="T90" s="378">
        <f>IFERROR(IF(VLOOKUP($G90,BPU_25_I!$G$3:$H$119,2,FALSE)="","",VLOOKUP($G90,BPU_25_I!$G$3:$H$119,2,FALSE)),"")</f>
        <v>193.27</v>
      </c>
      <c r="U90" s="378">
        <f>IFERROR(IF(VLOOKUP($G90,BPU_26_26x_26b_I!$G$3:$H$119,2,FALSE)="","",VLOOKUP($G90,BPU_26_26x_26b_I!$G$3:$H$119,2,FALSE)),"")</f>
        <v>6.24</v>
      </c>
      <c r="V90" s="378">
        <f>IFERROR(IF(VLOOKUP($G90,BPU_26_26x_26b_I!$G$3:$I$119,3,FALSE)="","",VLOOKUP($G90,BPU_26_26x_26b_I!$G$3:$I$119,3,FALSE)),"")</f>
        <v>6.18</v>
      </c>
      <c r="W90" s="378">
        <f>IFERROR(IF(VLOOKUP($G90,BPU_26_26x_26b_I!$G$3:$J$119,4,FALSE)="","",VLOOKUP($G90,BPU_26_26x_26b_I!$G$3:$J$119,4,FALSE)),"")</f>
        <v>0.34</v>
      </c>
      <c r="X90" s="378"/>
      <c r="Y90" s="378">
        <f>IFERROR(IF(VLOOKUP($G90,EA_93_I!$G$3:$L$119,6,FALSE)="","",VLOOKUP($G90,EA_93_I!$G$3:$L$119,6,FALSE)),"")</f>
        <v>2.2799999999999998</v>
      </c>
      <c r="Z90" s="689">
        <v>87.3</v>
      </c>
      <c r="AA90" s="378">
        <f>IFERROR(IF(VLOOKUP($G90,DE_102_105_16_29_33_I!$G$3:$L$119,6,FALSE)="","",VLOOKUP($G90,DE_102_105_16_29_33_I!$G$3:$L$119,6,FALSE)),"")</f>
        <v>1.3333333333333333</v>
      </c>
      <c r="AB90" s="378">
        <f>IFERROR(IF(VLOOKUP($G90,DE_102_105_16_29_33_I!$G$3:$L$119,2,FALSE)="","",VLOOKUP($G90,DE_102_105_16_29_33_I!$G$3:$L$119,2,FALSE)),"")</f>
        <v>29.4</v>
      </c>
      <c r="AC90" s="378">
        <f>IFERROR(IF(VLOOKUP($G90,DE_102_105_16_29_33_I!$G$3:$L$119,3,FALSE)="","",VLOOKUP($G90,DE_102_105_16_29_33_I!$G$3:$L$119,3,FALSE)),"")</f>
        <v>62.9</v>
      </c>
      <c r="AD90" s="378">
        <f>IFERROR(IF(VLOOKUP($G90,DE_28_I!$G$3:$J$119,4,FALSE)="","",VLOOKUP($G90,DE_28_I!$G$3:$J$119,4,FALSE)),"")</f>
        <v>2.365855966688748</v>
      </c>
      <c r="AE90" s="378">
        <f>IFERROR(IF(VLOOKUP($G90,DE_31_I!$G$3:$J$119,4,FALSE)="","",VLOOKUP($G90,DE_31_I!$G$3:$J$119,4,FALSE)),"")</f>
        <v>219.23598624649065</v>
      </c>
      <c r="AF90" s="378">
        <f>IFERROR(IF(VLOOKUP($G90,DE_102_105_16_29_33_I!$G$3:$L$119,4,FALSE)="","",VLOOKUP($G90,DE_102_105_16_29_33_I!$G$3:$L$119,4,FALSE)),"")</f>
        <v>80</v>
      </c>
      <c r="AG90" s="378">
        <f>IFERROR(IF(VLOOKUP($G90,DE_102_105_16_29_33_I!$G$3:$L$119,5,FALSE)="","",VLOOKUP($G90,DE_102_105_16_29_33_I!$G$3:$L$119,5,FALSE)),"")</f>
        <v>90</v>
      </c>
      <c r="AH90" s="378"/>
      <c r="AI90" s="378">
        <f>IFERROR(IF(VLOOKUP($G90,EA_10_90_I!$G$3:$I$119,2,FALSE)="","",VLOOKUP($G90,EA_10_90_I!$G$3:$I$119,2,FALSE)),"")</f>
        <v>40.81</v>
      </c>
      <c r="AJ90" s="378">
        <f>IFERROR(IF(VLOOKUP($G90,EA_10_90_I!$G$3:$I$119,3,FALSE)="","",VLOOKUP($G90,EA_10_90_I!$G$3:$I$119,3,FALSE)),"")</f>
        <v>43.03</v>
      </c>
      <c r="AK90" s="378"/>
      <c r="AL90" s="378"/>
      <c r="AM90" s="690">
        <f>IFERROR(IF(VLOOKUP($G90,EA_34_I!$G$3:$J$119,4,FALSE)="","",VLOOKUP($G90,EA_34_I!$G$3:$J$119,4,FALSE)),"")</f>
        <v>1.2668240447019303</v>
      </c>
      <c r="AN90" s="378">
        <f>IFERROR(IF(VLOOKUP($G90,EA_35_I!$G$3:$J$119,4,FALSE)="","",VLOOKUP($G90,EA_35_I!$G$3:$J$119,4,FALSE)),"")</f>
        <v>3.47</v>
      </c>
      <c r="AO90" s="378">
        <f>IFERROR(IF(VLOOKUP($G90,EA_22_22a_I!$G$3:$J$119,4,FALSE)="","",VLOOKUP($G90,EA_22_22a_I!$G$3:$J$119,4,FALSE)),"")</f>
        <v>812.55</v>
      </c>
      <c r="AP90" s="378">
        <f>IFERROR(IF(VLOOKUP($G90,EA_22_22a_I!$G$3:$L$119,6,FALSE)="","",VLOOKUP($G90,EA_22_22a_I!$G$3:$L$119,6,FALSE)),"")</f>
        <v>1031.81</v>
      </c>
      <c r="AQ90" s="378">
        <f>IFERROR(IF(VLOOKUP($G90,EA_23_I!$G$3:$L$119,6,FALSE)="","",VLOOKUP($G90,EA_23_I!$G$3:$L$119,6,FALSE)),"")</f>
        <v>0.09</v>
      </c>
      <c r="AR90" s="378"/>
      <c r="AS90" s="378"/>
      <c r="AT90" s="378"/>
      <c r="AU90" s="378">
        <f>IFERROR(IF(VLOOKUP($G90,BPU_24_I!$G$3:$J$119,4,FALSE)="","",VLOOKUP($G90,BPU_24_I!$G$3:$J$119,4,FALSE)),"")</f>
        <v>696.33</v>
      </c>
      <c r="AV90" s="378">
        <f>IFERROR(IF(VLOOKUP($G90,IS_91_I!$G$3:$H$119,2,FALSE)="","",VLOOKUP($G90,IS_91_I!$G$3:$H$119,2,FALSE)),"")</f>
        <v>3.79</v>
      </c>
      <c r="AW90" s="378">
        <f>IFERROR(IF(VLOOKUP($G90,IS_40_I!$G$3:$H$119,2,FALSE)="","",VLOOKUP($G90,IS_40_I!$G$3:$H$119,2,FALSE)),"")</f>
        <v>19.27</v>
      </c>
      <c r="AX90" s="378">
        <f>IFERROR(IF(VLOOKUP($G90,IS_31_I!$G$3:$H$119,2,FALSE)="","",VLOOKUP($G90,IS_31_I!$G$3:$H$119,2,FALSE)),"")</f>
        <v>6.7</v>
      </c>
      <c r="AY90" s="378">
        <f>IFERROR(IF(VLOOKUP($G90,IS_32_I!$G$3:$H$119,2,FALSE)="","",VLOOKUP($G90,IS_32_I!$G$3:$H$119,2,FALSE)),"")</f>
        <v>2523</v>
      </c>
      <c r="AZ90" s="378">
        <f>IFERROR(IF(VLOOKUP($G90,IS_33_I!$G$3:$H$119,2,FALSE)="","",VLOOKUP($G90,IS_33_I!$G$3:$H$119,2,FALSE)),"")</f>
        <v>5.97</v>
      </c>
      <c r="BA90" s="378">
        <f>IFERROR(IF(VLOOKUP($G90,IS_34_I!$G$3:$H$119,2,FALSE)="","",VLOOKUP($G90,IS_34_I!$G$3:$H$119,2,FALSE)),"")</f>
        <v>2.4900000000000002</v>
      </c>
      <c r="BB90" s="378">
        <f>IFERROR(IF(VLOOKUP($G90,IS_36_I!$G$3:$I$119,3,FALSE)="","",VLOOKUP($G90,IS_36_I!$G$3:$I$119,3,FALSE)),"")</f>
        <v>5.32</v>
      </c>
      <c r="BC90" s="378">
        <f>IFERROR(IF(VLOOKUP($G90,IS_37_I!$G$3:$I$119,3,FALSE)="","",VLOOKUP($G90,IS_37_I!$G$3:$I$119,3,FALSE)),"")</f>
        <v>17.55</v>
      </c>
      <c r="BD90" s="378">
        <f>IFERROR(IF(VLOOKUP($G90,IS_39_I!$G$3:$L$119,6,FALSE)="","",VLOOKUP($G90,IS_39_I!$G$3:$L$119,6,FALSE)),"")</f>
        <v>65</v>
      </c>
      <c r="BE90" s="378">
        <f>IFERROR(IF(VLOOKUP($G90,IS_39a_I!$G$3:$J$119,4,FALSE)="","",VLOOKUP($G90,IS_39a_I!$G$3:$J$119,4,FALSE)),"")</f>
        <v>30.48</v>
      </c>
      <c r="BF90" s="378">
        <f>IFERROR(IF(VLOOKUP($G90,IS_58_I!$G$3:$L$119,6,FALSE)="","",VLOOKUP($G90,IS_58_I!$G$3:$L$119,6,FALSE)),"")</f>
        <v>0.31308160625847764</v>
      </c>
      <c r="BG90" s="378"/>
      <c r="BH90" s="378">
        <f>IFERROR(IF(VLOOKUP($G90,DE_48_I!$G$3:$J$119,4,FALSE)="","",VLOOKUP($G90,DE_48_I!$G$3:$J$119,4,FALSE)),"")</f>
        <v>2.68</v>
      </c>
      <c r="BI90" s="378"/>
      <c r="BJ90" s="378">
        <f>IFERROR(IF(VLOOKUP($G90,IS_5_I!$G$3:$J$119,4,FALSE)="","",VLOOKUP($G90,IS_5_I!$G$3:$J$119,4,FALSE)),"")</f>
        <v>0.2</v>
      </c>
      <c r="BK90" s="378" t="str">
        <f>IFERROR(IF(VLOOKUP($G90,EA_48_I!$G$3:$J$119,4,FALSE)="","",VLOOKUP($G90,EA_48_I!$G$3:$J$119,4,FALSE)),"")</f>
        <v>Comuna no costera</v>
      </c>
      <c r="BL90" s="378">
        <f>IFERROR(IF(VLOOKUP($G90,IG_1_I!$G$3:$J$119,4,FALSE)="","",VLOOKUP($G90,IG_1_I!$G$3:$J$119,4,FALSE)),"")</f>
        <v>43.77</v>
      </c>
      <c r="BM90" s="378" t="str">
        <f>IFERROR(IF(VLOOKUP($G90,IG_66_I!$G$3:$H$119,2,FALSE)="","",VLOOKUP($G90,IG_66_I!$G$3:$H$119,2,FALSE)),"")</f>
        <v>SI</v>
      </c>
      <c r="BN90" s="690">
        <f>IFERROR(IF(VLOOKUP($G90,DE_3_I!$G$3:$J$119,4,FALSE)="","",VLOOKUP($G90,DE_3_I!$G$3:$J$119,4,FALSE)),"")</f>
        <v>15.22</v>
      </c>
      <c r="BO90" s="677"/>
      <c r="BP90" s="677"/>
      <c r="BQ90" s="677"/>
      <c r="BR90" s="677"/>
      <c r="BS90" s="378" t="str">
        <f>IFERROR(IF(VLOOKUP($G90,DE_98_IC!#REF!,2,FALSE)="","",VLOOKUP($G90,DE_98_IC!#REF!,2,FALSE)),"")</f>
        <v/>
      </c>
      <c r="BT90" s="378">
        <f>IFERROR(IF(VLOOKUP($G90,IP_6_I!$G$3:$J$119,4,FALSE)="","",VLOOKUP($G90,IP_6_I!$G$3:$J$119,4,FALSE)),"")</f>
        <v>0</v>
      </c>
      <c r="BU90" s="378" t="str">
        <f>IFERROR(IF(VLOOKUP($G90,IP_48_34_34a_I!$G$3:$N$119,7,FALSE)="","",VLOOKUP($G90,IP_48_34_34a_I!$G$3:$N$119,7,FALSE)),"")</f>
        <v>S/ZCH</v>
      </c>
      <c r="BV90" s="378" t="str">
        <f>IFERROR(IF(VLOOKUP($G90,IP_48_34_34a_I!$G$3:$N$119,8,FALSE)="","",VLOOKUP($G90,IP_48_34_34a_I!$G$3:$N$119,8,FALSE)),"")</f>
        <v>S/ZCH</v>
      </c>
      <c r="BW90" s="378" t="str">
        <f>IFERROR(IF(VLOOKUP($G90,IP_48_34_34a_I!$G$3:$N$119,6,FALSE)="","",VLOOKUP($G90,IP_48_34_34a_I!$G$3:$N$119,6,FALSE)),"")</f>
        <v>NO</v>
      </c>
      <c r="BX90" s="378" t="str">
        <f>IFERROR(IF(VLOOKUP($G90,IP_43_43a_I!$G$3:$L$119,5,FALSE)="","",VLOOKUP($G90,IP_43_43a_I!$G$3:$L$119,5,FALSE)),"")</f>
        <v>Sin ZT</v>
      </c>
      <c r="BY90" s="378" t="str">
        <f>IFERROR(IF(VLOOKUP($G90,IP_43_43a_I!$G$3:$L$119,6,FALSE)="","",VLOOKUP($G90,IP_43_43a_I!$G$3:$L$119,6,FALSE)),"")</f>
        <v>Sin ZT</v>
      </c>
      <c r="BZ90" s="378"/>
      <c r="CA90" s="378"/>
      <c r="CB90" s="378"/>
      <c r="CC90" s="378" t="str">
        <f>IFERROR(IF(VLOOKUP($G90,IG_92_I!$G$3:$H$119,2,FALSE)="","",VLOOKUP($G90,IG_92_I!$G$3:$H$119,2,FALSE)),"")</f>
        <v>NO</v>
      </c>
      <c r="CD90" s="378" t="str">
        <f>IFERROR(IF(VLOOKUP($G90,IG_91_I!$G$3:$K$119,5,FALSE)="","",VLOOKUP($G90,IG_91_I!$G$3:$K$119,5,FALSE)),"")</f>
        <v/>
      </c>
      <c r="CE90" s="378">
        <f>IFERROR(IF(VLOOKUP($G90,IG_90_I!$G$3:$H$119,2,FALSE)="","",VLOOKUP($G90,IG_90_I!$G$3:$H$119,2,FALSE)),"")</f>
        <v>31.04</v>
      </c>
      <c r="CF90" s="96"/>
      <c r="CG90" s="96"/>
      <c r="CH90" s="96"/>
      <c r="CI90" s="96"/>
      <c r="CJ90" s="96"/>
      <c r="CK90" s="96"/>
      <c r="CL90" s="96"/>
      <c r="CM90" s="96"/>
      <c r="CN90" s="96"/>
      <c r="CO90" s="96"/>
      <c r="CP90" s="96"/>
    </row>
    <row r="91" spans="1:94" ht="15" x14ac:dyDescent="0.25">
      <c r="A91" s="429" t="s">
        <v>278</v>
      </c>
      <c r="B91" s="429" t="s">
        <v>279</v>
      </c>
      <c r="C91" s="419" t="s">
        <v>280</v>
      </c>
      <c r="D91" s="392" t="s">
        <v>280</v>
      </c>
      <c r="E91" s="377">
        <v>13001</v>
      </c>
      <c r="F91" s="429" t="s">
        <v>298</v>
      </c>
      <c r="G91" s="677">
        <v>13119</v>
      </c>
      <c r="H91" s="378">
        <f>IFERROR(IF(VLOOKUP($G91,BPU_20_I!$G$3:$H$119,2,FALSE)="","",VLOOKUP($G91,BPU_20_I!$G$3:$H$119,2,FALSE)),"")</f>
        <v>170.11</v>
      </c>
      <c r="I91" s="87">
        <f>IFERROR(IF(VLOOKUP($G91,BPU_21_I!$G$3:$J$119,4,FALSE)="","",VLOOKUP($G91,BPU_21_I!$G$3:$J$119,4,FALSE)),"")</f>
        <v>3.57</v>
      </c>
      <c r="J91" s="378">
        <f>IFERROR(IF(VLOOKUP($G91,BPU_22_I!$G$3:$H$119,2,FALSE)="","",VLOOKUP($G91,BPU_22_I!$G$3:$H$119,2,FALSE)),"")</f>
        <v>814.08</v>
      </c>
      <c r="K91" s="378">
        <f>IFERROR(IF(VLOOKUP($G91,BPU_23_I!$G$3:$J$119,4,FALSE)="","",VLOOKUP($G91,BPU_23_I!$G$3:$J$119,4,FALSE)),"")</f>
        <v>2.0499999999999998</v>
      </c>
      <c r="L91" s="378">
        <f>IFERROR(IF(VLOOKUP($G91,BPU_28a_I!$G$3:$J$119,4,FALSE)="","",VLOOKUP($G91,BPU_28a_I!$G$3:$J$119,4,FALSE)),"")</f>
        <v>97.12</v>
      </c>
      <c r="M91" s="378">
        <f>IFERROR(IF(VLOOKUP($G91,BPU_28b_I!$G$3:$J$119,4,FALSE)="","",VLOOKUP($G91,BPU_28b_I!$G$3:$J$119,4,FALSE)),"")</f>
        <v>99.58</v>
      </c>
      <c r="N91" s="378">
        <f>IFERROR(IF(VLOOKUP($G91,BPU_29_I!$G$3:$L$119,6,FALSE)="","",VLOOKUP($G91,BPU_29_I!$G$3:$L$119,6,FALSE)),"")</f>
        <v>5.5</v>
      </c>
      <c r="O91" s="378">
        <f>IFERROR(IF(VLOOKUP($G91,BPU_7_I!$G$3:$H$119,2,FALSE)="","",VLOOKUP($G91,BPU_7_I!$G$3:$H$119,2,FALSE)),"")</f>
        <v>1183.3800000000001</v>
      </c>
      <c r="P91" s="378">
        <f>IFERROR(IF(VLOOKUP($G91,BPU_8_I!$G$3:$J$119,4,FALSE)="","",VLOOKUP($G91,BPU_8_I!$G$3:$J$119,4,FALSE)),"")</f>
        <v>4.95</v>
      </c>
      <c r="Q91" s="378">
        <f>IFERROR(IF(VLOOKUP($G91,BPU_3_I!$G$3:$H$119,2,FALSE)="","",VLOOKUP($G91,BPU_3_I!$G$3:$H$119,2,FALSE)),"")</f>
        <v>524.45000000000005</v>
      </c>
      <c r="R91" s="378">
        <f>IFERROR(IF(VLOOKUP($G91,BPU_4_I!$G$3:$H$119,2,FALSE)="","",VLOOKUP($G91,BPU_4_I!$G$3:$H$119,2,FALSE)),"")</f>
        <v>0.89</v>
      </c>
      <c r="S91" s="378">
        <f>IFERROR(IF(VLOOKUP($G91,BPU_1_I!$G$3:$H$119,2,FALSE)="","",VLOOKUP($G91,BPU_1_I!$G$3:$H$119,2,FALSE)),"")</f>
        <v>854.81</v>
      </c>
      <c r="T91" s="378">
        <f>IFERROR(IF(VLOOKUP($G91,BPU_25_I!$G$3:$H$119,2,FALSE)="","",VLOOKUP($G91,BPU_25_I!$G$3:$H$119,2,FALSE)),"")</f>
        <v>240.49</v>
      </c>
      <c r="U91" s="378">
        <f>IFERROR(IF(VLOOKUP($G91,BPU_26_26x_26b_I!$G$3:$H$119,2,FALSE)="","",VLOOKUP($G91,BPU_26_26x_26b_I!$G$3:$H$119,2,FALSE)),"")</f>
        <v>5.89</v>
      </c>
      <c r="V91" s="378">
        <f>IFERROR(IF(VLOOKUP($G91,BPU_26_26x_26b_I!$G$3:$I$119,3,FALSE)="","",VLOOKUP($G91,BPU_26_26x_26b_I!$G$3:$I$119,3,FALSE)),"")</f>
        <v>5.86</v>
      </c>
      <c r="W91" s="378">
        <f>IFERROR(IF(VLOOKUP($G91,BPU_26_26x_26b_I!$G$3:$J$119,4,FALSE)="","",VLOOKUP($G91,BPU_26_26x_26b_I!$G$3:$J$119,4,FALSE)),"")</f>
        <v>0.38</v>
      </c>
      <c r="X91" s="378"/>
      <c r="Y91" s="378">
        <f>IFERROR(IF(VLOOKUP($G91,EA_93_I!$G$3:$L$119,6,FALSE)="","",VLOOKUP($G91,EA_93_I!$G$3:$L$119,6,FALSE)),"")</f>
        <v>1.96</v>
      </c>
      <c r="Z91" s="689">
        <v>69.52</v>
      </c>
      <c r="AA91" s="378">
        <f>IFERROR(IF(VLOOKUP($G91,DE_102_105_16_29_33_I!$G$3:$L$119,6,FALSE)="","",VLOOKUP($G91,DE_102_105_16_29_33_I!$G$3:$L$119,6,FALSE)),"")</f>
        <v>1.5</v>
      </c>
      <c r="AB91" s="378">
        <f>IFERROR(IF(VLOOKUP($G91,DE_102_105_16_29_33_I!$G$3:$L$119,2,FALSE)="","",VLOOKUP($G91,DE_102_105_16_29_33_I!$G$3:$L$119,2,FALSE)),"")</f>
        <v>31.8</v>
      </c>
      <c r="AC91" s="378">
        <f>IFERROR(IF(VLOOKUP($G91,DE_102_105_16_29_33_I!$G$3:$L$119,3,FALSE)="","",VLOOKUP($G91,DE_102_105_16_29_33_I!$G$3:$L$119,3,FALSE)),"")</f>
        <v>71</v>
      </c>
      <c r="AD91" s="378">
        <f>IFERROR(IF(VLOOKUP($G91,DE_28_I!$G$3:$J$119,4,FALSE)="","",VLOOKUP($G91,DE_28_I!$G$3:$J$119,4,FALSE)),"")</f>
        <v>5.7480039158276677</v>
      </c>
      <c r="AE91" s="378">
        <f>IFERROR(IF(VLOOKUP($G91,DE_31_I!$G$3:$J$119,4,FALSE)="","",VLOOKUP($G91,DE_31_I!$G$3:$J$119,4,FALSE)),"")</f>
        <v>213.93352074221099</v>
      </c>
      <c r="AF91" s="378">
        <f>IFERROR(IF(VLOOKUP($G91,DE_102_105_16_29_33_I!$G$3:$L$119,4,FALSE)="","",VLOOKUP($G91,DE_102_105_16_29_33_I!$G$3:$L$119,4,FALSE)),"")</f>
        <v>90</v>
      </c>
      <c r="AG91" s="378">
        <f>IFERROR(IF(VLOOKUP($G91,DE_102_105_16_29_33_I!$G$3:$L$119,5,FALSE)="","",VLOOKUP($G91,DE_102_105_16_29_33_I!$G$3:$L$119,5,FALSE)),"")</f>
        <v>110</v>
      </c>
      <c r="AH91" s="378"/>
      <c r="AI91" s="378">
        <f>IFERROR(IF(VLOOKUP($G91,EA_10_90_I!$G$3:$I$119,2,FALSE)="","",VLOOKUP($G91,EA_10_90_I!$G$3:$I$119,2,FALSE)),"")</f>
        <v>26.6</v>
      </c>
      <c r="AJ91" s="378">
        <f>IFERROR(IF(VLOOKUP($G91,EA_10_90_I!$G$3:$I$119,3,FALSE)="","",VLOOKUP($G91,EA_10_90_I!$G$3:$I$119,3,FALSE)),"")</f>
        <v>18.37</v>
      </c>
      <c r="AK91" s="378"/>
      <c r="AL91" s="378"/>
      <c r="AM91" s="690">
        <f>IFERROR(IF(VLOOKUP($G91,EA_34_I!$G$3:$J$119,4,FALSE)="","",VLOOKUP($G91,EA_34_I!$G$3:$J$119,4,FALSE)),"")</f>
        <v>1.3024543804477315</v>
      </c>
      <c r="AN91" s="378">
        <f>IFERROR(IF(VLOOKUP($G91,EA_35_I!$G$3:$J$119,4,FALSE)="","",VLOOKUP($G91,EA_35_I!$G$3:$J$119,4,FALSE)),"")</f>
        <v>0.81</v>
      </c>
      <c r="AO91" s="378">
        <f>IFERROR(IF(VLOOKUP($G91,EA_22_22a_I!$G$3:$J$119,4,FALSE)="","",VLOOKUP($G91,EA_22_22a_I!$G$3:$J$119,4,FALSE)),"")</f>
        <v>687.99</v>
      </c>
      <c r="AP91" s="378">
        <f>IFERROR(IF(VLOOKUP($G91,EA_22_22a_I!$G$3:$L$119,6,FALSE)="","",VLOOKUP($G91,EA_22_22a_I!$G$3:$L$119,6,FALSE)),"")</f>
        <v>659.33</v>
      </c>
      <c r="AQ91" s="378">
        <f>IFERROR(IF(VLOOKUP($G91,EA_23_I!$G$3:$L$119,6,FALSE)="","",VLOOKUP($G91,EA_23_I!$G$3:$L$119,6,FALSE)),"")</f>
        <v>0.06</v>
      </c>
      <c r="AR91" s="378"/>
      <c r="AS91" s="378"/>
      <c r="AT91" s="378"/>
      <c r="AU91" s="378">
        <f>IFERROR(IF(VLOOKUP($G91,BPU_24_I!$G$3:$J$119,4,FALSE)="","",VLOOKUP($G91,BPU_24_I!$G$3:$J$119,4,FALSE)),"")</f>
        <v>781.75</v>
      </c>
      <c r="AV91" s="378">
        <f>IFERROR(IF(VLOOKUP($G91,IS_91_I!$G$3:$H$119,2,FALSE)="","",VLOOKUP($G91,IS_91_I!$G$3:$H$119,2,FALSE)),"")</f>
        <v>4.62</v>
      </c>
      <c r="AW91" s="378">
        <f>IFERROR(IF(VLOOKUP($G91,IS_40_I!$G$3:$H$119,2,FALSE)="","",VLOOKUP($G91,IS_40_I!$G$3:$H$119,2,FALSE)),"")</f>
        <v>53.33</v>
      </c>
      <c r="AX91" s="378">
        <f>IFERROR(IF(VLOOKUP($G91,IS_31_I!$G$3:$H$119,2,FALSE)="","",VLOOKUP($G91,IS_31_I!$G$3:$H$119,2,FALSE)),"")</f>
        <v>6.81</v>
      </c>
      <c r="AY91" s="378">
        <f>IFERROR(IF(VLOOKUP($G91,IS_32_I!$G$3:$H$119,2,FALSE)="","",VLOOKUP($G91,IS_32_I!$G$3:$H$119,2,FALSE)),"")</f>
        <v>6715</v>
      </c>
      <c r="AZ91" s="378">
        <f>IFERROR(IF(VLOOKUP($G91,IS_33_I!$G$3:$H$119,2,FALSE)="","",VLOOKUP($G91,IS_33_I!$G$3:$H$119,2,FALSE)),"")</f>
        <v>4.8</v>
      </c>
      <c r="BA91" s="378">
        <f>IFERROR(IF(VLOOKUP($G91,IS_34_I!$G$3:$H$119,2,FALSE)="","",VLOOKUP($G91,IS_34_I!$G$3:$H$119,2,FALSE)),"")</f>
        <v>1.69</v>
      </c>
      <c r="BB91" s="378">
        <f>IFERROR(IF(VLOOKUP($G91,IS_36_I!$G$3:$I$119,3,FALSE)="","",VLOOKUP($G91,IS_36_I!$G$3:$I$119,3,FALSE)),"")</f>
        <v>5.24</v>
      </c>
      <c r="BC91" s="378">
        <f>IFERROR(IF(VLOOKUP($G91,IS_37_I!$G$3:$I$119,3,FALSE)="","",VLOOKUP($G91,IS_37_I!$G$3:$I$119,3,FALSE)),"")</f>
        <v>12.5</v>
      </c>
      <c r="BD91" s="378">
        <f>IFERROR(IF(VLOOKUP($G91,IS_39_I!$G$3:$L$119,6,FALSE)="","",VLOOKUP($G91,IS_39_I!$G$3:$L$119,6,FALSE)),"")</f>
        <v>88.88</v>
      </c>
      <c r="BE91" s="378">
        <f>IFERROR(IF(VLOOKUP($G91,IS_39a_I!$G$3:$J$119,4,FALSE)="","",VLOOKUP($G91,IS_39a_I!$G$3:$J$119,4,FALSE)),"")</f>
        <v>21.75</v>
      </c>
      <c r="BF91" s="378">
        <f>IFERROR(IF(VLOOKUP($G91,IS_58_I!$G$3:$L$119,6,FALSE)="","",VLOOKUP($G91,IS_58_I!$G$3:$L$119,6,FALSE)),"")</f>
        <v>0.17890662188013615</v>
      </c>
      <c r="BG91" s="378"/>
      <c r="BH91" s="378">
        <f>IFERROR(IF(VLOOKUP($G91,DE_48_I!$G$3:$J$119,4,FALSE)="","",VLOOKUP($G91,DE_48_I!$G$3:$J$119,4,FALSE)),"")</f>
        <v>6.06</v>
      </c>
      <c r="BI91" s="378"/>
      <c r="BJ91" s="378">
        <f>IFERROR(IF(VLOOKUP($G91,IS_5_I!$G$3:$J$119,4,FALSE)="","",VLOOKUP($G91,IS_5_I!$G$3:$J$119,4,FALSE)),"")</f>
        <v>0.01</v>
      </c>
      <c r="BK91" s="378" t="str">
        <f>IFERROR(IF(VLOOKUP($G91,EA_48_I!$G$3:$J$119,4,FALSE)="","",VLOOKUP($G91,EA_48_I!$G$3:$J$119,4,FALSE)),"")</f>
        <v>Comuna no costera</v>
      </c>
      <c r="BL91" s="378">
        <f>IFERROR(IF(VLOOKUP($G91,IG_1_I!$G$3:$J$119,4,FALSE)="","",VLOOKUP($G91,IG_1_I!$G$3:$J$119,4,FALSE)),"")</f>
        <v>29.1</v>
      </c>
      <c r="BM91" s="378" t="str">
        <f>IFERROR(IF(VLOOKUP($G91,IG_66_I!$G$3:$H$119,2,FALSE)="","",VLOOKUP($G91,IG_66_I!$G$3:$H$119,2,FALSE)),"")</f>
        <v>SI</v>
      </c>
      <c r="BN91" s="690">
        <f>IFERROR(IF(VLOOKUP($G91,DE_3_I!$G$3:$J$119,4,FALSE)="","",VLOOKUP($G91,DE_3_I!$G$3:$J$119,4,FALSE)),"")</f>
        <v>41.45</v>
      </c>
      <c r="BO91" s="677"/>
      <c r="BP91" s="677"/>
      <c r="BQ91" s="677"/>
      <c r="BR91" s="677"/>
      <c r="BS91" s="378" t="str">
        <f>IFERROR(IF(VLOOKUP($G91,DE_98_IC!#REF!,2,FALSE)="","",VLOOKUP($G91,DE_98_IC!#REF!,2,FALSE)),"")</f>
        <v/>
      </c>
      <c r="BT91" s="378">
        <f>IFERROR(IF(VLOOKUP($G91,IP_6_I!$G$3:$J$119,4,FALSE)="","",VLOOKUP($G91,IP_6_I!$G$3:$J$119,4,FALSE)),"")</f>
        <v>0</v>
      </c>
      <c r="BU91" s="378" t="str">
        <f>IFERROR(IF(VLOOKUP($G91,IP_48_34_34a_I!$G$3:$N$119,7,FALSE)="","",VLOOKUP($G91,IP_48_34_34a_I!$G$3:$N$119,7,FALSE)),"")</f>
        <v>S/ZCH</v>
      </c>
      <c r="BV91" s="378" t="str">
        <f>IFERROR(IF(VLOOKUP($G91,IP_48_34_34a_I!$G$3:$N$119,8,FALSE)="","",VLOOKUP($G91,IP_48_34_34a_I!$G$3:$N$119,8,FALSE)),"")</f>
        <v>S/ZCH</v>
      </c>
      <c r="BW91" s="378" t="str">
        <f>IFERROR(IF(VLOOKUP($G91,IP_48_34_34a_I!$G$3:$N$119,6,FALSE)="","",VLOOKUP($G91,IP_48_34_34a_I!$G$3:$N$119,6,FALSE)),"")</f>
        <v>SI</v>
      </c>
      <c r="BX91" s="378" t="str">
        <f>IFERROR(IF(VLOOKUP($G91,IP_43_43a_I!$G$3:$L$119,5,FALSE)="","",VLOOKUP($G91,IP_43_43a_I!$G$3:$L$119,5,FALSE)),"")</f>
        <v>Sin ZT</v>
      </c>
      <c r="BY91" s="378" t="str">
        <f>IFERROR(IF(VLOOKUP($G91,IP_43_43a_I!$G$3:$L$119,6,FALSE)="","",VLOOKUP($G91,IP_43_43a_I!$G$3:$L$119,6,FALSE)),"")</f>
        <v>Sin ZT</v>
      </c>
      <c r="BZ91" s="378"/>
      <c r="CA91" s="378"/>
      <c r="CB91" s="378"/>
      <c r="CC91" s="378" t="str">
        <f>IFERROR(IF(VLOOKUP($G91,IG_92_I!$G$3:$H$119,2,FALSE)="","",VLOOKUP($G91,IG_92_I!$G$3:$H$119,2,FALSE)),"")</f>
        <v>S/I</v>
      </c>
      <c r="CD91" s="378" t="str">
        <f>IFERROR(IF(VLOOKUP($G91,IG_91_I!$G$3:$K$119,5,FALSE)="","",VLOOKUP($G91,IG_91_I!$G$3:$K$119,5,FALSE)),"")</f>
        <v/>
      </c>
      <c r="CE91" s="378">
        <f>IFERROR(IF(VLOOKUP($G91,IG_90_I!$G$3:$H$119,2,FALSE)="","",VLOOKUP($G91,IG_90_I!$G$3:$H$119,2,FALSE)),"")</f>
        <v>27.66</v>
      </c>
      <c r="CF91" s="96"/>
      <c r="CG91" s="96"/>
      <c r="CH91" s="96"/>
      <c r="CI91" s="96"/>
      <c r="CJ91" s="96"/>
      <c r="CK91" s="96"/>
      <c r="CL91" s="96"/>
      <c r="CM91" s="96"/>
      <c r="CN91" s="96"/>
      <c r="CO91" s="96"/>
      <c r="CP91" s="96"/>
    </row>
    <row r="92" spans="1:94" ht="15" x14ac:dyDescent="0.25">
      <c r="A92" s="429" t="s">
        <v>278</v>
      </c>
      <c r="B92" s="429" t="s">
        <v>279</v>
      </c>
      <c r="C92" s="419" t="s">
        <v>280</v>
      </c>
      <c r="D92" s="392" t="s">
        <v>280</v>
      </c>
      <c r="E92" s="377">
        <v>13001</v>
      </c>
      <c r="F92" s="429" t="s">
        <v>299</v>
      </c>
      <c r="G92" s="677">
        <v>13120</v>
      </c>
      <c r="H92" s="378">
        <f>IFERROR(IF(VLOOKUP($G92,BPU_20_I!$G$3:$H$119,2,FALSE)="","",VLOOKUP($G92,BPU_20_I!$G$3:$H$119,2,FALSE)),"")</f>
        <v>349.66</v>
      </c>
      <c r="I92" s="87">
        <f>IFERROR(IF(VLOOKUP($G92,BPU_21_I!$G$3:$J$119,4,FALSE)="","",VLOOKUP($G92,BPU_21_I!$G$3:$J$119,4,FALSE)),"")</f>
        <v>2.2799999999999998</v>
      </c>
      <c r="J92" s="378">
        <f>IFERROR(IF(VLOOKUP($G92,BPU_22_I!$G$3:$H$119,2,FALSE)="","",VLOOKUP($G92,BPU_22_I!$G$3:$H$119,2,FALSE)),"")</f>
        <v>1087.08</v>
      </c>
      <c r="K92" s="378">
        <f>IFERROR(IF(VLOOKUP($G92,BPU_23_I!$G$3:$J$119,4,FALSE)="","",VLOOKUP($G92,BPU_23_I!$G$3:$J$119,4,FALSE)),"")</f>
        <v>1</v>
      </c>
      <c r="L92" s="378">
        <f>IFERROR(IF(VLOOKUP($G92,BPU_28a_I!$G$3:$J$119,4,FALSE)="","",VLOOKUP($G92,BPU_28a_I!$G$3:$J$119,4,FALSE)),"")</f>
        <v>63.2</v>
      </c>
      <c r="M92" s="378">
        <f>IFERROR(IF(VLOOKUP($G92,BPU_28b_I!$G$3:$J$119,4,FALSE)="","",VLOOKUP($G92,BPU_28b_I!$G$3:$J$119,4,FALSE)),"")</f>
        <v>100</v>
      </c>
      <c r="N92" s="378">
        <f>IFERROR(IF(VLOOKUP($G92,BPU_29_I!$G$3:$L$119,6,FALSE)="","",VLOOKUP($G92,BPU_29_I!$G$3:$L$119,6,FALSE)),"")</f>
        <v>2.44</v>
      </c>
      <c r="O92" s="378">
        <f>IFERROR(IF(VLOOKUP($G92,BPU_7_I!$G$3:$H$119,2,FALSE)="","",VLOOKUP($G92,BPU_7_I!$G$3:$H$119,2,FALSE)),"")</f>
        <v>1087.1099999999999</v>
      </c>
      <c r="P92" s="378">
        <f>IFERROR(IF(VLOOKUP($G92,BPU_8_I!$G$3:$J$119,4,FALSE)="","",VLOOKUP($G92,BPU_8_I!$G$3:$J$119,4,FALSE)),"")</f>
        <v>1.1499999999999999</v>
      </c>
      <c r="Q92" s="378">
        <f>IFERROR(IF(VLOOKUP($G92,BPU_3_I!$G$3:$H$119,2,FALSE)="","",VLOOKUP($G92,BPU_3_I!$G$3:$H$119,2,FALSE)),"")</f>
        <v>541.4</v>
      </c>
      <c r="R92" s="378">
        <f>IFERROR(IF(VLOOKUP($G92,BPU_4_I!$G$3:$H$119,2,FALSE)="","",VLOOKUP($G92,BPU_4_I!$G$3:$H$119,2,FALSE)),"")</f>
        <v>0.7</v>
      </c>
      <c r="S92" s="378">
        <f>IFERROR(IF(VLOOKUP($G92,BPU_1_I!$G$3:$H$119,2,FALSE)="","",VLOOKUP($G92,BPU_1_I!$G$3:$H$119,2,FALSE)),"")</f>
        <v>899.22</v>
      </c>
      <c r="T92" s="378">
        <f>IFERROR(IF(VLOOKUP($G92,BPU_25_I!$G$3:$H$119,2,FALSE)="","",VLOOKUP($G92,BPU_25_I!$G$3:$H$119,2,FALSE)),"")</f>
        <v>202.47</v>
      </c>
      <c r="U92" s="378">
        <f>IFERROR(IF(VLOOKUP($G92,BPU_26_26x_26b_I!$G$3:$H$119,2,FALSE)="","",VLOOKUP($G92,BPU_26_26x_26b_I!$G$3:$H$119,2,FALSE)),"")</f>
        <v>5.15</v>
      </c>
      <c r="V92" s="378">
        <f>IFERROR(IF(VLOOKUP($G92,BPU_26_26x_26b_I!$G$3:$I$119,3,FALSE)="","",VLOOKUP($G92,BPU_26_26x_26b_I!$G$3:$I$119,3,FALSE)),"")</f>
        <v>5.13</v>
      </c>
      <c r="W92" s="378">
        <f>IFERROR(IF(VLOOKUP($G92,BPU_26_26x_26b_I!$G$3:$J$119,4,FALSE)="","",VLOOKUP($G92,BPU_26_26x_26b_I!$G$3:$J$119,4,FALSE)),"")</f>
        <v>0.14000000000000001</v>
      </c>
      <c r="X92" s="378"/>
      <c r="Y92" s="378">
        <f>IFERROR(IF(VLOOKUP($G92,EA_93_I!$G$3:$L$119,6,FALSE)="","",VLOOKUP($G92,EA_93_I!$G$3:$L$119,6,FALSE)),"")</f>
        <v>6.94</v>
      </c>
      <c r="Z92" s="689">
        <v>104.4</v>
      </c>
      <c r="AA92" s="378">
        <f>IFERROR(IF(VLOOKUP($G92,DE_102_105_16_29_33_I!$G$3:$L$119,6,FALSE)="","",VLOOKUP($G92,DE_102_105_16_29_33_I!$G$3:$L$119,6,FALSE)),"")</f>
        <v>1.0833333333333333</v>
      </c>
      <c r="AB92" s="378">
        <f>IFERROR(IF(VLOOKUP($G92,DE_102_105_16_29_33_I!$G$3:$L$119,2,FALSE)="","",VLOOKUP($G92,DE_102_105_16_29_33_I!$G$3:$L$119,2,FALSE)),"")</f>
        <v>26.7</v>
      </c>
      <c r="AC92" s="378">
        <f>IFERROR(IF(VLOOKUP($G92,DE_102_105_16_29_33_I!$G$3:$L$119,3,FALSE)="","",VLOOKUP($G92,DE_102_105_16_29_33_I!$G$3:$L$119,3,FALSE)),"")</f>
        <v>56.5</v>
      </c>
      <c r="AD92" s="378">
        <f>IFERROR(IF(VLOOKUP($G92,DE_28_I!$G$3:$J$119,4,FALSE)="","",VLOOKUP($G92,DE_28_I!$G$3:$J$119,4,FALSE)),"")</f>
        <v>2.1663027278083948</v>
      </c>
      <c r="AE92" s="378">
        <f>IFERROR(IF(VLOOKUP($G92,DE_31_I!$G$3:$J$119,4,FALSE)="","",VLOOKUP($G92,DE_31_I!$G$3:$J$119,4,FALSE)),"")</f>
        <v>207.9650618696059</v>
      </c>
      <c r="AF92" s="378">
        <f>IFERROR(IF(VLOOKUP($G92,DE_102_105_16_29_33_I!$G$3:$L$119,4,FALSE)="","",VLOOKUP($G92,DE_102_105_16_29_33_I!$G$3:$L$119,4,FALSE)),"")</f>
        <v>65</v>
      </c>
      <c r="AG92" s="378">
        <f>IFERROR(IF(VLOOKUP($G92,DE_102_105_16_29_33_I!$G$3:$L$119,5,FALSE)="","",VLOOKUP($G92,DE_102_105_16_29_33_I!$G$3:$L$119,5,FALSE)),"")</f>
        <v>83</v>
      </c>
      <c r="AH92" s="378"/>
      <c r="AI92" s="378">
        <f>IFERROR(IF(VLOOKUP($G92,EA_10_90_I!$G$3:$I$119,2,FALSE)="","",VLOOKUP($G92,EA_10_90_I!$G$3:$I$119,2,FALSE)),"")</f>
        <v>35.5</v>
      </c>
      <c r="AJ92" s="378">
        <f>IFERROR(IF(VLOOKUP($G92,EA_10_90_I!$G$3:$I$119,3,FALSE)="","",VLOOKUP($G92,EA_10_90_I!$G$3:$I$119,3,FALSE)),"")</f>
        <v>22.46</v>
      </c>
      <c r="AK92" s="378"/>
      <c r="AL92" s="378"/>
      <c r="AM92" s="690">
        <f>IFERROR(IF(VLOOKUP($G92,EA_34_I!$G$3:$J$119,4,FALSE)="","",VLOOKUP($G92,EA_34_I!$G$3:$J$119,4,FALSE)),"")</f>
        <v>0.89680517234748391</v>
      </c>
      <c r="AN92" s="378" t="str">
        <f>IFERROR(IF(VLOOKUP($G92,EA_35_I!$G$3:$J$119,4,FALSE)="","",VLOOKUP($G92,EA_35_I!$G$3:$J$119,4,FALSE)),"")</f>
        <v>S/R</v>
      </c>
      <c r="AO92" s="378">
        <f>IFERROR(IF(VLOOKUP($G92,EA_22_22a_I!$G$3:$J$119,4,FALSE)="","",VLOOKUP($G92,EA_22_22a_I!$G$3:$J$119,4,FALSE)),"")</f>
        <v>1030.73</v>
      </c>
      <c r="AP92" s="378">
        <f>IFERROR(IF(VLOOKUP($G92,EA_22_22a_I!$G$3:$L$119,6,FALSE)="","",VLOOKUP($G92,EA_22_22a_I!$G$3:$L$119,6,FALSE)),"")</f>
        <v>781.49</v>
      </c>
      <c r="AQ92" s="378">
        <f>IFERROR(IF(VLOOKUP($G92,EA_23_I!$G$3:$L$119,6,FALSE)="","",VLOOKUP($G92,EA_23_I!$G$3:$L$119,6,FALSE)),"")</f>
        <v>0.09</v>
      </c>
      <c r="AR92" s="378"/>
      <c r="AS92" s="378"/>
      <c r="AT92" s="378"/>
      <c r="AU92" s="378">
        <f>IFERROR(IF(VLOOKUP($G92,BPU_24_I!$G$3:$J$119,4,FALSE)="","",VLOOKUP($G92,BPU_24_I!$G$3:$J$119,4,FALSE)),"")</f>
        <v>808.97</v>
      </c>
      <c r="AV92" s="378">
        <f>IFERROR(IF(VLOOKUP($G92,IS_91_I!$G$3:$H$119,2,FALSE)="","",VLOOKUP($G92,IS_91_I!$G$3:$H$119,2,FALSE)),"")</f>
        <v>5.86</v>
      </c>
      <c r="AW92" s="378">
        <f>IFERROR(IF(VLOOKUP($G92,IS_40_I!$G$3:$H$119,2,FALSE)="","",VLOOKUP($G92,IS_40_I!$G$3:$H$119,2,FALSE)),"")</f>
        <v>48.36</v>
      </c>
      <c r="AX92" s="378">
        <f>IFERROR(IF(VLOOKUP($G92,IS_31_I!$G$3:$H$119,2,FALSE)="","",VLOOKUP($G92,IS_31_I!$G$3:$H$119,2,FALSE)),"")</f>
        <v>2.06</v>
      </c>
      <c r="AY92" s="378">
        <f>IFERROR(IF(VLOOKUP($G92,IS_32_I!$G$3:$H$119,2,FALSE)="","",VLOOKUP($G92,IS_32_I!$G$3:$H$119,2,FALSE)),"")</f>
        <v>2313</v>
      </c>
      <c r="AZ92" s="378">
        <f>IFERROR(IF(VLOOKUP($G92,IS_33_I!$G$3:$H$119,2,FALSE)="","",VLOOKUP($G92,IS_33_I!$G$3:$H$119,2,FALSE)),"")</f>
        <v>2.6</v>
      </c>
      <c r="BA92" s="378">
        <f>IFERROR(IF(VLOOKUP($G92,IS_34_I!$G$3:$H$119,2,FALSE)="","",VLOOKUP($G92,IS_34_I!$G$3:$H$119,2,FALSE)),"")</f>
        <v>1.65</v>
      </c>
      <c r="BB92" s="378">
        <f>IFERROR(IF(VLOOKUP($G92,IS_36_I!$G$3:$I$119,3,FALSE)="","",VLOOKUP($G92,IS_36_I!$G$3:$I$119,3,FALSE)),"")</f>
        <v>2.41</v>
      </c>
      <c r="BC92" s="378">
        <f>IFERROR(IF(VLOOKUP($G92,IS_37_I!$G$3:$I$119,3,FALSE)="","",VLOOKUP($G92,IS_37_I!$G$3:$I$119,3,FALSE)),"")</f>
        <v>10.72</v>
      </c>
      <c r="BD92" s="378">
        <f>IFERROR(IF(VLOOKUP($G92,IS_39_I!$G$3:$L$119,6,FALSE)="","",VLOOKUP($G92,IS_39_I!$G$3:$L$119,6,FALSE)),"")</f>
        <v>27.02</v>
      </c>
      <c r="BE92" s="378">
        <f>IFERROR(IF(VLOOKUP($G92,IS_39a_I!$G$3:$J$119,4,FALSE)="","",VLOOKUP($G92,IS_39a_I!$G$3:$J$119,4,FALSE)),"")</f>
        <v>40.03</v>
      </c>
      <c r="BF92" s="378">
        <f>IFERROR(IF(VLOOKUP($G92,IS_58_I!$G$3:$L$119,6,FALSE)="","",VLOOKUP($G92,IS_58_I!$G$3:$L$119,6,FALSE)),"")</f>
        <v>0.44669162247409105</v>
      </c>
      <c r="BG92" s="378"/>
      <c r="BH92" s="378">
        <f>IFERROR(IF(VLOOKUP($G92,DE_48_I!$G$3:$J$119,4,FALSE)="","",VLOOKUP($G92,DE_48_I!$G$3:$J$119,4,FALSE)),"")</f>
        <v>2.36</v>
      </c>
      <c r="BI92" s="378"/>
      <c r="BJ92" s="378">
        <f>IFERROR(IF(VLOOKUP($G92,IS_5_I!$G$3:$J$119,4,FALSE)="","",VLOOKUP($G92,IS_5_I!$G$3:$J$119,4,FALSE)),"")</f>
        <v>0.06</v>
      </c>
      <c r="BK92" s="378" t="str">
        <f>IFERROR(IF(VLOOKUP($G92,EA_48_I!$G$3:$J$119,4,FALSE)="","",VLOOKUP($G92,EA_48_I!$G$3:$J$119,4,FALSE)),"")</f>
        <v>Comuna no costera</v>
      </c>
      <c r="BL92" s="378">
        <f>IFERROR(IF(VLOOKUP($G92,IG_1_I!$G$3:$J$119,4,FALSE)="","",VLOOKUP($G92,IG_1_I!$G$3:$J$119,4,FALSE)),"")</f>
        <v>0.37</v>
      </c>
      <c r="BM92" s="378" t="str">
        <f>IFERROR(IF(VLOOKUP($G92,IG_66_I!$G$3:$H$119,2,FALSE)="","",VLOOKUP($G92,IG_66_I!$G$3:$H$119,2,FALSE)),"")</f>
        <v>SI</v>
      </c>
      <c r="BN92" s="690">
        <f>IFERROR(IF(VLOOKUP($G92,DE_3_I!$G$3:$J$119,4,FALSE)="","",VLOOKUP($G92,DE_3_I!$G$3:$J$119,4,FALSE)),"")</f>
        <v>6.62</v>
      </c>
      <c r="BO92" s="677"/>
      <c r="BP92" s="677"/>
      <c r="BQ92" s="677"/>
      <c r="BR92" s="677"/>
      <c r="BS92" s="378" t="str">
        <f>IFERROR(IF(VLOOKUP($G92,DE_98_IC!#REF!,2,FALSE)="","",VLOOKUP($G92,DE_98_IC!#REF!,2,FALSE)),"")</f>
        <v/>
      </c>
      <c r="BT92" s="378">
        <f>IFERROR(IF(VLOOKUP($G92,IP_6_I!$G$3:$J$119,4,FALSE)="","",VLOOKUP($G92,IP_6_I!$G$3:$J$119,4,FALSE)),"")</f>
        <v>0</v>
      </c>
      <c r="BU92" s="378" t="str">
        <f>IFERROR(IF(VLOOKUP($G92,IP_48_34_34a_I!$G$3:$N$119,7,FALSE)="","",VLOOKUP($G92,IP_48_34_34a_I!$G$3:$N$119,7,FALSE)),"")</f>
        <v>NO</v>
      </c>
      <c r="BV92" s="378" t="str">
        <f>IFERROR(IF(VLOOKUP($G92,IP_48_34_34a_I!$G$3:$N$119,8,FALSE)="","",VLOOKUP($G92,IP_48_34_34a_I!$G$3:$N$119,8,FALSE)),"")</f>
        <v>NO</v>
      </c>
      <c r="BW92" s="378" t="str">
        <f>IFERROR(IF(VLOOKUP($G92,IP_48_34_34a_I!$G$3:$N$119,6,FALSE)="","",VLOOKUP($G92,IP_48_34_34a_I!$G$3:$N$119,6,FALSE)),"")</f>
        <v>SI</v>
      </c>
      <c r="BX92" s="378">
        <f>IFERROR(IF(VLOOKUP($G92,IP_43_43a_I!$G$3:$L$119,5,FALSE)="","",VLOOKUP($G92,IP_43_43a_I!$G$3:$L$119,5,FALSE)),"")</f>
        <v>0</v>
      </c>
      <c r="BY92" s="378">
        <f>IFERROR(IF(VLOOKUP($G92,IP_43_43a_I!$G$3:$L$119,6,FALSE)="","",VLOOKUP($G92,IP_43_43a_I!$G$3:$L$119,6,FALSE)),"")</f>
        <v>0</v>
      </c>
      <c r="BZ92" s="378"/>
      <c r="CA92" s="378"/>
      <c r="CB92" s="378"/>
      <c r="CC92" s="378" t="str">
        <f>IFERROR(IF(VLOOKUP($G92,IG_92_I!$G$3:$H$119,2,FALSE)="","",VLOOKUP($G92,IG_92_I!$G$3:$H$119,2,FALSE)),"")</f>
        <v>NO</v>
      </c>
      <c r="CD92" s="378">
        <f>IFERROR(IF(VLOOKUP($G92,IG_91_I!$G$3:$K$119,5,FALSE)="","",VLOOKUP($G92,IG_91_I!$G$3:$K$119,5,FALSE)),"")</f>
        <v>856.6</v>
      </c>
      <c r="CE92" s="378">
        <f>IFERROR(IF(VLOOKUP($G92,IG_90_I!$G$3:$H$119,2,FALSE)="","",VLOOKUP($G92,IG_90_I!$G$3:$H$119,2,FALSE)),"")</f>
        <v>35.64</v>
      </c>
      <c r="CF92" s="96"/>
      <c r="CG92" s="96"/>
      <c r="CH92" s="96"/>
      <c r="CI92" s="96"/>
      <c r="CJ92" s="96"/>
      <c r="CK92" s="96"/>
      <c r="CL92" s="96"/>
      <c r="CM92" s="96"/>
      <c r="CN92" s="96"/>
      <c r="CO92" s="96"/>
      <c r="CP92" s="96"/>
    </row>
    <row r="93" spans="1:94" ht="15" x14ac:dyDescent="0.25">
      <c r="A93" s="429" t="s">
        <v>278</v>
      </c>
      <c r="B93" s="429" t="s">
        <v>279</v>
      </c>
      <c r="C93" s="419" t="s">
        <v>280</v>
      </c>
      <c r="D93" s="392" t="s">
        <v>280</v>
      </c>
      <c r="E93" s="377">
        <v>13001</v>
      </c>
      <c r="F93" s="429" t="s">
        <v>300</v>
      </c>
      <c r="G93" s="677">
        <v>13121</v>
      </c>
      <c r="H93" s="378">
        <f>IFERROR(IF(VLOOKUP($G93,BPU_20_I!$G$3:$H$119,2,FALSE)="","",VLOOKUP($G93,BPU_20_I!$G$3:$H$119,2,FALSE)),"")</f>
        <v>260.62</v>
      </c>
      <c r="I93" s="87">
        <f>IFERROR(IF(VLOOKUP($G93,BPU_21_I!$G$3:$J$119,4,FALSE)="","",VLOOKUP($G93,BPU_21_I!$G$3:$J$119,4,FALSE)),"")</f>
        <v>2.08</v>
      </c>
      <c r="J93" s="378">
        <f>IFERROR(IF(VLOOKUP($G93,BPU_22_I!$G$3:$H$119,2,FALSE)="","",VLOOKUP($G93,BPU_22_I!$G$3:$H$119,2,FALSE)),"")</f>
        <v>772.79</v>
      </c>
      <c r="K93" s="378">
        <f>IFERROR(IF(VLOOKUP($G93,BPU_23_I!$G$3:$J$119,4,FALSE)="","",VLOOKUP($G93,BPU_23_I!$G$3:$J$119,4,FALSE)),"")</f>
        <v>3.48</v>
      </c>
      <c r="L93" s="378">
        <f>IFERROR(IF(VLOOKUP($G93,BPU_28a_I!$G$3:$J$119,4,FALSE)="","",VLOOKUP($G93,BPU_28a_I!$G$3:$J$119,4,FALSE)),"")</f>
        <v>85.08</v>
      </c>
      <c r="M93" s="378">
        <f>IFERROR(IF(VLOOKUP($G93,BPU_28b_I!$G$3:$J$119,4,FALSE)="","",VLOOKUP($G93,BPU_28b_I!$G$3:$J$119,4,FALSE)),"")</f>
        <v>100</v>
      </c>
      <c r="N93" s="378">
        <f>IFERROR(IF(VLOOKUP($G93,BPU_29_I!$G$3:$L$119,6,FALSE)="","",VLOOKUP($G93,BPU_29_I!$G$3:$L$119,6,FALSE)),"")</f>
        <v>5.25</v>
      </c>
      <c r="O93" s="378">
        <f>IFERROR(IF(VLOOKUP($G93,BPU_7_I!$G$3:$H$119,2,FALSE)="","",VLOOKUP($G93,BPU_7_I!$G$3:$H$119,2,FALSE)),"")</f>
        <v>675.41</v>
      </c>
      <c r="P93" s="378">
        <f>IFERROR(IF(VLOOKUP($G93,BPU_8_I!$G$3:$J$119,4,FALSE)="","",VLOOKUP($G93,BPU_8_I!$G$3:$J$119,4,FALSE)),"")</f>
        <v>26.53</v>
      </c>
      <c r="Q93" s="378">
        <f>IFERROR(IF(VLOOKUP($G93,BPU_3_I!$G$3:$H$119,2,FALSE)="","",VLOOKUP($G93,BPU_3_I!$G$3:$H$119,2,FALSE)),"")</f>
        <v>363.57</v>
      </c>
      <c r="R93" s="378">
        <f>IFERROR(IF(VLOOKUP($G93,BPU_4_I!$G$3:$H$119,2,FALSE)="","",VLOOKUP($G93,BPU_4_I!$G$3:$H$119,2,FALSE)),"")</f>
        <v>0.93</v>
      </c>
      <c r="S93" s="378">
        <f>IFERROR(IF(VLOOKUP($G93,BPU_1_I!$G$3:$H$119,2,FALSE)="","",VLOOKUP($G93,BPU_1_I!$G$3:$H$119,2,FALSE)),"")</f>
        <v>412.14</v>
      </c>
      <c r="T93" s="378">
        <f>IFERROR(IF(VLOOKUP($G93,BPU_25_I!$G$3:$H$119,2,FALSE)="","",VLOOKUP($G93,BPU_25_I!$G$3:$H$119,2,FALSE)),"")</f>
        <v>205.65</v>
      </c>
      <c r="U93" s="378">
        <f>IFERROR(IF(VLOOKUP($G93,BPU_26_26x_26b_I!$G$3:$H$119,2,FALSE)="","",VLOOKUP($G93,BPU_26_26x_26b_I!$G$3:$H$119,2,FALSE)),"")</f>
        <v>5.0599999999999996</v>
      </c>
      <c r="V93" s="378">
        <f>IFERROR(IF(VLOOKUP($G93,BPU_26_26x_26b_I!$G$3:$I$119,3,FALSE)="","",VLOOKUP($G93,BPU_26_26x_26b_I!$G$3:$I$119,3,FALSE)),"")</f>
        <v>4.93</v>
      </c>
      <c r="W93" s="378">
        <f>IFERROR(IF(VLOOKUP($G93,BPU_26_26x_26b_I!$G$3:$J$119,4,FALSE)="","",VLOOKUP($G93,BPU_26_26x_26b_I!$G$3:$J$119,4,FALSE)),"")</f>
        <v>0.61</v>
      </c>
      <c r="X93" s="378"/>
      <c r="Y93" s="378">
        <f>IFERROR(IF(VLOOKUP($G93,EA_93_I!$G$3:$L$119,6,FALSE)="","",VLOOKUP($G93,EA_93_I!$G$3:$L$119,6,FALSE)),"")</f>
        <v>2.14</v>
      </c>
      <c r="Z93" s="689">
        <v>97.08</v>
      </c>
      <c r="AA93" s="378">
        <f>IFERROR(IF(VLOOKUP($G93,DE_102_105_16_29_33_I!$G$3:$L$119,6,FALSE)="","",VLOOKUP($G93,DE_102_105_16_29_33_I!$G$3:$L$119,6,FALSE)),"")</f>
        <v>1.4166666666666667</v>
      </c>
      <c r="AB93" s="378">
        <f>IFERROR(IF(VLOOKUP($G93,DE_102_105_16_29_33_I!$G$3:$L$119,2,FALSE)="","",VLOOKUP($G93,DE_102_105_16_29_33_I!$G$3:$L$119,2,FALSE)),"")</f>
        <v>20.399999999999999</v>
      </c>
      <c r="AC93" s="378">
        <f>IFERROR(IF(VLOOKUP($G93,DE_102_105_16_29_33_I!$G$3:$L$119,3,FALSE)="","",VLOOKUP($G93,DE_102_105_16_29_33_I!$G$3:$L$119,3,FALSE)),"")</f>
        <v>69.7</v>
      </c>
      <c r="AD93" s="378">
        <f>IFERROR(IF(VLOOKUP($G93,DE_28_I!$G$3:$J$119,4,FALSE)="","",VLOOKUP($G93,DE_28_I!$G$3:$J$119,4,FALSE)),"")</f>
        <v>7.5043384456638993</v>
      </c>
      <c r="AE93" s="378">
        <f>IFERROR(IF(VLOOKUP($G93,DE_31_I!$G$3:$J$119,4,FALSE)="","",VLOOKUP($G93,DE_31_I!$G$3:$J$119,4,FALSE)),"")</f>
        <v>99.432484405046665</v>
      </c>
      <c r="AF93" s="378">
        <f>IFERROR(IF(VLOOKUP($G93,DE_102_105_16_29_33_I!$G$3:$L$119,4,FALSE)="","",VLOOKUP($G93,DE_102_105_16_29_33_I!$G$3:$L$119,4,FALSE)),"")</f>
        <v>85</v>
      </c>
      <c r="AG93" s="378">
        <f>IFERROR(IF(VLOOKUP($G93,DE_102_105_16_29_33_I!$G$3:$L$119,5,FALSE)="","",VLOOKUP($G93,DE_102_105_16_29_33_I!$G$3:$L$119,5,FALSE)),"")</f>
        <v>120</v>
      </c>
      <c r="AH93" s="378"/>
      <c r="AI93" s="378">
        <f>IFERROR(IF(VLOOKUP($G93,EA_10_90_I!$G$3:$I$119,2,FALSE)="","",VLOOKUP($G93,EA_10_90_I!$G$3:$I$119,2,FALSE)),"")</f>
        <v>47.87</v>
      </c>
      <c r="AJ93" s="378">
        <f>IFERROR(IF(VLOOKUP($G93,EA_10_90_I!$G$3:$I$119,3,FALSE)="","",VLOOKUP($G93,EA_10_90_I!$G$3:$I$119,3,FALSE)),"")</f>
        <v>37.74</v>
      </c>
      <c r="AK93" s="378"/>
      <c r="AL93" s="378"/>
      <c r="AM93" s="690">
        <f>IFERROR(IF(VLOOKUP($G93,EA_34_I!$G$3:$J$119,4,FALSE)="","",VLOOKUP($G93,EA_34_I!$G$3:$J$119,4,FALSE)),"")</f>
        <v>1.1804941169970053</v>
      </c>
      <c r="AN93" s="378">
        <f>IFERROR(IF(VLOOKUP($G93,EA_35_I!$G$3:$J$119,4,FALSE)="","",VLOOKUP($G93,EA_35_I!$G$3:$J$119,4,FALSE)),"")</f>
        <v>0</v>
      </c>
      <c r="AO93" s="378">
        <f>IFERROR(IF(VLOOKUP($G93,EA_22_22a_I!$G$3:$J$119,4,FALSE)="","",VLOOKUP($G93,EA_22_22a_I!$G$3:$J$119,4,FALSE)),"")</f>
        <v>706.55</v>
      </c>
      <c r="AP93" s="378">
        <f>IFERROR(IF(VLOOKUP($G93,EA_22_22a_I!$G$3:$L$119,6,FALSE)="","",VLOOKUP($G93,EA_22_22a_I!$G$3:$L$119,6,FALSE)),"")</f>
        <v>240.6</v>
      </c>
      <c r="AQ93" s="378">
        <f>IFERROR(IF(VLOOKUP($G93,EA_23_I!$G$3:$L$119,6,FALSE)="","",VLOOKUP($G93,EA_23_I!$G$3:$L$119,6,FALSE)),"")</f>
        <v>0</v>
      </c>
      <c r="AR93" s="378"/>
      <c r="AS93" s="378"/>
      <c r="AT93" s="378"/>
      <c r="AU93" s="378">
        <f>IFERROR(IF(VLOOKUP($G93,BPU_24_I!$G$3:$J$119,4,FALSE)="","",VLOOKUP($G93,BPU_24_I!$G$3:$J$119,4,FALSE)),"")</f>
        <v>611.85</v>
      </c>
      <c r="AV93" s="378">
        <f>IFERROR(IF(VLOOKUP($G93,IS_91_I!$G$3:$H$119,2,FALSE)="","",VLOOKUP($G93,IS_91_I!$G$3:$H$119,2,FALSE)),"")</f>
        <v>8.1999999999999993</v>
      </c>
      <c r="AW93" s="378">
        <f>IFERROR(IF(VLOOKUP($G93,IS_40_I!$G$3:$H$119,2,FALSE)="","",VLOOKUP($G93,IS_40_I!$G$3:$H$119,2,FALSE)),"")</f>
        <v>7.37</v>
      </c>
      <c r="AX93" s="378">
        <f>IFERROR(IF(VLOOKUP($G93,IS_31_I!$G$3:$H$119,2,FALSE)="","",VLOOKUP($G93,IS_31_I!$G$3:$H$119,2,FALSE)),"")</f>
        <v>12.17</v>
      </c>
      <c r="AY93" s="378">
        <f>IFERROR(IF(VLOOKUP($G93,IS_32_I!$G$3:$H$119,2,FALSE)="","",VLOOKUP($G93,IS_32_I!$G$3:$H$119,2,FALSE)),"")</f>
        <v>3257</v>
      </c>
      <c r="AZ93" s="378">
        <f>IFERROR(IF(VLOOKUP($G93,IS_33_I!$G$3:$H$119,2,FALSE)="","",VLOOKUP($G93,IS_33_I!$G$3:$H$119,2,FALSE)),"")</f>
        <v>10</v>
      </c>
      <c r="BA93" s="378">
        <f>IFERROR(IF(VLOOKUP($G93,IS_34_I!$G$3:$H$119,2,FALSE)="","",VLOOKUP($G93,IS_34_I!$G$3:$H$119,2,FALSE)),"")</f>
        <v>4.18</v>
      </c>
      <c r="BB93" s="378">
        <f>IFERROR(IF(VLOOKUP($G93,IS_36_I!$G$3:$I$119,3,FALSE)="","",VLOOKUP($G93,IS_36_I!$G$3:$I$119,3,FALSE)),"")</f>
        <v>11.02</v>
      </c>
      <c r="BC93" s="378">
        <f>IFERROR(IF(VLOOKUP($G93,IS_37_I!$G$3:$I$119,3,FALSE)="","",VLOOKUP($G93,IS_37_I!$G$3:$I$119,3,FALSE)),"")</f>
        <v>30.98</v>
      </c>
      <c r="BD93" s="378">
        <f>IFERROR(IF(VLOOKUP($G93,IS_39_I!$G$3:$L$119,6,FALSE)="","",VLOOKUP($G93,IS_39_I!$G$3:$L$119,6,FALSE)),"")</f>
        <v>51.85</v>
      </c>
      <c r="BE93" s="378">
        <f>IFERROR(IF(VLOOKUP($G93,IS_39a_I!$G$3:$J$119,4,FALSE)="","",VLOOKUP($G93,IS_39a_I!$G$3:$J$119,4,FALSE)),"")</f>
        <v>23.18</v>
      </c>
      <c r="BF93" s="378">
        <f>IFERROR(IF(VLOOKUP($G93,IS_58_I!$G$3:$L$119,6,FALSE)="","",VLOOKUP($G93,IS_58_I!$G$3:$L$119,6,FALSE)),"")</f>
        <v>1.0290324093616621</v>
      </c>
      <c r="BG93" s="378"/>
      <c r="BH93" s="378">
        <f>IFERROR(IF(VLOOKUP($G93,DE_48_I!$G$3:$J$119,4,FALSE)="","",VLOOKUP($G93,DE_48_I!$G$3:$J$119,4,FALSE)),"")</f>
        <v>1.0900000000000001</v>
      </c>
      <c r="BI93" s="378"/>
      <c r="BJ93" s="378">
        <f>IFERROR(IF(VLOOKUP($G93,IS_5_I!$G$3:$J$119,4,FALSE)="","",VLOOKUP($G93,IS_5_I!$G$3:$J$119,4,FALSE)),"")</f>
        <v>0.16</v>
      </c>
      <c r="BK93" s="378" t="str">
        <f>IFERROR(IF(VLOOKUP($G93,EA_48_I!$G$3:$J$119,4,FALSE)="","",VLOOKUP($G93,EA_48_I!$G$3:$J$119,4,FALSE)),"")</f>
        <v>Comuna no costera</v>
      </c>
      <c r="BL93" s="378">
        <f>IFERROR(IF(VLOOKUP($G93,IG_1_I!$G$3:$J$119,4,FALSE)="","",VLOOKUP($G93,IG_1_I!$G$3:$J$119,4,FALSE)),"")</f>
        <v>21.13</v>
      </c>
      <c r="BM93" s="378" t="str">
        <f>IFERROR(IF(VLOOKUP($G93,IG_66_I!$G$3:$H$119,2,FALSE)="","",VLOOKUP($G93,IG_66_I!$G$3:$H$119,2,FALSE)),"")</f>
        <v>NO</v>
      </c>
      <c r="BN93" s="690">
        <f>IFERROR(IF(VLOOKUP($G93,DE_3_I!$G$3:$J$119,4,FALSE)="","",VLOOKUP($G93,DE_3_I!$G$3:$J$119,4,FALSE)),"")</f>
        <v>56.45</v>
      </c>
      <c r="BO93" s="677"/>
      <c r="BP93" s="677"/>
      <c r="BQ93" s="677"/>
      <c r="BR93" s="677"/>
      <c r="BS93" s="378" t="str">
        <f>IFERROR(IF(VLOOKUP($G93,DE_98_IC!#REF!,2,FALSE)="","",VLOOKUP($G93,DE_98_IC!#REF!,2,FALSE)),"")</f>
        <v/>
      </c>
      <c r="BT93" s="378">
        <f>IFERROR(IF(VLOOKUP($G93,IP_6_I!$G$3:$J$119,4,FALSE)="","",VLOOKUP($G93,IP_6_I!$G$3:$J$119,4,FALSE)),"")</f>
        <v>0.28035159126081072</v>
      </c>
      <c r="BU93" s="378" t="str">
        <f>IFERROR(IF(VLOOKUP($G93,IP_48_34_34a_I!$G$3:$N$119,7,FALSE)="","",VLOOKUP($G93,IP_48_34_34a_I!$G$3:$N$119,7,FALSE)),"")</f>
        <v>SI</v>
      </c>
      <c r="BV93" s="378" t="str">
        <f>IFERROR(IF(VLOOKUP($G93,IP_48_34_34a_I!$G$3:$N$119,8,FALSE)="","",VLOOKUP($G93,IP_48_34_34a_I!$G$3:$N$119,8,FALSE)),"")</f>
        <v>NO</v>
      </c>
      <c r="BW93" s="378" t="str">
        <f>IFERROR(IF(VLOOKUP($G93,IP_48_34_34a_I!$G$3:$N$119,6,FALSE)="","",VLOOKUP($G93,IP_48_34_34a_I!$G$3:$N$119,6,FALSE)),"")</f>
        <v>NO</v>
      </c>
      <c r="BX93" s="378">
        <f>IFERROR(IF(VLOOKUP($G93,IP_43_43a_I!$G$3:$L$119,5,FALSE)="","",VLOOKUP($G93,IP_43_43a_I!$G$3:$L$119,5,FALSE)),"")</f>
        <v>0</v>
      </c>
      <c r="BY93" s="378">
        <f>IFERROR(IF(VLOOKUP($G93,IP_43_43a_I!$G$3:$L$119,6,FALSE)="","",VLOOKUP($G93,IP_43_43a_I!$G$3:$L$119,6,FALSE)),"")</f>
        <v>0</v>
      </c>
      <c r="BZ93" s="378"/>
      <c r="CA93" s="378"/>
      <c r="CB93" s="378"/>
      <c r="CC93" s="378" t="str">
        <f>IFERROR(IF(VLOOKUP($G93,IG_92_I!$G$3:$H$119,2,FALSE)="","",VLOOKUP($G93,IG_92_I!$G$3:$H$119,2,FALSE)),"")</f>
        <v>NO</v>
      </c>
      <c r="CD93" s="378">
        <f>IFERROR(IF(VLOOKUP($G93,IG_91_I!$G$3:$K$119,5,FALSE)="","",VLOOKUP($G93,IG_91_I!$G$3:$K$119,5,FALSE)),"")</f>
        <v>0</v>
      </c>
      <c r="CE93" s="378">
        <f>IFERROR(IF(VLOOKUP($G93,IG_90_I!$G$3:$H$119,2,FALSE)="","",VLOOKUP($G93,IG_90_I!$G$3:$H$119,2,FALSE)),"")</f>
        <v>29.66</v>
      </c>
      <c r="CF93" s="96"/>
      <c r="CG93" s="96"/>
      <c r="CH93" s="96"/>
      <c r="CI93" s="96"/>
      <c r="CJ93" s="96"/>
      <c r="CK93" s="96"/>
      <c r="CL93" s="96"/>
      <c r="CM93" s="96"/>
      <c r="CN93" s="96"/>
      <c r="CO93" s="96"/>
      <c r="CP93" s="96"/>
    </row>
    <row r="94" spans="1:94" ht="15" x14ac:dyDescent="0.25">
      <c r="A94" s="429" t="s">
        <v>278</v>
      </c>
      <c r="B94" s="429" t="s">
        <v>279</v>
      </c>
      <c r="C94" s="419" t="s">
        <v>280</v>
      </c>
      <c r="D94" s="392" t="s">
        <v>280</v>
      </c>
      <c r="E94" s="377">
        <v>13001</v>
      </c>
      <c r="F94" s="429" t="s">
        <v>301</v>
      </c>
      <c r="G94" s="677">
        <v>13122</v>
      </c>
      <c r="H94" s="378">
        <f>IFERROR(IF(VLOOKUP($G94,BPU_20_I!$G$3:$H$119,2,FALSE)="","",VLOOKUP($G94,BPU_20_I!$G$3:$H$119,2,FALSE)),"")</f>
        <v>219.73</v>
      </c>
      <c r="I94" s="87">
        <f>IFERROR(IF(VLOOKUP($G94,BPU_21_I!$G$3:$J$119,4,FALSE)="","",VLOOKUP($G94,BPU_21_I!$G$3:$J$119,4,FALSE)),"")</f>
        <v>3.61</v>
      </c>
      <c r="J94" s="378">
        <f>IFERROR(IF(VLOOKUP($G94,BPU_22_I!$G$3:$H$119,2,FALSE)="","",VLOOKUP($G94,BPU_22_I!$G$3:$H$119,2,FALSE)),"")</f>
        <v>1008.12</v>
      </c>
      <c r="K94" s="378">
        <f>IFERROR(IF(VLOOKUP($G94,BPU_23_I!$G$3:$J$119,4,FALSE)="","",VLOOKUP($G94,BPU_23_I!$G$3:$J$119,4,FALSE)),"")</f>
        <v>2.4300000000000002</v>
      </c>
      <c r="L94" s="378">
        <f>IFERROR(IF(VLOOKUP($G94,BPU_28a_I!$G$3:$J$119,4,FALSE)="","",VLOOKUP($G94,BPU_28a_I!$G$3:$J$119,4,FALSE)),"")</f>
        <v>90.24</v>
      </c>
      <c r="M94" s="378">
        <f>IFERROR(IF(VLOOKUP($G94,BPU_28b_I!$G$3:$J$119,4,FALSE)="","",VLOOKUP($G94,BPU_28b_I!$G$3:$J$119,4,FALSE)),"")</f>
        <v>99.36</v>
      </c>
      <c r="N94" s="378">
        <f>IFERROR(IF(VLOOKUP($G94,BPU_29_I!$G$3:$L$119,6,FALSE)="","",VLOOKUP($G94,BPU_29_I!$G$3:$L$119,6,FALSE)),"")</f>
        <v>5.66</v>
      </c>
      <c r="O94" s="378">
        <f>IFERROR(IF(VLOOKUP($G94,BPU_7_I!$G$3:$H$119,2,FALSE)="","",VLOOKUP($G94,BPU_7_I!$G$3:$H$119,2,FALSE)),"")</f>
        <v>1050.8</v>
      </c>
      <c r="P94" s="378">
        <f>IFERROR(IF(VLOOKUP($G94,BPU_8_I!$G$3:$J$119,4,FALSE)="","",VLOOKUP($G94,BPU_8_I!$G$3:$J$119,4,FALSE)),"")</f>
        <v>2.2400000000000002</v>
      </c>
      <c r="Q94" s="378">
        <f>IFERROR(IF(VLOOKUP($G94,BPU_3_I!$G$3:$H$119,2,FALSE)="","",VLOOKUP($G94,BPU_3_I!$G$3:$H$119,2,FALSE)),"")</f>
        <v>683.77</v>
      </c>
      <c r="R94" s="378">
        <f>IFERROR(IF(VLOOKUP($G94,BPU_4_I!$G$3:$H$119,2,FALSE)="","",VLOOKUP($G94,BPU_4_I!$G$3:$H$119,2,FALSE)),"")</f>
        <v>0.56000000000000005</v>
      </c>
      <c r="S94" s="378">
        <f>IFERROR(IF(VLOOKUP($G94,BPU_1_I!$G$3:$H$119,2,FALSE)="","",VLOOKUP($G94,BPU_1_I!$G$3:$H$119,2,FALSE)),"")</f>
        <v>660.29</v>
      </c>
      <c r="T94" s="378">
        <f>IFERROR(IF(VLOOKUP($G94,BPU_25_I!$G$3:$H$119,2,FALSE)="","",VLOOKUP($G94,BPU_25_I!$G$3:$H$119,2,FALSE)),"")</f>
        <v>319.67</v>
      </c>
      <c r="U94" s="378">
        <f>IFERROR(IF(VLOOKUP($G94,BPU_26_26x_26b_I!$G$3:$H$119,2,FALSE)="","",VLOOKUP($G94,BPU_26_26x_26b_I!$G$3:$H$119,2,FALSE)),"")</f>
        <v>6.52</v>
      </c>
      <c r="V94" s="378">
        <f>IFERROR(IF(VLOOKUP($G94,BPU_26_26x_26b_I!$G$3:$I$119,3,FALSE)="","",VLOOKUP($G94,BPU_26_26x_26b_I!$G$3:$I$119,3,FALSE)),"")</f>
        <v>6.5</v>
      </c>
      <c r="W94" s="378">
        <f>IFERROR(IF(VLOOKUP($G94,BPU_26_26x_26b_I!$G$3:$J$119,4,FALSE)="","",VLOOKUP($G94,BPU_26_26x_26b_I!$G$3:$J$119,4,FALSE)),"")</f>
        <v>0.22</v>
      </c>
      <c r="X94" s="378"/>
      <c r="Y94" s="378">
        <f>IFERROR(IF(VLOOKUP($G94,EA_93_I!$G$3:$L$119,6,FALSE)="","",VLOOKUP($G94,EA_93_I!$G$3:$L$119,6,FALSE)),"")</f>
        <v>3.09</v>
      </c>
      <c r="Z94" s="689">
        <v>52.72</v>
      </c>
      <c r="AA94" s="378">
        <f>IFERROR(IF(VLOOKUP($G94,DE_102_105_16_29_33_I!$G$3:$L$119,6,FALSE)="","",VLOOKUP($G94,DE_102_105_16_29_33_I!$G$3:$L$119,6,FALSE)),"")</f>
        <v>1.3333333333333333</v>
      </c>
      <c r="AB94" s="378">
        <f>IFERROR(IF(VLOOKUP($G94,DE_102_105_16_29_33_I!$G$3:$L$119,2,FALSE)="","",VLOOKUP($G94,DE_102_105_16_29_33_I!$G$3:$L$119,2,FALSE)),"")</f>
        <v>24.4</v>
      </c>
      <c r="AC94" s="378">
        <f>IFERROR(IF(VLOOKUP($G94,DE_102_105_16_29_33_I!$G$3:$L$119,3,FALSE)="","",VLOOKUP($G94,DE_102_105_16_29_33_I!$G$3:$L$119,3,FALSE)),"")</f>
        <v>64.599999999999994</v>
      </c>
      <c r="AD94" s="378">
        <f>IFERROR(IF(VLOOKUP($G94,DE_28_I!$G$3:$J$119,4,FALSE)="","",VLOOKUP($G94,DE_28_I!$G$3:$J$119,4,FALSE)),"")</f>
        <v>5.0443514904118523</v>
      </c>
      <c r="AE94" s="378">
        <f>IFERROR(IF(VLOOKUP($G94,DE_31_I!$G$3:$J$119,4,FALSE)="","",VLOOKUP($G94,DE_31_I!$G$3:$J$119,4,FALSE)),"")</f>
        <v>146.28619322194371</v>
      </c>
      <c r="AF94" s="378">
        <f>IFERROR(IF(VLOOKUP($G94,DE_102_105_16_29_33_I!$G$3:$L$119,4,FALSE)="","",VLOOKUP($G94,DE_102_105_16_29_33_I!$G$3:$L$119,4,FALSE)),"")</f>
        <v>80</v>
      </c>
      <c r="AG94" s="378">
        <f>IFERROR(IF(VLOOKUP($G94,DE_102_105_16_29_33_I!$G$3:$L$119,5,FALSE)="","",VLOOKUP($G94,DE_102_105_16_29_33_I!$G$3:$L$119,5,FALSE)),"")</f>
        <v>90</v>
      </c>
      <c r="AH94" s="378"/>
      <c r="AI94" s="378">
        <f>IFERROR(IF(VLOOKUP($G94,EA_10_90_I!$G$3:$I$119,2,FALSE)="","",VLOOKUP($G94,EA_10_90_I!$G$3:$I$119,2,FALSE)),"")</f>
        <v>28.29</v>
      </c>
      <c r="AJ94" s="378">
        <f>IFERROR(IF(VLOOKUP($G94,EA_10_90_I!$G$3:$I$119,3,FALSE)="","",VLOOKUP($G94,EA_10_90_I!$G$3:$I$119,3,FALSE)),"")</f>
        <v>24</v>
      </c>
      <c r="AK94" s="378"/>
      <c r="AL94" s="378"/>
      <c r="AM94" s="690">
        <f>IFERROR(IF(VLOOKUP($G94,EA_34_I!$G$3:$J$119,4,FALSE)="","",VLOOKUP($G94,EA_34_I!$G$3:$J$119,4,FALSE)),"")</f>
        <v>1.3371518028746106</v>
      </c>
      <c r="AN94" s="378" t="str">
        <f>IFERROR(IF(VLOOKUP($G94,EA_35_I!$G$3:$J$119,4,FALSE)="","",VLOOKUP($G94,EA_35_I!$G$3:$J$119,4,FALSE)),"")</f>
        <v>S/R</v>
      </c>
      <c r="AO94" s="378">
        <f>IFERROR(IF(VLOOKUP($G94,EA_22_22a_I!$G$3:$J$119,4,FALSE)="","",VLOOKUP($G94,EA_22_22a_I!$G$3:$J$119,4,FALSE)),"")</f>
        <v>757.09</v>
      </c>
      <c r="AP94" s="378">
        <f>IFERROR(IF(VLOOKUP($G94,EA_22_22a_I!$G$3:$L$119,6,FALSE)="","",VLOOKUP($G94,EA_22_22a_I!$G$3:$L$119,6,FALSE)),"")</f>
        <v>354.98</v>
      </c>
      <c r="AQ94" s="378">
        <f>IFERROR(IF(VLOOKUP($G94,EA_23_I!$G$3:$L$119,6,FALSE)="","",VLOOKUP($G94,EA_23_I!$G$3:$L$119,6,FALSE)),"")</f>
        <v>0.17</v>
      </c>
      <c r="AR94" s="378"/>
      <c r="AS94" s="378"/>
      <c r="AT94" s="378"/>
      <c r="AU94" s="378">
        <f>IFERROR(IF(VLOOKUP($G94,BPU_24_I!$G$3:$J$119,4,FALSE)="","",VLOOKUP($G94,BPU_24_I!$G$3:$J$119,4,FALSE)),"")</f>
        <v>551.42999999999995</v>
      </c>
      <c r="AV94" s="378">
        <f>IFERROR(IF(VLOOKUP($G94,IS_91_I!$G$3:$H$119,2,FALSE)="","",VLOOKUP($G94,IS_91_I!$G$3:$H$119,2,FALSE)),"")</f>
        <v>6.53</v>
      </c>
      <c r="AW94" s="378">
        <f>IFERROR(IF(VLOOKUP($G94,IS_40_I!$G$3:$H$119,2,FALSE)="","",VLOOKUP($G94,IS_40_I!$G$3:$H$119,2,FALSE)),"")</f>
        <v>50.86</v>
      </c>
      <c r="AX94" s="378">
        <f>IFERROR(IF(VLOOKUP($G94,IS_31_I!$G$3:$H$119,2,FALSE)="","",VLOOKUP($G94,IS_31_I!$G$3:$H$119,2,FALSE)),"")</f>
        <v>12.55</v>
      </c>
      <c r="AY94" s="378">
        <f>IFERROR(IF(VLOOKUP($G94,IS_32_I!$G$3:$H$119,2,FALSE)="","",VLOOKUP($G94,IS_32_I!$G$3:$H$119,2,FALSE)),"")</f>
        <v>5910</v>
      </c>
      <c r="AZ94" s="378">
        <f>IFERROR(IF(VLOOKUP($G94,IS_33_I!$G$3:$H$119,2,FALSE)="","",VLOOKUP($G94,IS_33_I!$G$3:$H$119,2,FALSE)),"")</f>
        <v>8.4700000000000006</v>
      </c>
      <c r="BA94" s="378">
        <f>IFERROR(IF(VLOOKUP($G94,IS_34_I!$G$3:$H$119,2,FALSE)="","",VLOOKUP($G94,IS_34_I!$G$3:$H$119,2,FALSE)),"")</f>
        <v>2.84</v>
      </c>
      <c r="BB94" s="378">
        <f>IFERROR(IF(VLOOKUP($G94,IS_36_I!$G$3:$I$119,3,FALSE)="","",VLOOKUP($G94,IS_36_I!$G$3:$I$119,3,FALSE)),"")</f>
        <v>4.75</v>
      </c>
      <c r="BC94" s="378">
        <f>IFERROR(IF(VLOOKUP($G94,IS_37_I!$G$3:$I$119,3,FALSE)="","",VLOOKUP($G94,IS_37_I!$G$3:$I$119,3,FALSE)),"")</f>
        <v>20.73</v>
      </c>
      <c r="BD94" s="378">
        <f>IFERROR(IF(VLOOKUP($G94,IS_39_I!$G$3:$L$119,6,FALSE)="","",VLOOKUP($G94,IS_39_I!$G$3:$L$119,6,FALSE)),"")</f>
        <v>58.06</v>
      </c>
      <c r="BE94" s="378">
        <f>IFERROR(IF(VLOOKUP($G94,IS_39a_I!$G$3:$J$119,4,FALSE)="","",VLOOKUP($G94,IS_39a_I!$G$3:$J$119,4,FALSE)),"")</f>
        <v>35.200000000000003</v>
      </c>
      <c r="BF94" s="378">
        <f>IFERROR(IF(VLOOKUP($G94,IS_58_I!$G$3:$L$119,6,FALSE)="","",VLOOKUP($G94,IS_58_I!$G$3:$L$119,6,FALSE)),"")</f>
        <v>1.9133613230169877</v>
      </c>
      <c r="BG94" s="378"/>
      <c r="BH94" s="378">
        <f>IFERROR(IF(VLOOKUP($G94,DE_48_I!$G$3:$J$119,4,FALSE)="","",VLOOKUP($G94,DE_48_I!$G$3:$J$119,4,FALSE)),"")</f>
        <v>2.69</v>
      </c>
      <c r="BI94" s="378"/>
      <c r="BJ94" s="378">
        <f>IFERROR(IF(VLOOKUP($G94,IS_5_I!$G$3:$J$119,4,FALSE)="","",VLOOKUP($G94,IS_5_I!$G$3:$J$119,4,FALSE)),"")</f>
        <v>0.02</v>
      </c>
      <c r="BK94" s="378" t="str">
        <f>IFERROR(IF(VLOOKUP($G94,EA_48_I!$G$3:$J$119,4,FALSE)="","",VLOOKUP($G94,EA_48_I!$G$3:$J$119,4,FALSE)),"")</f>
        <v>Comuna no costera</v>
      </c>
      <c r="BL94" s="378">
        <f>IFERROR(IF(VLOOKUP($G94,IG_1_I!$G$3:$J$119,4,FALSE)="","",VLOOKUP($G94,IG_1_I!$G$3:$J$119,4,FALSE)),"")</f>
        <v>63.05</v>
      </c>
      <c r="BM94" s="378" t="str">
        <f>IFERROR(IF(VLOOKUP($G94,IG_66_I!$G$3:$H$119,2,FALSE)="","",VLOOKUP($G94,IG_66_I!$G$3:$H$119,2,FALSE)),"")</f>
        <v>NO</v>
      </c>
      <c r="BN94" s="690">
        <f>IFERROR(IF(VLOOKUP($G94,DE_3_I!$G$3:$J$119,4,FALSE)="","",VLOOKUP($G94,DE_3_I!$G$3:$J$119,4,FALSE)),"")</f>
        <v>26.17</v>
      </c>
      <c r="BO94" s="677"/>
      <c r="BP94" s="677"/>
      <c r="BQ94" s="677"/>
      <c r="BR94" s="677"/>
      <c r="BS94" s="378" t="str">
        <f>IFERROR(IF(VLOOKUP($G94,DE_98_IC!#REF!,2,FALSE)="","",VLOOKUP($G94,DE_98_IC!#REF!,2,FALSE)),"")</f>
        <v/>
      </c>
      <c r="BT94" s="378">
        <f>IFERROR(IF(VLOOKUP($G94,IP_6_I!$G$3:$J$119,4,FALSE)="","",VLOOKUP($G94,IP_6_I!$G$3:$J$119,4,FALSE)),"")</f>
        <v>0</v>
      </c>
      <c r="BU94" s="378" t="str">
        <f>IFERROR(IF(VLOOKUP($G94,IP_48_34_34a_I!$G$3:$N$119,7,FALSE)="","",VLOOKUP($G94,IP_48_34_34a_I!$G$3:$N$119,7,FALSE)),"")</f>
        <v>SI</v>
      </c>
      <c r="BV94" s="378" t="str">
        <f>IFERROR(IF(VLOOKUP($G94,IP_48_34_34a_I!$G$3:$N$119,8,FALSE)="","",VLOOKUP($G94,IP_48_34_34a_I!$G$3:$N$119,8,FALSE)),"")</f>
        <v>NO</v>
      </c>
      <c r="BW94" s="378" t="str">
        <f>IFERROR(IF(VLOOKUP($G94,IP_48_34_34a_I!$G$3:$N$119,6,FALSE)="","",VLOOKUP($G94,IP_48_34_34a_I!$G$3:$N$119,6,FALSE)),"")</f>
        <v>NO</v>
      </c>
      <c r="BX94" s="378">
        <f>IFERROR(IF(VLOOKUP($G94,IP_43_43a_I!$G$3:$L$119,5,FALSE)="","",VLOOKUP($G94,IP_43_43a_I!$G$3:$L$119,5,FALSE)),"")</f>
        <v>0</v>
      </c>
      <c r="BY94" s="378">
        <f>IFERROR(IF(VLOOKUP($G94,IP_43_43a_I!$G$3:$L$119,6,FALSE)="","",VLOOKUP($G94,IP_43_43a_I!$G$3:$L$119,6,FALSE)),"")</f>
        <v>0</v>
      </c>
      <c r="BZ94" s="378"/>
      <c r="CA94" s="378"/>
      <c r="CB94" s="378"/>
      <c r="CC94" s="378" t="str">
        <f>IFERROR(IF(VLOOKUP($G94,IG_92_I!$G$3:$H$119,2,FALSE)="","",VLOOKUP($G94,IG_92_I!$G$3:$H$119,2,FALSE)),"")</f>
        <v>S/I</v>
      </c>
      <c r="CD94" s="378" t="str">
        <f>IFERROR(IF(VLOOKUP($G94,IG_91_I!$G$3:$K$119,5,FALSE)="","",VLOOKUP($G94,IG_91_I!$G$3:$K$119,5,FALSE)),"")</f>
        <v/>
      </c>
      <c r="CE94" s="378">
        <f>IFERROR(IF(VLOOKUP($G94,IG_90_I!$G$3:$H$119,2,FALSE)="","",VLOOKUP($G94,IG_90_I!$G$3:$H$119,2,FALSE)),"")</f>
        <v>27.31</v>
      </c>
      <c r="CF94" s="96"/>
      <c r="CG94" s="96"/>
      <c r="CH94" s="96"/>
      <c r="CI94" s="96"/>
      <c r="CJ94" s="96"/>
      <c r="CK94" s="96"/>
      <c r="CL94" s="96"/>
      <c r="CM94" s="96"/>
      <c r="CN94" s="96"/>
      <c r="CO94" s="96"/>
      <c r="CP94" s="96"/>
    </row>
    <row r="95" spans="1:94" ht="15" x14ac:dyDescent="0.25">
      <c r="A95" s="429" t="s">
        <v>278</v>
      </c>
      <c r="B95" s="429" t="s">
        <v>279</v>
      </c>
      <c r="C95" s="419" t="s">
        <v>280</v>
      </c>
      <c r="D95" s="392" t="s">
        <v>280</v>
      </c>
      <c r="E95" s="377">
        <v>13001</v>
      </c>
      <c r="F95" s="429" t="s">
        <v>302</v>
      </c>
      <c r="G95" s="677">
        <v>13123</v>
      </c>
      <c r="H95" s="378">
        <f>IFERROR(IF(VLOOKUP($G95,BPU_20_I!$G$3:$H$119,2,FALSE)="","",VLOOKUP($G95,BPU_20_I!$G$3:$H$119,2,FALSE)),"")</f>
        <v>345.05</v>
      </c>
      <c r="I95" s="87">
        <f>IFERROR(IF(VLOOKUP($G95,BPU_21_I!$G$3:$J$119,4,FALSE)="","",VLOOKUP($G95,BPU_21_I!$G$3:$J$119,4,FALSE)),"")</f>
        <v>2.88</v>
      </c>
      <c r="J95" s="378">
        <f>IFERROR(IF(VLOOKUP($G95,BPU_22_I!$G$3:$H$119,2,FALSE)="","",VLOOKUP($G95,BPU_22_I!$G$3:$H$119,2,FALSE)),"")</f>
        <v>852.25</v>
      </c>
      <c r="K95" s="378">
        <f>IFERROR(IF(VLOOKUP($G95,BPU_23_I!$G$3:$J$119,4,FALSE)="","",VLOOKUP($G95,BPU_23_I!$G$3:$J$119,4,FALSE)),"")</f>
        <v>13.09</v>
      </c>
      <c r="L95" s="378">
        <f>IFERROR(IF(VLOOKUP($G95,BPU_28a_I!$G$3:$J$119,4,FALSE)="","",VLOOKUP($G95,BPU_28a_I!$G$3:$J$119,4,FALSE)),"")</f>
        <v>64.36</v>
      </c>
      <c r="M95" s="378">
        <f>IFERROR(IF(VLOOKUP($G95,BPU_28b_I!$G$3:$J$119,4,FALSE)="","",VLOOKUP($G95,BPU_28b_I!$G$3:$J$119,4,FALSE)),"")</f>
        <v>100</v>
      </c>
      <c r="N95" s="378">
        <f>IFERROR(IF(VLOOKUP($G95,BPU_29_I!$G$3:$L$119,6,FALSE)="","",VLOOKUP($G95,BPU_29_I!$G$3:$L$119,6,FALSE)),"")</f>
        <v>14.94</v>
      </c>
      <c r="O95" s="378">
        <f>IFERROR(IF(VLOOKUP($G95,BPU_7_I!$G$3:$H$119,2,FALSE)="","",VLOOKUP($G95,BPU_7_I!$G$3:$H$119,2,FALSE)),"")</f>
        <v>1047.78</v>
      </c>
      <c r="P95" s="378">
        <f>IFERROR(IF(VLOOKUP($G95,BPU_8_I!$G$3:$J$119,4,FALSE)="","",VLOOKUP($G95,BPU_8_I!$G$3:$J$119,4,FALSE)),"")</f>
        <v>0.85</v>
      </c>
      <c r="Q95" s="378">
        <f>IFERROR(IF(VLOOKUP($G95,BPU_3_I!$G$3:$H$119,2,FALSE)="","",VLOOKUP($G95,BPU_3_I!$G$3:$H$119,2,FALSE)),"")</f>
        <v>695.31</v>
      </c>
      <c r="R95" s="378">
        <f>IFERROR(IF(VLOOKUP($G95,BPU_4_I!$G$3:$H$119,2,FALSE)="","",VLOOKUP($G95,BPU_4_I!$G$3:$H$119,2,FALSE)),"")</f>
        <v>0.76</v>
      </c>
      <c r="S95" s="378">
        <f>IFERROR(IF(VLOOKUP($G95,BPU_1_I!$G$3:$H$119,2,FALSE)="","",VLOOKUP($G95,BPU_1_I!$G$3:$H$119,2,FALSE)),"")</f>
        <v>1785.42</v>
      </c>
      <c r="T95" s="378">
        <f>IFERROR(IF(VLOOKUP($G95,BPU_25_I!$G$3:$H$119,2,FALSE)="","",VLOOKUP($G95,BPU_25_I!$G$3:$H$119,2,FALSE)),"")</f>
        <v>219.79</v>
      </c>
      <c r="U95" s="378">
        <f>IFERROR(IF(VLOOKUP($G95,BPU_26_26x_26b_I!$G$3:$H$119,2,FALSE)="","",VLOOKUP($G95,BPU_26_26x_26b_I!$G$3:$H$119,2,FALSE)),"")</f>
        <v>12.06</v>
      </c>
      <c r="V95" s="378">
        <f>IFERROR(IF(VLOOKUP($G95,BPU_26_26x_26b_I!$G$3:$I$119,3,FALSE)="","",VLOOKUP($G95,BPU_26_26x_26b_I!$G$3:$I$119,3,FALSE)),"")</f>
        <v>12.03</v>
      </c>
      <c r="W95" s="378">
        <f>IFERROR(IF(VLOOKUP($G95,BPU_26_26x_26b_I!$G$3:$J$119,4,FALSE)="","",VLOOKUP($G95,BPU_26_26x_26b_I!$G$3:$J$119,4,FALSE)),"")</f>
        <v>0.32</v>
      </c>
      <c r="X95" s="378"/>
      <c r="Y95" s="378">
        <f>IFERROR(IF(VLOOKUP($G95,EA_93_I!$G$3:$L$119,6,FALSE)="","",VLOOKUP($G95,EA_93_I!$G$3:$L$119,6,FALSE)),"")</f>
        <v>9.49</v>
      </c>
      <c r="Z95" s="689">
        <v>91.24</v>
      </c>
      <c r="AA95" s="378">
        <f>IFERROR(IF(VLOOKUP($G95,DE_102_105_16_29_33_I!$G$3:$L$119,6,FALSE)="","",VLOOKUP($G95,DE_102_105_16_29_33_I!$G$3:$L$119,6,FALSE)),"")</f>
        <v>0.75</v>
      </c>
      <c r="AB95" s="378">
        <f>IFERROR(IF(VLOOKUP($G95,DE_102_105_16_29_33_I!$G$3:$L$119,2,FALSE)="","",VLOOKUP($G95,DE_102_105_16_29_33_I!$G$3:$L$119,2,FALSE)),"")</f>
        <v>30.2</v>
      </c>
      <c r="AC95" s="378">
        <f>IFERROR(IF(VLOOKUP($G95,DE_102_105_16_29_33_I!$G$3:$L$119,3,FALSE)="","",VLOOKUP($G95,DE_102_105_16_29_33_I!$G$3:$L$119,3,FALSE)),"")</f>
        <v>57.8</v>
      </c>
      <c r="AD95" s="378">
        <f>IFERROR(IF(VLOOKUP($G95,DE_28_I!$G$3:$J$119,4,FALSE)="","",VLOOKUP($G95,DE_28_I!$G$3:$J$119,4,FALSE)),"")</f>
        <v>2.6482700176109959</v>
      </c>
      <c r="AE95" s="378">
        <f>IFERROR(IF(VLOOKUP($G95,DE_31_I!$G$3:$J$119,4,FALSE)="","",VLOOKUP($G95,DE_31_I!$G$3:$J$119,4,FALSE)),"")</f>
        <v>542.23328610585133</v>
      </c>
      <c r="AF95" s="378">
        <f>IFERROR(IF(VLOOKUP($G95,DE_102_105_16_29_33_I!$G$3:$L$119,4,FALSE)="","",VLOOKUP($G95,DE_102_105_16_29_33_I!$G$3:$L$119,4,FALSE)),"")</f>
        <v>45</v>
      </c>
      <c r="AG95" s="378">
        <f>IFERROR(IF(VLOOKUP($G95,DE_102_105_16_29_33_I!$G$3:$L$119,5,FALSE)="","",VLOOKUP($G95,DE_102_105_16_29_33_I!$G$3:$L$119,5,FALSE)),"")</f>
        <v>65</v>
      </c>
      <c r="AH95" s="378"/>
      <c r="AI95" s="378">
        <f>IFERROR(IF(VLOOKUP($G95,EA_10_90_I!$G$3:$I$119,2,FALSE)="","",VLOOKUP($G95,EA_10_90_I!$G$3:$I$119,2,FALSE)),"")</f>
        <v>34.729999999999997</v>
      </c>
      <c r="AJ95" s="378">
        <f>IFERROR(IF(VLOOKUP($G95,EA_10_90_I!$G$3:$I$119,3,FALSE)="","",VLOOKUP($G95,EA_10_90_I!$G$3:$I$119,3,FALSE)),"")</f>
        <v>17.12</v>
      </c>
      <c r="AK95" s="378"/>
      <c r="AL95" s="378"/>
      <c r="AM95" s="690">
        <f>IFERROR(IF(VLOOKUP($G95,EA_34_I!$G$3:$J$119,4,FALSE)="","",VLOOKUP($G95,EA_34_I!$G$3:$J$119,4,FALSE)),"")</f>
        <v>1.4005194599778379</v>
      </c>
      <c r="AN95" s="378">
        <f>IFERROR(IF(VLOOKUP($G95,EA_35_I!$G$3:$J$119,4,FALSE)="","",VLOOKUP($G95,EA_35_I!$G$3:$J$119,4,FALSE)),"")</f>
        <v>0</v>
      </c>
      <c r="AO95" s="378">
        <f>IFERROR(IF(VLOOKUP($G95,EA_22_22a_I!$G$3:$J$119,4,FALSE)="","",VLOOKUP($G95,EA_22_22a_I!$G$3:$J$119,4,FALSE)),"")</f>
        <v>1573.31</v>
      </c>
      <c r="AP95" s="378">
        <f>IFERROR(IF(VLOOKUP($G95,EA_22_22a_I!$G$3:$L$119,6,FALSE)="","",VLOOKUP($G95,EA_22_22a_I!$G$3:$L$119,6,FALSE)),"")</f>
        <v>2414.14</v>
      </c>
      <c r="AQ95" s="378">
        <f>IFERROR(IF(VLOOKUP($G95,EA_23_I!$G$3:$L$119,6,FALSE)="","",VLOOKUP($G95,EA_23_I!$G$3:$L$119,6,FALSE)),"")</f>
        <v>0.1</v>
      </c>
      <c r="AR95" s="378"/>
      <c r="AS95" s="378"/>
      <c r="AT95" s="378"/>
      <c r="AU95" s="378">
        <f>IFERROR(IF(VLOOKUP($G95,BPU_24_I!$G$3:$J$119,4,FALSE)="","",VLOOKUP($G95,BPU_24_I!$G$3:$J$119,4,FALSE)),"")</f>
        <v>995.57</v>
      </c>
      <c r="AV95" s="378">
        <f>IFERROR(IF(VLOOKUP($G95,IS_91_I!$G$3:$H$119,2,FALSE)="","",VLOOKUP($G95,IS_91_I!$G$3:$H$119,2,FALSE)),"")</f>
        <v>5.3</v>
      </c>
      <c r="AW95" s="378">
        <f>IFERROR(IF(VLOOKUP($G95,IS_40_I!$G$3:$H$119,2,FALSE)="","",VLOOKUP($G95,IS_40_I!$G$3:$H$119,2,FALSE)),"")</f>
        <v>65.53</v>
      </c>
      <c r="AX95" s="378">
        <f>IFERROR(IF(VLOOKUP($G95,IS_31_I!$G$3:$H$119,2,FALSE)="","",VLOOKUP($G95,IS_31_I!$G$3:$H$119,2,FALSE)),"")</f>
        <v>1.27</v>
      </c>
      <c r="AY95" s="378">
        <f>IFERROR(IF(VLOOKUP($G95,IS_32_I!$G$3:$H$119,2,FALSE)="","",VLOOKUP($G95,IS_32_I!$G$3:$H$119,2,FALSE)),"")</f>
        <v>2344</v>
      </c>
      <c r="AZ95" s="378">
        <f>IFERROR(IF(VLOOKUP($G95,IS_33_I!$G$3:$H$119,2,FALSE)="","",VLOOKUP($G95,IS_33_I!$G$3:$H$119,2,FALSE)),"")</f>
        <v>2.23</v>
      </c>
      <c r="BA95" s="378">
        <f>IFERROR(IF(VLOOKUP($G95,IS_34_I!$G$3:$H$119,2,FALSE)="","",VLOOKUP($G95,IS_34_I!$G$3:$H$119,2,FALSE)),"")</f>
        <v>2.34</v>
      </c>
      <c r="BB95" s="378">
        <f>IFERROR(IF(VLOOKUP($G95,IS_36_I!$G$3:$I$119,3,FALSE)="","",VLOOKUP($G95,IS_36_I!$G$3:$I$119,3,FALSE)),"")</f>
        <v>0.74</v>
      </c>
      <c r="BC95" s="378">
        <f>IFERROR(IF(VLOOKUP($G95,IS_37_I!$G$3:$I$119,3,FALSE)="","",VLOOKUP($G95,IS_37_I!$G$3:$I$119,3,FALSE)),"")</f>
        <v>4.62</v>
      </c>
      <c r="BD95" s="378">
        <f>IFERROR(IF(VLOOKUP($G95,IS_39_I!$G$3:$L$119,6,FALSE)="","",VLOOKUP($G95,IS_39_I!$G$3:$L$119,6,FALSE)),"")</f>
        <v>0</v>
      </c>
      <c r="BE95" s="378">
        <f>IFERROR(IF(VLOOKUP($G95,IS_39a_I!$G$3:$J$119,4,FALSE)="","",VLOOKUP($G95,IS_39a_I!$G$3:$J$119,4,FALSE)),"")</f>
        <v>24.31</v>
      </c>
      <c r="BF95" s="378">
        <f>IFERROR(IF(VLOOKUP($G95,IS_58_I!$G$3:$L$119,6,FALSE)="","",VLOOKUP($G95,IS_58_I!$G$3:$L$119,6,FALSE)),"")</f>
        <v>0.91563935858900181</v>
      </c>
      <c r="BG95" s="378"/>
      <c r="BH95" s="378">
        <f>IFERROR(IF(VLOOKUP($G95,DE_48_I!$G$3:$J$119,4,FALSE)="","",VLOOKUP($G95,DE_48_I!$G$3:$J$119,4,FALSE)),"")</f>
        <v>6.76</v>
      </c>
      <c r="BI95" s="378"/>
      <c r="BJ95" s="378">
        <f>IFERROR(IF(VLOOKUP($G95,IS_5_I!$G$3:$J$119,4,FALSE)="","",VLOOKUP($G95,IS_5_I!$G$3:$J$119,4,FALSE)),"")</f>
        <v>0.04</v>
      </c>
      <c r="BK95" s="378" t="str">
        <f>IFERROR(IF(VLOOKUP($G95,EA_48_I!$G$3:$J$119,4,FALSE)="","",VLOOKUP($G95,EA_48_I!$G$3:$J$119,4,FALSE)),"")</f>
        <v>Comuna no costera</v>
      </c>
      <c r="BL95" s="378">
        <f>IFERROR(IF(VLOOKUP($G95,IG_1_I!$G$3:$J$119,4,FALSE)="","",VLOOKUP($G95,IG_1_I!$G$3:$J$119,4,FALSE)),"")</f>
        <v>10.36</v>
      </c>
      <c r="BM95" s="378" t="str">
        <f>IFERROR(IF(VLOOKUP($G95,IG_66_I!$G$3:$H$119,2,FALSE)="","",VLOOKUP($G95,IG_66_I!$G$3:$H$119,2,FALSE)),"")</f>
        <v>SI</v>
      </c>
      <c r="BN95" s="690">
        <f>IFERROR(IF(VLOOKUP($G95,DE_3_I!$G$3:$J$119,4,FALSE)="","",VLOOKUP($G95,DE_3_I!$G$3:$J$119,4,FALSE)),"")</f>
        <v>1.94</v>
      </c>
      <c r="BO95" s="677"/>
      <c r="BP95" s="677"/>
      <c r="BQ95" s="677"/>
      <c r="BR95" s="677"/>
      <c r="BS95" s="378" t="str">
        <f>IFERROR(IF(VLOOKUP($G95,DE_98_IC!#REF!,2,FALSE)="","",VLOOKUP($G95,DE_98_IC!#REF!,2,FALSE)),"")</f>
        <v/>
      </c>
      <c r="BT95" s="378">
        <f>IFERROR(IF(VLOOKUP($G95,IP_6_I!$G$3:$J$119,4,FALSE)="","",VLOOKUP($G95,IP_6_I!$G$3:$J$119,4,FALSE)),"")</f>
        <v>0</v>
      </c>
      <c r="BU95" s="378" t="str">
        <f>IFERROR(IF(VLOOKUP($G95,IP_48_34_34a_I!$G$3:$N$119,7,FALSE)="","",VLOOKUP($G95,IP_48_34_34a_I!$G$3:$N$119,7,FALSE)),"")</f>
        <v>S/ZCH</v>
      </c>
      <c r="BV95" s="378" t="str">
        <f>IFERROR(IF(VLOOKUP($G95,IP_48_34_34a_I!$G$3:$N$119,8,FALSE)="","",VLOOKUP($G95,IP_48_34_34a_I!$G$3:$N$119,8,FALSE)),"")</f>
        <v>S/ZCH</v>
      </c>
      <c r="BW95" s="378" t="str">
        <f>IFERROR(IF(VLOOKUP($G95,IP_48_34_34a_I!$G$3:$N$119,6,FALSE)="","",VLOOKUP($G95,IP_48_34_34a_I!$G$3:$N$119,6,FALSE)),"")</f>
        <v>SI</v>
      </c>
      <c r="BX95" s="378">
        <f>IFERROR(IF(VLOOKUP($G95,IP_43_43a_I!$G$3:$L$119,5,FALSE)="","",VLOOKUP($G95,IP_43_43a_I!$G$3:$L$119,5,FALSE)),"")</f>
        <v>0</v>
      </c>
      <c r="BY95" s="378">
        <f>IFERROR(IF(VLOOKUP($G95,IP_43_43a_I!$G$3:$L$119,6,FALSE)="","",VLOOKUP($G95,IP_43_43a_I!$G$3:$L$119,6,FALSE)),"")</f>
        <v>20</v>
      </c>
      <c r="BZ95" s="378"/>
      <c r="CA95" s="378"/>
      <c r="CB95" s="378"/>
      <c r="CC95" s="378" t="str">
        <f>IFERROR(IF(VLOOKUP($G95,IG_92_I!$G$3:$H$119,2,FALSE)="","",VLOOKUP($G95,IG_92_I!$G$3:$H$119,2,FALSE)),"")</f>
        <v>S/I</v>
      </c>
      <c r="CD95" s="378" t="str">
        <f>IFERROR(IF(VLOOKUP($G95,IG_91_I!$G$3:$K$119,5,FALSE)="","",VLOOKUP($G95,IG_91_I!$G$3:$K$119,5,FALSE)),"")</f>
        <v/>
      </c>
      <c r="CE95" s="378">
        <f>IFERROR(IF(VLOOKUP($G95,IG_90_I!$G$3:$H$119,2,FALSE)="","",VLOOKUP($G95,IG_90_I!$G$3:$H$119,2,FALSE)),"")</f>
        <v>37.72</v>
      </c>
      <c r="CF95" s="96"/>
      <c r="CG95" s="96"/>
      <c r="CH95" s="96"/>
      <c r="CI95" s="96"/>
      <c r="CJ95" s="96"/>
      <c r="CK95" s="96"/>
      <c r="CL95" s="96"/>
      <c r="CM95" s="96"/>
      <c r="CN95" s="96"/>
      <c r="CO95" s="96"/>
      <c r="CP95" s="96"/>
    </row>
    <row r="96" spans="1:94" ht="15" x14ac:dyDescent="0.25">
      <c r="A96" s="429" t="s">
        <v>278</v>
      </c>
      <c r="B96" s="429" t="s">
        <v>279</v>
      </c>
      <c r="C96" s="419" t="s">
        <v>280</v>
      </c>
      <c r="D96" s="392" t="s">
        <v>280</v>
      </c>
      <c r="E96" s="377">
        <v>13001</v>
      </c>
      <c r="F96" s="429" t="s">
        <v>303</v>
      </c>
      <c r="G96" s="677">
        <v>13124</v>
      </c>
      <c r="H96" s="378">
        <f>IFERROR(IF(VLOOKUP($G96,BPU_20_I!$G$3:$H$119,2,FALSE)="","",VLOOKUP($G96,BPU_20_I!$G$3:$H$119,2,FALSE)),"")</f>
        <v>185.01</v>
      </c>
      <c r="I96" s="87">
        <f>IFERROR(IF(VLOOKUP($G96,BPU_21_I!$G$3:$J$119,4,FALSE)="","",VLOOKUP($G96,BPU_21_I!$G$3:$J$119,4,FALSE)),"")</f>
        <v>3.57</v>
      </c>
      <c r="J96" s="378">
        <f>IFERROR(IF(VLOOKUP($G96,BPU_22_I!$G$3:$H$119,2,FALSE)="","",VLOOKUP($G96,BPU_22_I!$G$3:$H$119,2,FALSE)),"")</f>
        <v>1180.17</v>
      </c>
      <c r="K96" s="378">
        <f>IFERROR(IF(VLOOKUP($G96,BPU_23_I!$G$3:$J$119,4,FALSE)="","",VLOOKUP($G96,BPU_23_I!$G$3:$J$119,4,FALSE)),"")</f>
        <v>1.37</v>
      </c>
      <c r="L96" s="378">
        <f>IFERROR(IF(VLOOKUP($G96,BPU_28a_I!$G$3:$J$119,4,FALSE)="","",VLOOKUP($G96,BPU_28a_I!$G$3:$J$119,4,FALSE)),"")</f>
        <v>94.55</v>
      </c>
      <c r="M96" s="378">
        <f>IFERROR(IF(VLOOKUP($G96,BPU_28b_I!$G$3:$J$119,4,FALSE)="","",VLOOKUP($G96,BPU_28b_I!$G$3:$J$119,4,FALSE)),"")</f>
        <v>97.18</v>
      </c>
      <c r="N96" s="378">
        <f>IFERROR(IF(VLOOKUP($G96,BPU_29_I!$G$3:$L$119,6,FALSE)="","",VLOOKUP($G96,BPU_29_I!$G$3:$L$119,6,FALSE)),"")</f>
        <v>4.71</v>
      </c>
      <c r="O96" s="378">
        <f>IFERROR(IF(VLOOKUP($G96,BPU_7_I!$G$3:$H$119,2,FALSE)="","",VLOOKUP($G96,BPU_7_I!$G$3:$H$119,2,FALSE)),"")</f>
        <v>640.9</v>
      </c>
      <c r="P96" s="378">
        <f>IFERROR(IF(VLOOKUP($G96,BPU_8_I!$G$3:$J$119,4,FALSE)="","",VLOOKUP($G96,BPU_8_I!$G$3:$J$119,4,FALSE)),"")</f>
        <v>12.15</v>
      </c>
      <c r="Q96" s="378">
        <f>IFERROR(IF(VLOOKUP($G96,BPU_3_I!$G$3:$H$119,2,FALSE)="","",VLOOKUP($G96,BPU_3_I!$G$3:$H$119,2,FALSE)),"")</f>
        <v>370.15</v>
      </c>
      <c r="R96" s="378">
        <f>IFERROR(IF(VLOOKUP($G96,BPU_4_I!$G$3:$H$119,2,FALSE)="","",VLOOKUP($G96,BPU_4_I!$G$3:$H$119,2,FALSE)),"")</f>
        <v>0.72</v>
      </c>
      <c r="S96" s="378">
        <f>IFERROR(IF(VLOOKUP($G96,BPU_1_I!$G$3:$H$119,2,FALSE)="","",VLOOKUP($G96,BPU_1_I!$G$3:$H$119,2,FALSE)),"")</f>
        <v>547.02</v>
      </c>
      <c r="T96" s="378">
        <f>IFERROR(IF(VLOOKUP($G96,BPU_25_I!$G$3:$H$119,2,FALSE)="","",VLOOKUP($G96,BPU_25_I!$G$3:$H$119,2,FALSE)),"")</f>
        <v>247.58</v>
      </c>
      <c r="U96" s="378">
        <f>IFERROR(IF(VLOOKUP($G96,BPU_26_26x_26b_I!$G$3:$H$119,2,FALSE)="","",VLOOKUP($G96,BPU_26_26x_26b_I!$G$3:$H$119,2,FALSE)),"")</f>
        <v>7.28</v>
      </c>
      <c r="V96" s="378">
        <f>IFERROR(IF(VLOOKUP($G96,BPU_26_26x_26b_I!$G$3:$I$119,3,FALSE)="","",VLOOKUP($G96,BPU_26_26x_26b_I!$G$3:$I$119,3,FALSE)),"")</f>
        <v>7.23</v>
      </c>
      <c r="W96" s="378">
        <f>IFERROR(IF(VLOOKUP($G96,BPU_26_26x_26b_I!$G$3:$J$119,4,FALSE)="","",VLOOKUP($G96,BPU_26_26x_26b_I!$G$3:$J$119,4,FALSE)),"")</f>
        <v>0.14000000000000001</v>
      </c>
      <c r="X96" s="378"/>
      <c r="Y96" s="378">
        <f>IFERROR(IF(VLOOKUP($G96,EA_93_I!$G$3:$L$119,6,FALSE)="","",VLOOKUP($G96,EA_93_I!$G$3:$L$119,6,FALSE)),"")</f>
        <v>0.59</v>
      </c>
      <c r="Z96" s="689">
        <v>36.85</v>
      </c>
      <c r="AA96" s="378">
        <f>IFERROR(IF(VLOOKUP($G96,DE_102_105_16_29_33_I!$G$3:$L$119,6,FALSE)="","",VLOOKUP($G96,DE_102_105_16_29_33_I!$G$3:$L$119,6,FALSE)),"")</f>
        <v>1.3333333333333333</v>
      </c>
      <c r="AB96" s="378">
        <f>IFERROR(IF(VLOOKUP($G96,DE_102_105_16_29_33_I!$G$3:$L$119,2,FALSE)="","",VLOOKUP($G96,DE_102_105_16_29_33_I!$G$3:$L$119,2,FALSE)),"")</f>
        <v>25.4</v>
      </c>
      <c r="AC96" s="378">
        <f>IFERROR(IF(VLOOKUP($G96,DE_102_105_16_29_33_I!$G$3:$L$119,3,FALSE)="","",VLOOKUP($G96,DE_102_105_16_29_33_I!$G$3:$L$119,3,FALSE)),"")</f>
        <v>73.400000000000006</v>
      </c>
      <c r="AD96" s="378">
        <f>IFERROR(IF(VLOOKUP($G96,DE_28_I!$G$3:$J$119,4,FALSE)="","",VLOOKUP($G96,DE_28_I!$G$3:$J$119,4,FALSE)),"")</f>
        <v>8.9969982742121495</v>
      </c>
      <c r="AE96" s="378">
        <f>IFERROR(IF(VLOOKUP($G96,DE_31_I!$G$3:$J$119,4,FALSE)="","",VLOOKUP($G96,DE_31_I!$G$3:$J$119,4,FALSE)),"")</f>
        <v>220.83541218520733</v>
      </c>
      <c r="AF96" s="378">
        <f>IFERROR(IF(VLOOKUP($G96,DE_102_105_16_29_33_I!$G$3:$L$119,4,FALSE)="","",VLOOKUP($G96,DE_102_105_16_29_33_I!$G$3:$L$119,4,FALSE)),"")</f>
        <v>80</v>
      </c>
      <c r="AG96" s="378">
        <f>IFERROR(IF(VLOOKUP($G96,DE_102_105_16_29_33_I!$G$3:$L$119,5,FALSE)="","",VLOOKUP($G96,DE_102_105_16_29_33_I!$G$3:$L$119,5,FALSE)),"")</f>
        <v>105</v>
      </c>
      <c r="AH96" s="378"/>
      <c r="AI96" s="378">
        <f>IFERROR(IF(VLOOKUP($G96,EA_10_90_I!$G$3:$I$119,2,FALSE)="","",VLOOKUP($G96,EA_10_90_I!$G$3:$I$119,2,FALSE)),"")</f>
        <v>24.29</v>
      </c>
      <c r="AJ96" s="378">
        <f>IFERROR(IF(VLOOKUP($G96,EA_10_90_I!$G$3:$I$119,3,FALSE)="","",VLOOKUP($G96,EA_10_90_I!$G$3:$I$119,3,FALSE)),"")</f>
        <v>19.41</v>
      </c>
      <c r="AK96" s="378"/>
      <c r="AL96" s="378"/>
      <c r="AM96" s="690">
        <f>IFERROR(IF(VLOOKUP($G96,EA_34_I!$G$3:$J$119,4,FALSE)="","",VLOOKUP($G96,EA_34_I!$G$3:$J$119,4,FALSE)),"")</f>
        <v>0.99462566604957492</v>
      </c>
      <c r="AN96" s="378" t="str">
        <f>IFERROR(IF(VLOOKUP($G96,EA_35_I!$G$3:$J$119,4,FALSE)="","",VLOOKUP($G96,EA_35_I!$G$3:$J$119,4,FALSE)),"")</f>
        <v>S/R</v>
      </c>
      <c r="AO96" s="378">
        <f>IFERROR(IF(VLOOKUP($G96,EA_22_22a_I!$G$3:$J$119,4,FALSE)="","",VLOOKUP($G96,EA_22_22a_I!$G$3:$J$119,4,FALSE)),"")</f>
        <v>682.73</v>
      </c>
      <c r="AP96" s="378">
        <f>IFERROR(IF(VLOOKUP($G96,EA_22_22a_I!$G$3:$L$119,6,FALSE)="","",VLOOKUP($G96,EA_22_22a_I!$G$3:$L$119,6,FALSE)),"")</f>
        <v>1199.0899999999999</v>
      </c>
      <c r="AQ96" s="378">
        <f>IFERROR(IF(VLOOKUP($G96,EA_23_I!$G$3:$L$119,6,FALSE)="","",VLOOKUP($G96,EA_23_I!$G$3:$L$119,6,FALSE)),"")</f>
        <v>0.21</v>
      </c>
      <c r="AR96" s="378"/>
      <c r="AS96" s="378"/>
      <c r="AT96" s="378"/>
      <c r="AU96" s="378">
        <f>IFERROR(IF(VLOOKUP($G96,BPU_24_I!$G$3:$J$119,4,FALSE)="","",VLOOKUP($G96,BPU_24_I!$G$3:$J$119,4,FALSE)),"")</f>
        <v>635.78</v>
      </c>
      <c r="AV96" s="378">
        <f>IFERROR(IF(VLOOKUP($G96,IS_91_I!$G$3:$H$119,2,FALSE)="","",VLOOKUP($G96,IS_91_I!$G$3:$H$119,2,FALSE)),"")</f>
        <v>8.9700000000000006</v>
      </c>
      <c r="AW96" s="378">
        <f>IFERROR(IF(VLOOKUP($G96,IS_40_I!$G$3:$H$119,2,FALSE)="","",VLOOKUP($G96,IS_40_I!$G$3:$H$119,2,FALSE)),"")</f>
        <v>40.11</v>
      </c>
      <c r="AX96" s="378">
        <f>IFERROR(IF(VLOOKUP($G96,IS_31_I!$G$3:$H$119,2,FALSE)="","",VLOOKUP($G96,IS_31_I!$G$3:$H$119,2,FALSE)),"")</f>
        <v>9.2899999999999991</v>
      </c>
      <c r="AY96" s="378">
        <f>IFERROR(IF(VLOOKUP($G96,IS_32_I!$G$3:$H$119,2,FALSE)="","",VLOOKUP($G96,IS_32_I!$G$3:$H$119,2,FALSE)),"")</f>
        <v>4718</v>
      </c>
      <c r="AZ96" s="378">
        <f>IFERROR(IF(VLOOKUP($G96,IS_33_I!$G$3:$H$119,2,FALSE)="","",VLOOKUP($G96,IS_33_I!$G$3:$H$119,2,FALSE)),"")</f>
        <v>8.08</v>
      </c>
      <c r="BA96" s="378">
        <f>IFERROR(IF(VLOOKUP($G96,IS_34_I!$G$3:$H$119,2,FALSE)="","",VLOOKUP($G96,IS_34_I!$G$3:$H$119,2,FALSE)),"")</f>
        <v>2.64</v>
      </c>
      <c r="BB96" s="378">
        <f>IFERROR(IF(VLOOKUP($G96,IS_36_I!$G$3:$I$119,3,FALSE)="","",VLOOKUP($G96,IS_36_I!$G$3:$I$119,3,FALSE)),"")</f>
        <v>7.77</v>
      </c>
      <c r="BC96" s="378">
        <f>IFERROR(IF(VLOOKUP($G96,IS_37_I!$G$3:$I$119,3,FALSE)="","",VLOOKUP($G96,IS_37_I!$G$3:$I$119,3,FALSE)),"")</f>
        <v>20.52</v>
      </c>
      <c r="BD96" s="378">
        <f>IFERROR(IF(VLOOKUP($G96,IS_39_I!$G$3:$L$119,6,FALSE)="","",VLOOKUP($G96,IS_39_I!$G$3:$L$119,6,FALSE)),"")</f>
        <v>37.5</v>
      </c>
      <c r="BE96" s="378">
        <f>IFERROR(IF(VLOOKUP($G96,IS_39a_I!$G$3:$J$119,4,FALSE)="","",VLOOKUP($G96,IS_39a_I!$G$3:$J$119,4,FALSE)),"")</f>
        <v>35.950000000000003</v>
      </c>
      <c r="BF96" s="378">
        <f>IFERROR(IF(VLOOKUP($G96,IS_58_I!$G$3:$L$119,6,FALSE)="","",VLOOKUP($G96,IS_58_I!$G$3:$L$119,6,FALSE)),"")</f>
        <v>0.46702600132501249</v>
      </c>
      <c r="BG96" s="378"/>
      <c r="BH96" s="378">
        <f>IFERROR(IF(VLOOKUP($G96,DE_48_I!$G$3:$J$119,4,FALSE)="","",VLOOKUP($G96,DE_48_I!$G$3:$J$119,4,FALSE)),"")</f>
        <v>10.52</v>
      </c>
      <c r="BI96" s="378"/>
      <c r="BJ96" s="378">
        <f>IFERROR(IF(VLOOKUP($G96,IS_5_I!$G$3:$J$119,4,FALSE)="","",VLOOKUP($G96,IS_5_I!$G$3:$J$119,4,FALSE)),"")</f>
        <v>0.01</v>
      </c>
      <c r="BK96" s="378" t="str">
        <f>IFERROR(IF(VLOOKUP($G96,EA_48_I!$G$3:$J$119,4,FALSE)="","",VLOOKUP($G96,EA_48_I!$G$3:$J$119,4,FALSE)),"")</f>
        <v>Comuna no costera</v>
      </c>
      <c r="BL96" s="378">
        <f>IFERROR(IF(VLOOKUP($G96,IG_1_I!$G$3:$J$119,4,FALSE)="","",VLOOKUP($G96,IG_1_I!$G$3:$J$119,4,FALSE)),"")</f>
        <v>12.28</v>
      </c>
      <c r="BM96" s="378" t="str">
        <f>IFERROR(IF(VLOOKUP($G96,IG_66_I!$G$3:$H$119,2,FALSE)="","",VLOOKUP($G96,IG_66_I!$G$3:$H$119,2,FALSE)),"")</f>
        <v>NO</v>
      </c>
      <c r="BN96" s="690">
        <f>IFERROR(IF(VLOOKUP($G96,DE_3_I!$G$3:$J$119,4,FALSE)="","",VLOOKUP($G96,DE_3_I!$G$3:$J$119,4,FALSE)),"")</f>
        <v>29.6</v>
      </c>
      <c r="BO96" s="677"/>
      <c r="BP96" s="677"/>
      <c r="BQ96" s="677"/>
      <c r="BR96" s="677"/>
      <c r="BS96" s="378" t="str">
        <f>IFERROR(IF(VLOOKUP($G96,DE_98_IC!#REF!,2,FALSE)="","",VLOOKUP($G96,DE_98_IC!#REF!,2,FALSE)),"")</f>
        <v/>
      </c>
      <c r="BT96" s="378">
        <f>IFERROR(IF(VLOOKUP($G96,IP_6_I!$G$3:$J$119,4,FALSE)="","",VLOOKUP($G96,IP_6_I!$G$3:$J$119,4,FALSE)),"")</f>
        <v>0</v>
      </c>
      <c r="BU96" s="378" t="str">
        <f>IFERROR(IF(VLOOKUP($G96,IP_48_34_34a_I!$G$3:$N$119,7,FALSE)="","",VLOOKUP($G96,IP_48_34_34a_I!$G$3:$N$119,7,FALSE)),"")</f>
        <v>S/ZCH</v>
      </c>
      <c r="BV96" s="378" t="str">
        <f>IFERROR(IF(VLOOKUP($G96,IP_48_34_34a_I!$G$3:$N$119,8,FALSE)="","",VLOOKUP($G96,IP_48_34_34a_I!$G$3:$N$119,8,FALSE)),"")</f>
        <v>S/ZCH</v>
      </c>
      <c r="BW96" s="378" t="str">
        <f>IFERROR(IF(VLOOKUP($G96,IP_48_34_34a_I!$G$3:$N$119,6,FALSE)="","",VLOOKUP($G96,IP_48_34_34a_I!$G$3:$N$119,6,FALSE)),"")</f>
        <v>NO</v>
      </c>
      <c r="BX96" s="378" t="str">
        <f>IFERROR(IF(VLOOKUP($G96,IP_43_43a_I!$G$3:$L$119,5,FALSE)="","",VLOOKUP($G96,IP_43_43a_I!$G$3:$L$119,5,FALSE)),"")</f>
        <v>Sin ZT</v>
      </c>
      <c r="BY96" s="378" t="str">
        <f>IFERROR(IF(VLOOKUP($G96,IP_43_43a_I!$G$3:$L$119,6,FALSE)="","",VLOOKUP($G96,IP_43_43a_I!$G$3:$L$119,6,FALSE)),"")</f>
        <v>Sin ZT</v>
      </c>
      <c r="BZ96" s="378"/>
      <c r="CA96" s="378"/>
      <c r="CB96" s="378"/>
      <c r="CC96" s="378" t="str">
        <f>IFERROR(IF(VLOOKUP($G96,IG_92_I!$G$3:$H$119,2,FALSE)="","",VLOOKUP($G96,IG_92_I!$G$3:$H$119,2,FALSE)),"")</f>
        <v>S/I</v>
      </c>
      <c r="CD96" s="378" t="str">
        <f>IFERROR(IF(VLOOKUP($G96,IG_91_I!$G$3:$K$119,5,FALSE)="","",VLOOKUP($G96,IG_91_I!$G$3:$K$119,5,FALSE)),"")</f>
        <v/>
      </c>
      <c r="CE96" s="378">
        <f>IFERROR(IF(VLOOKUP($G96,IG_90_I!$G$3:$H$119,2,FALSE)="","",VLOOKUP($G96,IG_90_I!$G$3:$H$119,2,FALSE)),"")</f>
        <v>24.1</v>
      </c>
      <c r="CF96" s="96"/>
      <c r="CG96" s="96"/>
      <c r="CH96" s="96"/>
      <c r="CI96" s="96"/>
      <c r="CJ96" s="96"/>
      <c r="CK96" s="96"/>
      <c r="CL96" s="96"/>
      <c r="CM96" s="96"/>
      <c r="CN96" s="96"/>
      <c r="CO96" s="96"/>
      <c r="CP96" s="96"/>
    </row>
    <row r="97" spans="1:94" ht="15" x14ac:dyDescent="0.25">
      <c r="A97" s="429" t="s">
        <v>278</v>
      </c>
      <c r="B97" s="429" t="s">
        <v>279</v>
      </c>
      <c r="C97" s="419" t="s">
        <v>280</v>
      </c>
      <c r="D97" s="392" t="s">
        <v>280</v>
      </c>
      <c r="E97" s="377">
        <v>13001</v>
      </c>
      <c r="F97" s="429" t="s">
        <v>304</v>
      </c>
      <c r="G97" s="677">
        <v>13125</v>
      </c>
      <c r="H97" s="378">
        <f>IFERROR(IF(VLOOKUP($G97,BPU_20_I!$G$3:$H$119,2,FALSE)="","",VLOOKUP($G97,BPU_20_I!$G$3:$H$119,2,FALSE)),"")</f>
        <v>206.69</v>
      </c>
      <c r="I97" s="87">
        <f>IFERROR(IF(VLOOKUP($G97,BPU_21_I!$G$3:$J$119,4,FALSE)="","",VLOOKUP($G97,BPU_21_I!$G$3:$J$119,4,FALSE)),"")</f>
        <v>3.63</v>
      </c>
      <c r="J97" s="378">
        <f>IFERROR(IF(VLOOKUP($G97,BPU_22_I!$G$3:$H$119,2,FALSE)="","",VLOOKUP($G97,BPU_22_I!$G$3:$H$119,2,FALSE)),"")</f>
        <v>1037.81</v>
      </c>
      <c r="K97" s="378">
        <f>IFERROR(IF(VLOOKUP($G97,BPU_23_I!$G$3:$J$119,4,FALSE)="","",VLOOKUP($G97,BPU_23_I!$G$3:$J$119,4,FALSE)),"")</f>
        <v>0.61</v>
      </c>
      <c r="L97" s="378">
        <f>IFERROR(IF(VLOOKUP($G97,BPU_28a_I!$G$3:$J$119,4,FALSE)="","",VLOOKUP($G97,BPU_28a_I!$G$3:$J$119,4,FALSE)),"")</f>
        <v>94.18</v>
      </c>
      <c r="M97" s="378">
        <f>IFERROR(IF(VLOOKUP($G97,BPU_28b_I!$G$3:$J$119,4,FALSE)="","",VLOOKUP($G97,BPU_28b_I!$G$3:$J$119,4,FALSE)),"")</f>
        <v>99.86</v>
      </c>
      <c r="N97" s="378">
        <f>IFERROR(IF(VLOOKUP($G97,BPU_29_I!$G$3:$L$119,6,FALSE)="","",VLOOKUP($G97,BPU_29_I!$G$3:$L$119,6,FALSE)),"")</f>
        <v>4.03</v>
      </c>
      <c r="O97" s="378">
        <f>IFERROR(IF(VLOOKUP($G97,BPU_7_I!$G$3:$H$119,2,FALSE)="","",VLOOKUP($G97,BPU_7_I!$G$3:$H$119,2,FALSE)),"")</f>
        <v>880.77</v>
      </c>
      <c r="P97" s="378">
        <f>IFERROR(IF(VLOOKUP($G97,BPU_8_I!$G$3:$J$119,4,FALSE)="","",VLOOKUP($G97,BPU_8_I!$G$3:$J$119,4,FALSE)),"")</f>
        <v>7.25</v>
      </c>
      <c r="Q97" s="378">
        <f>IFERROR(IF(VLOOKUP($G97,BPU_3_I!$G$3:$H$119,2,FALSE)="","",VLOOKUP($G97,BPU_3_I!$G$3:$H$119,2,FALSE)),"")</f>
        <v>612.78</v>
      </c>
      <c r="R97" s="378">
        <f>IFERROR(IF(VLOOKUP($G97,BPU_4_I!$G$3:$H$119,2,FALSE)="","",VLOOKUP($G97,BPU_4_I!$G$3:$H$119,2,FALSE)),"")</f>
        <v>0.83</v>
      </c>
      <c r="S97" s="378">
        <f>IFERROR(IF(VLOOKUP($G97,BPU_1_I!$G$3:$H$119,2,FALSE)="","",VLOOKUP($G97,BPU_1_I!$G$3:$H$119,2,FALSE)),"")</f>
        <v>644.70000000000005</v>
      </c>
      <c r="T97" s="378">
        <f>IFERROR(IF(VLOOKUP($G97,BPU_25_I!$G$3:$H$119,2,FALSE)="","",VLOOKUP($G97,BPU_25_I!$G$3:$H$119,2,FALSE)),"")</f>
        <v>303.19</v>
      </c>
      <c r="U97" s="378">
        <f>IFERROR(IF(VLOOKUP($G97,BPU_26_26x_26b_I!$G$3:$H$119,2,FALSE)="","",VLOOKUP($G97,BPU_26_26x_26b_I!$G$3:$H$119,2,FALSE)),"")</f>
        <v>6.22</v>
      </c>
      <c r="V97" s="378">
        <f>IFERROR(IF(VLOOKUP($G97,BPU_26_26x_26b_I!$G$3:$I$119,3,FALSE)="","",VLOOKUP($G97,BPU_26_26x_26b_I!$G$3:$I$119,3,FALSE)),"")</f>
        <v>6.22</v>
      </c>
      <c r="W97" s="378">
        <f>IFERROR(IF(VLOOKUP($G97,BPU_26_26x_26b_I!$G$3:$J$119,4,FALSE)="","",VLOOKUP($G97,BPU_26_26x_26b_I!$G$3:$J$119,4,FALSE)),"")</f>
        <v>0.05</v>
      </c>
      <c r="X97" s="378"/>
      <c r="Y97" s="378">
        <f>IFERROR(IF(VLOOKUP($G97,EA_93_I!$G$3:$L$119,6,FALSE)="","",VLOOKUP($G97,EA_93_I!$G$3:$L$119,6,FALSE)),"")</f>
        <v>2.16</v>
      </c>
      <c r="Z97" s="689">
        <v>24.25</v>
      </c>
      <c r="AA97" s="378">
        <f>IFERROR(IF(VLOOKUP($G97,DE_102_105_16_29_33_I!$G$3:$L$119,6,FALSE)="","",VLOOKUP($G97,DE_102_105_16_29_33_I!$G$3:$L$119,6,FALSE)),"")</f>
        <v>1.5</v>
      </c>
      <c r="AB97" s="378">
        <f>IFERROR(IF(VLOOKUP($G97,DE_102_105_16_29_33_I!$G$3:$L$119,2,FALSE)="","",VLOOKUP($G97,DE_102_105_16_29_33_I!$G$3:$L$119,2,FALSE)),"")</f>
        <v>32.1</v>
      </c>
      <c r="AC97" s="378">
        <f>IFERROR(IF(VLOOKUP($G97,DE_102_105_16_29_33_I!$G$3:$L$119,3,FALSE)="","",VLOOKUP($G97,DE_102_105_16_29_33_I!$G$3:$L$119,3,FALSE)),"")</f>
        <v>71.900000000000006</v>
      </c>
      <c r="AD97" s="378">
        <f>IFERROR(IF(VLOOKUP($G97,DE_28_I!$G$3:$J$119,4,FALSE)="","",VLOOKUP($G97,DE_28_I!$G$3:$J$119,4,FALSE)),"")</f>
        <v>2.1520000688640022</v>
      </c>
      <c r="AE97" s="378">
        <f>IFERROR(IF(VLOOKUP($G97,DE_31_I!$G$3:$J$119,4,FALSE)="","",VLOOKUP($G97,DE_31_I!$G$3:$J$119,4,FALSE)),"")</f>
        <v>193.2496061839874</v>
      </c>
      <c r="AF97" s="378">
        <f>IFERROR(IF(VLOOKUP($G97,DE_102_105_16_29_33_I!$G$3:$L$119,4,FALSE)="","",VLOOKUP($G97,DE_102_105_16_29_33_I!$G$3:$L$119,4,FALSE)),"")</f>
        <v>105</v>
      </c>
      <c r="AG97" s="378">
        <f>IFERROR(IF(VLOOKUP($G97,DE_102_105_16_29_33_I!$G$3:$L$119,5,FALSE)="","",VLOOKUP($G97,DE_102_105_16_29_33_I!$G$3:$L$119,5,FALSE)),"")</f>
        <v>120</v>
      </c>
      <c r="AH97" s="378"/>
      <c r="AI97" s="378">
        <f>IFERROR(IF(VLOOKUP($G97,EA_10_90_I!$G$3:$I$119,2,FALSE)="","",VLOOKUP($G97,EA_10_90_I!$G$3:$I$119,2,FALSE)),"")</f>
        <v>29.47</v>
      </c>
      <c r="AJ97" s="378">
        <f>IFERROR(IF(VLOOKUP($G97,EA_10_90_I!$G$3:$I$119,3,FALSE)="","",VLOOKUP($G97,EA_10_90_I!$G$3:$I$119,3,FALSE)),"")</f>
        <v>16.850000000000001</v>
      </c>
      <c r="AK97" s="378"/>
      <c r="AL97" s="378"/>
      <c r="AM97" s="690">
        <f>IFERROR(IF(VLOOKUP($G97,EA_34_I!$G$3:$J$119,4,FALSE)="","",VLOOKUP($G97,EA_34_I!$G$3:$J$119,4,FALSE)),"")</f>
        <v>1.2215961048445001</v>
      </c>
      <c r="AN97" s="378">
        <f>IFERROR(IF(VLOOKUP($G97,EA_35_I!$G$3:$J$119,4,FALSE)="","",VLOOKUP($G97,EA_35_I!$G$3:$J$119,4,FALSE)),"")</f>
        <v>1.08</v>
      </c>
      <c r="AO97" s="378">
        <f>IFERROR(IF(VLOOKUP($G97,EA_22_22a_I!$G$3:$J$119,4,FALSE)="","",VLOOKUP($G97,EA_22_22a_I!$G$3:$J$119,4,FALSE)),"")</f>
        <v>645.47</v>
      </c>
      <c r="AP97" s="378">
        <f>IFERROR(IF(VLOOKUP($G97,EA_22_22a_I!$G$3:$L$119,6,FALSE)="","",VLOOKUP($G97,EA_22_22a_I!$G$3:$L$119,6,FALSE)),"")</f>
        <v>1515.86</v>
      </c>
      <c r="AQ97" s="378">
        <f>IFERROR(IF(VLOOKUP($G97,EA_23_I!$G$3:$L$119,6,FALSE)="","",VLOOKUP($G97,EA_23_I!$G$3:$L$119,6,FALSE)),"")</f>
        <v>0.06</v>
      </c>
      <c r="AR97" s="378"/>
      <c r="AS97" s="378"/>
      <c r="AT97" s="378"/>
      <c r="AU97" s="378">
        <f>IFERROR(IF(VLOOKUP($G97,BPU_24_I!$G$3:$J$119,4,FALSE)="","",VLOOKUP($G97,BPU_24_I!$G$3:$J$119,4,FALSE)),"")</f>
        <v>661.94</v>
      </c>
      <c r="AV97" s="378">
        <f>IFERROR(IF(VLOOKUP($G97,IS_91_I!$G$3:$H$119,2,FALSE)="","",VLOOKUP($G97,IS_91_I!$G$3:$H$119,2,FALSE)),"")</f>
        <v>12.44</v>
      </c>
      <c r="AW97" s="378">
        <f>IFERROR(IF(VLOOKUP($G97,IS_40_I!$G$3:$H$119,2,FALSE)="","",VLOOKUP($G97,IS_40_I!$G$3:$H$119,2,FALSE)),"")</f>
        <v>32.17</v>
      </c>
      <c r="AX97" s="378">
        <f>IFERROR(IF(VLOOKUP($G97,IS_31_I!$G$3:$H$119,2,FALSE)="","",VLOOKUP($G97,IS_31_I!$G$3:$H$119,2,FALSE)),"")</f>
        <v>7.25</v>
      </c>
      <c r="AY97" s="378">
        <f>IFERROR(IF(VLOOKUP($G97,IS_32_I!$G$3:$H$119,2,FALSE)="","",VLOOKUP($G97,IS_32_I!$G$3:$H$119,2,FALSE)),"")</f>
        <v>3467</v>
      </c>
      <c r="AZ97" s="378">
        <f>IFERROR(IF(VLOOKUP($G97,IS_33_I!$G$3:$H$119,2,FALSE)="","",VLOOKUP($G97,IS_33_I!$G$3:$H$119,2,FALSE)),"")</f>
        <v>7.08</v>
      </c>
      <c r="BA97" s="378">
        <f>IFERROR(IF(VLOOKUP($G97,IS_34_I!$G$3:$H$119,2,FALSE)="","",VLOOKUP($G97,IS_34_I!$G$3:$H$119,2,FALSE)),"")</f>
        <v>1.71</v>
      </c>
      <c r="BB97" s="378">
        <f>IFERROR(IF(VLOOKUP($G97,IS_36_I!$G$3:$I$119,3,FALSE)="","",VLOOKUP($G97,IS_36_I!$G$3:$I$119,3,FALSE)),"")</f>
        <v>7.82</v>
      </c>
      <c r="BC97" s="378">
        <f>IFERROR(IF(VLOOKUP($G97,IS_37_I!$G$3:$I$119,3,FALSE)="","",VLOOKUP($G97,IS_37_I!$G$3:$I$119,3,FALSE)),"")</f>
        <v>18.54</v>
      </c>
      <c r="BD97" s="378">
        <f>IFERROR(IF(VLOOKUP($G97,IS_39_I!$G$3:$L$119,6,FALSE)="","",VLOOKUP($G97,IS_39_I!$G$3:$L$119,6,FALSE)),"")</f>
        <v>51.72</v>
      </c>
      <c r="BE97" s="378">
        <f>IFERROR(IF(VLOOKUP($G97,IS_39a_I!$G$3:$J$119,4,FALSE)="","",VLOOKUP($G97,IS_39a_I!$G$3:$J$119,4,FALSE)),"")</f>
        <v>36.99</v>
      </c>
      <c r="BF97" s="378">
        <f>IFERROR(IF(VLOOKUP($G97,IS_58_I!$G$3:$L$119,6,FALSE)="","",VLOOKUP($G97,IS_58_I!$G$3:$L$119,6,FALSE)),"")</f>
        <v>0.65636002100352064</v>
      </c>
      <c r="BG97" s="378"/>
      <c r="BH97" s="378">
        <f>IFERROR(IF(VLOOKUP($G97,DE_48_I!$G$3:$J$119,4,FALSE)="","",VLOOKUP($G97,DE_48_I!$G$3:$J$119,4,FALSE)),"")</f>
        <v>9.27</v>
      </c>
      <c r="BI97" s="378"/>
      <c r="BJ97" s="378">
        <f>IFERROR(IF(VLOOKUP($G97,IS_5_I!$G$3:$J$119,4,FALSE)="","",VLOOKUP($G97,IS_5_I!$G$3:$J$119,4,FALSE)),"")</f>
        <v>0.09</v>
      </c>
      <c r="BK97" s="378" t="str">
        <f>IFERROR(IF(VLOOKUP($G97,EA_48_I!$G$3:$J$119,4,FALSE)="","",VLOOKUP($G97,EA_48_I!$G$3:$J$119,4,FALSE)),"")</f>
        <v>Comuna no costera</v>
      </c>
      <c r="BL97" s="378">
        <f>IFERROR(IF(VLOOKUP($G97,IG_1_I!$G$3:$J$119,4,FALSE)="","",VLOOKUP($G97,IG_1_I!$G$3:$J$119,4,FALSE)),"")</f>
        <v>13.98</v>
      </c>
      <c r="BM97" s="378" t="str">
        <f>IFERROR(IF(VLOOKUP($G97,IG_66_I!$G$3:$H$119,2,FALSE)="","",VLOOKUP($G97,IG_66_I!$G$3:$H$119,2,FALSE)),"")</f>
        <v>NO</v>
      </c>
      <c r="BN97" s="690">
        <f>IFERROR(IF(VLOOKUP($G97,DE_3_I!$G$3:$J$119,4,FALSE)="","",VLOOKUP($G97,DE_3_I!$G$3:$J$119,4,FALSE)),"")</f>
        <v>16.149999999999999</v>
      </c>
      <c r="BO97" s="677"/>
      <c r="BP97" s="677"/>
      <c r="BQ97" s="677"/>
      <c r="BR97" s="677"/>
      <c r="BS97" s="378" t="str">
        <f>IFERROR(IF(VLOOKUP($G97,DE_98_IC!#REF!,2,FALSE)="","",VLOOKUP($G97,DE_98_IC!#REF!,2,FALSE)),"")</f>
        <v/>
      </c>
      <c r="BT97" s="378">
        <f>IFERROR(IF(VLOOKUP($G97,IP_6_I!$G$3:$J$119,4,FALSE)="","",VLOOKUP($G97,IP_6_I!$G$3:$J$119,4,FALSE)),"")</f>
        <v>0</v>
      </c>
      <c r="BU97" s="378" t="str">
        <f>IFERROR(IF(VLOOKUP($G97,IP_48_34_34a_I!$G$3:$N$119,7,FALSE)="","",VLOOKUP($G97,IP_48_34_34a_I!$G$3:$N$119,7,FALSE)),"")</f>
        <v>SI</v>
      </c>
      <c r="BV97" s="378" t="str">
        <f>IFERROR(IF(VLOOKUP($G97,IP_48_34_34a_I!$G$3:$N$119,8,FALSE)="","",VLOOKUP($G97,IP_48_34_34a_I!$G$3:$N$119,8,FALSE)),"")</f>
        <v>NO</v>
      </c>
      <c r="BW97" s="378" t="str">
        <f>IFERROR(IF(VLOOKUP($G97,IP_48_34_34a_I!$G$3:$N$119,6,FALSE)="","",VLOOKUP($G97,IP_48_34_34a_I!$G$3:$N$119,6,FALSE)),"")</f>
        <v>NO</v>
      </c>
      <c r="BX97" s="378" t="str">
        <f>IFERROR(IF(VLOOKUP($G97,IP_43_43a_I!$G$3:$L$119,5,FALSE)="","",VLOOKUP($G97,IP_43_43a_I!$G$3:$L$119,5,FALSE)),"")</f>
        <v>Sin ZT</v>
      </c>
      <c r="BY97" s="378" t="str">
        <f>IFERROR(IF(VLOOKUP($G97,IP_43_43a_I!$G$3:$L$119,6,FALSE)="","",VLOOKUP($G97,IP_43_43a_I!$G$3:$L$119,6,FALSE)),"")</f>
        <v>Sin ZT</v>
      </c>
      <c r="BZ97" s="378"/>
      <c r="CA97" s="378"/>
      <c r="CB97" s="378"/>
      <c r="CC97" s="378" t="str">
        <f>IFERROR(IF(VLOOKUP($G97,IG_92_I!$G$3:$H$119,2,FALSE)="","",VLOOKUP($G97,IG_92_I!$G$3:$H$119,2,FALSE)),"")</f>
        <v>NO</v>
      </c>
      <c r="CD97" s="378">
        <f>IFERROR(IF(VLOOKUP($G97,IG_91_I!$G$3:$K$119,5,FALSE)="","",VLOOKUP($G97,IG_91_I!$G$3:$K$119,5,FALSE)),"")</f>
        <v>837.1</v>
      </c>
      <c r="CE97" s="378">
        <f>IFERROR(IF(VLOOKUP($G97,IG_90_I!$G$3:$H$119,2,FALSE)="","",VLOOKUP($G97,IG_90_I!$G$3:$H$119,2,FALSE)),"")</f>
        <v>29.6</v>
      </c>
      <c r="CF97" s="96"/>
      <c r="CG97" s="96"/>
      <c r="CH97" s="96"/>
      <c r="CI97" s="96"/>
      <c r="CJ97" s="96"/>
      <c r="CK97" s="96"/>
      <c r="CL97" s="96"/>
      <c r="CM97" s="96"/>
      <c r="CN97" s="96"/>
      <c r="CO97" s="96"/>
      <c r="CP97" s="96"/>
    </row>
    <row r="98" spans="1:94" ht="15" x14ac:dyDescent="0.25">
      <c r="A98" s="429" t="s">
        <v>278</v>
      </c>
      <c r="B98" s="429" t="s">
        <v>279</v>
      </c>
      <c r="C98" s="419" t="s">
        <v>280</v>
      </c>
      <c r="D98" s="392" t="s">
        <v>280</v>
      </c>
      <c r="E98" s="377">
        <v>13001</v>
      </c>
      <c r="F98" s="429" t="s">
        <v>305</v>
      </c>
      <c r="G98" s="677">
        <v>13126</v>
      </c>
      <c r="H98" s="378">
        <f>IFERROR(IF(VLOOKUP($G98,BPU_20_I!$G$3:$H$119,2,FALSE)="","",VLOOKUP($G98,BPU_20_I!$G$3:$H$119,2,FALSE)),"")</f>
        <v>344.91</v>
      </c>
      <c r="I98" s="87">
        <f>IFERROR(IF(VLOOKUP($G98,BPU_21_I!$G$3:$J$119,4,FALSE)="","",VLOOKUP($G98,BPU_21_I!$G$3:$J$119,4,FALSE)),"")</f>
        <v>2</v>
      </c>
      <c r="J98" s="378">
        <f>IFERROR(IF(VLOOKUP($G98,BPU_22_I!$G$3:$H$119,2,FALSE)="","",VLOOKUP($G98,BPU_22_I!$G$3:$H$119,2,FALSE)),"")</f>
        <v>1297.3800000000001</v>
      </c>
      <c r="K98" s="378">
        <f>IFERROR(IF(VLOOKUP($G98,BPU_23_I!$G$3:$J$119,4,FALSE)="","",VLOOKUP($G98,BPU_23_I!$G$3:$J$119,4,FALSE)),"")</f>
        <v>2.36</v>
      </c>
      <c r="L98" s="378">
        <f>IFERROR(IF(VLOOKUP($G98,BPU_28a_I!$G$3:$J$119,4,FALSE)="","",VLOOKUP($G98,BPU_28a_I!$G$3:$J$119,4,FALSE)),"")</f>
        <v>63.21</v>
      </c>
      <c r="M98" s="378">
        <f>IFERROR(IF(VLOOKUP($G98,BPU_28b_I!$G$3:$J$119,4,FALSE)="","",VLOOKUP($G98,BPU_28b_I!$G$3:$J$119,4,FALSE)),"")</f>
        <v>100</v>
      </c>
      <c r="N98" s="378">
        <f>IFERROR(IF(VLOOKUP($G98,BPU_29_I!$G$3:$L$119,6,FALSE)="","",VLOOKUP($G98,BPU_29_I!$G$3:$L$119,6,FALSE)),"")</f>
        <v>3.63</v>
      </c>
      <c r="O98" s="378">
        <f>IFERROR(IF(VLOOKUP($G98,BPU_7_I!$G$3:$H$119,2,FALSE)="","",VLOOKUP($G98,BPU_7_I!$G$3:$H$119,2,FALSE)),"")</f>
        <v>778.23</v>
      </c>
      <c r="P98" s="378">
        <f>IFERROR(IF(VLOOKUP($G98,BPU_8_I!$G$3:$J$119,4,FALSE)="","",VLOOKUP($G98,BPU_8_I!$G$3:$J$119,4,FALSE)),"")</f>
        <v>10.199999999999999</v>
      </c>
      <c r="Q98" s="378">
        <f>IFERROR(IF(VLOOKUP($G98,BPU_3_I!$G$3:$H$119,2,FALSE)="","",VLOOKUP($G98,BPU_3_I!$G$3:$H$119,2,FALSE)),"")</f>
        <v>426.47</v>
      </c>
      <c r="R98" s="378">
        <f>IFERROR(IF(VLOOKUP($G98,BPU_4_I!$G$3:$H$119,2,FALSE)="","",VLOOKUP($G98,BPU_4_I!$G$3:$H$119,2,FALSE)),"")</f>
        <v>1.22</v>
      </c>
      <c r="S98" s="378">
        <f>IFERROR(IF(VLOOKUP($G98,BPU_1_I!$G$3:$H$119,2,FALSE)="","",VLOOKUP($G98,BPU_1_I!$G$3:$H$119,2,FALSE)),"")</f>
        <v>519.44000000000005</v>
      </c>
      <c r="T98" s="378">
        <f>IFERROR(IF(VLOOKUP($G98,BPU_25_I!$G$3:$H$119,2,FALSE)="","",VLOOKUP($G98,BPU_25_I!$G$3:$H$119,2,FALSE)),"")</f>
        <v>198.06</v>
      </c>
      <c r="U98" s="378">
        <f>IFERROR(IF(VLOOKUP($G98,BPU_26_26x_26b_I!$G$3:$H$119,2,FALSE)="","",VLOOKUP($G98,BPU_26_26x_26b_I!$G$3:$H$119,2,FALSE)),"")</f>
        <v>7.12</v>
      </c>
      <c r="V98" s="378">
        <f>IFERROR(IF(VLOOKUP($G98,BPU_26_26x_26b_I!$G$3:$I$119,3,FALSE)="","",VLOOKUP($G98,BPU_26_26x_26b_I!$G$3:$I$119,3,FALSE)),"")</f>
        <v>7.06</v>
      </c>
      <c r="W98" s="378">
        <f>IFERROR(IF(VLOOKUP($G98,BPU_26_26x_26b_I!$G$3:$J$119,4,FALSE)="","",VLOOKUP($G98,BPU_26_26x_26b_I!$G$3:$J$119,4,FALSE)),"")</f>
        <v>0.44</v>
      </c>
      <c r="X98" s="378"/>
      <c r="Y98" s="378">
        <f>IFERROR(IF(VLOOKUP($G98,EA_93_I!$G$3:$L$119,6,FALSE)="","",VLOOKUP($G98,EA_93_I!$G$3:$L$119,6,FALSE)),"")</f>
        <v>6.29</v>
      </c>
      <c r="Z98" s="689">
        <v>71.39</v>
      </c>
      <c r="AA98" s="378">
        <f>IFERROR(IF(VLOOKUP($G98,DE_102_105_16_29_33_I!$G$3:$L$119,6,FALSE)="","",VLOOKUP($G98,DE_102_105_16_29_33_I!$G$3:$L$119,6,FALSE)),"")</f>
        <v>1.25</v>
      </c>
      <c r="AB98" s="378">
        <f>IFERROR(IF(VLOOKUP($G98,DE_102_105_16_29_33_I!$G$3:$L$119,2,FALSE)="","",VLOOKUP($G98,DE_102_105_16_29_33_I!$G$3:$L$119,2,FALSE)),"")</f>
        <v>28.7</v>
      </c>
      <c r="AC98" s="378">
        <f>IFERROR(IF(VLOOKUP($G98,DE_102_105_16_29_33_I!$G$3:$L$119,3,FALSE)="","",VLOOKUP($G98,DE_102_105_16_29_33_I!$G$3:$L$119,3,FALSE)),"")</f>
        <v>69.900000000000006</v>
      </c>
      <c r="AD98" s="378">
        <f>IFERROR(IF(VLOOKUP($G98,DE_28_I!$G$3:$J$119,4,FALSE)="","",VLOOKUP($G98,DE_28_I!$G$3:$J$119,4,FALSE)),"")</f>
        <v>5.6612318840579707</v>
      </c>
      <c r="AE98" s="378">
        <f>IFERROR(IF(VLOOKUP($G98,DE_31_I!$G$3:$J$119,4,FALSE)="","",VLOOKUP($G98,DE_31_I!$G$3:$J$119,4,FALSE)),"")</f>
        <v>330.77769151138716</v>
      </c>
      <c r="AF98" s="378">
        <f>IFERROR(IF(VLOOKUP($G98,DE_102_105_16_29_33_I!$G$3:$L$119,4,FALSE)="","",VLOOKUP($G98,DE_102_105_16_29_33_I!$G$3:$L$119,4,FALSE)),"")</f>
        <v>75</v>
      </c>
      <c r="AG98" s="378">
        <f>IFERROR(IF(VLOOKUP($G98,DE_102_105_16_29_33_I!$G$3:$L$119,5,FALSE)="","",VLOOKUP($G98,DE_102_105_16_29_33_I!$G$3:$L$119,5,FALSE)),"")</f>
        <v>85</v>
      </c>
      <c r="AH98" s="378"/>
      <c r="AI98" s="378">
        <f>IFERROR(IF(VLOOKUP($G98,EA_10_90_I!$G$3:$I$119,2,FALSE)="","",VLOOKUP($G98,EA_10_90_I!$G$3:$I$119,2,FALSE)),"")</f>
        <v>28.26</v>
      </c>
      <c r="AJ98" s="378">
        <f>IFERROR(IF(VLOOKUP($G98,EA_10_90_I!$G$3:$I$119,3,FALSE)="","",VLOOKUP($G98,EA_10_90_I!$G$3:$I$119,3,FALSE)),"")</f>
        <v>20.61</v>
      </c>
      <c r="AK98" s="378"/>
      <c r="AL98" s="378"/>
      <c r="AM98" s="690">
        <f>IFERROR(IF(VLOOKUP($G98,EA_34_I!$G$3:$J$119,4,FALSE)="","",VLOOKUP($G98,EA_34_I!$G$3:$J$119,4,FALSE)),"")</f>
        <v>1.3679796293145012</v>
      </c>
      <c r="AN98" s="378">
        <f>IFERROR(IF(VLOOKUP($G98,EA_35_I!$G$3:$J$119,4,FALSE)="","",VLOOKUP($G98,EA_35_I!$G$3:$J$119,4,FALSE)),"")</f>
        <v>3.72</v>
      </c>
      <c r="AO98" s="378">
        <f>IFERROR(IF(VLOOKUP($G98,EA_22_22a_I!$G$3:$J$119,4,FALSE)="","",VLOOKUP($G98,EA_22_22a_I!$G$3:$J$119,4,FALSE)),"")</f>
        <v>809.98</v>
      </c>
      <c r="AP98" s="378">
        <f>IFERROR(IF(VLOOKUP($G98,EA_22_22a_I!$G$3:$L$119,6,FALSE)="","",VLOOKUP($G98,EA_22_22a_I!$G$3:$L$119,6,FALSE)),"")</f>
        <v>587.41</v>
      </c>
      <c r="AQ98" s="378">
        <f>IFERROR(IF(VLOOKUP($G98,EA_23_I!$G$3:$L$119,6,FALSE)="","",VLOOKUP($G98,EA_23_I!$G$3:$L$119,6,FALSE)),"")</f>
        <v>0.1</v>
      </c>
      <c r="AR98" s="378"/>
      <c r="AS98" s="378"/>
      <c r="AT98" s="378"/>
      <c r="AU98" s="378">
        <f>IFERROR(IF(VLOOKUP($G98,BPU_24_I!$G$3:$J$119,4,FALSE)="","",VLOOKUP($G98,BPU_24_I!$G$3:$J$119,4,FALSE)),"")</f>
        <v>803.74</v>
      </c>
      <c r="AV98" s="378">
        <f>IFERROR(IF(VLOOKUP($G98,IS_91_I!$G$3:$H$119,2,FALSE)="","",VLOOKUP($G98,IS_91_I!$G$3:$H$119,2,FALSE)),"")</f>
        <v>11.11</v>
      </c>
      <c r="AW98" s="378">
        <f>IFERROR(IF(VLOOKUP($G98,IS_40_I!$G$3:$H$119,2,FALSE)="","",VLOOKUP($G98,IS_40_I!$G$3:$H$119,2,FALSE)),"")</f>
        <v>13.4</v>
      </c>
      <c r="AX98" s="378">
        <f>IFERROR(IF(VLOOKUP($G98,IS_31_I!$G$3:$H$119,2,FALSE)="","",VLOOKUP($G98,IS_31_I!$G$3:$H$119,2,FALSE)),"")</f>
        <v>14.7</v>
      </c>
      <c r="AY98" s="378">
        <f>IFERROR(IF(VLOOKUP($G98,IS_32_I!$G$3:$H$119,2,FALSE)="","",VLOOKUP($G98,IS_32_I!$G$3:$H$119,2,FALSE)),"")</f>
        <v>3376</v>
      </c>
      <c r="AZ98" s="378">
        <f>IFERROR(IF(VLOOKUP($G98,IS_33_I!$G$3:$H$119,2,FALSE)="","",VLOOKUP($G98,IS_33_I!$G$3:$H$119,2,FALSE)),"")</f>
        <v>9.07</v>
      </c>
      <c r="BA98" s="378">
        <f>IFERROR(IF(VLOOKUP($G98,IS_34_I!$G$3:$H$119,2,FALSE)="","",VLOOKUP($G98,IS_34_I!$G$3:$H$119,2,FALSE)),"")</f>
        <v>3.63</v>
      </c>
      <c r="BB98" s="378">
        <f>IFERROR(IF(VLOOKUP($G98,IS_36_I!$G$3:$I$119,3,FALSE)="","",VLOOKUP($G98,IS_36_I!$G$3:$I$119,3,FALSE)),"")</f>
        <v>5.94</v>
      </c>
      <c r="BC98" s="378">
        <f>IFERROR(IF(VLOOKUP($G98,IS_37_I!$G$3:$I$119,3,FALSE)="","",VLOOKUP($G98,IS_37_I!$G$3:$I$119,3,FALSE)),"")</f>
        <v>13.46</v>
      </c>
      <c r="BD98" s="378">
        <f>IFERROR(IF(VLOOKUP($G98,IS_39_I!$G$3:$L$119,6,FALSE)="","",VLOOKUP($G98,IS_39_I!$G$3:$L$119,6,FALSE)),"")</f>
        <v>62.85</v>
      </c>
      <c r="BE98" s="378">
        <f>IFERROR(IF(VLOOKUP($G98,IS_39a_I!$G$3:$J$119,4,FALSE)="","",VLOOKUP($G98,IS_39a_I!$G$3:$J$119,4,FALSE)),"")</f>
        <v>24.37</v>
      </c>
      <c r="BF98" s="378">
        <f>IFERROR(IF(VLOOKUP($G98,IS_58_I!$G$3:$L$119,6,FALSE)="","",VLOOKUP($G98,IS_58_I!$G$3:$L$119,6,FALSE)),"")</f>
        <v>1.045710403726708</v>
      </c>
      <c r="BG98" s="378"/>
      <c r="BH98" s="378">
        <f>IFERROR(IF(VLOOKUP($G98,DE_48_I!$G$3:$J$119,4,FALSE)="","",VLOOKUP($G98,DE_48_I!$G$3:$J$119,4,FALSE)),"")</f>
        <v>2.61</v>
      </c>
      <c r="BI98" s="378"/>
      <c r="BJ98" s="378">
        <f>IFERROR(IF(VLOOKUP($G98,IS_5_I!$G$3:$J$119,4,FALSE)="","",VLOOKUP($G98,IS_5_I!$G$3:$J$119,4,FALSE)),"")</f>
        <v>0.24</v>
      </c>
      <c r="BK98" s="378" t="str">
        <f>IFERROR(IF(VLOOKUP($G98,EA_48_I!$G$3:$J$119,4,FALSE)="","",VLOOKUP($G98,EA_48_I!$G$3:$J$119,4,FALSE)),"")</f>
        <v>Comuna no costera</v>
      </c>
      <c r="BL98" s="378">
        <f>IFERROR(IF(VLOOKUP($G98,IG_1_I!$G$3:$J$119,4,FALSE)="","",VLOOKUP($G98,IG_1_I!$G$3:$J$119,4,FALSE)),"")</f>
        <v>60.41</v>
      </c>
      <c r="BM98" s="378" t="str">
        <f>IFERROR(IF(VLOOKUP($G98,IG_66_I!$G$3:$H$119,2,FALSE)="","",VLOOKUP($G98,IG_66_I!$G$3:$H$119,2,FALSE)),"")</f>
        <v>NO</v>
      </c>
      <c r="BN98" s="690">
        <f>IFERROR(IF(VLOOKUP($G98,DE_3_I!$G$3:$J$119,4,FALSE)="","",VLOOKUP($G98,DE_3_I!$G$3:$J$119,4,FALSE)),"")</f>
        <v>24.11</v>
      </c>
      <c r="BO98" s="677"/>
      <c r="BP98" s="677"/>
      <c r="BQ98" s="677"/>
      <c r="BR98" s="677"/>
      <c r="BS98" s="378" t="str">
        <f>IFERROR(IF(VLOOKUP($G98,DE_98_IC!#REF!,2,FALSE)="","",VLOOKUP($G98,DE_98_IC!#REF!,2,FALSE)),"")</f>
        <v/>
      </c>
      <c r="BT98" s="378">
        <f>IFERROR(IF(VLOOKUP($G98,IP_6_I!$G$3:$J$119,4,FALSE)="","",VLOOKUP($G98,IP_6_I!$G$3:$J$119,4,FALSE)),"")</f>
        <v>0</v>
      </c>
      <c r="BU98" s="378" t="str">
        <f>IFERROR(IF(VLOOKUP($G98,IP_48_34_34a_I!$G$3:$N$119,7,FALSE)="","",VLOOKUP($G98,IP_48_34_34a_I!$G$3:$N$119,7,FALSE)),"")</f>
        <v>S/ZCH</v>
      </c>
      <c r="BV98" s="378" t="str">
        <f>IFERROR(IF(VLOOKUP($G98,IP_48_34_34a_I!$G$3:$N$119,8,FALSE)="","",VLOOKUP($G98,IP_48_34_34a_I!$G$3:$N$119,8,FALSE)),"")</f>
        <v>S/ZCH</v>
      </c>
      <c r="BW98" s="378" t="str">
        <f>IFERROR(IF(VLOOKUP($G98,IP_48_34_34a_I!$G$3:$N$119,6,FALSE)="","",VLOOKUP($G98,IP_48_34_34a_I!$G$3:$N$119,6,FALSE)),"")</f>
        <v>NO</v>
      </c>
      <c r="BX98" s="378" t="str">
        <f>IFERROR(IF(VLOOKUP($G98,IP_43_43a_I!$G$3:$L$119,5,FALSE)="","",VLOOKUP($G98,IP_43_43a_I!$G$3:$L$119,5,FALSE)),"")</f>
        <v>Sin ZT</v>
      </c>
      <c r="BY98" s="378" t="str">
        <f>IFERROR(IF(VLOOKUP($G98,IP_43_43a_I!$G$3:$L$119,6,FALSE)="","",VLOOKUP($G98,IP_43_43a_I!$G$3:$L$119,6,FALSE)),"")</f>
        <v>Sin ZT</v>
      </c>
      <c r="BZ98" s="378"/>
      <c r="CA98" s="378"/>
      <c r="CB98" s="378"/>
      <c r="CC98" s="378" t="str">
        <f>IFERROR(IF(VLOOKUP($G98,IG_92_I!$G$3:$H$119,2,FALSE)="","",VLOOKUP($G98,IG_92_I!$G$3:$H$119,2,FALSE)),"")</f>
        <v>NO</v>
      </c>
      <c r="CD98" s="378">
        <f>IFERROR(IF(VLOOKUP($G98,IG_91_I!$G$3:$K$119,5,FALSE)="","",VLOOKUP($G98,IG_91_I!$G$3:$K$119,5,FALSE)),"")</f>
        <v>404.4</v>
      </c>
      <c r="CE98" s="378">
        <f>IFERROR(IF(VLOOKUP($G98,IG_90_I!$G$3:$H$119,2,FALSE)="","",VLOOKUP($G98,IG_90_I!$G$3:$H$119,2,FALSE)),"")</f>
        <v>24.68</v>
      </c>
      <c r="CF98" s="96"/>
      <c r="CG98" s="96"/>
      <c r="CH98" s="96"/>
      <c r="CI98" s="96"/>
      <c r="CJ98" s="96"/>
      <c r="CK98" s="96"/>
      <c r="CL98" s="96"/>
      <c r="CM98" s="96"/>
      <c r="CN98" s="96"/>
      <c r="CO98" s="96"/>
      <c r="CP98" s="96"/>
    </row>
    <row r="99" spans="1:94" ht="15" x14ac:dyDescent="0.25">
      <c r="A99" s="429" t="s">
        <v>278</v>
      </c>
      <c r="B99" s="429" t="s">
        <v>279</v>
      </c>
      <c r="C99" s="419" t="s">
        <v>280</v>
      </c>
      <c r="D99" s="392" t="s">
        <v>280</v>
      </c>
      <c r="E99" s="377">
        <v>13001</v>
      </c>
      <c r="F99" s="429" t="s">
        <v>306</v>
      </c>
      <c r="G99" s="677">
        <v>13127</v>
      </c>
      <c r="H99" s="378">
        <f>IFERROR(IF(VLOOKUP($G99,BPU_20_I!$G$3:$H$119,2,FALSE)="","",VLOOKUP($G99,BPU_20_I!$G$3:$H$119,2,FALSE)),"")</f>
        <v>260.17</v>
      </c>
      <c r="I99" s="87">
        <f>IFERROR(IF(VLOOKUP($G99,BPU_21_I!$G$3:$J$119,4,FALSE)="","",VLOOKUP($G99,BPU_21_I!$G$3:$J$119,4,FALSE)),"")</f>
        <v>2</v>
      </c>
      <c r="J99" s="378">
        <f>IFERROR(IF(VLOOKUP($G99,BPU_22_I!$G$3:$H$119,2,FALSE)="","",VLOOKUP($G99,BPU_22_I!$G$3:$H$119,2,FALSE)),"")</f>
        <v>1444.87</v>
      </c>
      <c r="K99" s="378">
        <f>IFERROR(IF(VLOOKUP($G99,BPU_23_I!$G$3:$J$119,4,FALSE)="","",VLOOKUP($G99,BPU_23_I!$G$3:$J$119,4,FALSE)),"")</f>
        <v>16.989999999999998</v>
      </c>
      <c r="L99" s="378">
        <f>IFERROR(IF(VLOOKUP($G99,BPU_28a_I!$G$3:$J$119,4,FALSE)="","",VLOOKUP($G99,BPU_28a_I!$G$3:$J$119,4,FALSE)),"")</f>
        <v>82.59</v>
      </c>
      <c r="M99" s="378">
        <f>IFERROR(IF(VLOOKUP($G99,BPU_28b_I!$G$3:$J$119,4,FALSE)="","",VLOOKUP($G99,BPU_28b_I!$G$3:$J$119,4,FALSE)),"")</f>
        <v>99.62</v>
      </c>
      <c r="N99" s="378">
        <f>IFERROR(IF(VLOOKUP($G99,BPU_29_I!$G$3:$L$119,6,FALSE)="","",VLOOKUP($G99,BPU_29_I!$G$3:$L$119,6,FALSE)),"")</f>
        <v>18.579999999999998</v>
      </c>
      <c r="O99" s="378">
        <f>IFERROR(IF(VLOOKUP($G99,BPU_7_I!$G$3:$H$119,2,FALSE)="","",VLOOKUP($G99,BPU_7_I!$G$3:$H$119,2,FALSE)),"")</f>
        <v>817.98</v>
      </c>
      <c r="P99" s="378">
        <f>IFERROR(IF(VLOOKUP($G99,BPU_8_I!$G$3:$J$119,4,FALSE)="","",VLOOKUP($G99,BPU_8_I!$G$3:$J$119,4,FALSE)),"")</f>
        <v>3.05</v>
      </c>
      <c r="Q99" s="378">
        <f>IFERROR(IF(VLOOKUP($G99,BPU_3_I!$G$3:$H$119,2,FALSE)="","",VLOOKUP($G99,BPU_3_I!$G$3:$H$119,2,FALSE)),"")</f>
        <v>434.4</v>
      </c>
      <c r="R99" s="378">
        <f>IFERROR(IF(VLOOKUP($G99,BPU_4_I!$G$3:$H$119,2,FALSE)="","",VLOOKUP($G99,BPU_4_I!$G$3:$H$119,2,FALSE)),"")</f>
        <v>0.91</v>
      </c>
      <c r="S99" s="378">
        <f>IFERROR(IF(VLOOKUP($G99,BPU_1_I!$G$3:$H$119,2,FALSE)="","",VLOOKUP($G99,BPU_1_I!$G$3:$H$119,2,FALSE)),"")</f>
        <v>597.64</v>
      </c>
      <c r="T99" s="378">
        <f>IFERROR(IF(VLOOKUP($G99,BPU_25_I!$G$3:$H$119,2,FALSE)="","",VLOOKUP($G99,BPU_25_I!$G$3:$H$119,2,FALSE)),"")</f>
        <v>201.38</v>
      </c>
      <c r="U99" s="378">
        <f>IFERROR(IF(VLOOKUP($G99,BPU_26_26x_26b_I!$G$3:$H$119,2,FALSE)="","",VLOOKUP($G99,BPU_26_26x_26b_I!$G$3:$H$119,2,FALSE)),"")</f>
        <v>11.15</v>
      </c>
      <c r="V99" s="378">
        <f>IFERROR(IF(VLOOKUP($G99,BPU_26_26x_26b_I!$G$3:$I$119,3,FALSE)="","",VLOOKUP($G99,BPU_26_26x_26b_I!$G$3:$I$119,3,FALSE)),"")</f>
        <v>11.11</v>
      </c>
      <c r="W99" s="378">
        <f>IFERROR(IF(VLOOKUP($G99,BPU_26_26x_26b_I!$G$3:$J$119,4,FALSE)="","",VLOOKUP($G99,BPU_26_26x_26b_I!$G$3:$J$119,4,FALSE)),"")</f>
        <v>0.12</v>
      </c>
      <c r="X99" s="378"/>
      <c r="Y99" s="378">
        <f>IFERROR(IF(VLOOKUP($G99,EA_93_I!$G$3:$L$119,6,FALSE)="","",VLOOKUP($G99,EA_93_I!$G$3:$L$119,6,FALSE)),"")</f>
        <v>4.6500000000000004</v>
      </c>
      <c r="Z99" s="689">
        <v>64.099999999999994</v>
      </c>
      <c r="AA99" s="378">
        <f>IFERROR(IF(VLOOKUP($G99,DE_102_105_16_29_33_I!$G$3:$L$119,6,FALSE)="","",VLOOKUP($G99,DE_102_105_16_29_33_I!$G$3:$L$119,6,FALSE)),"")</f>
        <v>1</v>
      </c>
      <c r="AB99" s="378">
        <f>IFERROR(IF(VLOOKUP($G99,DE_102_105_16_29_33_I!$G$3:$L$119,2,FALSE)="","",VLOOKUP($G99,DE_102_105_16_29_33_I!$G$3:$L$119,2,FALSE)),"")</f>
        <v>29.3</v>
      </c>
      <c r="AC99" s="378">
        <f>IFERROR(IF(VLOOKUP($G99,DE_102_105_16_29_33_I!$G$3:$L$119,3,FALSE)="","",VLOOKUP($G99,DE_102_105_16_29_33_I!$G$3:$L$119,3,FALSE)),"")</f>
        <v>76.8</v>
      </c>
      <c r="AD99" s="378">
        <f>IFERROR(IF(VLOOKUP($G99,DE_28_I!$G$3:$J$119,4,FALSE)="","",VLOOKUP($G99,DE_28_I!$G$3:$J$119,4,FALSE)),"")</f>
        <v>5.7648849328967398</v>
      </c>
      <c r="AE99" s="378">
        <f>IFERROR(IF(VLOOKUP($G99,DE_31_I!$G$3:$J$119,4,FALSE)="","",VLOOKUP($G99,DE_31_I!$G$3:$J$119,4,FALSE)),"")</f>
        <v>181.0173868929576</v>
      </c>
      <c r="AF99" s="378">
        <f>IFERROR(IF(VLOOKUP($G99,DE_102_105_16_29_33_I!$G$3:$L$119,4,FALSE)="","",VLOOKUP($G99,DE_102_105_16_29_33_I!$G$3:$L$119,4,FALSE)),"")</f>
        <v>60</v>
      </c>
      <c r="AG99" s="378">
        <f>IFERROR(IF(VLOOKUP($G99,DE_102_105_16_29_33_I!$G$3:$L$119,5,FALSE)="","",VLOOKUP($G99,DE_102_105_16_29_33_I!$G$3:$L$119,5,FALSE)),"")</f>
        <v>90</v>
      </c>
      <c r="AH99" s="378"/>
      <c r="AI99" s="378">
        <f>IFERROR(IF(VLOOKUP($G99,EA_10_90_I!$G$3:$I$119,2,FALSE)="","",VLOOKUP($G99,EA_10_90_I!$G$3:$I$119,2,FALSE)),"")</f>
        <v>40.01</v>
      </c>
      <c r="AJ99" s="378">
        <f>IFERROR(IF(VLOOKUP($G99,EA_10_90_I!$G$3:$I$119,3,FALSE)="","",VLOOKUP($G99,EA_10_90_I!$G$3:$I$119,3,FALSE)),"")</f>
        <v>23.91</v>
      </c>
      <c r="AK99" s="378"/>
      <c r="AL99" s="378"/>
      <c r="AM99" s="690">
        <f>IFERROR(IF(VLOOKUP($G99,EA_34_I!$G$3:$J$119,4,FALSE)="","",VLOOKUP($G99,EA_34_I!$G$3:$J$119,4,FALSE)),"")</f>
        <v>1.2961672517893255</v>
      </c>
      <c r="AN99" s="378">
        <f>IFERROR(IF(VLOOKUP($G99,EA_35_I!$G$3:$J$119,4,FALSE)="","",VLOOKUP($G99,EA_35_I!$G$3:$J$119,4,FALSE)),"")</f>
        <v>1.67</v>
      </c>
      <c r="AO99" s="378">
        <f>IFERROR(IF(VLOOKUP($G99,EA_22_22a_I!$G$3:$J$119,4,FALSE)="","",VLOOKUP($G99,EA_22_22a_I!$G$3:$J$119,4,FALSE)),"")</f>
        <v>781.97</v>
      </c>
      <c r="AP99" s="378">
        <f>IFERROR(IF(VLOOKUP($G99,EA_22_22a_I!$G$3:$L$119,6,FALSE)="","",VLOOKUP($G99,EA_22_22a_I!$G$3:$L$119,6,FALSE)),"")</f>
        <v>547.41</v>
      </c>
      <c r="AQ99" s="378">
        <f>IFERROR(IF(VLOOKUP($G99,EA_23_I!$G$3:$L$119,6,FALSE)="","",VLOOKUP($G99,EA_23_I!$G$3:$L$119,6,FALSE)),"")</f>
        <v>0.02</v>
      </c>
      <c r="AR99" s="378"/>
      <c r="AS99" s="378"/>
      <c r="AT99" s="378"/>
      <c r="AU99" s="378">
        <f>IFERROR(IF(VLOOKUP($G99,BPU_24_I!$G$3:$J$119,4,FALSE)="","",VLOOKUP($G99,BPU_24_I!$G$3:$J$119,4,FALSE)),"")</f>
        <v>535.64</v>
      </c>
      <c r="AV99" s="378">
        <f>IFERROR(IF(VLOOKUP($G99,IS_91_I!$G$3:$H$119,2,FALSE)="","",VLOOKUP($G99,IS_91_I!$G$3:$H$119,2,FALSE)),"")</f>
        <v>11.86</v>
      </c>
      <c r="AW99" s="378">
        <f>IFERROR(IF(VLOOKUP($G99,IS_40_I!$G$3:$H$119,2,FALSE)="","",VLOOKUP($G99,IS_40_I!$G$3:$H$119,2,FALSE)),"")</f>
        <v>22.39</v>
      </c>
      <c r="AX99" s="378">
        <f>IFERROR(IF(VLOOKUP($G99,IS_31_I!$G$3:$H$119,2,FALSE)="","",VLOOKUP($G99,IS_31_I!$G$3:$H$119,2,FALSE)),"")</f>
        <v>18.21</v>
      </c>
      <c r="AY99" s="378">
        <f>IFERROR(IF(VLOOKUP($G99,IS_32_I!$G$3:$H$119,2,FALSE)="","",VLOOKUP($G99,IS_32_I!$G$3:$H$119,2,FALSE)),"")</f>
        <v>6234</v>
      </c>
      <c r="AZ99" s="378">
        <f>IFERROR(IF(VLOOKUP($G99,IS_33_I!$G$3:$H$119,2,FALSE)="","",VLOOKUP($G99,IS_33_I!$G$3:$H$119,2,FALSE)),"")</f>
        <v>13.17</v>
      </c>
      <c r="BA99" s="378">
        <f>IFERROR(IF(VLOOKUP($G99,IS_34_I!$G$3:$H$119,2,FALSE)="","",VLOOKUP($G99,IS_34_I!$G$3:$H$119,2,FALSE)),"")</f>
        <v>4.4000000000000004</v>
      </c>
      <c r="BB99" s="378">
        <f>IFERROR(IF(VLOOKUP($G99,IS_36_I!$G$3:$I$119,3,FALSE)="","",VLOOKUP($G99,IS_36_I!$G$3:$I$119,3,FALSE)),"")</f>
        <v>13.86</v>
      </c>
      <c r="BC99" s="378">
        <f>IFERROR(IF(VLOOKUP($G99,IS_37_I!$G$3:$I$119,3,FALSE)="","",VLOOKUP($G99,IS_37_I!$G$3:$I$119,3,FALSE)),"")</f>
        <v>26.2</v>
      </c>
      <c r="BD99" s="378">
        <f>IFERROR(IF(VLOOKUP($G99,IS_39_I!$G$3:$L$119,6,FALSE)="","",VLOOKUP($G99,IS_39_I!$G$3:$L$119,6,FALSE)),"")</f>
        <v>45.71</v>
      </c>
      <c r="BE99" s="378">
        <f>IFERROR(IF(VLOOKUP($G99,IS_39a_I!$G$3:$J$119,4,FALSE)="","",VLOOKUP($G99,IS_39a_I!$G$3:$J$119,4,FALSE)),"")</f>
        <v>29.9</v>
      </c>
      <c r="BF99" s="378">
        <f>IFERROR(IF(VLOOKUP($G99,IS_58_I!$G$3:$L$119,6,FALSE)="","",VLOOKUP($G99,IS_58_I!$G$3:$L$119,6,FALSE)),"")</f>
        <v>1.4637042844624821</v>
      </c>
      <c r="BG99" s="378"/>
      <c r="BH99" s="378">
        <f>IFERROR(IF(VLOOKUP($G99,DE_48_I!$G$3:$J$119,4,FALSE)="","",VLOOKUP($G99,DE_48_I!$G$3:$J$119,4,FALSE)),"")</f>
        <v>3.31</v>
      </c>
      <c r="BI99" s="378"/>
      <c r="BJ99" s="378">
        <f>IFERROR(IF(VLOOKUP($G99,IS_5_I!$G$3:$J$119,4,FALSE)="","",VLOOKUP($G99,IS_5_I!$G$3:$J$119,4,FALSE)),"")</f>
        <v>0.02</v>
      </c>
      <c r="BK99" s="378" t="str">
        <f>IFERROR(IF(VLOOKUP($G99,EA_48_I!$G$3:$J$119,4,FALSE)="","",VLOOKUP($G99,EA_48_I!$G$3:$J$119,4,FALSE)),"")</f>
        <v>Comuna no costera</v>
      </c>
      <c r="BL99" s="378">
        <f>IFERROR(IF(VLOOKUP($G99,IG_1_I!$G$3:$J$119,4,FALSE)="","",VLOOKUP($G99,IG_1_I!$G$3:$J$119,4,FALSE)),"")</f>
        <v>20.96</v>
      </c>
      <c r="BM99" s="378" t="str">
        <f>IFERROR(IF(VLOOKUP($G99,IG_66_I!$G$3:$H$119,2,FALSE)="","",VLOOKUP($G99,IG_66_I!$G$3:$H$119,2,FALSE)),"")</f>
        <v>SI</v>
      </c>
      <c r="BN99" s="690">
        <f>IFERROR(IF(VLOOKUP($G99,DE_3_I!$G$3:$J$119,4,FALSE)="","",VLOOKUP($G99,DE_3_I!$G$3:$J$119,4,FALSE)),"")</f>
        <v>14.16</v>
      </c>
      <c r="BO99" s="677"/>
      <c r="BP99" s="677"/>
      <c r="BQ99" s="677"/>
      <c r="BR99" s="677"/>
      <c r="BS99" s="378" t="str">
        <f>IFERROR(IF(VLOOKUP($G99,DE_98_IC!#REF!,2,FALSE)="","",VLOOKUP($G99,DE_98_IC!#REF!,2,FALSE)),"")</f>
        <v/>
      </c>
      <c r="BT99" s="378">
        <f>IFERROR(IF(VLOOKUP($G99,IP_6_I!$G$3:$J$119,4,FALSE)="","",VLOOKUP($G99,IP_6_I!$G$3:$J$119,4,FALSE)),"")</f>
        <v>2.7117449782393193</v>
      </c>
      <c r="BU99" s="378" t="str">
        <f>IFERROR(IF(VLOOKUP($G99,IP_48_34_34a_I!$G$3:$N$119,7,FALSE)="","",VLOOKUP($G99,IP_48_34_34a_I!$G$3:$N$119,7,FALSE)),"")</f>
        <v>S/ZCH</v>
      </c>
      <c r="BV99" s="378" t="str">
        <f>IFERROR(IF(VLOOKUP($G99,IP_48_34_34a_I!$G$3:$N$119,8,FALSE)="","",VLOOKUP($G99,IP_48_34_34a_I!$G$3:$N$119,8,FALSE)),"")</f>
        <v>S/ZCH</v>
      </c>
      <c r="BW99" s="378" t="str">
        <f>IFERROR(IF(VLOOKUP($G99,IP_48_34_34a_I!$G$3:$N$119,6,FALSE)="","",VLOOKUP($G99,IP_48_34_34a_I!$G$3:$N$119,6,FALSE)),"")</f>
        <v>SI</v>
      </c>
      <c r="BX99" s="378">
        <f>IFERROR(IF(VLOOKUP($G99,IP_43_43a_I!$G$3:$L$119,5,FALSE)="","",VLOOKUP($G99,IP_43_43a_I!$G$3:$L$119,5,FALSE)),"")</f>
        <v>0</v>
      </c>
      <c r="BY99" s="378">
        <f>IFERROR(IF(VLOOKUP($G99,IP_43_43a_I!$G$3:$L$119,6,FALSE)="","",VLOOKUP($G99,IP_43_43a_I!$G$3:$L$119,6,FALSE)),"")</f>
        <v>0</v>
      </c>
      <c r="BZ99" s="378"/>
      <c r="CA99" s="378"/>
      <c r="CB99" s="378"/>
      <c r="CC99" s="378" t="str">
        <f>IFERROR(IF(VLOOKUP($G99,IG_92_I!$G$3:$H$119,2,FALSE)="","",VLOOKUP($G99,IG_92_I!$G$3:$H$119,2,FALSE)),"")</f>
        <v>NO</v>
      </c>
      <c r="CD99" s="378" t="str">
        <f>IFERROR(IF(VLOOKUP($G99,IG_91_I!$G$3:$K$119,5,FALSE)="","",VLOOKUP($G99,IG_91_I!$G$3:$K$119,5,FALSE)),"")</f>
        <v/>
      </c>
      <c r="CE99" s="378">
        <f>IFERROR(IF(VLOOKUP($G99,IG_90_I!$G$3:$H$119,2,FALSE)="","",VLOOKUP($G99,IG_90_I!$G$3:$H$119,2,FALSE)),"")</f>
        <v>29.18</v>
      </c>
      <c r="CF99" s="96"/>
      <c r="CG99" s="96"/>
      <c r="CH99" s="96"/>
      <c r="CI99" s="96"/>
      <c r="CJ99" s="96"/>
      <c r="CK99" s="96"/>
      <c r="CL99" s="96"/>
      <c r="CM99" s="96"/>
      <c r="CN99" s="96"/>
      <c r="CO99" s="96"/>
      <c r="CP99" s="96"/>
    </row>
    <row r="100" spans="1:94" ht="15" x14ac:dyDescent="0.25">
      <c r="A100" s="429" t="s">
        <v>278</v>
      </c>
      <c r="B100" s="429" t="s">
        <v>279</v>
      </c>
      <c r="C100" s="419" t="s">
        <v>280</v>
      </c>
      <c r="D100" s="392" t="s">
        <v>280</v>
      </c>
      <c r="E100" s="377">
        <v>13001</v>
      </c>
      <c r="F100" s="429" t="s">
        <v>307</v>
      </c>
      <c r="G100" s="677">
        <v>13128</v>
      </c>
      <c r="H100" s="378">
        <f>IFERROR(IF(VLOOKUP($G100,BPU_20_I!$G$3:$H$119,2,FALSE)="","",VLOOKUP($G100,BPU_20_I!$G$3:$H$119,2,FALSE)),"")</f>
        <v>216</v>
      </c>
      <c r="I100" s="87">
        <f>IFERROR(IF(VLOOKUP($G100,BPU_21_I!$G$3:$J$119,4,FALSE)="","",VLOOKUP($G100,BPU_21_I!$G$3:$J$119,4,FALSE)),"")</f>
        <v>2.73</v>
      </c>
      <c r="J100" s="378">
        <f>IFERROR(IF(VLOOKUP($G100,BPU_22_I!$G$3:$H$119,2,FALSE)="","",VLOOKUP($G100,BPU_22_I!$G$3:$H$119,2,FALSE)),"")</f>
        <v>1179.75</v>
      </c>
      <c r="K100" s="378">
        <f>IFERROR(IF(VLOOKUP($G100,BPU_23_I!$G$3:$J$119,4,FALSE)="","",VLOOKUP($G100,BPU_23_I!$G$3:$J$119,4,FALSE)),"")</f>
        <v>2.09</v>
      </c>
      <c r="L100" s="378">
        <f>IFERROR(IF(VLOOKUP($G100,BPU_28a_I!$G$3:$J$119,4,FALSE)="","",VLOOKUP($G100,BPU_28a_I!$G$3:$J$119,4,FALSE)),"")</f>
        <v>90.99</v>
      </c>
      <c r="M100" s="378">
        <f>IFERROR(IF(VLOOKUP($G100,BPU_28b_I!$G$3:$J$119,4,FALSE)="","",VLOOKUP($G100,BPU_28b_I!$G$3:$J$119,4,FALSE)),"")</f>
        <v>99.95</v>
      </c>
      <c r="N100" s="378">
        <f>IFERROR(IF(VLOOKUP($G100,BPU_29_I!$G$3:$L$119,6,FALSE)="","",VLOOKUP($G100,BPU_29_I!$G$3:$L$119,6,FALSE)),"")</f>
        <v>4.58</v>
      </c>
      <c r="O100" s="378">
        <f>IFERROR(IF(VLOOKUP($G100,BPU_7_I!$G$3:$H$119,2,FALSE)="","",VLOOKUP($G100,BPU_7_I!$G$3:$H$119,2,FALSE)),"")</f>
        <v>1009.62</v>
      </c>
      <c r="P100" s="378">
        <f>IFERROR(IF(VLOOKUP($G100,BPU_8_I!$G$3:$J$119,4,FALSE)="","",VLOOKUP($G100,BPU_8_I!$G$3:$J$119,4,FALSE)),"")</f>
        <v>10.87</v>
      </c>
      <c r="Q100" s="378">
        <f>IFERROR(IF(VLOOKUP($G100,BPU_3_I!$G$3:$H$119,2,FALSE)="","",VLOOKUP($G100,BPU_3_I!$G$3:$H$119,2,FALSE)),"")</f>
        <v>426.29</v>
      </c>
      <c r="R100" s="378">
        <f>IFERROR(IF(VLOOKUP($G100,BPU_4_I!$G$3:$H$119,2,FALSE)="","",VLOOKUP($G100,BPU_4_I!$G$3:$H$119,2,FALSE)),"")</f>
        <v>0.81</v>
      </c>
      <c r="S100" s="378">
        <f>IFERROR(IF(VLOOKUP($G100,BPU_1_I!$G$3:$H$119,2,FALSE)="","",VLOOKUP($G100,BPU_1_I!$G$3:$H$119,2,FALSE)),"")</f>
        <v>535.76</v>
      </c>
      <c r="T100" s="378">
        <f>IFERROR(IF(VLOOKUP($G100,BPU_25_I!$G$3:$H$119,2,FALSE)="","",VLOOKUP($G100,BPU_25_I!$G$3:$H$119,2,FALSE)),"")</f>
        <v>251.63</v>
      </c>
      <c r="U100" s="378">
        <f>IFERROR(IF(VLOOKUP($G100,BPU_26_26x_26b_I!$G$3:$H$119,2,FALSE)="","",VLOOKUP($G100,BPU_26_26x_26b_I!$G$3:$H$119,2,FALSE)),"")</f>
        <v>7.6</v>
      </c>
      <c r="V100" s="378">
        <f>IFERROR(IF(VLOOKUP($G100,BPU_26_26x_26b_I!$G$3:$I$119,3,FALSE)="","",VLOOKUP($G100,BPU_26_26x_26b_I!$G$3:$I$119,3,FALSE)),"")</f>
        <v>7.43</v>
      </c>
      <c r="W100" s="378">
        <f>IFERROR(IF(VLOOKUP($G100,BPU_26_26x_26b_I!$G$3:$J$119,4,FALSE)="","",VLOOKUP($G100,BPU_26_26x_26b_I!$G$3:$J$119,4,FALSE)),"")</f>
        <v>0.27</v>
      </c>
      <c r="X100" s="378"/>
      <c r="Y100" s="378">
        <f>IFERROR(IF(VLOOKUP($G100,EA_93_I!$G$3:$L$119,6,FALSE)="","",VLOOKUP($G100,EA_93_I!$G$3:$L$119,6,FALSE)),"")</f>
        <v>0.57999999999999996</v>
      </c>
      <c r="Z100" s="689">
        <v>50.38</v>
      </c>
      <c r="AA100" s="378">
        <f>IFERROR(IF(VLOOKUP($G100,DE_102_105_16_29_33_I!$G$3:$L$119,6,FALSE)="","",VLOOKUP($G100,DE_102_105_16_29_33_I!$G$3:$L$119,6,FALSE)),"")</f>
        <v>1.5</v>
      </c>
      <c r="AB100" s="378">
        <f>IFERROR(IF(VLOOKUP($G100,DE_102_105_16_29_33_I!$G$3:$L$119,2,FALSE)="","",VLOOKUP($G100,DE_102_105_16_29_33_I!$G$3:$L$119,2,FALSE)),"")</f>
        <v>29</v>
      </c>
      <c r="AC100" s="378">
        <f>IFERROR(IF(VLOOKUP($G100,DE_102_105_16_29_33_I!$G$3:$L$119,3,FALSE)="","",VLOOKUP($G100,DE_102_105_16_29_33_I!$G$3:$L$119,3,FALSE)),"")</f>
        <v>75.599999999999994</v>
      </c>
      <c r="AD100" s="378">
        <f>IFERROR(IF(VLOOKUP($G100,DE_28_I!$G$3:$J$119,4,FALSE)="","",VLOOKUP($G100,DE_28_I!$G$3:$J$119,4,FALSE)),"")</f>
        <v>7.0257461661780587</v>
      </c>
      <c r="AE100" s="378">
        <f>IFERROR(IF(VLOOKUP($G100,DE_31_I!$G$3:$J$119,4,FALSE)="","",VLOOKUP($G100,DE_31_I!$G$3:$J$119,4,FALSE)),"")</f>
        <v>162.23086601902062</v>
      </c>
      <c r="AF100" s="378">
        <f>IFERROR(IF(VLOOKUP($G100,DE_102_105_16_29_33_I!$G$3:$L$119,4,FALSE)="","",VLOOKUP($G100,DE_102_105_16_29_33_I!$G$3:$L$119,4,FALSE)),"")</f>
        <v>90</v>
      </c>
      <c r="AG100" s="378">
        <f>IFERROR(IF(VLOOKUP($G100,DE_102_105_16_29_33_I!$G$3:$L$119,5,FALSE)="","",VLOOKUP($G100,DE_102_105_16_29_33_I!$G$3:$L$119,5,FALSE)),"")</f>
        <v>110</v>
      </c>
      <c r="AH100" s="378"/>
      <c r="AI100" s="378">
        <f>IFERROR(IF(VLOOKUP($G100,EA_10_90_I!$G$3:$I$119,2,FALSE)="","",VLOOKUP($G100,EA_10_90_I!$G$3:$I$119,2,FALSE)),"")</f>
        <v>36.950000000000003</v>
      </c>
      <c r="AJ100" s="378">
        <f>IFERROR(IF(VLOOKUP($G100,EA_10_90_I!$G$3:$I$119,3,FALSE)="","",VLOOKUP($G100,EA_10_90_I!$G$3:$I$119,3,FALSE)),"")</f>
        <v>24.56</v>
      </c>
      <c r="AK100" s="378"/>
      <c r="AL100" s="378"/>
      <c r="AM100" s="690">
        <f>IFERROR(IF(VLOOKUP($G100,EA_34_I!$G$3:$J$119,4,FALSE)="","",VLOOKUP($G100,EA_34_I!$G$3:$J$119,4,FALSE)),"")</f>
        <v>1.3842524067992774</v>
      </c>
      <c r="AN100" s="378" t="str">
        <f>IFERROR(IF(VLOOKUP($G100,EA_35_I!$G$3:$J$119,4,FALSE)="","",VLOOKUP($G100,EA_35_I!$G$3:$J$119,4,FALSE)),"")</f>
        <v>S/R</v>
      </c>
      <c r="AO100" s="378">
        <f>IFERROR(IF(VLOOKUP($G100,EA_22_22a_I!$G$3:$J$119,4,FALSE)="","",VLOOKUP($G100,EA_22_22a_I!$G$3:$J$119,4,FALSE)),"")</f>
        <v>619.4</v>
      </c>
      <c r="AP100" s="378">
        <f>IFERROR(IF(VLOOKUP($G100,EA_22_22a_I!$G$3:$L$119,6,FALSE)="","",VLOOKUP($G100,EA_22_22a_I!$G$3:$L$119,6,FALSE)),"")</f>
        <v>977.87</v>
      </c>
      <c r="AQ100" s="378">
        <f>IFERROR(IF(VLOOKUP($G100,EA_23_I!$G$3:$L$119,6,FALSE)="","",VLOOKUP($G100,EA_23_I!$G$3:$L$119,6,FALSE)),"")</f>
        <v>0</v>
      </c>
      <c r="AR100" s="378"/>
      <c r="AS100" s="378"/>
      <c r="AT100" s="378"/>
      <c r="AU100" s="378">
        <f>IFERROR(IF(VLOOKUP($G100,BPU_24_I!$G$3:$J$119,4,FALSE)="","",VLOOKUP($G100,BPU_24_I!$G$3:$J$119,4,FALSE)),"")</f>
        <v>420.65</v>
      </c>
      <c r="AV100" s="378">
        <f>IFERROR(IF(VLOOKUP($G100,IS_91_I!$G$3:$H$119,2,FALSE)="","",VLOOKUP($G100,IS_91_I!$G$3:$H$119,2,FALSE)),"")</f>
        <v>6.97</v>
      </c>
      <c r="AW100" s="378">
        <f>IFERROR(IF(VLOOKUP($G100,IS_40_I!$G$3:$H$119,2,FALSE)="","",VLOOKUP($G100,IS_40_I!$G$3:$H$119,2,FALSE)),"")</f>
        <v>27.91</v>
      </c>
      <c r="AX100" s="378">
        <f>IFERROR(IF(VLOOKUP($G100,IS_31_I!$G$3:$H$119,2,FALSE)="","",VLOOKUP($G100,IS_31_I!$G$3:$H$119,2,FALSE)),"")</f>
        <v>13.88</v>
      </c>
      <c r="AY100" s="378">
        <f>IFERROR(IF(VLOOKUP($G100,IS_32_I!$G$3:$H$119,2,FALSE)="","",VLOOKUP($G100,IS_32_I!$G$3:$H$119,2,FALSE)),"")</f>
        <v>3787</v>
      </c>
      <c r="AZ100" s="378">
        <f>IFERROR(IF(VLOOKUP($G100,IS_33_I!$G$3:$H$119,2,FALSE)="","",VLOOKUP($G100,IS_33_I!$G$3:$H$119,2,FALSE)),"")</f>
        <v>10.57</v>
      </c>
      <c r="BA100" s="378">
        <f>IFERROR(IF(VLOOKUP($G100,IS_34_I!$G$3:$H$119,2,FALSE)="","",VLOOKUP($G100,IS_34_I!$G$3:$H$119,2,FALSE)),"")</f>
        <v>2.84</v>
      </c>
      <c r="BB100" s="378">
        <f>IFERROR(IF(VLOOKUP($G100,IS_36_I!$G$3:$I$119,3,FALSE)="","",VLOOKUP($G100,IS_36_I!$G$3:$I$119,3,FALSE)),"")</f>
        <v>8.5399999999999991</v>
      </c>
      <c r="BC100" s="378">
        <f>IFERROR(IF(VLOOKUP($G100,IS_37_I!$G$3:$I$119,3,FALSE)="","",VLOOKUP($G100,IS_37_I!$G$3:$I$119,3,FALSE)),"")</f>
        <v>26.25</v>
      </c>
      <c r="BD100" s="378">
        <f>IFERROR(IF(VLOOKUP($G100,IS_39_I!$G$3:$L$119,6,FALSE)="","",VLOOKUP($G100,IS_39_I!$G$3:$L$119,6,FALSE)),"")</f>
        <v>57.14</v>
      </c>
      <c r="BE100" s="378">
        <f>IFERROR(IF(VLOOKUP($G100,IS_39a_I!$G$3:$J$119,4,FALSE)="","",VLOOKUP($G100,IS_39a_I!$G$3:$J$119,4,FALSE)),"")</f>
        <v>25.22</v>
      </c>
      <c r="BF100" s="378">
        <f>IFERROR(IF(VLOOKUP($G100,IS_58_I!$G$3:$L$119,6,FALSE)="","",VLOOKUP($G100,IS_58_I!$G$3:$L$119,6,FALSE)),"")</f>
        <v>1.3649108688293192</v>
      </c>
      <c r="BG100" s="378"/>
      <c r="BH100" s="378">
        <f>IFERROR(IF(VLOOKUP($G100,DE_48_I!$G$3:$J$119,4,FALSE)="","",VLOOKUP($G100,DE_48_I!$G$3:$J$119,4,FALSE)),"")</f>
        <v>4.05</v>
      </c>
      <c r="BI100" s="378"/>
      <c r="BJ100" s="378">
        <f>IFERROR(IF(VLOOKUP($G100,IS_5_I!$G$3:$J$119,4,FALSE)="","",VLOOKUP($G100,IS_5_I!$G$3:$J$119,4,FALSE)),"")</f>
        <v>0.32</v>
      </c>
      <c r="BK100" s="378" t="str">
        <f>IFERROR(IF(VLOOKUP($G100,EA_48_I!$G$3:$J$119,4,FALSE)="","",VLOOKUP($G100,EA_48_I!$G$3:$J$119,4,FALSE)),"")</f>
        <v>Comuna no costera</v>
      </c>
      <c r="BL100" s="378">
        <f>IFERROR(IF(VLOOKUP($G100,IG_1_I!$G$3:$J$119,4,FALSE)="","",VLOOKUP($G100,IG_1_I!$G$3:$J$119,4,FALSE)),"")</f>
        <v>41.05</v>
      </c>
      <c r="BM100" s="378" t="str">
        <f>IFERROR(IF(VLOOKUP($G100,IG_66_I!$G$3:$H$119,2,FALSE)="","",VLOOKUP($G100,IG_66_I!$G$3:$H$119,2,FALSE)),"")</f>
        <v>NO</v>
      </c>
      <c r="BN100" s="690">
        <f>IFERROR(IF(VLOOKUP($G100,DE_3_I!$G$3:$J$119,4,FALSE)="","",VLOOKUP($G100,DE_3_I!$G$3:$J$119,4,FALSE)),"")</f>
        <v>25.33</v>
      </c>
      <c r="BO100" s="677"/>
      <c r="BP100" s="677"/>
      <c r="BQ100" s="677"/>
      <c r="BR100" s="677"/>
      <c r="BS100" s="378" t="str">
        <f>IFERROR(IF(VLOOKUP($G100,DE_98_IC!#REF!,2,FALSE)="","",VLOOKUP($G100,DE_98_IC!#REF!,2,FALSE)),"")</f>
        <v/>
      </c>
      <c r="BT100" s="378">
        <f>IFERROR(IF(VLOOKUP($G100,IP_6_I!$G$3:$J$119,4,FALSE)="","",VLOOKUP($G100,IP_6_I!$G$3:$J$119,4,FALSE)),"")</f>
        <v>6.914916186245633</v>
      </c>
      <c r="BU100" s="378" t="str">
        <f>IFERROR(IF(VLOOKUP($G100,IP_48_34_34a_I!$G$3:$N$119,7,FALSE)="","",VLOOKUP($G100,IP_48_34_34a_I!$G$3:$N$119,7,FALSE)),"")</f>
        <v>S/ZCH</v>
      </c>
      <c r="BV100" s="378" t="str">
        <f>IFERROR(IF(VLOOKUP($G100,IP_48_34_34a_I!$G$3:$N$119,8,FALSE)="","",VLOOKUP($G100,IP_48_34_34a_I!$G$3:$N$119,8,FALSE)),"")</f>
        <v>S/ZCH</v>
      </c>
      <c r="BW100" s="378" t="str">
        <f>IFERROR(IF(VLOOKUP($G100,IP_48_34_34a_I!$G$3:$N$119,6,FALSE)="","",VLOOKUP($G100,IP_48_34_34a_I!$G$3:$N$119,6,FALSE)),"")</f>
        <v>NO</v>
      </c>
      <c r="BX100" s="378" t="str">
        <f>IFERROR(IF(VLOOKUP($G100,IP_43_43a_I!$G$3:$L$119,5,FALSE)="","",VLOOKUP($G100,IP_43_43a_I!$G$3:$L$119,5,FALSE)),"")</f>
        <v>Sin ZT</v>
      </c>
      <c r="BY100" s="378" t="str">
        <f>IFERROR(IF(VLOOKUP($G100,IP_43_43a_I!$G$3:$L$119,6,FALSE)="","",VLOOKUP($G100,IP_43_43a_I!$G$3:$L$119,6,FALSE)),"")</f>
        <v>Sin ZT</v>
      </c>
      <c r="BZ100" s="378"/>
      <c r="CA100" s="378"/>
      <c r="CB100" s="378"/>
      <c r="CC100" s="378" t="str">
        <f>IFERROR(IF(VLOOKUP($G100,IG_92_I!$G$3:$H$119,2,FALSE)="","",VLOOKUP($G100,IG_92_I!$G$3:$H$119,2,FALSE)),"")</f>
        <v>S/I</v>
      </c>
      <c r="CD100" s="378" t="str">
        <f>IFERROR(IF(VLOOKUP($G100,IG_91_I!$G$3:$K$119,5,FALSE)="","",VLOOKUP($G100,IG_91_I!$G$3:$K$119,5,FALSE)),"")</f>
        <v/>
      </c>
      <c r="CE100" s="378">
        <f>IFERROR(IF(VLOOKUP($G100,IG_90_I!$G$3:$H$119,2,FALSE)="","",VLOOKUP($G100,IG_90_I!$G$3:$H$119,2,FALSE)),"")</f>
        <v>27.35</v>
      </c>
      <c r="CF100" s="96"/>
      <c r="CG100" s="96"/>
      <c r="CH100" s="96"/>
      <c r="CI100" s="96"/>
      <c r="CJ100" s="96"/>
      <c r="CK100" s="96"/>
      <c r="CL100" s="96"/>
      <c r="CM100" s="96"/>
      <c r="CN100" s="96"/>
      <c r="CO100" s="96"/>
      <c r="CP100" s="96"/>
    </row>
    <row r="101" spans="1:94" ht="15" x14ac:dyDescent="0.25">
      <c r="A101" s="429" t="s">
        <v>278</v>
      </c>
      <c r="B101" s="429" t="s">
        <v>279</v>
      </c>
      <c r="C101" s="419" t="s">
        <v>280</v>
      </c>
      <c r="D101" s="392" t="s">
        <v>280</v>
      </c>
      <c r="E101" s="377">
        <v>13001</v>
      </c>
      <c r="F101" s="429" t="s">
        <v>308</v>
      </c>
      <c r="G101" s="677">
        <v>13129</v>
      </c>
      <c r="H101" s="378">
        <f>IFERROR(IF(VLOOKUP($G101,BPU_20_I!$G$3:$H$119,2,FALSE)="","",VLOOKUP($G101,BPU_20_I!$G$3:$H$119,2,FALSE)),"")</f>
        <v>252.6</v>
      </c>
      <c r="I101" s="87">
        <f>IFERROR(IF(VLOOKUP($G101,BPU_21_I!$G$3:$J$119,4,FALSE)="","",VLOOKUP($G101,BPU_21_I!$G$3:$J$119,4,FALSE)),"")</f>
        <v>3.05</v>
      </c>
      <c r="J101" s="378">
        <f>IFERROR(IF(VLOOKUP($G101,BPU_22_I!$G$3:$H$119,2,FALSE)="","",VLOOKUP($G101,BPU_22_I!$G$3:$H$119,2,FALSE)),"")</f>
        <v>682.74</v>
      </c>
      <c r="K101" s="378">
        <f>IFERROR(IF(VLOOKUP($G101,BPU_23_I!$G$3:$J$119,4,FALSE)="","",VLOOKUP($G101,BPU_23_I!$G$3:$J$119,4,FALSE)),"")</f>
        <v>2.34</v>
      </c>
      <c r="L101" s="378">
        <f>IFERROR(IF(VLOOKUP($G101,BPU_28a_I!$G$3:$J$119,4,FALSE)="","",VLOOKUP($G101,BPU_28a_I!$G$3:$J$119,4,FALSE)),"")</f>
        <v>84.01</v>
      </c>
      <c r="M101" s="378">
        <f>IFERROR(IF(VLOOKUP($G101,BPU_28b_I!$G$3:$J$119,4,FALSE)="","",VLOOKUP($G101,BPU_28b_I!$G$3:$J$119,4,FALSE)),"")</f>
        <v>100</v>
      </c>
      <c r="N101" s="378">
        <f>IFERROR(IF(VLOOKUP($G101,BPU_29_I!$G$3:$L$119,6,FALSE)="","",VLOOKUP($G101,BPU_29_I!$G$3:$L$119,6,FALSE)),"")</f>
        <v>4.9000000000000004</v>
      </c>
      <c r="O101" s="378">
        <f>IFERROR(IF(VLOOKUP($G101,BPU_7_I!$G$3:$H$119,2,FALSE)="","",VLOOKUP($G101,BPU_7_I!$G$3:$H$119,2,FALSE)),"")</f>
        <v>625.21</v>
      </c>
      <c r="P101" s="378">
        <f>IFERROR(IF(VLOOKUP($G101,BPU_8_I!$G$3:$J$119,4,FALSE)="","",VLOOKUP($G101,BPU_8_I!$G$3:$J$119,4,FALSE)),"")</f>
        <v>19.510000000000002</v>
      </c>
      <c r="Q101" s="378">
        <f>IFERROR(IF(VLOOKUP($G101,BPU_3_I!$G$3:$H$119,2,FALSE)="","",VLOOKUP($G101,BPU_3_I!$G$3:$H$119,2,FALSE)),"")</f>
        <v>483.69</v>
      </c>
      <c r="R101" s="378">
        <f>IFERROR(IF(VLOOKUP($G101,BPU_4_I!$G$3:$H$119,2,FALSE)="","",VLOOKUP($G101,BPU_4_I!$G$3:$H$119,2,FALSE)),"")</f>
        <v>0.64</v>
      </c>
      <c r="S101" s="378">
        <f>IFERROR(IF(VLOOKUP($G101,BPU_1_I!$G$3:$H$119,2,FALSE)="","",VLOOKUP($G101,BPU_1_I!$G$3:$H$119,2,FALSE)),"")</f>
        <v>642.88</v>
      </c>
      <c r="T101" s="378">
        <f>IFERROR(IF(VLOOKUP($G101,BPU_25_I!$G$3:$H$119,2,FALSE)="","",VLOOKUP($G101,BPU_25_I!$G$3:$H$119,2,FALSE)),"")</f>
        <v>190.01</v>
      </c>
      <c r="U101" s="378">
        <f>IFERROR(IF(VLOOKUP($G101,BPU_26_26x_26b_I!$G$3:$H$119,2,FALSE)="","",VLOOKUP($G101,BPU_26_26x_26b_I!$G$3:$H$119,2,FALSE)),"")</f>
        <v>6.58</v>
      </c>
      <c r="V101" s="378">
        <f>IFERROR(IF(VLOOKUP($G101,BPU_26_26x_26b_I!$G$3:$I$119,3,FALSE)="","",VLOOKUP($G101,BPU_26_26x_26b_I!$G$3:$I$119,3,FALSE)),"")</f>
        <v>6.52</v>
      </c>
      <c r="W101" s="378">
        <f>IFERROR(IF(VLOOKUP($G101,BPU_26_26x_26b_I!$G$3:$J$119,4,FALSE)="","",VLOOKUP($G101,BPU_26_26x_26b_I!$G$3:$J$119,4,FALSE)),"")</f>
        <v>0.52</v>
      </c>
      <c r="X101" s="378"/>
      <c r="Y101" s="378">
        <f>IFERROR(IF(VLOOKUP($G101,EA_93_I!$G$3:$L$119,6,FALSE)="","",VLOOKUP($G101,EA_93_I!$G$3:$L$119,6,FALSE)),"")</f>
        <v>6.5</v>
      </c>
      <c r="Z101" s="689">
        <v>77.67</v>
      </c>
      <c r="AA101" s="378">
        <f>IFERROR(IF(VLOOKUP($G101,DE_102_105_16_29_33_I!$G$3:$L$119,6,FALSE)="","",VLOOKUP($G101,DE_102_105_16_29_33_I!$G$3:$L$119,6,FALSE)),"")</f>
        <v>1.25</v>
      </c>
      <c r="AB101" s="378">
        <f>IFERROR(IF(VLOOKUP($G101,DE_102_105_16_29_33_I!$G$3:$L$119,2,FALSE)="","",VLOOKUP($G101,DE_102_105_16_29_33_I!$G$3:$L$119,2,FALSE)),"")</f>
        <v>24.2</v>
      </c>
      <c r="AC101" s="378">
        <f>IFERROR(IF(VLOOKUP($G101,DE_102_105_16_29_33_I!$G$3:$L$119,3,FALSE)="","",VLOOKUP($G101,DE_102_105_16_29_33_I!$G$3:$L$119,3,FALSE)),"")</f>
        <v>74</v>
      </c>
      <c r="AD101" s="378">
        <f>IFERROR(IF(VLOOKUP($G101,DE_28_I!$G$3:$J$119,4,FALSE)="","",VLOOKUP($G101,DE_28_I!$G$3:$J$119,4,FALSE)),"")</f>
        <v>4.9718592764950378</v>
      </c>
      <c r="AE101" s="378">
        <f>IFERROR(IF(VLOOKUP($G101,DE_31_I!$G$3:$J$119,4,FALSE)="","",VLOOKUP($G101,DE_31_I!$G$3:$J$119,4,FALSE)),"")</f>
        <v>244.61547640355587</v>
      </c>
      <c r="AF101" s="378">
        <f>IFERROR(IF(VLOOKUP($G101,DE_102_105_16_29_33_I!$G$3:$L$119,4,FALSE)="","",VLOOKUP($G101,DE_102_105_16_29_33_I!$G$3:$L$119,4,FALSE)),"")</f>
        <v>75</v>
      </c>
      <c r="AG101" s="378">
        <f>IFERROR(IF(VLOOKUP($G101,DE_102_105_16_29_33_I!$G$3:$L$119,5,FALSE)="","",VLOOKUP($G101,DE_102_105_16_29_33_I!$G$3:$L$119,5,FALSE)),"")</f>
        <v>90</v>
      </c>
      <c r="AH101" s="378"/>
      <c r="AI101" s="378">
        <f>IFERROR(IF(VLOOKUP($G101,EA_10_90_I!$G$3:$I$119,2,FALSE)="","",VLOOKUP($G101,EA_10_90_I!$G$3:$I$119,2,FALSE)),"")</f>
        <v>27.19</v>
      </c>
      <c r="AJ101" s="378">
        <f>IFERROR(IF(VLOOKUP($G101,EA_10_90_I!$G$3:$I$119,3,FALSE)="","",VLOOKUP($G101,EA_10_90_I!$G$3:$I$119,3,FALSE)),"")</f>
        <v>21.93</v>
      </c>
      <c r="AK101" s="378"/>
      <c r="AL101" s="378"/>
      <c r="AM101" s="690">
        <f>IFERROR(IF(VLOOKUP($G101,EA_34_I!$G$3:$J$119,4,FALSE)="","",VLOOKUP($G101,EA_34_I!$G$3:$J$119,4,FALSE)),"")</f>
        <v>1.6640491530267454</v>
      </c>
      <c r="AN101" s="378">
        <f>IFERROR(IF(VLOOKUP($G101,EA_35_I!$G$3:$J$119,4,FALSE)="","",VLOOKUP($G101,EA_35_I!$G$3:$J$119,4,FALSE)),"")</f>
        <v>0.1</v>
      </c>
      <c r="AO101" s="378">
        <f>IFERROR(IF(VLOOKUP($G101,EA_22_22a_I!$G$3:$J$119,4,FALSE)="","",VLOOKUP($G101,EA_22_22a_I!$G$3:$J$119,4,FALSE)),"")</f>
        <v>725.69</v>
      </c>
      <c r="AP101" s="378">
        <f>IFERROR(IF(VLOOKUP($G101,EA_22_22a_I!$G$3:$L$119,6,FALSE)="","",VLOOKUP($G101,EA_22_22a_I!$G$3:$L$119,6,FALSE)),"")</f>
        <v>751.71</v>
      </c>
      <c r="AQ101" s="378">
        <f>IFERROR(IF(VLOOKUP($G101,EA_23_I!$G$3:$L$119,6,FALSE)="","",VLOOKUP($G101,EA_23_I!$G$3:$L$119,6,FALSE)),"")</f>
        <v>0.01</v>
      </c>
      <c r="AR101" s="378"/>
      <c r="AS101" s="378"/>
      <c r="AT101" s="378"/>
      <c r="AU101" s="378">
        <f>IFERROR(IF(VLOOKUP($G101,BPU_24_I!$G$3:$J$119,4,FALSE)="","",VLOOKUP($G101,BPU_24_I!$G$3:$J$119,4,FALSE)),"")</f>
        <v>526.57000000000005</v>
      </c>
      <c r="AV101" s="378">
        <f>IFERROR(IF(VLOOKUP($G101,IS_91_I!$G$3:$H$119,2,FALSE)="","",VLOOKUP($G101,IS_91_I!$G$3:$H$119,2,FALSE)),"")</f>
        <v>7.27</v>
      </c>
      <c r="AW101" s="378">
        <f>IFERROR(IF(VLOOKUP($G101,IS_40_I!$G$3:$H$119,2,FALSE)="","",VLOOKUP($G101,IS_40_I!$G$3:$H$119,2,FALSE)),"")</f>
        <v>51.45</v>
      </c>
      <c r="AX101" s="378">
        <f>IFERROR(IF(VLOOKUP($G101,IS_31_I!$G$3:$H$119,2,FALSE)="","",VLOOKUP($G101,IS_31_I!$G$3:$H$119,2,FALSE)),"")</f>
        <v>11.18</v>
      </c>
      <c r="AY101" s="378">
        <f>IFERROR(IF(VLOOKUP($G101,IS_32_I!$G$3:$H$119,2,FALSE)="","",VLOOKUP($G101,IS_32_I!$G$3:$H$119,2,FALSE)),"")</f>
        <v>3068</v>
      </c>
      <c r="AZ101" s="378">
        <f>IFERROR(IF(VLOOKUP($G101,IS_33_I!$G$3:$H$119,2,FALSE)="","",VLOOKUP($G101,IS_33_I!$G$3:$H$119,2,FALSE)),"")</f>
        <v>9.56</v>
      </c>
      <c r="BA101" s="378">
        <f>IFERROR(IF(VLOOKUP($G101,IS_34_I!$G$3:$H$119,2,FALSE)="","",VLOOKUP($G101,IS_34_I!$G$3:$H$119,2,FALSE)),"")</f>
        <v>4.63</v>
      </c>
      <c r="BB101" s="378">
        <f>IFERROR(IF(VLOOKUP($G101,IS_36_I!$G$3:$I$119,3,FALSE)="","",VLOOKUP($G101,IS_36_I!$G$3:$I$119,3,FALSE)),"")</f>
        <v>6.6</v>
      </c>
      <c r="BC101" s="378">
        <f>IFERROR(IF(VLOOKUP($G101,IS_37_I!$G$3:$I$119,3,FALSE)="","",VLOOKUP($G101,IS_37_I!$G$3:$I$119,3,FALSE)),"")</f>
        <v>23.7</v>
      </c>
      <c r="BD101" s="378">
        <f>IFERROR(IF(VLOOKUP($G101,IS_39_I!$G$3:$L$119,6,FALSE)="","",VLOOKUP($G101,IS_39_I!$G$3:$L$119,6,FALSE)),"")</f>
        <v>38.700000000000003</v>
      </c>
      <c r="BE101" s="378">
        <f>IFERROR(IF(VLOOKUP($G101,IS_39a_I!$G$3:$J$119,4,FALSE)="","",VLOOKUP($G101,IS_39a_I!$G$3:$J$119,4,FALSE)),"")</f>
        <v>33.51</v>
      </c>
      <c r="BF101" s="378">
        <f>IFERROR(IF(VLOOKUP($G101,IS_58_I!$G$3:$L$119,6,FALSE)="","",VLOOKUP($G101,IS_58_I!$G$3:$L$119,6,FALSE)),"")</f>
        <v>1.8475429071455562</v>
      </c>
      <c r="BG101" s="378"/>
      <c r="BH101" s="378">
        <f>IFERROR(IF(VLOOKUP($G101,DE_48_I!$G$3:$J$119,4,FALSE)="","",VLOOKUP($G101,DE_48_I!$G$3:$J$119,4,FALSE)),"")</f>
        <v>1.32</v>
      </c>
      <c r="BI101" s="378"/>
      <c r="BJ101" s="378">
        <f>IFERROR(IF(VLOOKUP($G101,IS_5_I!$G$3:$J$119,4,FALSE)="","",VLOOKUP($G101,IS_5_I!$G$3:$J$119,4,FALSE)),"")</f>
        <v>0.05</v>
      </c>
      <c r="BK101" s="378" t="str">
        <f>IFERROR(IF(VLOOKUP($G101,EA_48_I!$G$3:$J$119,4,FALSE)="","",VLOOKUP($G101,EA_48_I!$G$3:$J$119,4,FALSE)),"")</f>
        <v>Comuna no costera</v>
      </c>
      <c r="BL101" s="378">
        <f>IFERROR(IF(VLOOKUP($G101,IG_1_I!$G$3:$J$119,4,FALSE)="","",VLOOKUP($G101,IG_1_I!$G$3:$J$119,4,FALSE)),"")</f>
        <v>40.770000000000003</v>
      </c>
      <c r="BM101" s="378" t="str">
        <f>IFERROR(IF(VLOOKUP($G101,IG_66_I!$G$3:$H$119,2,FALSE)="","",VLOOKUP($G101,IG_66_I!$G$3:$H$119,2,FALSE)),"")</f>
        <v>SI</v>
      </c>
      <c r="BN101" s="690">
        <f>IFERROR(IF(VLOOKUP($G101,DE_3_I!$G$3:$J$119,4,FALSE)="","",VLOOKUP($G101,DE_3_I!$G$3:$J$119,4,FALSE)),"")</f>
        <v>18.63</v>
      </c>
      <c r="BO101" s="677"/>
      <c r="BP101" s="677"/>
      <c r="BQ101" s="677"/>
      <c r="BR101" s="677"/>
      <c r="BS101" s="378" t="str">
        <f>IFERROR(IF(VLOOKUP($G101,DE_98_IC!#REF!,2,FALSE)="","",VLOOKUP($G101,DE_98_IC!#REF!,2,FALSE)),"")</f>
        <v/>
      </c>
      <c r="BT101" s="378">
        <f>IFERROR(IF(VLOOKUP($G101,IP_6_I!$G$3:$J$119,4,FALSE)="","",VLOOKUP($G101,IP_6_I!$G$3:$J$119,4,FALSE)),"")</f>
        <v>0</v>
      </c>
      <c r="BU101" s="378" t="str">
        <f>IFERROR(IF(VLOOKUP($G101,IP_48_34_34a_I!$G$3:$N$119,7,FALSE)="","",VLOOKUP($G101,IP_48_34_34a_I!$G$3:$N$119,7,FALSE)),"")</f>
        <v>NO</v>
      </c>
      <c r="BV101" s="378" t="str">
        <f>IFERROR(IF(VLOOKUP($G101,IP_48_34_34a_I!$G$3:$N$119,8,FALSE)="","",VLOOKUP($G101,IP_48_34_34a_I!$G$3:$N$119,8,FALSE)),"")</f>
        <v>NO</v>
      </c>
      <c r="BW101" s="378" t="str">
        <f>IFERROR(IF(VLOOKUP($G101,IP_48_34_34a_I!$G$3:$N$119,6,FALSE)="","",VLOOKUP($G101,IP_48_34_34a_I!$G$3:$N$119,6,FALSE)),"")</f>
        <v>NO</v>
      </c>
      <c r="BX101" s="378" t="str">
        <f>IFERROR(IF(VLOOKUP($G101,IP_43_43a_I!$G$3:$L$119,5,FALSE)="","",VLOOKUP($G101,IP_43_43a_I!$G$3:$L$119,5,FALSE)),"")</f>
        <v>Sin ZT</v>
      </c>
      <c r="BY101" s="378" t="str">
        <f>IFERROR(IF(VLOOKUP($G101,IP_43_43a_I!$G$3:$L$119,6,FALSE)="","",VLOOKUP($G101,IP_43_43a_I!$G$3:$L$119,6,FALSE)),"")</f>
        <v>Sin ZT</v>
      </c>
      <c r="BZ101" s="378"/>
      <c r="CA101" s="378"/>
      <c r="CB101" s="378"/>
      <c r="CC101" s="378" t="str">
        <f>IFERROR(IF(VLOOKUP($G101,IG_92_I!$G$3:$H$119,2,FALSE)="","",VLOOKUP($G101,IG_92_I!$G$3:$H$119,2,FALSE)),"")</f>
        <v>NO</v>
      </c>
      <c r="CD101" s="378">
        <f>IFERROR(IF(VLOOKUP($G101,IG_91_I!$G$3:$K$119,5,FALSE)="","",VLOOKUP($G101,IG_91_I!$G$3:$K$119,5,FALSE)),"")</f>
        <v>144.69999999999999</v>
      </c>
      <c r="CE101" s="378">
        <f>IFERROR(IF(VLOOKUP($G101,IG_90_I!$G$3:$H$119,2,FALSE)="","",VLOOKUP($G101,IG_90_I!$G$3:$H$119,2,FALSE)),"")</f>
        <v>23.64</v>
      </c>
      <c r="CF101" s="96"/>
      <c r="CG101" s="96"/>
      <c r="CH101" s="96"/>
      <c r="CI101" s="96"/>
      <c r="CJ101" s="96"/>
      <c r="CK101" s="96"/>
      <c r="CL101" s="96"/>
      <c r="CM101" s="96"/>
      <c r="CN101" s="96"/>
      <c r="CO101" s="96"/>
      <c r="CP101" s="96"/>
    </row>
    <row r="102" spans="1:94" ht="15" x14ac:dyDescent="0.25">
      <c r="A102" s="429" t="s">
        <v>278</v>
      </c>
      <c r="B102" s="429" t="s">
        <v>279</v>
      </c>
      <c r="C102" s="419" t="s">
        <v>280</v>
      </c>
      <c r="D102" s="392" t="s">
        <v>280</v>
      </c>
      <c r="E102" s="377">
        <v>13001</v>
      </c>
      <c r="F102" s="429" t="s">
        <v>309</v>
      </c>
      <c r="G102" s="677">
        <v>13130</v>
      </c>
      <c r="H102" s="378">
        <f>IFERROR(IF(VLOOKUP($G102,BPU_20_I!$G$3:$H$119,2,FALSE)="","",VLOOKUP($G102,BPU_20_I!$G$3:$H$119,2,FALSE)),"")</f>
        <v>429.94</v>
      </c>
      <c r="I102" s="87">
        <f>IFERROR(IF(VLOOKUP($G102,BPU_21_I!$G$3:$J$119,4,FALSE)="","",VLOOKUP($G102,BPU_21_I!$G$3:$J$119,4,FALSE)),"")</f>
        <v>2.2000000000000002</v>
      </c>
      <c r="J102" s="378">
        <f>IFERROR(IF(VLOOKUP($G102,BPU_22_I!$G$3:$H$119,2,FALSE)="","",VLOOKUP($G102,BPU_22_I!$G$3:$H$119,2,FALSE)),"")</f>
        <v>1299.8800000000001</v>
      </c>
      <c r="K102" s="378">
        <f>IFERROR(IF(VLOOKUP($G102,BPU_23_I!$G$3:$J$119,4,FALSE)="","",VLOOKUP($G102,BPU_23_I!$G$3:$J$119,4,FALSE)),"")</f>
        <v>0.93</v>
      </c>
      <c r="L102" s="378">
        <f>IFERROR(IF(VLOOKUP($G102,BPU_28a_I!$G$3:$J$119,4,FALSE)="","",VLOOKUP($G102,BPU_28a_I!$G$3:$J$119,4,FALSE)),"")</f>
        <v>47.17</v>
      </c>
      <c r="M102" s="378">
        <f>IFERROR(IF(VLOOKUP($G102,BPU_28b_I!$G$3:$J$119,4,FALSE)="","",VLOOKUP($G102,BPU_28b_I!$G$3:$J$119,4,FALSE)),"")</f>
        <v>100</v>
      </c>
      <c r="N102" s="378">
        <f>IFERROR(IF(VLOOKUP($G102,BPU_29_I!$G$3:$L$119,6,FALSE)="","",VLOOKUP($G102,BPU_29_I!$G$3:$L$119,6,FALSE)),"")</f>
        <v>1.97</v>
      </c>
      <c r="O102" s="378">
        <f>IFERROR(IF(VLOOKUP($G102,BPU_7_I!$G$3:$H$119,2,FALSE)="","",VLOOKUP($G102,BPU_7_I!$G$3:$H$119,2,FALSE)),"")</f>
        <v>911.03</v>
      </c>
      <c r="P102" s="378">
        <f>IFERROR(IF(VLOOKUP($G102,BPU_8_I!$G$3:$J$119,4,FALSE)="","",VLOOKUP($G102,BPU_8_I!$G$3:$J$119,4,FALSE)),"")</f>
        <v>9.4600000000000009</v>
      </c>
      <c r="Q102" s="378">
        <f>IFERROR(IF(VLOOKUP($G102,BPU_3_I!$G$3:$H$119,2,FALSE)="","",VLOOKUP($G102,BPU_3_I!$G$3:$H$119,2,FALSE)),"")</f>
        <v>397.05</v>
      </c>
      <c r="R102" s="378">
        <f>IFERROR(IF(VLOOKUP($G102,BPU_4_I!$G$3:$H$119,2,FALSE)="","",VLOOKUP($G102,BPU_4_I!$G$3:$H$119,2,FALSE)),"")</f>
        <v>1.1200000000000001</v>
      </c>
      <c r="S102" s="378">
        <f>IFERROR(IF(VLOOKUP($G102,BPU_1_I!$G$3:$H$119,2,FALSE)="","",VLOOKUP($G102,BPU_1_I!$G$3:$H$119,2,FALSE)),"")</f>
        <v>648.5</v>
      </c>
      <c r="T102" s="378">
        <f>IFERROR(IF(VLOOKUP($G102,BPU_25_I!$G$3:$H$119,2,FALSE)="","",VLOOKUP($G102,BPU_25_I!$G$3:$H$119,2,FALSE)),"")</f>
        <v>211.18</v>
      </c>
      <c r="U102" s="378">
        <f>IFERROR(IF(VLOOKUP($G102,BPU_26_26x_26b_I!$G$3:$H$119,2,FALSE)="","",VLOOKUP($G102,BPU_26_26x_26b_I!$G$3:$H$119,2,FALSE)),"")</f>
        <v>6.72</v>
      </c>
      <c r="V102" s="378">
        <f>IFERROR(IF(VLOOKUP($G102,BPU_26_26x_26b_I!$G$3:$I$119,3,FALSE)="","",VLOOKUP($G102,BPU_26_26x_26b_I!$G$3:$I$119,3,FALSE)),"")</f>
        <v>6.69</v>
      </c>
      <c r="W102" s="378">
        <f>IFERROR(IF(VLOOKUP($G102,BPU_26_26x_26b_I!$G$3:$J$119,4,FALSE)="","",VLOOKUP($G102,BPU_26_26x_26b_I!$G$3:$J$119,4,FALSE)),"")</f>
        <v>0.95</v>
      </c>
      <c r="X102" s="378"/>
      <c r="Y102" s="378">
        <f>IFERROR(IF(VLOOKUP($G102,EA_93_I!$G$3:$L$119,6,FALSE)="","",VLOOKUP($G102,EA_93_I!$G$3:$L$119,6,FALSE)),"")</f>
        <v>0.61</v>
      </c>
      <c r="Z102" s="689">
        <v>69.25</v>
      </c>
      <c r="AA102" s="378">
        <f>IFERROR(IF(VLOOKUP($G102,DE_102_105_16_29_33_I!$G$3:$L$119,6,FALSE)="","",VLOOKUP($G102,DE_102_105_16_29_33_I!$G$3:$L$119,6,FALSE)),"")</f>
        <v>1.25</v>
      </c>
      <c r="AB102" s="378">
        <f>IFERROR(IF(VLOOKUP($G102,DE_102_105_16_29_33_I!$G$3:$L$119,2,FALSE)="","",VLOOKUP($G102,DE_102_105_16_29_33_I!$G$3:$L$119,2,FALSE)),"")</f>
        <v>31.4</v>
      </c>
      <c r="AC102" s="378">
        <f>IFERROR(IF(VLOOKUP($G102,DE_102_105_16_29_33_I!$G$3:$L$119,3,FALSE)="","",VLOOKUP($G102,DE_102_105_16_29_33_I!$G$3:$L$119,3,FALSE)),"")</f>
        <v>69.2</v>
      </c>
      <c r="AD102" s="378">
        <f>IFERROR(IF(VLOOKUP($G102,DE_28_I!$G$3:$J$119,4,FALSE)="","",VLOOKUP($G102,DE_28_I!$G$3:$J$119,4,FALSE)),"")</f>
        <v>1.664253499092982</v>
      </c>
      <c r="AE102" s="378">
        <f>IFERROR(IF(VLOOKUP($G102,DE_31_I!$G$3:$J$119,4,FALSE)="","",VLOOKUP($G102,DE_31_I!$G$3:$J$119,4,FALSE)),"")</f>
        <v>73.227153960091201</v>
      </c>
      <c r="AF102" s="378">
        <f>IFERROR(IF(VLOOKUP($G102,DE_102_105_16_29_33_I!$G$3:$L$119,4,FALSE)="","",VLOOKUP($G102,DE_102_105_16_29_33_I!$G$3:$L$119,4,FALSE)),"")</f>
        <v>75</v>
      </c>
      <c r="AG102" s="378">
        <f>IFERROR(IF(VLOOKUP($G102,DE_102_105_16_29_33_I!$G$3:$L$119,5,FALSE)="","",VLOOKUP($G102,DE_102_105_16_29_33_I!$G$3:$L$119,5,FALSE)),"")</f>
        <v>90</v>
      </c>
      <c r="AH102" s="378"/>
      <c r="AI102" s="378">
        <f>IFERROR(IF(VLOOKUP($G102,EA_10_90_I!$G$3:$I$119,2,FALSE)="","",VLOOKUP($G102,EA_10_90_I!$G$3:$I$119,2,FALSE)),"")</f>
        <v>37.15</v>
      </c>
      <c r="AJ102" s="378">
        <f>IFERROR(IF(VLOOKUP($G102,EA_10_90_I!$G$3:$I$119,3,FALSE)="","",VLOOKUP($G102,EA_10_90_I!$G$3:$I$119,3,FALSE)),"")</f>
        <v>28</v>
      </c>
      <c r="AK102" s="378"/>
      <c r="AL102" s="378"/>
      <c r="AM102" s="690">
        <f>IFERROR(IF(VLOOKUP($G102,EA_34_I!$G$3:$J$119,4,FALSE)="","",VLOOKUP($G102,EA_34_I!$G$3:$J$119,4,FALSE)),"")</f>
        <v>1.1166912998982526</v>
      </c>
      <c r="AN102" s="378">
        <f>IFERROR(IF(VLOOKUP($G102,EA_35_I!$G$3:$J$119,4,FALSE)="","",VLOOKUP($G102,EA_35_I!$G$3:$J$119,4,FALSE)),"")</f>
        <v>1.5</v>
      </c>
      <c r="AO102" s="378">
        <f>IFERROR(IF(VLOOKUP($G102,EA_22_22a_I!$G$3:$J$119,4,FALSE)="","",VLOOKUP($G102,EA_22_22a_I!$G$3:$J$119,4,FALSE)),"")</f>
        <v>944.62</v>
      </c>
      <c r="AP102" s="378">
        <f>IFERROR(IF(VLOOKUP($G102,EA_22_22a_I!$G$3:$L$119,6,FALSE)="","",VLOOKUP($G102,EA_22_22a_I!$G$3:$L$119,6,FALSE)),"")</f>
        <v>796.34</v>
      </c>
      <c r="AQ102" s="378">
        <f>IFERROR(IF(VLOOKUP($G102,EA_23_I!$G$3:$L$119,6,FALSE)="","",VLOOKUP($G102,EA_23_I!$G$3:$L$119,6,FALSE)),"")</f>
        <v>0</v>
      </c>
      <c r="AR102" s="378"/>
      <c r="AS102" s="378"/>
      <c r="AT102" s="378"/>
      <c r="AU102" s="378">
        <f>IFERROR(IF(VLOOKUP($G102,BPU_24_I!$G$3:$J$119,4,FALSE)="","",VLOOKUP($G102,BPU_24_I!$G$3:$J$119,4,FALSE)),"")</f>
        <v>922.63</v>
      </c>
      <c r="AV102" s="378">
        <f>IFERROR(IF(VLOOKUP($G102,IS_91_I!$G$3:$H$119,2,FALSE)="","",VLOOKUP($G102,IS_91_I!$G$3:$H$119,2,FALSE)),"")</f>
        <v>4.8</v>
      </c>
      <c r="AW102" s="378">
        <f>IFERROR(IF(VLOOKUP($G102,IS_40_I!$G$3:$H$119,2,FALSE)="","",VLOOKUP($G102,IS_40_I!$G$3:$H$119,2,FALSE)),"")</f>
        <v>21.59</v>
      </c>
      <c r="AX102" s="378">
        <f>IFERROR(IF(VLOOKUP($G102,IS_31_I!$G$3:$H$119,2,FALSE)="","",VLOOKUP($G102,IS_31_I!$G$3:$H$119,2,FALSE)),"")</f>
        <v>5.72</v>
      </c>
      <c r="AY102" s="378">
        <f>IFERROR(IF(VLOOKUP($G102,IS_32_I!$G$3:$H$119,2,FALSE)="","",VLOOKUP($G102,IS_32_I!$G$3:$H$119,2,FALSE)),"")</f>
        <v>2072</v>
      </c>
      <c r="AZ102" s="378">
        <f>IFERROR(IF(VLOOKUP($G102,IS_33_I!$G$3:$H$119,2,FALSE)="","",VLOOKUP($G102,IS_33_I!$G$3:$H$119,2,FALSE)),"")</f>
        <v>5.23</v>
      </c>
      <c r="BA102" s="378">
        <f>IFERROR(IF(VLOOKUP($G102,IS_34_I!$G$3:$H$119,2,FALSE)="","",VLOOKUP($G102,IS_34_I!$G$3:$H$119,2,FALSE)),"")</f>
        <v>2.2799999999999998</v>
      </c>
      <c r="BB102" s="378">
        <f>IFERROR(IF(VLOOKUP($G102,IS_36_I!$G$3:$I$119,3,FALSE)="","",VLOOKUP($G102,IS_36_I!$G$3:$I$119,3,FALSE)),"")</f>
        <v>3.46</v>
      </c>
      <c r="BC102" s="378">
        <f>IFERROR(IF(VLOOKUP($G102,IS_37_I!$G$3:$I$119,3,FALSE)="","",VLOOKUP($G102,IS_37_I!$G$3:$I$119,3,FALSE)),"")</f>
        <v>11.63</v>
      </c>
      <c r="BD102" s="378">
        <f>IFERROR(IF(VLOOKUP($G102,IS_39_I!$G$3:$L$119,6,FALSE)="","",VLOOKUP($G102,IS_39_I!$G$3:$L$119,6,FALSE)),"")</f>
        <v>50</v>
      </c>
      <c r="BE102" s="378">
        <f>IFERROR(IF(VLOOKUP($G102,IS_39a_I!$G$3:$J$119,4,FALSE)="","",VLOOKUP($G102,IS_39a_I!$G$3:$J$119,4,FALSE)),"")</f>
        <v>33.61</v>
      </c>
      <c r="BF102" s="378">
        <f>IFERROR(IF(VLOOKUP($G102,IS_58_I!$G$3:$L$119,6,FALSE)="","",VLOOKUP($G102,IS_58_I!$G$3:$L$119,6,FALSE)),"")</f>
        <v>1.6692462595902606</v>
      </c>
      <c r="BG102" s="378"/>
      <c r="BH102" s="378">
        <f>IFERROR(IF(VLOOKUP($G102,DE_48_I!$G$3:$J$119,4,FALSE)="","",VLOOKUP($G102,DE_48_I!$G$3:$J$119,4,FALSE)),"")</f>
        <v>2.6</v>
      </c>
      <c r="BI102" s="378"/>
      <c r="BJ102" s="378">
        <f>IFERROR(IF(VLOOKUP($G102,IS_5_I!$G$3:$J$119,4,FALSE)="","",VLOOKUP($G102,IS_5_I!$G$3:$J$119,4,FALSE)),"")</f>
        <v>0.09</v>
      </c>
      <c r="BK102" s="378" t="str">
        <f>IFERROR(IF(VLOOKUP($G102,EA_48_I!$G$3:$J$119,4,FALSE)="","",VLOOKUP($G102,EA_48_I!$G$3:$J$119,4,FALSE)),"")</f>
        <v>Comuna no costera</v>
      </c>
      <c r="BL102" s="378">
        <f>IFERROR(IF(VLOOKUP($G102,IG_1_I!$G$3:$J$119,4,FALSE)="","",VLOOKUP($G102,IG_1_I!$G$3:$J$119,4,FALSE)),"")</f>
        <v>2.37</v>
      </c>
      <c r="BM102" s="378" t="str">
        <f>IFERROR(IF(VLOOKUP($G102,IG_66_I!$G$3:$H$119,2,FALSE)="","",VLOOKUP($G102,IG_66_I!$G$3:$H$119,2,FALSE)),"")</f>
        <v>NO</v>
      </c>
      <c r="BN102" s="690">
        <f>IFERROR(IF(VLOOKUP($G102,DE_3_I!$G$3:$J$119,4,FALSE)="","",VLOOKUP($G102,DE_3_I!$G$3:$J$119,4,FALSE)),"")</f>
        <v>9.26</v>
      </c>
      <c r="BO102" s="677"/>
      <c r="BP102" s="677"/>
      <c r="BQ102" s="677"/>
      <c r="BR102" s="677"/>
      <c r="BS102" s="378" t="str">
        <f>IFERROR(IF(VLOOKUP($G102,DE_98_IC!#REF!,2,FALSE)="","",VLOOKUP($G102,DE_98_IC!#REF!,2,FALSE)),"")</f>
        <v/>
      </c>
      <c r="BT102" s="378">
        <f>IFERROR(IF(VLOOKUP($G102,IP_6_I!$G$3:$J$119,4,FALSE)="","",VLOOKUP($G102,IP_6_I!$G$3:$J$119,4,FALSE)),"")</f>
        <v>0</v>
      </c>
      <c r="BU102" s="378" t="str">
        <f>IFERROR(IF(VLOOKUP($G102,IP_48_34_34a_I!$G$3:$N$119,7,FALSE)="","",VLOOKUP($G102,IP_48_34_34a_I!$G$3:$N$119,7,FALSE)),"")</f>
        <v>S/ZCH</v>
      </c>
      <c r="BV102" s="378" t="str">
        <f>IFERROR(IF(VLOOKUP($G102,IP_48_34_34a_I!$G$3:$N$119,8,FALSE)="","",VLOOKUP($G102,IP_48_34_34a_I!$G$3:$N$119,8,FALSE)),"")</f>
        <v>S/ZCH</v>
      </c>
      <c r="BW102" s="378" t="str">
        <f>IFERROR(IF(VLOOKUP($G102,IP_48_34_34a_I!$G$3:$N$119,6,FALSE)="","",VLOOKUP($G102,IP_48_34_34a_I!$G$3:$N$119,6,FALSE)),"")</f>
        <v>SI</v>
      </c>
      <c r="BX102" s="378" t="str">
        <f>IFERROR(IF(VLOOKUP($G102,IP_43_43a_I!$G$3:$L$119,5,FALSE)="","",VLOOKUP($G102,IP_43_43a_I!$G$3:$L$119,5,FALSE)),"")</f>
        <v>Sin ZT</v>
      </c>
      <c r="BY102" s="378" t="str">
        <f>IFERROR(IF(VLOOKUP($G102,IP_43_43a_I!$G$3:$L$119,6,FALSE)="","",VLOOKUP($G102,IP_43_43a_I!$G$3:$L$119,6,FALSE)),"")</f>
        <v>Sin ZT</v>
      </c>
      <c r="BZ102" s="378"/>
      <c r="CA102" s="378"/>
      <c r="CB102" s="378"/>
      <c r="CC102" s="378" t="str">
        <f>IFERROR(IF(VLOOKUP($G102,IG_92_I!$G$3:$H$119,2,FALSE)="","",VLOOKUP($G102,IG_92_I!$G$3:$H$119,2,FALSE)),"")</f>
        <v>NO</v>
      </c>
      <c r="CD102" s="378" t="str">
        <f>IFERROR(IF(VLOOKUP($G102,IG_91_I!$G$3:$K$119,5,FALSE)="","",VLOOKUP($G102,IG_91_I!$G$3:$K$119,5,FALSE)),"")</f>
        <v/>
      </c>
      <c r="CE102" s="378">
        <f>IFERROR(IF(VLOOKUP($G102,IG_90_I!$G$3:$H$119,2,FALSE)="","",VLOOKUP($G102,IG_90_I!$G$3:$H$119,2,FALSE)),"")</f>
        <v>27.38</v>
      </c>
      <c r="CF102" s="96"/>
      <c r="CG102" s="96"/>
      <c r="CH102" s="96"/>
      <c r="CI102" s="96"/>
      <c r="CJ102" s="96"/>
      <c r="CK102" s="96"/>
      <c r="CL102" s="96"/>
      <c r="CM102" s="96"/>
      <c r="CN102" s="96"/>
      <c r="CO102" s="96"/>
      <c r="CP102" s="96"/>
    </row>
    <row r="103" spans="1:94" ht="15" x14ac:dyDescent="0.25">
      <c r="A103" s="429" t="s">
        <v>278</v>
      </c>
      <c r="B103" s="429" t="s">
        <v>279</v>
      </c>
      <c r="C103" s="419" t="s">
        <v>280</v>
      </c>
      <c r="D103" s="392" t="s">
        <v>280</v>
      </c>
      <c r="E103" s="377">
        <v>13001</v>
      </c>
      <c r="F103" s="429" t="s">
        <v>310</v>
      </c>
      <c r="G103" s="677">
        <v>13131</v>
      </c>
      <c r="H103" s="378">
        <f>IFERROR(IF(VLOOKUP($G103,BPU_20_I!$G$3:$H$119,2,FALSE)="","",VLOOKUP($G103,BPU_20_I!$G$3:$H$119,2,FALSE)),"")</f>
        <v>224.27</v>
      </c>
      <c r="I103" s="87">
        <f>IFERROR(IF(VLOOKUP($G103,BPU_21_I!$G$3:$J$119,4,FALSE)="","",VLOOKUP($G103,BPU_21_I!$G$3:$J$119,4,FALSE)),"")</f>
        <v>3.91</v>
      </c>
      <c r="J103" s="378">
        <f>IFERROR(IF(VLOOKUP($G103,BPU_22_I!$G$3:$H$119,2,FALSE)="","",VLOOKUP($G103,BPU_22_I!$G$3:$H$119,2,FALSE)),"")</f>
        <v>1178.96</v>
      </c>
      <c r="K103" s="378">
        <f>IFERROR(IF(VLOOKUP($G103,BPU_23_I!$G$3:$J$119,4,FALSE)="","",VLOOKUP($G103,BPU_23_I!$G$3:$J$119,4,FALSE)),"")</f>
        <v>1.31</v>
      </c>
      <c r="L103" s="378">
        <f>IFERROR(IF(VLOOKUP($G103,BPU_28a_I!$G$3:$J$119,4,FALSE)="","",VLOOKUP($G103,BPU_28a_I!$G$3:$J$119,4,FALSE)),"")</f>
        <v>84.98</v>
      </c>
      <c r="M103" s="378">
        <f>IFERROR(IF(VLOOKUP($G103,BPU_28b_I!$G$3:$J$119,4,FALSE)="","",VLOOKUP($G103,BPU_28b_I!$G$3:$J$119,4,FALSE)),"")</f>
        <v>100</v>
      </c>
      <c r="N103" s="378">
        <f>IFERROR(IF(VLOOKUP($G103,BPU_29_I!$G$3:$L$119,6,FALSE)="","",VLOOKUP($G103,BPU_29_I!$G$3:$L$119,6,FALSE)),"")</f>
        <v>4.63</v>
      </c>
      <c r="O103" s="378">
        <f>IFERROR(IF(VLOOKUP($G103,BPU_7_I!$G$3:$H$119,2,FALSE)="","",VLOOKUP($G103,BPU_7_I!$G$3:$H$119,2,FALSE)),"")</f>
        <v>662.91</v>
      </c>
      <c r="P103" s="378">
        <f>IFERROR(IF(VLOOKUP($G103,BPU_8_I!$G$3:$J$119,4,FALSE)="","",VLOOKUP($G103,BPU_8_I!$G$3:$J$119,4,FALSE)),"")</f>
        <v>8.7200000000000006</v>
      </c>
      <c r="Q103" s="378">
        <f>IFERROR(IF(VLOOKUP($G103,BPU_3_I!$G$3:$H$119,2,FALSE)="","",VLOOKUP($G103,BPU_3_I!$G$3:$H$119,2,FALSE)),"")</f>
        <v>374.21</v>
      </c>
      <c r="R103" s="378">
        <f>IFERROR(IF(VLOOKUP($G103,BPU_4_I!$G$3:$H$119,2,FALSE)="","",VLOOKUP($G103,BPU_4_I!$G$3:$H$119,2,FALSE)),"")</f>
        <v>0.88</v>
      </c>
      <c r="S103" s="378">
        <f>IFERROR(IF(VLOOKUP($G103,BPU_1_I!$G$3:$H$119,2,FALSE)="","",VLOOKUP($G103,BPU_1_I!$G$3:$H$119,2,FALSE)),"")</f>
        <v>428.26</v>
      </c>
      <c r="T103" s="378">
        <f>IFERROR(IF(VLOOKUP($G103,BPU_25_I!$G$3:$H$119,2,FALSE)="","",VLOOKUP($G103,BPU_25_I!$G$3:$H$119,2,FALSE)),"")</f>
        <v>171.08</v>
      </c>
      <c r="U103" s="378">
        <f>IFERROR(IF(VLOOKUP($G103,BPU_26_26x_26b_I!$G$3:$H$119,2,FALSE)="","",VLOOKUP($G103,BPU_26_26x_26b_I!$G$3:$H$119,2,FALSE)),"")</f>
        <v>11.44</v>
      </c>
      <c r="V103" s="378">
        <f>IFERROR(IF(VLOOKUP($G103,BPU_26_26x_26b_I!$G$3:$I$119,3,FALSE)="","",VLOOKUP($G103,BPU_26_26x_26b_I!$G$3:$I$119,3,FALSE)),"")</f>
        <v>11.42</v>
      </c>
      <c r="W103" s="378">
        <f>IFERROR(IF(VLOOKUP($G103,BPU_26_26x_26b_I!$G$3:$J$119,4,FALSE)="","",VLOOKUP($G103,BPU_26_26x_26b_I!$G$3:$J$119,4,FALSE)),"")</f>
        <v>0.38</v>
      </c>
      <c r="X103" s="378"/>
      <c r="Y103" s="378">
        <f>IFERROR(IF(VLOOKUP($G103,EA_93_I!$G$3:$L$119,6,FALSE)="","",VLOOKUP($G103,EA_93_I!$G$3:$L$119,6,FALSE)),"")</f>
        <v>1.07</v>
      </c>
      <c r="Z103" s="689">
        <v>68.89</v>
      </c>
      <c r="AA103" s="378">
        <f>IFERROR(IF(VLOOKUP($G103,DE_102_105_16_29_33_I!$G$3:$L$119,6,FALSE)="","",VLOOKUP($G103,DE_102_105_16_29_33_I!$G$3:$L$119,6,FALSE)),"")</f>
        <v>1.5</v>
      </c>
      <c r="AB103" s="378">
        <f>IFERROR(IF(VLOOKUP($G103,DE_102_105_16_29_33_I!$G$3:$L$119,2,FALSE)="","",VLOOKUP($G103,DE_102_105_16_29_33_I!$G$3:$L$119,2,FALSE)),"")</f>
        <v>25.2</v>
      </c>
      <c r="AC103" s="378">
        <f>IFERROR(IF(VLOOKUP($G103,DE_102_105_16_29_33_I!$G$3:$L$119,3,FALSE)="","",VLOOKUP($G103,DE_102_105_16_29_33_I!$G$3:$L$119,3,FALSE)),"")</f>
        <v>76</v>
      </c>
      <c r="AD103" s="378">
        <f>IFERROR(IF(VLOOKUP($G103,DE_28_I!$G$3:$J$119,4,FALSE)="","",VLOOKUP($G103,DE_28_I!$G$3:$J$119,4,FALSE)),"")</f>
        <v>0</v>
      </c>
      <c r="AE103" s="378">
        <f>IFERROR(IF(VLOOKUP($G103,DE_31_I!$G$3:$J$119,4,FALSE)="","",VLOOKUP($G103,DE_31_I!$G$3:$J$119,4,FALSE)),"")</f>
        <v>259.89026855327751</v>
      </c>
      <c r="AF103" s="378">
        <f>IFERROR(IF(VLOOKUP($G103,DE_102_105_16_29_33_I!$G$3:$L$119,4,FALSE)="","",VLOOKUP($G103,DE_102_105_16_29_33_I!$G$3:$L$119,4,FALSE)),"")</f>
        <v>90</v>
      </c>
      <c r="AG103" s="378">
        <f>IFERROR(IF(VLOOKUP($G103,DE_102_105_16_29_33_I!$G$3:$L$119,5,FALSE)="","",VLOOKUP($G103,DE_102_105_16_29_33_I!$G$3:$L$119,5,FALSE)),"")</f>
        <v>100</v>
      </c>
      <c r="AH103" s="378"/>
      <c r="AI103" s="378">
        <f>IFERROR(IF(VLOOKUP($G103,EA_10_90_I!$G$3:$I$119,2,FALSE)="","",VLOOKUP($G103,EA_10_90_I!$G$3:$I$119,2,FALSE)),"")</f>
        <v>28.87</v>
      </c>
      <c r="AJ103" s="378">
        <f>IFERROR(IF(VLOOKUP($G103,EA_10_90_I!$G$3:$I$119,3,FALSE)="","",VLOOKUP($G103,EA_10_90_I!$G$3:$I$119,3,FALSE)),"")</f>
        <v>32.590000000000003</v>
      </c>
      <c r="AK103" s="378"/>
      <c r="AL103" s="378"/>
      <c r="AM103" s="690">
        <f>IFERROR(IF(VLOOKUP($G103,EA_34_I!$G$3:$J$119,4,FALSE)="","",VLOOKUP($G103,EA_34_I!$G$3:$J$119,4,FALSE)),"")</f>
        <v>1.5969366967432626</v>
      </c>
      <c r="AN103" s="378" t="str">
        <f>IFERROR(IF(VLOOKUP($G103,EA_35_I!$G$3:$J$119,4,FALSE)="","",VLOOKUP($G103,EA_35_I!$G$3:$J$119,4,FALSE)),"")</f>
        <v>S/R</v>
      </c>
      <c r="AO103" s="378">
        <f>IFERROR(IF(VLOOKUP($G103,EA_22_22a_I!$G$3:$J$119,4,FALSE)="","",VLOOKUP($G103,EA_22_22a_I!$G$3:$J$119,4,FALSE)),"")</f>
        <v>666.44</v>
      </c>
      <c r="AP103" s="378">
        <f>IFERROR(IF(VLOOKUP($G103,EA_22_22a_I!$G$3:$L$119,6,FALSE)="","",VLOOKUP($G103,EA_22_22a_I!$G$3:$L$119,6,FALSE)),"")</f>
        <v>166.27</v>
      </c>
      <c r="AQ103" s="378" t="str">
        <f>IFERROR(IF(VLOOKUP($G103,EA_23_I!$G$3:$L$119,6,FALSE)="","",VLOOKUP($G103,EA_23_I!$G$3:$L$119,6,FALSE)),"")</f>
        <v>S/I</v>
      </c>
      <c r="AR103" s="378"/>
      <c r="AS103" s="378"/>
      <c r="AT103" s="378"/>
      <c r="AU103" s="378">
        <f>IFERROR(IF(VLOOKUP($G103,BPU_24_I!$G$3:$J$119,4,FALSE)="","",VLOOKUP($G103,BPU_24_I!$G$3:$J$119,4,FALSE)),"")</f>
        <v>461.66</v>
      </c>
      <c r="AV103" s="378">
        <f>IFERROR(IF(VLOOKUP($G103,IS_91_I!$G$3:$H$119,2,FALSE)="","",VLOOKUP($G103,IS_91_I!$G$3:$H$119,2,FALSE)),"")</f>
        <v>5.72</v>
      </c>
      <c r="AW103" s="378">
        <f>IFERROR(IF(VLOOKUP($G103,IS_40_I!$G$3:$H$119,2,FALSE)="","",VLOOKUP($G103,IS_40_I!$G$3:$H$119,2,FALSE)),"")</f>
        <v>42.7</v>
      </c>
      <c r="AX103" s="378">
        <f>IFERROR(IF(VLOOKUP($G103,IS_31_I!$G$3:$H$119,2,FALSE)="","",VLOOKUP($G103,IS_31_I!$G$3:$H$119,2,FALSE)),"")</f>
        <v>19.23</v>
      </c>
      <c r="AY103" s="378">
        <f>IFERROR(IF(VLOOKUP($G103,IS_32_I!$G$3:$H$119,2,FALSE)="","",VLOOKUP($G103,IS_32_I!$G$3:$H$119,2,FALSE)),"")</f>
        <v>3146</v>
      </c>
      <c r="AZ103" s="378">
        <f>IFERROR(IF(VLOOKUP($G103,IS_33_I!$G$3:$H$119,2,FALSE)="","",VLOOKUP($G103,IS_33_I!$G$3:$H$119,2,FALSE)),"")</f>
        <v>12.67</v>
      </c>
      <c r="BA103" s="378">
        <f>IFERROR(IF(VLOOKUP($G103,IS_34_I!$G$3:$H$119,2,FALSE)="","",VLOOKUP($G103,IS_34_I!$G$3:$H$119,2,FALSE)),"")</f>
        <v>4.5999999999999996</v>
      </c>
      <c r="BB103" s="378">
        <f>IFERROR(IF(VLOOKUP($G103,IS_36_I!$G$3:$I$119,3,FALSE)="","",VLOOKUP($G103,IS_36_I!$G$3:$I$119,3,FALSE)),"")</f>
        <v>9.41</v>
      </c>
      <c r="BC103" s="378">
        <f>IFERROR(IF(VLOOKUP($G103,IS_37_I!$G$3:$I$119,3,FALSE)="","",VLOOKUP($G103,IS_37_I!$G$3:$I$119,3,FALSE)),"")</f>
        <v>29.49</v>
      </c>
      <c r="BD103" s="378">
        <f>IFERROR(IF(VLOOKUP($G103,IS_39_I!$G$3:$L$119,6,FALSE)="","",VLOOKUP($G103,IS_39_I!$G$3:$L$119,6,FALSE)),"")</f>
        <v>26.08</v>
      </c>
      <c r="BE103" s="378">
        <f>IFERROR(IF(VLOOKUP($G103,IS_39a_I!$G$3:$J$119,4,FALSE)="","",VLOOKUP($G103,IS_39a_I!$G$3:$J$119,4,FALSE)),"")</f>
        <v>32.79</v>
      </c>
      <c r="BF103" s="378">
        <f>IFERROR(IF(VLOOKUP($G103,IS_58_I!$G$3:$L$119,6,FALSE)="","",VLOOKUP($G103,IS_58_I!$G$3:$L$119,6,FALSE)),"")</f>
        <v>1.816921744152469</v>
      </c>
      <c r="BG103" s="378"/>
      <c r="BH103" s="378">
        <f>IFERROR(IF(VLOOKUP($G103,DE_48_I!$G$3:$J$119,4,FALSE)="","",VLOOKUP($G103,DE_48_I!$G$3:$J$119,4,FALSE)),"")</f>
        <v>0.63</v>
      </c>
      <c r="BI103" s="378"/>
      <c r="BJ103" s="378">
        <f>IFERROR(IF(VLOOKUP($G103,IS_5_I!$G$3:$J$119,4,FALSE)="","",VLOOKUP($G103,IS_5_I!$G$3:$J$119,4,FALSE)),"")</f>
        <v>0.31</v>
      </c>
      <c r="BK103" s="378" t="str">
        <f>IFERROR(IF(VLOOKUP($G103,EA_48_I!$G$3:$J$119,4,FALSE)="","",VLOOKUP($G103,EA_48_I!$G$3:$J$119,4,FALSE)),"")</f>
        <v>Comuna no costera</v>
      </c>
      <c r="BL103" s="378">
        <f>IFERROR(IF(VLOOKUP($G103,IG_1_I!$G$3:$J$119,4,FALSE)="","",VLOOKUP($G103,IG_1_I!$G$3:$J$119,4,FALSE)),"")</f>
        <v>0.06</v>
      </c>
      <c r="BM103" s="378" t="str">
        <f>IFERROR(IF(VLOOKUP($G103,IG_66_I!$G$3:$H$119,2,FALSE)="","",VLOOKUP($G103,IG_66_I!$G$3:$H$119,2,FALSE)),"")</f>
        <v>NO</v>
      </c>
      <c r="BN103" s="690">
        <f>IFERROR(IF(VLOOKUP($G103,DE_3_I!$G$3:$J$119,4,FALSE)="","",VLOOKUP($G103,DE_3_I!$G$3:$J$119,4,FALSE)),"")</f>
        <v>67.58</v>
      </c>
      <c r="BO103" s="677"/>
      <c r="BP103" s="677"/>
      <c r="BQ103" s="677"/>
      <c r="BR103" s="677"/>
      <c r="BS103" s="378" t="str">
        <f>IFERROR(IF(VLOOKUP($G103,DE_98_IC!#REF!,2,FALSE)="","",VLOOKUP($G103,DE_98_IC!#REF!,2,FALSE)),"")</f>
        <v/>
      </c>
      <c r="BT103" s="378">
        <f>IFERROR(IF(VLOOKUP($G103,IP_6_I!$G$3:$J$119,4,FALSE)="","",VLOOKUP($G103,IP_6_I!$G$3:$J$119,4,FALSE)),"")</f>
        <v>0</v>
      </c>
      <c r="BU103" s="378" t="str">
        <f>IFERROR(IF(VLOOKUP($G103,IP_48_34_34a_I!$G$3:$N$119,7,FALSE)="","",VLOOKUP($G103,IP_48_34_34a_I!$G$3:$N$119,7,FALSE)),"")</f>
        <v>S/ZCH</v>
      </c>
      <c r="BV103" s="378" t="str">
        <f>IFERROR(IF(VLOOKUP($G103,IP_48_34_34a_I!$G$3:$N$119,8,FALSE)="","",VLOOKUP($G103,IP_48_34_34a_I!$G$3:$N$119,8,FALSE)),"")</f>
        <v>S/ZCH</v>
      </c>
      <c r="BW103" s="378" t="str">
        <f>IFERROR(IF(VLOOKUP($G103,IP_48_34_34a_I!$G$3:$N$119,6,FALSE)="","",VLOOKUP($G103,IP_48_34_34a_I!$G$3:$N$119,6,FALSE)),"")</f>
        <v>NO</v>
      </c>
      <c r="BX103" s="378" t="str">
        <f>IFERROR(IF(VLOOKUP($G103,IP_43_43a_I!$G$3:$L$119,5,FALSE)="","",VLOOKUP($G103,IP_43_43a_I!$G$3:$L$119,5,FALSE)),"")</f>
        <v>Sin ZT</v>
      </c>
      <c r="BY103" s="378" t="str">
        <f>IFERROR(IF(VLOOKUP($G103,IP_43_43a_I!$G$3:$L$119,6,FALSE)="","",VLOOKUP($G103,IP_43_43a_I!$G$3:$L$119,6,FALSE)),"")</f>
        <v>Sin ZT</v>
      </c>
      <c r="BZ103" s="378"/>
      <c r="CA103" s="378"/>
      <c r="CB103" s="378"/>
      <c r="CC103" s="378" t="str">
        <f>IFERROR(IF(VLOOKUP($G103,IG_92_I!$G$3:$H$119,2,FALSE)="","",VLOOKUP($G103,IG_92_I!$G$3:$H$119,2,FALSE)),"")</f>
        <v>S/I</v>
      </c>
      <c r="CD103" s="378" t="str">
        <f>IFERROR(IF(VLOOKUP($G103,IG_91_I!$G$3:$K$119,5,FALSE)="","",VLOOKUP($G103,IG_91_I!$G$3:$K$119,5,FALSE)),"")</f>
        <v/>
      </c>
      <c r="CE103" s="378">
        <f>IFERROR(IF(VLOOKUP($G103,IG_90_I!$G$3:$H$119,2,FALSE)="","",VLOOKUP($G103,IG_90_I!$G$3:$H$119,2,FALSE)),"")</f>
        <v>28.38</v>
      </c>
      <c r="CF103" s="96"/>
      <c r="CG103" s="96"/>
      <c r="CH103" s="96"/>
      <c r="CI103" s="96"/>
      <c r="CJ103" s="96"/>
      <c r="CK103" s="96"/>
      <c r="CL103" s="96"/>
      <c r="CM103" s="96"/>
      <c r="CN103" s="96"/>
      <c r="CO103" s="96"/>
      <c r="CP103" s="96"/>
    </row>
    <row r="104" spans="1:94" ht="15" x14ac:dyDescent="0.25">
      <c r="A104" s="429" t="s">
        <v>278</v>
      </c>
      <c r="B104" s="429" t="s">
        <v>279</v>
      </c>
      <c r="C104" s="419" t="s">
        <v>280</v>
      </c>
      <c r="D104" s="392" t="s">
        <v>280</v>
      </c>
      <c r="E104" s="377">
        <v>13001</v>
      </c>
      <c r="F104" s="429" t="s">
        <v>311</v>
      </c>
      <c r="G104" s="677">
        <v>13132</v>
      </c>
      <c r="H104" s="378">
        <f>IFERROR(IF(VLOOKUP($G104,BPU_20_I!$G$3:$H$119,2,FALSE)="","",VLOOKUP($G104,BPU_20_I!$G$3:$H$119,2,FALSE)),"")</f>
        <v>444.36</v>
      </c>
      <c r="I104" s="87">
        <f>IFERROR(IF(VLOOKUP($G104,BPU_21_I!$G$3:$J$119,4,FALSE)="","",VLOOKUP($G104,BPU_21_I!$G$3:$J$119,4,FALSE)),"")</f>
        <v>5.4</v>
      </c>
      <c r="J104" s="378">
        <f>IFERROR(IF(VLOOKUP($G104,BPU_22_I!$G$3:$H$119,2,FALSE)="","",VLOOKUP($G104,BPU_22_I!$G$3:$H$119,2,FALSE)),"")</f>
        <v>1017.44</v>
      </c>
      <c r="K104" s="378">
        <f>IFERROR(IF(VLOOKUP($G104,BPU_23_I!$G$3:$J$119,4,FALSE)="","",VLOOKUP($G104,BPU_23_I!$G$3:$J$119,4,FALSE)),"")</f>
        <v>15.71</v>
      </c>
      <c r="L104" s="378">
        <f>IFERROR(IF(VLOOKUP($G104,BPU_28a_I!$G$3:$J$119,4,FALSE)="","",VLOOKUP($G104,BPU_28a_I!$G$3:$J$119,4,FALSE)),"")</f>
        <v>55.96</v>
      </c>
      <c r="M104" s="378">
        <f>IFERROR(IF(VLOOKUP($G104,BPU_28b_I!$G$3:$J$119,4,FALSE)="","",VLOOKUP($G104,BPU_28b_I!$G$3:$J$119,4,FALSE)),"")</f>
        <v>99.59</v>
      </c>
      <c r="N104" s="378">
        <f>IFERROR(IF(VLOOKUP($G104,BPU_29_I!$G$3:$L$119,6,FALSE)="","",VLOOKUP($G104,BPU_29_I!$G$3:$L$119,6,FALSE)),"")</f>
        <v>18.670000000000002</v>
      </c>
      <c r="O104" s="378">
        <f>IFERROR(IF(VLOOKUP($G104,BPU_7_I!$G$3:$H$119,2,FALSE)="","",VLOOKUP($G104,BPU_7_I!$G$3:$H$119,2,FALSE)),"")</f>
        <v>2624.38</v>
      </c>
      <c r="P104" s="378">
        <f>IFERROR(IF(VLOOKUP($G104,BPU_8_I!$G$3:$J$119,4,FALSE)="","",VLOOKUP($G104,BPU_8_I!$G$3:$J$119,4,FALSE)),"")</f>
        <v>1.41</v>
      </c>
      <c r="Q104" s="378">
        <f>IFERROR(IF(VLOOKUP($G104,BPU_3_I!$G$3:$H$119,2,FALSE)="","",VLOOKUP($G104,BPU_3_I!$G$3:$H$119,2,FALSE)),"")</f>
        <v>1607.87</v>
      </c>
      <c r="R104" s="378">
        <f>IFERROR(IF(VLOOKUP($G104,BPU_4_I!$G$3:$H$119,2,FALSE)="","",VLOOKUP($G104,BPU_4_I!$G$3:$H$119,2,FALSE)),"")</f>
        <v>0.2</v>
      </c>
      <c r="S104" s="378">
        <f>IFERROR(IF(VLOOKUP($G104,BPU_1_I!$G$3:$H$119,2,FALSE)="","",VLOOKUP($G104,BPU_1_I!$G$3:$H$119,2,FALSE)),"")</f>
        <v>2440.73</v>
      </c>
      <c r="T104" s="378">
        <f>IFERROR(IF(VLOOKUP($G104,BPU_25_I!$G$3:$H$119,2,FALSE)="","",VLOOKUP($G104,BPU_25_I!$G$3:$H$119,2,FALSE)),"")</f>
        <v>392.09</v>
      </c>
      <c r="U104" s="378">
        <f>IFERROR(IF(VLOOKUP($G104,BPU_26_26x_26b_I!$G$3:$H$119,2,FALSE)="","",VLOOKUP($G104,BPU_26_26x_26b_I!$G$3:$H$119,2,FALSE)),"")</f>
        <v>3.97</v>
      </c>
      <c r="V104" s="378">
        <f>IFERROR(IF(VLOOKUP($G104,BPU_26_26x_26b_I!$G$3:$I$119,3,FALSE)="","",VLOOKUP($G104,BPU_26_26x_26b_I!$G$3:$I$119,3,FALSE)),"")</f>
        <v>3.97</v>
      </c>
      <c r="W104" s="378">
        <f>IFERROR(IF(VLOOKUP($G104,BPU_26_26x_26b_I!$G$3:$J$119,4,FALSE)="","",VLOOKUP($G104,BPU_26_26x_26b_I!$G$3:$J$119,4,FALSE)),"")</f>
        <v>0.38</v>
      </c>
      <c r="X104" s="378"/>
      <c r="Y104" s="378">
        <f>IFERROR(IF(VLOOKUP($G104,EA_93_I!$G$3:$L$119,6,FALSE)="","",VLOOKUP($G104,EA_93_I!$G$3:$L$119,6,FALSE)),"")</f>
        <v>2.2400000000000002</v>
      </c>
      <c r="Z104" s="689">
        <v>44.84</v>
      </c>
      <c r="AA104" s="378">
        <f>IFERROR(IF(VLOOKUP($G104,DE_102_105_16_29_33_I!$G$3:$L$119,6,FALSE)="","",VLOOKUP($G104,DE_102_105_16_29_33_I!$G$3:$L$119,6,FALSE)),"")</f>
        <v>0.76923076923076927</v>
      </c>
      <c r="AB104" s="378">
        <f>IFERROR(IF(VLOOKUP($G104,DE_102_105_16_29_33_I!$G$3:$L$119,2,FALSE)="","",VLOOKUP($G104,DE_102_105_16_29_33_I!$G$3:$L$119,2,FALSE)),"")</f>
        <v>15.4</v>
      </c>
      <c r="AC104" s="378">
        <f>IFERROR(IF(VLOOKUP($G104,DE_102_105_16_29_33_I!$G$3:$L$119,3,FALSE)="","",VLOOKUP($G104,DE_102_105_16_29_33_I!$G$3:$L$119,3,FALSE)),"")</f>
        <v>38.200000000000003</v>
      </c>
      <c r="AD104" s="378">
        <f>IFERROR(IF(VLOOKUP($G104,DE_28_I!$G$3:$J$119,4,FALSE)="","",VLOOKUP($G104,DE_28_I!$G$3:$J$119,4,FALSE)),"")</f>
        <v>4.3860610978310932</v>
      </c>
      <c r="AE104" s="378">
        <f>IFERROR(IF(VLOOKUP($G104,DE_31_I!$G$3:$J$119,4,FALSE)="","",VLOOKUP($G104,DE_31_I!$G$3:$J$119,4,FALSE)),"")</f>
        <v>327.85806706287417</v>
      </c>
      <c r="AF104" s="378">
        <f>IFERROR(IF(VLOOKUP($G104,DE_102_105_16_29_33_I!$G$3:$L$119,4,FALSE)="","",VLOOKUP($G104,DE_102_105_16_29_33_I!$G$3:$L$119,4,FALSE)),"")</f>
        <v>50</v>
      </c>
      <c r="AG104" s="378">
        <f>IFERROR(IF(VLOOKUP($G104,DE_102_105_16_29_33_I!$G$3:$L$119,5,FALSE)="","",VLOOKUP($G104,DE_102_105_16_29_33_I!$G$3:$L$119,5,FALSE)),"")</f>
        <v>81</v>
      </c>
      <c r="AH104" s="378"/>
      <c r="AI104" s="378">
        <f>IFERROR(IF(VLOOKUP($G104,EA_10_90_I!$G$3:$I$119,2,FALSE)="","",VLOOKUP($G104,EA_10_90_I!$G$3:$I$119,2,FALSE)),"")</f>
        <v>54.72</v>
      </c>
      <c r="AJ104" s="378">
        <f>IFERROR(IF(VLOOKUP($G104,EA_10_90_I!$G$3:$I$119,3,FALSE)="","",VLOOKUP($G104,EA_10_90_I!$G$3:$I$119,3,FALSE)),"")</f>
        <v>29.33</v>
      </c>
      <c r="AK104" s="378"/>
      <c r="AL104" s="378"/>
      <c r="AM104" s="690">
        <f>IFERROR(IF(VLOOKUP($G104,EA_34_I!$G$3:$J$119,4,FALSE)="","",VLOOKUP($G104,EA_34_I!$G$3:$J$119,4,FALSE)),"")</f>
        <v>1.3029109927008133</v>
      </c>
      <c r="AN104" s="378">
        <f>IFERROR(IF(VLOOKUP($G104,EA_35_I!$G$3:$J$119,4,FALSE)="","",VLOOKUP($G104,EA_35_I!$G$3:$J$119,4,FALSE)),"")</f>
        <v>0</v>
      </c>
      <c r="AO104" s="378">
        <f>IFERROR(IF(VLOOKUP($G104,EA_22_22a_I!$G$3:$J$119,4,FALSE)="","",VLOOKUP($G104,EA_22_22a_I!$G$3:$J$119,4,FALSE)),"")</f>
        <v>1528.8</v>
      </c>
      <c r="AP104" s="378">
        <f>IFERROR(IF(VLOOKUP($G104,EA_22_22a_I!$G$3:$L$119,6,FALSE)="","",VLOOKUP($G104,EA_22_22a_I!$G$3:$L$119,6,FALSE)),"")</f>
        <v>2135.6999999999998</v>
      </c>
      <c r="AQ104" s="378">
        <f>IFERROR(IF(VLOOKUP($G104,EA_23_I!$G$3:$L$119,6,FALSE)="","",VLOOKUP($G104,EA_23_I!$G$3:$L$119,6,FALSE)),"")</f>
        <v>0.14000000000000001</v>
      </c>
      <c r="AR104" s="378"/>
      <c r="AS104" s="378"/>
      <c r="AT104" s="378"/>
      <c r="AU104" s="378">
        <f>IFERROR(IF(VLOOKUP($G104,BPU_24_I!$G$3:$J$119,4,FALSE)="","",VLOOKUP($G104,BPU_24_I!$G$3:$J$119,4,FALSE)),"")</f>
        <v>933.62</v>
      </c>
      <c r="AV104" s="378">
        <f>IFERROR(IF(VLOOKUP($G104,IS_91_I!$G$3:$H$119,2,FALSE)="","",VLOOKUP($G104,IS_91_I!$G$3:$H$119,2,FALSE)),"")</f>
        <v>6.99</v>
      </c>
      <c r="AW104" s="378">
        <f>IFERROR(IF(VLOOKUP($G104,IS_40_I!$G$3:$H$119,2,FALSE)="","",VLOOKUP($G104,IS_40_I!$G$3:$H$119,2,FALSE)),"")</f>
        <v>35.18</v>
      </c>
      <c r="AX104" s="378">
        <f>IFERROR(IF(VLOOKUP($G104,IS_31_I!$G$3:$H$119,2,FALSE)="","",VLOOKUP($G104,IS_31_I!$G$3:$H$119,2,FALSE)),"")</f>
        <v>0.79</v>
      </c>
      <c r="AY104" s="378">
        <f>IFERROR(IF(VLOOKUP($G104,IS_32_I!$G$3:$H$119,2,FALSE)="","",VLOOKUP($G104,IS_32_I!$G$3:$H$119,2,FALSE)),"")</f>
        <v>301</v>
      </c>
      <c r="AZ104" s="378">
        <f>IFERROR(IF(VLOOKUP($G104,IS_33_I!$G$3:$H$119,2,FALSE)="","",VLOOKUP($G104,IS_33_I!$G$3:$H$119,2,FALSE)),"")</f>
        <v>0.79</v>
      </c>
      <c r="BA104" s="378">
        <f>IFERROR(IF(VLOOKUP($G104,IS_34_I!$G$3:$H$119,2,FALSE)="","",VLOOKUP($G104,IS_34_I!$G$3:$H$119,2,FALSE)),"")</f>
        <v>0.81</v>
      </c>
      <c r="BB104" s="378">
        <f>IFERROR(IF(VLOOKUP($G104,IS_36_I!$G$3:$I$119,3,FALSE)="","",VLOOKUP($G104,IS_36_I!$G$3:$I$119,3,FALSE)),"")</f>
        <v>0.03</v>
      </c>
      <c r="BC104" s="378">
        <f>IFERROR(IF(VLOOKUP($G104,IS_37_I!$G$3:$I$119,3,FALSE)="","",VLOOKUP($G104,IS_37_I!$G$3:$I$119,3,FALSE)),"")</f>
        <v>2.84</v>
      </c>
      <c r="BD104" s="378">
        <f>IFERROR(IF(VLOOKUP($G104,IS_39_I!$G$3:$L$119,6,FALSE)="","",VLOOKUP($G104,IS_39_I!$G$3:$L$119,6,FALSE)),"")</f>
        <v>0</v>
      </c>
      <c r="BE104" s="378">
        <f>IFERROR(IF(VLOOKUP($G104,IS_39a_I!$G$3:$J$119,4,FALSE)="","",VLOOKUP($G104,IS_39a_I!$G$3:$J$119,4,FALSE)),"")</f>
        <v>23.32</v>
      </c>
      <c r="BF104" s="378">
        <f>IFERROR(IF(VLOOKUP($G104,IS_58_I!$G$3:$L$119,6,FALSE)="","",VLOOKUP($G104,IS_58_I!$G$3:$L$119,6,FALSE)),"")</f>
        <v>1.0318208732647647</v>
      </c>
      <c r="BG104" s="378"/>
      <c r="BH104" s="378">
        <f>IFERROR(IF(VLOOKUP($G104,DE_48_I!$G$3:$J$119,4,FALSE)="","",VLOOKUP($G104,DE_48_I!$G$3:$J$119,4,FALSE)),"")</f>
        <v>7.75</v>
      </c>
      <c r="BI104" s="378"/>
      <c r="BJ104" s="378">
        <f>IFERROR(IF(VLOOKUP($G104,IS_5_I!$G$3:$J$119,4,FALSE)="","",VLOOKUP($G104,IS_5_I!$G$3:$J$119,4,FALSE)),"")</f>
        <v>0.03</v>
      </c>
      <c r="BK104" s="378" t="str">
        <f>IFERROR(IF(VLOOKUP($G104,EA_48_I!$G$3:$J$119,4,FALSE)="","",VLOOKUP($G104,EA_48_I!$G$3:$J$119,4,FALSE)),"")</f>
        <v>Comuna no costera</v>
      </c>
      <c r="BL104" s="378">
        <f>IFERROR(IF(VLOOKUP($G104,IG_1_I!$G$3:$J$119,4,FALSE)="","",VLOOKUP($G104,IG_1_I!$G$3:$J$119,4,FALSE)),"")</f>
        <v>93.36</v>
      </c>
      <c r="BM104" s="378" t="str">
        <f>IFERROR(IF(VLOOKUP($G104,IG_66_I!$G$3:$H$119,2,FALSE)="","",VLOOKUP($G104,IG_66_I!$G$3:$H$119,2,FALSE)),"")</f>
        <v>SI</v>
      </c>
      <c r="BN104" s="690">
        <f>IFERROR(IF(VLOOKUP($G104,DE_3_I!$G$3:$J$119,4,FALSE)="","",VLOOKUP($G104,DE_3_I!$G$3:$J$119,4,FALSE)),"")</f>
        <v>1.84</v>
      </c>
      <c r="BO104" s="677"/>
      <c r="BP104" s="677"/>
      <c r="BQ104" s="677"/>
      <c r="BR104" s="677"/>
      <c r="BS104" s="378" t="str">
        <f>IFERROR(IF(VLOOKUP($G104,DE_98_IC!#REF!,2,FALSE)="","",VLOOKUP($G104,DE_98_IC!#REF!,2,FALSE)),"")</f>
        <v/>
      </c>
      <c r="BT104" s="378">
        <f>IFERROR(IF(VLOOKUP($G104,IP_6_I!$G$3:$J$119,4,FALSE)="","",VLOOKUP($G104,IP_6_I!$G$3:$J$119,4,FALSE)),"")</f>
        <v>0</v>
      </c>
      <c r="BU104" s="378" t="str">
        <f>IFERROR(IF(VLOOKUP($G104,IP_48_34_34a_I!$G$3:$N$119,7,FALSE)="","",VLOOKUP($G104,IP_48_34_34a_I!$G$3:$N$119,7,FALSE)),"")</f>
        <v>NO</v>
      </c>
      <c r="BV104" s="378" t="str">
        <f>IFERROR(IF(VLOOKUP($G104,IP_48_34_34a_I!$G$3:$N$119,8,FALSE)="","",VLOOKUP($G104,IP_48_34_34a_I!$G$3:$N$119,8,FALSE)),"")</f>
        <v>NO</v>
      </c>
      <c r="BW104" s="378" t="str">
        <f>IFERROR(IF(VLOOKUP($G104,IP_48_34_34a_I!$G$3:$N$119,6,FALSE)="","",VLOOKUP($G104,IP_48_34_34a_I!$G$3:$N$119,6,FALSE)),"")</f>
        <v>NO</v>
      </c>
      <c r="BX104" s="378" t="str">
        <f>IFERROR(IF(VLOOKUP($G104,IP_43_43a_I!$G$3:$L$119,5,FALSE)="","",VLOOKUP($G104,IP_43_43a_I!$G$3:$L$119,5,FALSE)),"")</f>
        <v>Sin ZT</v>
      </c>
      <c r="BY104" s="378" t="str">
        <f>IFERROR(IF(VLOOKUP($G104,IP_43_43a_I!$G$3:$L$119,6,FALSE)="","",VLOOKUP($G104,IP_43_43a_I!$G$3:$L$119,6,FALSE)),"")</f>
        <v>Sin ZT</v>
      </c>
      <c r="BZ104" s="378"/>
      <c r="CA104" s="378"/>
      <c r="CB104" s="378"/>
      <c r="CC104" s="378" t="str">
        <f>IFERROR(IF(VLOOKUP($G104,IG_92_I!$G$3:$H$119,2,FALSE)="","",VLOOKUP($G104,IG_92_I!$G$3:$H$119,2,FALSE)),"")</f>
        <v>NO</v>
      </c>
      <c r="CD104" s="378">
        <f>IFERROR(IF(VLOOKUP($G104,IG_91_I!$G$3:$K$119,5,FALSE)="","",VLOOKUP($G104,IG_91_I!$G$3:$K$119,5,FALSE)),"")</f>
        <v>0</v>
      </c>
      <c r="CE104" s="378">
        <f>IFERROR(IF(VLOOKUP($G104,IG_90_I!$G$3:$H$119,2,FALSE)="","",VLOOKUP($G104,IG_90_I!$G$3:$H$119,2,FALSE)),"")</f>
        <v>45.03</v>
      </c>
      <c r="CF104" s="96"/>
      <c r="CG104" s="96"/>
      <c r="CH104" s="96"/>
      <c r="CI104" s="96"/>
      <c r="CJ104" s="96"/>
      <c r="CK104" s="96"/>
      <c r="CL104" s="96"/>
      <c r="CM104" s="96"/>
      <c r="CN104" s="96"/>
      <c r="CO104" s="96"/>
      <c r="CP104" s="96"/>
    </row>
    <row r="105" spans="1:94" ht="15" x14ac:dyDescent="0.25">
      <c r="A105" s="429" t="s">
        <v>278</v>
      </c>
      <c r="B105" s="429" t="s">
        <v>312</v>
      </c>
      <c r="C105" s="419" t="s">
        <v>280</v>
      </c>
      <c r="D105" s="392" t="s">
        <v>280</v>
      </c>
      <c r="E105" s="377">
        <v>13001</v>
      </c>
      <c r="F105" s="429" t="s">
        <v>313</v>
      </c>
      <c r="G105" s="677">
        <v>13201</v>
      </c>
      <c r="H105" s="378">
        <f>IFERROR(IF(VLOOKUP($G105,BPU_20_I!$G$3:$H$119,2,FALSE)="","",VLOOKUP($G105,BPU_20_I!$G$3:$H$119,2,FALSE)),"")</f>
        <v>187.97</v>
      </c>
      <c r="I105" s="87">
        <f>IFERROR(IF(VLOOKUP($G105,BPU_21_I!$G$3:$J$119,4,FALSE)="","",VLOOKUP($G105,BPU_21_I!$G$3:$J$119,4,FALSE)),"")</f>
        <v>3.61</v>
      </c>
      <c r="J105" s="378">
        <f>IFERROR(IF(VLOOKUP($G105,BPU_22_I!$G$3:$H$119,2,FALSE)="","",VLOOKUP($G105,BPU_22_I!$G$3:$H$119,2,FALSE)),"")</f>
        <v>1312.32</v>
      </c>
      <c r="K105" s="378">
        <f>IFERROR(IF(VLOOKUP($G105,BPU_23_I!$G$3:$J$119,4,FALSE)="","",VLOOKUP($G105,BPU_23_I!$G$3:$J$119,4,FALSE)),"")</f>
        <v>1.01</v>
      </c>
      <c r="L105" s="378">
        <f>IFERROR(IF(VLOOKUP($G105,BPU_28a_I!$G$3:$J$119,4,FALSE)="","",VLOOKUP($G105,BPU_28a_I!$G$3:$J$119,4,FALSE)),"")</f>
        <v>94.59</v>
      </c>
      <c r="M105" s="378">
        <f>IFERROR(IF(VLOOKUP($G105,BPU_28b_I!$G$3:$J$119,4,FALSE)="","",VLOOKUP($G105,BPU_28b_I!$G$3:$J$119,4,FALSE)),"")</f>
        <v>98.7</v>
      </c>
      <c r="N105" s="378">
        <f>IFERROR(IF(VLOOKUP($G105,BPU_29_I!$G$3:$L$119,6,FALSE)="","",VLOOKUP($G105,BPU_29_I!$G$3:$L$119,6,FALSE)),"")</f>
        <v>4.41</v>
      </c>
      <c r="O105" s="378">
        <f>IFERROR(IF(VLOOKUP($G105,BPU_7_I!$G$3:$H$119,2,FALSE)="","",VLOOKUP($G105,BPU_7_I!$G$3:$H$119,2,FALSE)),"")</f>
        <v>1383.59</v>
      </c>
      <c r="P105" s="378">
        <f>IFERROR(IF(VLOOKUP($G105,BPU_8_I!$G$3:$J$119,4,FALSE)="","",VLOOKUP($G105,BPU_8_I!$G$3:$J$119,4,FALSE)),"")</f>
        <v>6.61</v>
      </c>
      <c r="Q105" s="378">
        <f>IFERROR(IF(VLOOKUP($G105,BPU_3_I!$G$3:$H$119,2,FALSE)="","",VLOOKUP($G105,BPU_3_I!$G$3:$H$119,2,FALSE)),"")</f>
        <v>654.22</v>
      </c>
      <c r="R105" s="378">
        <f>IFERROR(IF(VLOOKUP($G105,BPU_4_I!$G$3:$H$119,2,FALSE)="","",VLOOKUP($G105,BPU_4_I!$G$3:$H$119,2,FALSE)),"")</f>
        <v>0.8</v>
      </c>
      <c r="S105" s="378">
        <f>IFERROR(IF(VLOOKUP($G105,BPU_1_I!$G$3:$H$119,2,FALSE)="","",VLOOKUP($G105,BPU_1_I!$G$3:$H$119,2,FALSE)),"")</f>
        <v>926.42</v>
      </c>
      <c r="T105" s="378">
        <f>IFERROR(IF(VLOOKUP($G105,BPU_25_I!$G$3:$H$119,2,FALSE)="","",VLOOKUP($G105,BPU_25_I!$G$3:$H$119,2,FALSE)),"")</f>
        <v>270.66000000000003</v>
      </c>
      <c r="U105" s="378">
        <f>IFERROR(IF(VLOOKUP($G105,BPU_26_26x_26b_I!$G$3:$H$119,2,FALSE)="","",VLOOKUP($G105,BPU_26_26x_26b_I!$G$3:$H$119,2,FALSE)),"")</f>
        <v>5.63</v>
      </c>
      <c r="V105" s="378">
        <f>IFERROR(IF(VLOOKUP($G105,BPU_26_26x_26b_I!$G$3:$I$119,3,FALSE)="","",VLOOKUP($G105,BPU_26_26x_26b_I!$G$3:$I$119,3,FALSE)),"")</f>
        <v>5.63</v>
      </c>
      <c r="W105" s="378">
        <f>IFERROR(IF(VLOOKUP($G105,BPU_26_26x_26b_I!$G$3:$J$119,4,FALSE)="","",VLOOKUP($G105,BPU_26_26x_26b_I!$G$3:$J$119,4,FALSE)),"")</f>
        <v>0.62</v>
      </c>
      <c r="X105" s="378"/>
      <c r="Y105" s="378">
        <f>IFERROR(IF(VLOOKUP($G105,EA_93_I!$G$3:$L$119,6,FALSE)="","",VLOOKUP($G105,EA_93_I!$G$3:$L$119,6,FALSE)),"")</f>
        <v>1.87</v>
      </c>
      <c r="Z105" s="689">
        <v>53.48</v>
      </c>
      <c r="AA105" s="378">
        <f>IFERROR(IF(VLOOKUP($G105,DE_102_105_16_29_33_I!$G$3:$L$119,6,FALSE)="","",VLOOKUP($G105,DE_102_105_16_29_33_I!$G$3:$L$119,6,FALSE)),"")</f>
        <v>1.5833333333333333</v>
      </c>
      <c r="AB105" s="378">
        <f>IFERROR(IF(VLOOKUP($G105,DE_102_105_16_29_33_I!$G$3:$L$119,2,FALSE)="","",VLOOKUP($G105,DE_102_105_16_29_33_I!$G$3:$L$119,2,FALSE)),"")</f>
        <v>35</v>
      </c>
      <c r="AC105" s="378">
        <f>IFERROR(IF(VLOOKUP($G105,DE_102_105_16_29_33_I!$G$3:$L$119,3,FALSE)="","",VLOOKUP($G105,DE_102_105_16_29_33_I!$G$3:$L$119,3,FALSE)),"")</f>
        <v>74.099999999999994</v>
      </c>
      <c r="AD105" s="378">
        <f>IFERROR(IF(VLOOKUP($G105,DE_28_I!$G$3:$J$119,4,FALSE)="","",VLOOKUP($G105,DE_28_I!$G$3:$J$119,4,FALSE)),"")</f>
        <v>2.4368173865295986</v>
      </c>
      <c r="AE105" s="378">
        <f>IFERROR(IF(VLOOKUP($G105,DE_31_I!$G$3:$J$119,4,FALSE)="","",VLOOKUP($G105,DE_31_I!$G$3:$J$119,4,FALSE)),"")</f>
        <v>186.33530282329662</v>
      </c>
      <c r="AF105" s="378">
        <f>IFERROR(IF(VLOOKUP($G105,DE_102_105_16_29_33_I!$G$3:$L$119,4,FALSE)="","",VLOOKUP($G105,DE_102_105_16_29_33_I!$G$3:$L$119,4,FALSE)),"")</f>
        <v>95</v>
      </c>
      <c r="AG105" s="378">
        <f>IFERROR(IF(VLOOKUP($G105,DE_102_105_16_29_33_I!$G$3:$L$119,5,FALSE)="","",VLOOKUP($G105,DE_102_105_16_29_33_I!$G$3:$L$119,5,FALSE)),"")</f>
        <v>105</v>
      </c>
      <c r="AH105" s="378"/>
      <c r="AI105" s="378">
        <f>IFERROR(IF(VLOOKUP($G105,EA_10_90_I!$G$3:$I$119,2,FALSE)="","",VLOOKUP($G105,EA_10_90_I!$G$3:$I$119,2,FALSE)),"")</f>
        <v>23.72</v>
      </c>
      <c r="AJ105" s="378">
        <f>IFERROR(IF(VLOOKUP($G105,EA_10_90_I!$G$3:$I$119,3,FALSE)="","",VLOOKUP($G105,EA_10_90_I!$G$3:$I$119,3,FALSE)),"")</f>
        <v>16.440000000000001</v>
      </c>
      <c r="AK105" s="378"/>
      <c r="AL105" s="378"/>
      <c r="AM105" s="690">
        <f>IFERROR(IF(VLOOKUP($G105,EA_34_I!$G$3:$J$119,4,FALSE)="","",VLOOKUP($G105,EA_34_I!$G$3:$J$119,4,FALSE)),"")</f>
        <v>1.6042960178108874</v>
      </c>
      <c r="AN105" s="378">
        <f>IFERROR(IF(VLOOKUP($G105,EA_35_I!$G$3:$J$119,4,FALSE)="","",VLOOKUP($G105,EA_35_I!$G$3:$J$119,4,FALSE)),"")</f>
        <v>2.3199999999999998</v>
      </c>
      <c r="AO105" s="378">
        <f>IFERROR(IF(VLOOKUP($G105,EA_22_22a_I!$G$3:$J$119,4,FALSE)="","",VLOOKUP($G105,EA_22_22a_I!$G$3:$J$119,4,FALSE)),"")</f>
        <v>645.17999999999995</v>
      </c>
      <c r="AP105" s="378">
        <f>IFERROR(IF(VLOOKUP($G105,EA_22_22a_I!$G$3:$L$119,6,FALSE)="","",VLOOKUP($G105,EA_22_22a_I!$G$3:$L$119,6,FALSE)),"")</f>
        <v>209.83</v>
      </c>
      <c r="AQ105" s="378">
        <f>IFERROR(IF(VLOOKUP($G105,EA_23_I!$G$3:$L$119,6,FALSE)="","",VLOOKUP($G105,EA_23_I!$G$3:$L$119,6,FALSE)),"")</f>
        <v>0.04</v>
      </c>
      <c r="AR105" s="378"/>
      <c r="AS105" s="378"/>
      <c r="AT105" s="378"/>
      <c r="AU105" s="378">
        <f>IFERROR(IF(VLOOKUP($G105,BPU_24_I!$G$3:$J$119,4,FALSE)="","",VLOOKUP($G105,BPU_24_I!$G$3:$J$119,4,FALSE)),"")</f>
        <v>652.72</v>
      </c>
      <c r="AV105" s="378">
        <f>IFERROR(IF(VLOOKUP($G105,IS_91_I!$G$3:$H$119,2,FALSE)="","",VLOOKUP($G105,IS_91_I!$G$3:$H$119,2,FALSE)),"")</f>
        <v>6.33</v>
      </c>
      <c r="AW105" s="378">
        <f>IFERROR(IF(VLOOKUP($G105,IS_40_I!$G$3:$H$119,2,FALSE)="","",VLOOKUP($G105,IS_40_I!$G$3:$H$119,2,FALSE)),"")</f>
        <v>51.76</v>
      </c>
      <c r="AX105" s="378">
        <f>IFERROR(IF(VLOOKUP($G105,IS_31_I!$G$3:$H$119,2,FALSE)="","",VLOOKUP($G105,IS_31_I!$G$3:$H$119,2,FALSE)),"")</f>
        <v>9.34</v>
      </c>
      <c r="AY105" s="378">
        <f>IFERROR(IF(VLOOKUP($G105,IS_32_I!$G$3:$H$119,2,FALSE)="","",VLOOKUP($G105,IS_32_I!$G$3:$H$119,2,FALSE)),"")</f>
        <v>7593</v>
      </c>
      <c r="AZ105" s="378">
        <f>IFERROR(IF(VLOOKUP($G105,IS_33_I!$G$3:$H$119,2,FALSE)="","",VLOOKUP($G105,IS_33_I!$G$3:$H$119,2,FALSE)),"")</f>
        <v>6.78</v>
      </c>
      <c r="BA105" s="378">
        <f>IFERROR(IF(VLOOKUP($G105,IS_34_I!$G$3:$H$119,2,FALSE)="","",VLOOKUP($G105,IS_34_I!$G$3:$H$119,2,FALSE)),"")</f>
        <v>1.51</v>
      </c>
      <c r="BB105" s="378">
        <f>IFERROR(IF(VLOOKUP($G105,IS_36_I!$G$3:$I$119,3,FALSE)="","",VLOOKUP($G105,IS_36_I!$G$3:$I$119,3,FALSE)),"")</f>
        <v>8.02</v>
      </c>
      <c r="BC105" s="378">
        <f>IFERROR(IF(VLOOKUP($G105,IS_37_I!$G$3:$I$119,3,FALSE)="","",VLOOKUP($G105,IS_37_I!$G$3:$I$119,3,FALSE)),"")</f>
        <v>27.11</v>
      </c>
      <c r="BD105" s="378">
        <f>IFERROR(IF(VLOOKUP($G105,IS_39_I!$G$3:$L$119,6,FALSE)="","",VLOOKUP($G105,IS_39_I!$G$3:$L$119,6,FALSE)),"")</f>
        <v>49.42</v>
      </c>
      <c r="BE105" s="378">
        <f>IFERROR(IF(VLOOKUP($G105,IS_39a_I!$G$3:$J$119,4,FALSE)="","",VLOOKUP($G105,IS_39a_I!$G$3:$J$119,4,FALSE)),"")</f>
        <v>35.590000000000003</v>
      </c>
      <c r="BF105" s="378">
        <f>IFERROR(IF(VLOOKUP($G105,IS_58_I!$G$3:$L$119,6,FALSE)="","",VLOOKUP($G105,IS_58_I!$G$3:$L$119,6,FALSE)),"")</f>
        <v>0.25082973632011335</v>
      </c>
      <c r="BG105" s="378"/>
      <c r="BH105" s="378">
        <f>IFERROR(IF(VLOOKUP($G105,DE_48_I!$G$3:$J$119,4,FALSE)="","",VLOOKUP($G105,DE_48_I!$G$3:$J$119,4,FALSE)),"")</f>
        <v>5.62</v>
      </c>
      <c r="BI105" s="378"/>
      <c r="BJ105" s="378">
        <f>IFERROR(IF(VLOOKUP($G105,IS_5_I!$G$3:$J$119,4,FALSE)="","",VLOOKUP($G105,IS_5_I!$G$3:$J$119,4,FALSE)),"")</f>
        <v>0.01</v>
      </c>
      <c r="BK105" s="378" t="str">
        <f>IFERROR(IF(VLOOKUP($G105,EA_48_I!$G$3:$J$119,4,FALSE)="","",VLOOKUP($G105,EA_48_I!$G$3:$J$119,4,FALSE)),"")</f>
        <v>Comuna no costera</v>
      </c>
      <c r="BL105" s="378">
        <f>IFERROR(IF(VLOOKUP($G105,IG_1_I!$G$3:$J$119,4,FALSE)="","",VLOOKUP($G105,IG_1_I!$G$3:$J$119,4,FALSE)),"")</f>
        <v>24.16</v>
      </c>
      <c r="BM105" s="378" t="str">
        <f>IFERROR(IF(VLOOKUP($G105,IG_66_I!$G$3:$H$119,2,FALSE)="","",VLOOKUP($G105,IG_66_I!$G$3:$H$119,2,FALSE)),"")</f>
        <v>SI</v>
      </c>
      <c r="BN105" s="690">
        <f>IFERROR(IF(VLOOKUP($G105,DE_3_I!$G$3:$J$119,4,FALSE)="","",VLOOKUP($G105,DE_3_I!$G$3:$J$119,4,FALSE)),"")</f>
        <v>66.709999999999994</v>
      </c>
      <c r="BO105" s="677"/>
      <c r="BP105" s="677"/>
      <c r="BQ105" s="677"/>
      <c r="BR105" s="677"/>
      <c r="BS105" s="378" t="str">
        <f>IFERROR(IF(VLOOKUP($G105,DE_98_IC!#REF!,2,FALSE)="","",VLOOKUP($G105,DE_98_IC!#REF!,2,FALSE)),"")</f>
        <v/>
      </c>
      <c r="BT105" s="378">
        <f>IFERROR(IF(VLOOKUP($G105,IP_6_I!$G$3:$J$119,4,FALSE)="","",VLOOKUP($G105,IP_6_I!$G$3:$J$119,4,FALSE)),"")</f>
        <v>0</v>
      </c>
      <c r="BU105" s="378" t="str">
        <f>IFERROR(IF(VLOOKUP($G105,IP_48_34_34a_I!$G$3:$N$119,7,FALSE)="","",VLOOKUP($G105,IP_48_34_34a_I!$G$3:$N$119,7,FALSE)),"")</f>
        <v>S/ZCH</v>
      </c>
      <c r="BV105" s="378" t="str">
        <f>IFERROR(IF(VLOOKUP($G105,IP_48_34_34a_I!$G$3:$N$119,8,FALSE)="","",VLOOKUP($G105,IP_48_34_34a_I!$G$3:$N$119,8,FALSE)),"")</f>
        <v>S/ZCH</v>
      </c>
      <c r="BW105" s="378" t="str">
        <f>IFERROR(IF(VLOOKUP($G105,IP_48_34_34a_I!$G$3:$N$119,6,FALSE)="","",VLOOKUP($G105,IP_48_34_34a_I!$G$3:$N$119,6,FALSE)),"")</f>
        <v>NO</v>
      </c>
      <c r="BX105" s="378" t="str">
        <f>IFERROR(IF(VLOOKUP($G105,IP_43_43a_I!$G$3:$L$119,5,FALSE)="","",VLOOKUP($G105,IP_43_43a_I!$G$3:$L$119,5,FALSE)),"")</f>
        <v>Sin ZT</v>
      </c>
      <c r="BY105" s="378" t="str">
        <f>IFERROR(IF(VLOOKUP($G105,IP_43_43a_I!$G$3:$L$119,6,FALSE)="","",VLOOKUP($G105,IP_43_43a_I!$G$3:$L$119,6,FALSE)),"")</f>
        <v>Sin ZT</v>
      </c>
      <c r="BZ105" s="378"/>
      <c r="CA105" s="378"/>
      <c r="CB105" s="378"/>
      <c r="CC105" s="378" t="str">
        <f>IFERROR(IF(VLOOKUP($G105,IG_92_I!$G$3:$H$119,2,FALSE)="","",VLOOKUP($G105,IG_92_I!$G$3:$H$119,2,FALSE)),"")</f>
        <v>NO</v>
      </c>
      <c r="CD105" s="378">
        <f>IFERROR(IF(VLOOKUP($G105,IG_91_I!$G$3:$K$119,5,FALSE)="","",VLOOKUP($G105,IG_91_I!$G$3:$K$119,5,FALSE)),"")</f>
        <v>0</v>
      </c>
      <c r="CE105" s="378">
        <f>IFERROR(IF(VLOOKUP($G105,IG_90_I!$G$3:$H$119,2,FALSE)="","",VLOOKUP($G105,IG_90_I!$G$3:$H$119,2,FALSE)),"")</f>
        <v>22.77</v>
      </c>
      <c r="CF105" s="96"/>
      <c r="CG105" s="96"/>
      <c r="CH105" s="96"/>
      <c r="CI105" s="96"/>
      <c r="CJ105" s="96"/>
      <c r="CK105" s="96"/>
      <c r="CL105" s="96"/>
      <c r="CM105" s="96"/>
      <c r="CN105" s="96"/>
      <c r="CO105" s="96"/>
      <c r="CP105" s="96"/>
    </row>
    <row r="106" spans="1:94" ht="15" x14ac:dyDescent="0.25">
      <c r="A106" s="429" t="s">
        <v>278</v>
      </c>
      <c r="B106" s="429" t="s">
        <v>312</v>
      </c>
      <c r="C106" s="419" t="s">
        <v>280</v>
      </c>
      <c r="D106" s="392" t="s">
        <v>280</v>
      </c>
      <c r="E106" s="377">
        <v>13001</v>
      </c>
      <c r="F106" s="429" t="s">
        <v>314</v>
      </c>
      <c r="G106" s="677">
        <v>13202</v>
      </c>
      <c r="H106" s="378">
        <f>IFERROR(IF(VLOOKUP($G106,BPU_20_I!$G$3:$H$119,2,FALSE)="","",VLOOKUP($G106,BPU_20_I!$G$3:$H$119,2,FALSE)),"")</f>
        <v>692.96</v>
      </c>
      <c r="I106" s="87">
        <f>IFERROR(IF(VLOOKUP($G106,BPU_21_I!$G$3:$J$119,4,FALSE)="","",VLOOKUP($G106,BPU_21_I!$G$3:$J$119,4,FALSE)),"")</f>
        <v>7.31</v>
      </c>
      <c r="J106" s="378">
        <f>IFERROR(IF(VLOOKUP($G106,BPU_22_I!$G$3:$H$119,2,FALSE)="","",VLOOKUP($G106,BPU_22_I!$G$3:$H$119,2,FALSE)),"")</f>
        <v>1348.29</v>
      </c>
      <c r="K106" s="378" t="str">
        <f>IFERROR(IF(VLOOKUP($G106,BPU_23_I!$G$3:$J$119,4,FALSE)="","",VLOOKUP($G106,BPU_23_I!$G$3:$J$119,4,FALSE)),"")</f>
        <v>S/I</v>
      </c>
      <c r="L106" s="378">
        <f>IFERROR(IF(VLOOKUP($G106,BPU_28a_I!$G$3:$J$119,4,FALSE)="","",VLOOKUP($G106,BPU_28a_I!$G$3:$J$119,4,FALSE)),"")</f>
        <v>32.93</v>
      </c>
      <c r="M106" s="378">
        <f>IFERROR(IF(VLOOKUP($G106,BPU_28b_I!$G$3:$J$119,4,FALSE)="","",VLOOKUP($G106,BPU_28b_I!$G$3:$J$119,4,FALSE)),"")</f>
        <v>5.46</v>
      </c>
      <c r="N106" s="378">
        <f>IFERROR(IF(VLOOKUP($G106,BPU_29_I!$G$3:$L$119,6,FALSE)="","",VLOOKUP($G106,BPU_29_I!$G$3:$L$119,6,FALSE)),"")</f>
        <v>2.41</v>
      </c>
      <c r="O106" s="378">
        <f>IFERROR(IF(VLOOKUP($G106,BPU_7_I!$G$3:$H$119,2,FALSE)="","",VLOOKUP($G106,BPU_7_I!$G$3:$H$119,2,FALSE)),"")</f>
        <v>2084.4499999999998</v>
      </c>
      <c r="P106" s="378">
        <f>IFERROR(IF(VLOOKUP($G106,BPU_8_I!$G$3:$J$119,4,FALSE)="","",VLOOKUP($G106,BPU_8_I!$G$3:$J$119,4,FALSE)),"")</f>
        <v>13.9</v>
      </c>
      <c r="Q106" s="378">
        <f>IFERROR(IF(VLOOKUP($G106,BPU_3_I!$G$3:$H$119,2,FALSE)="","",VLOOKUP($G106,BPU_3_I!$G$3:$H$119,2,FALSE)),"")</f>
        <v>1693.75</v>
      </c>
      <c r="R106" s="378">
        <f>IFERROR(IF(VLOOKUP($G106,BPU_4_I!$G$3:$H$119,2,FALSE)="","",VLOOKUP($G106,BPU_4_I!$G$3:$H$119,2,FALSE)),"")</f>
        <v>0.7</v>
      </c>
      <c r="S106" s="378">
        <f>IFERROR(IF(VLOOKUP($G106,BPU_1_I!$G$3:$H$119,2,FALSE)="","",VLOOKUP($G106,BPU_1_I!$G$3:$H$119,2,FALSE)),"")</f>
        <v>2493.09</v>
      </c>
      <c r="T106" s="378">
        <f>IFERROR(IF(VLOOKUP($G106,BPU_25_I!$G$3:$H$119,2,FALSE)="","",VLOOKUP($G106,BPU_25_I!$G$3:$H$119,2,FALSE)),"")</f>
        <v>920.2</v>
      </c>
      <c r="U106" s="378" t="str">
        <f>IFERROR(IF(VLOOKUP($G106,BPU_26_26x_26b_I!$G$3:$H$119,2,FALSE)="","",VLOOKUP($G106,BPU_26_26x_26b_I!$G$3:$H$119,2,FALSE)),"")</f>
        <v>S/I</v>
      </c>
      <c r="V106" s="378" t="str">
        <f>IFERROR(IF(VLOOKUP($G106,BPU_26_26x_26b_I!$G$3:$I$119,3,FALSE)="","",VLOOKUP($G106,BPU_26_26x_26b_I!$G$3:$I$119,3,FALSE)),"")</f>
        <v>S/I</v>
      </c>
      <c r="W106" s="378" t="str">
        <f>IFERROR(IF(VLOOKUP($G106,BPU_26_26x_26b_I!$G$3:$J$119,4,FALSE)="","",VLOOKUP($G106,BPU_26_26x_26b_I!$G$3:$J$119,4,FALSE)),"")</f>
        <v>S/I</v>
      </c>
      <c r="X106" s="378"/>
      <c r="Y106" s="378" t="str">
        <f>IFERROR(IF(VLOOKUP($G106,EA_93_I!$G$3:$L$119,6,FALSE)="","",VLOOKUP($G106,EA_93_I!$G$3:$L$119,6,FALSE)),"")</f>
        <v>S/I</v>
      </c>
      <c r="Z106" s="689">
        <v>7.2</v>
      </c>
      <c r="AA106" s="378">
        <f>IFERROR(IF(VLOOKUP($G106,DE_102_105_16_29_33_I!$G$3:$L$119,6,FALSE)="","",VLOOKUP($G106,DE_102_105_16_29_33_I!$G$3:$L$119,6,FALSE)),"")</f>
        <v>0.93333333333333335</v>
      </c>
      <c r="AB106" s="378">
        <f>IFERROR(IF(VLOOKUP($G106,DE_102_105_16_29_33_I!$G$3:$L$119,2,FALSE)="","",VLOOKUP($G106,DE_102_105_16_29_33_I!$G$3:$L$119,2,FALSE)),"")</f>
        <v>34.5</v>
      </c>
      <c r="AC106" s="378">
        <f>IFERROR(IF(VLOOKUP($G106,DE_102_105_16_29_33_I!$G$3:$L$119,3,FALSE)="","",VLOOKUP($G106,DE_102_105_16_29_33_I!$G$3:$L$119,3,FALSE)),"")</f>
        <v>59.8</v>
      </c>
      <c r="AD106" s="378">
        <f>IFERROR(IF(VLOOKUP($G106,DE_28_I!$G$3:$J$119,4,FALSE)="","",VLOOKUP($G106,DE_28_I!$G$3:$J$119,4,FALSE)),"")</f>
        <v>0</v>
      </c>
      <c r="AE106" s="378">
        <f>IFERROR(IF(VLOOKUP($G106,DE_31_I!$G$3:$J$119,4,FALSE)="","",VLOOKUP($G106,DE_31_I!$G$3:$J$119,4,FALSE)),"")</f>
        <v>204.86822459113165</v>
      </c>
      <c r="AF106" s="378">
        <f>IFERROR(IF(VLOOKUP($G106,DE_102_105_16_29_33_I!$G$3:$L$119,4,FALSE)="","",VLOOKUP($G106,DE_102_105_16_29_33_I!$G$3:$L$119,4,FALSE)),"")</f>
        <v>70</v>
      </c>
      <c r="AG106" s="378">
        <f>IFERROR(IF(VLOOKUP($G106,DE_102_105_16_29_33_I!$G$3:$L$119,5,FALSE)="","",VLOOKUP($G106,DE_102_105_16_29_33_I!$G$3:$L$119,5,FALSE)),"")</f>
        <v>95</v>
      </c>
      <c r="AH106" s="378"/>
      <c r="AI106" s="378" t="str">
        <f>IFERROR(IF(VLOOKUP($G106,EA_10_90_I!$G$3:$I$119,2,FALSE)="","",VLOOKUP($G106,EA_10_90_I!$G$3:$I$119,2,FALSE)),"")</f>
        <v>S/I</v>
      </c>
      <c r="AJ106" s="378" t="str">
        <f>IFERROR(IF(VLOOKUP($G106,EA_10_90_I!$G$3:$I$119,3,FALSE)="","",VLOOKUP($G106,EA_10_90_I!$G$3:$I$119,3,FALSE)),"")</f>
        <v>S/I</v>
      </c>
      <c r="AK106" s="378"/>
      <c r="AL106" s="378"/>
      <c r="AM106" s="690">
        <f>IFERROR(IF(VLOOKUP($G106,EA_34_I!$G$3:$J$119,4,FALSE)="","",VLOOKUP($G106,EA_34_I!$G$3:$J$119,4,FALSE)),"")</f>
        <v>1.0194313253837295</v>
      </c>
      <c r="AN106" s="378">
        <f>IFERROR(IF(VLOOKUP($G106,EA_35_I!$G$3:$J$119,4,FALSE)="","",VLOOKUP($G106,EA_35_I!$G$3:$J$119,4,FALSE)),"")</f>
        <v>1.39</v>
      </c>
      <c r="AO106" s="378">
        <f>IFERROR(IF(VLOOKUP($G106,EA_22_22a_I!$G$3:$J$119,4,FALSE)="","",VLOOKUP($G106,EA_22_22a_I!$G$3:$J$119,4,FALSE)),"")</f>
        <v>860.09</v>
      </c>
      <c r="AP106" s="378">
        <f>IFERROR(IF(VLOOKUP($G106,EA_22_22a_I!$G$3:$L$119,6,FALSE)="","",VLOOKUP($G106,EA_22_22a_I!$G$3:$L$119,6,FALSE)),"")</f>
        <v>852.07</v>
      </c>
      <c r="AQ106" s="378">
        <f>IFERROR(IF(VLOOKUP($G106,EA_23_I!$G$3:$L$119,6,FALSE)="","",VLOOKUP($G106,EA_23_I!$G$3:$L$119,6,FALSE)),"")</f>
        <v>0.11</v>
      </c>
      <c r="AR106" s="378"/>
      <c r="AS106" s="378"/>
      <c r="AT106" s="378"/>
      <c r="AU106" s="378">
        <f>IFERROR(IF(VLOOKUP($G106,BPU_24_I!$G$3:$J$119,4,FALSE)="","",VLOOKUP($G106,BPU_24_I!$G$3:$J$119,4,FALSE)),"")</f>
        <v>107.67</v>
      </c>
      <c r="AV106" s="378">
        <f>IFERROR(IF(VLOOKUP($G106,IS_91_I!$G$3:$H$119,2,FALSE)="","",VLOOKUP($G106,IS_91_I!$G$3:$H$119,2,FALSE)),"")</f>
        <v>14.13</v>
      </c>
      <c r="AW106" s="378">
        <f>IFERROR(IF(VLOOKUP($G106,IS_40_I!$G$3:$H$119,2,FALSE)="","",VLOOKUP($G106,IS_40_I!$G$3:$H$119,2,FALSE)),"")</f>
        <v>28.91</v>
      </c>
      <c r="AX106" s="378">
        <f>IFERROR(IF(VLOOKUP($G106,IS_31_I!$G$3:$H$119,2,FALSE)="","",VLOOKUP($G106,IS_31_I!$G$3:$H$119,2,FALSE)),"")</f>
        <v>28.86</v>
      </c>
      <c r="AY106" s="378">
        <f>IFERROR(IF(VLOOKUP($G106,IS_32_I!$G$3:$H$119,2,FALSE)="","",VLOOKUP($G106,IS_32_I!$G$3:$H$119,2,FALSE)),"")</f>
        <v>206</v>
      </c>
      <c r="AZ106" s="378">
        <f>IFERROR(IF(VLOOKUP($G106,IS_33_I!$G$3:$H$119,2,FALSE)="","",VLOOKUP($G106,IS_33_I!$G$3:$H$119,2,FALSE)),"")</f>
        <v>7.29</v>
      </c>
      <c r="BA106" s="378">
        <f>IFERROR(IF(VLOOKUP($G106,IS_34_I!$G$3:$H$119,2,FALSE)="","",VLOOKUP($G106,IS_34_I!$G$3:$H$119,2,FALSE)),"")</f>
        <v>1.1200000000000001</v>
      </c>
      <c r="BB106" s="378">
        <f>IFERROR(IF(VLOOKUP($G106,IS_36_I!$G$3:$I$119,3,FALSE)="","",VLOOKUP($G106,IS_36_I!$G$3:$I$119,3,FALSE)),"")</f>
        <v>3.63</v>
      </c>
      <c r="BC106" s="378">
        <f>IFERROR(IF(VLOOKUP($G106,IS_37_I!$G$3:$I$119,3,FALSE)="","",VLOOKUP($G106,IS_37_I!$G$3:$I$119,3,FALSE)),"")</f>
        <v>11.32</v>
      </c>
      <c r="BD106" s="378">
        <f>IFERROR(IF(VLOOKUP($G106,IS_39_I!$G$3:$L$119,6,FALSE)="","",VLOOKUP($G106,IS_39_I!$G$3:$L$119,6,FALSE)),"")</f>
        <v>80</v>
      </c>
      <c r="BE106" s="378">
        <f>IFERROR(IF(VLOOKUP($G106,IS_39a_I!$G$3:$J$119,4,FALSE)="","",VLOOKUP($G106,IS_39a_I!$G$3:$J$119,4,FALSE)),"")</f>
        <v>11.1</v>
      </c>
      <c r="BF106" s="378">
        <f>IFERROR(IF(VLOOKUP($G106,IS_58_I!$G$3:$L$119,6,FALSE)="","",VLOOKUP($G106,IS_58_I!$G$3:$L$119,6,FALSE)),"")</f>
        <v>3.2501128511406643</v>
      </c>
      <c r="BG106" s="378"/>
      <c r="BH106" s="378">
        <f>IFERROR(IF(VLOOKUP($G106,DE_48_I!$G$3:$J$119,4,FALSE)="","",VLOOKUP($G106,DE_48_I!$G$3:$J$119,4,FALSE)),"")</f>
        <v>1.0900000000000001</v>
      </c>
      <c r="BI106" s="378"/>
      <c r="BJ106" s="378">
        <f>IFERROR(IF(VLOOKUP($G106,IS_5_I!$G$3:$J$119,4,FALSE)="","",VLOOKUP($G106,IS_5_I!$G$3:$J$119,4,FALSE)),"")</f>
        <v>0.03</v>
      </c>
      <c r="BK106" s="378" t="str">
        <f>IFERROR(IF(VLOOKUP($G106,EA_48_I!$G$3:$J$119,4,FALSE)="","",VLOOKUP($G106,EA_48_I!$G$3:$J$119,4,FALSE)),"")</f>
        <v>Comuna no costera</v>
      </c>
      <c r="BL106" s="378">
        <f>IFERROR(IF(VLOOKUP($G106,IG_1_I!$G$3:$J$119,4,FALSE)="","",VLOOKUP($G106,IG_1_I!$G$3:$J$119,4,FALSE)),"")</f>
        <v>99.61</v>
      </c>
      <c r="BM106" s="378" t="str">
        <f>IFERROR(IF(VLOOKUP($G106,IG_66_I!$G$3:$H$119,2,FALSE)="","",VLOOKUP($G106,IG_66_I!$G$3:$H$119,2,FALSE)),"")</f>
        <v>NO</v>
      </c>
      <c r="BN106" s="690">
        <f>IFERROR(IF(VLOOKUP($G106,DE_3_I!$G$3:$J$119,4,FALSE)="","",VLOOKUP($G106,DE_3_I!$G$3:$J$119,4,FALSE)),"")</f>
        <v>11.88</v>
      </c>
      <c r="BO106" s="677"/>
      <c r="BP106" s="677"/>
      <c r="BQ106" s="677"/>
      <c r="BR106" s="677"/>
      <c r="BS106" s="378" t="str">
        <f>IFERROR(IF(VLOOKUP($G106,DE_98_IC!#REF!,2,FALSE)="","",VLOOKUP($G106,DE_98_IC!#REF!,2,FALSE)),"")</f>
        <v/>
      </c>
      <c r="BT106" s="378">
        <f>IFERROR(IF(VLOOKUP($G106,IP_6_I!$G$3:$J$119,4,FALSE)="","",VLOOKUP($G106,IP_6_I!$G$3:$J$119,4,FALSE)),"")</f>
        <v>0</v>
      </c>
      <c r="BU106" s="378" t="str">
        <f>IFERROR(IF(VLOOKUP($G106,IP_48_34_34a_I!$G$3:$N$119,7,FALSE)="","",VLOOKUP($G106,IP_48_34_34a_I!$G$3:$N$119,7,FALSE)),"")</f>
        <v>SI</v>
      </c>
      <c r="BV106" s="378" t="str">
        <f>IFERROR(IF(VLOOKUP($G106,IP_48_34_34a_I!$G$3:$N$119,8,FALSE)="","",VLOOKUP($G106,IP_48_34_34a_I!$G$3:$N$119,8,FALSE)),"")</f>
        <v>SI</v>
      </c>
      <c r="BW106" s="378" t="str">
        <f>IFERROR(IF(VLOOKUP($G106,IP_48_34_34a_I!$G$3:$N$119,6,FALSE)="","",VLOOKUP($G106,IP_48_34_34a_I!$G$3:$N$119,6,FALSE)),"")</f>
        <v>NO</v>
      </c>
      <c r="BX106" s="378" t="str">
        <f>IFERROR(IF(VLOOKUP($G106,IP_43_43a_I!$G$3:$L$119,5,FALSE)="","",VLOOKUP($G106,IP_43_43a_I!$G$3:$L$119,5,FALSE)),"")</f>
        <v>Sin ZT</v>
      </c>
      <c r="BY106" s="378" t="str">
        <f>IFERROR(IF(VLOOKUP($G106,IP_43_43a_I!$G$3:$L$119,6,FALSE)="","",VLOOKUP($G106,IP_43_43a_I!$G$3:$L$119,6,FALSE)),"")</f>
        <v>Sin ZT</v>
      </c>
      <c r="BZ106" s="378"/>
      <c r="CA106" s="378"/>
      <c r="CB106" s="378"/>
      <c r="CC106" s="378" t="str">
        <f>IFERROR(IF(VLOOKUP($G106,IG_92_I!$G$3:$H$119,2,FALSE)="","",VLOOKUP($G106,IG_92_I!$G$3:$H$119,2,FALSE)),"")</f>
        <v>NO</v>
      </c>
      <c r="CD106" s="378">
        <f>IFERROR(IF(VLOOKUP($G106,IG_91_I!$G$3:$K$119,5,FALSE)="","",VLOOKUP($G106,IG_91_I!$G$3:$K$119,5,FALSE)),"")</f>
        <v>0</v>
      </c>
      <c r="CE106" s="378">
        <f>IFERROR(IF(VLOOKUP($G106,IG_90_I!$G$3:$H$119,2,FALSE)="","",VLOOKUP($G106,IG_90_I!$G$3:$H$119,2,FALSE)),"")</f>
        <v>39.409999999999997</v>
      </c>
      <c r="CF106" s="96"/>
      <c r="CG106" s="96"/>
      <c r="CH106" s="96"/>
      <c r="CI106" s="96"/>
      <c r="CJ106" s="96"/>
      <c r="CK106" s="96"/>
      <c r="CL106" s="96"/>
      <c r="CM106" s="96"/>
      <c r="CN106" s="96"/>
      <c r="CO106" s="96"/>
      <c r="CP106" s="96"/>
    </row>
    <row r="107" spans="1:94" ht="15" x14ac:dyDescent="0.25">
      <c r="A107" s="429" t="s">
        <v>278</v>
      </c>
      <c r="B107" s="429" t="s">
        <v>312</v>
      </c>
      <c r="C107" s="419" t="s">
        <v>280</v>
      </c>
      <c r="D107" s="392" t="s">
        <v>280</v>
      </c>
      <c r="E107" s="377">
        <v>13001</v>
      </c>
      <c r="F107" s="429" t="s">
        <v>315</v>
      </c>
      <c r="G107" s="677">
        <v>13203</v>
      </c>
      <c r="H107" s="378">
        <f>IFERROR(IF(VLOOKUP($G107,BPU_20_I!$G$3:$H$119,2,FALSE)="","",VLOOKUP($G107,BPU_20_I!$G$3:$H$119,2,FALSE)),"")</f>
        <v>708.93</v>
      </c>
      <c r="I107" s="87">
        <f>IFERROR(IF(VLOOKUP($G107,BPU_21_I!$G$3:$J$119,4,FALSE)="","",VLOOKUP($G107,BPU_21_I!$G$3:$J$119,4,FALSE)),"")</f>
        <v>9.99</v>
      </c>
      <c r="J107" s="378">
        <f>IFERROR(IF(VLOOKUP($G107,BPU_22_I!$G$3:$H$119,2,FALSE)="","",VLOOKUP($G107,BPU_22_I!$G$3:$H$119,2,FALSE)),"")</f>
        <v>1819.16</v>
      </c>
      <c r="K107" s="378" t="str">
        <f>IFERROR(IF(VLOOKUP($G107,BPU_23_I!$G$3:$J$119,4,FALSE)="","",VLOOKUP($G107,BPU_23_I!$G$3:$J$119,4,FALSE)),"")</f>
        <v>S/I</v>
      </c>
      <c r="L107" s="378">
        <f>IFERROR(IF(VLOOKUP($G107,BPU_28a_I!$G$3:$J$119,4,FALSE)="","",VLOOKUP($G107,BPU_28a_I!$G$3:$J$119,4,FALSE)),"")</f>
        <v>39.6</v>
      </c>
      <c r="M107" s="378" t="str">
        <f>IFERROR(IF(VLOOKUP($G107,BPU_28b_I!$G$3:$J$119,4,FALSE)="","",VLOOKUP($G107,BPU_28b_I!$G$3:$J$119,4,FALSE)),"")</f>
        <v>S/I</v>
      </c>
      <c r="N107" s="378">
        <f>IFERROR(IF(VLOOKUP($G107,BPU_29_I!$G$3:$L$119,6,FALSE)="","",VLOOKUP($G107,BPU_29_I!$G$3:$L$119,6,FALSE)),"")</f>
        <v>3.96</v>
      </c>
      <c r="O107" s="378">
        <f>IFERROR(IF(VLOOKUP($G107,BPU_7_I!$G$3:$H$119,2,FALSE)="","",VLOOKUP($G107,BPU_7_I!$G$3:$H$119,2,FALSE)),"")</f>
        <v>2065.75</v>
      </c>
      <c r="P107" s="378" t="str">
        <f>IFERROR(IF(VLOOKUP($G107,BPU_8_I!$G$3:$J$119,4,FALSE)="","",VLOOKUP($G107,BPU_8_I!$G$3:$J$119,4,FALSE)),"")</f>
        <v>S/I</v>
      </c>
      <c r="Q107" s="378">
        <f>IFERROR(IF(VLOOKUP($G107,BPU_3_I!$G$3:$H$119,2,FALSE)="","",VLOOKUP($G107,BPU_3_I!$G$3:$H$119,2,FALSE)),"")</f>
        <v>1312.63</v>
      </c>
      <c r="R107" s="378">
        <f>IFERROR(IF(VLOOKUP($G107,BPU_4_I!$G$3:$H$119,2,FALSE)="","",VLOOKUP($G107,BPU_4_I!$G$3:$H$119,2,FALSE)),"")</f>
        <v>0.85</v>
      </c>
      <c r="S107" s="378">
        <f>IFERROR(IF(VLOOKUP($G107,BPU_1_I!$G$3:$H$119,2,FALSE)="","",VLOOKUP($G107,BPU_1_I!$G$3:$H$119,2,FALSE)),"")</f>
        <v>1233.99</v>
      </c>
      <c r="T107" s="378">
        <f>IFERROR(IF(VLOOKUP($G107,BPU_25_I!$G$3:$H$119,2,FALSE)="","",VLOOKUP($G107,BPU_25_I!$G$3:$H$119,2,FALSE)),"")</f>
        <v>1353.45</v>
      </c>
      <c r="U107" s="378" t="str">
        <f>IFERROR(IF(VLOOKUP($G107,BPU_26_26x_26b_I!$G$3:$H$119,2,FALSE)="","",VLOOKUP($G107,BPU_26_26x_26b_I!$G$3:$H$119,2,FALSE)),"")</f>
        <v>S/I</v>
      </c>
      <c r="V107" s="378" t="str">
        <f>IFERROR(IF(VLOOKUP($G107,BPU_26_26x_26b_I!$G$3:$I$119,3,FALSE)="","",VLOOKUP($G107,BPU_26_26x_26b_I!$G$3:$I$119,3,FALSE)),"")</f>
        <v>S/I</v>
      </c>
      <c r="W107" s="378">
        <f>IFERROR(IF(VLOOKUP($G107,BPU_26_26x_26b_I!$G$3:$J$119,4,FALSE)="","",VLOOKUP($G107,BPU_26_26x_26b_I!$G$3:$J$119,4,FALSE)),"")</f>
        <v>0.16</v>
      </c>
      <c r="X107" s="378"/>
      <c r="Y107" s="378" t="str">
        <f>IFERROR(IF(VLOOKUP($G107,EA_93_I!$G$3:$L$119,6,FALSE)="","",VLOOKUP($G107,EA_93_I!$G$3:$L$119,6,FALSE)),"")</f>
        <v>S/I</v>
      </c>
      <c r="Z107" s="689">
        <v>0.6</v>
      </c>
      <c r="AA107" s="378" t="str">
        <f>IFERROR(IF(VLOOKUP($G107,DE_102_105_16_29_33_I!$G$3:$L$119,6,FALSE)="","",VLOOKUP($G107,DE_102_105_16_29_33_I!$G$3:$L$119,6,FALSE)),"")</f>
        <v>S/I</v>
      </c>
      <c r="AB107" s="378" t="str">
        <f>IFERROR(IF(VLOOKUP($G107,DE_102_105_16_29_33_I!$G$3:$L$119,2,FALSE)="","",VLOOKUP($G107,DE_102_105_16_29_33_I!$G$3:$L$119,2,FALSE)),"")</f>
        <v>S/I</v>
      </c>
      <c r="AC107" s="378" t="str">
        <f>IFERROR(IF(VLOOKUP($G107,DE_102_105_16_29_33_I!$G$3:$L$119,3,FALSE)="","",VLOOKUP($G107,DE_102_105_16_29_33_I!$G$3:$L$119,3,FALSE)),"")</f>
        <v>S/I</v>
      </c>
      <c r="AD107" s="378">
        <f>IFERROR(IF(VLOOKUP($G107,DE_28_I!$G$3:$J$119,4,FALSE)="","",VLOOKUP($G107,DE_28_I!$G$3:$J$119,4,FALSE)),"")</f>
        <v>16.762585908252781</v>
      </c>
      <c r="AE107" s="378">
        <f>IFERROR(IF(VLOOKUP($G107,DE_31_I!$G$3:$J$119,4,FALSE)="","",VLOOKUP($G107,DE_31_I!$G$3:$J$119,4,FALSE)),"")</f>
        <v>715.20366541878525</v>
      </c>
      <c r="AF107" s="378" t="str">
        <f>IFERROR(IF(VLOOKUP($G107,DE_102_105_16_29_33_I!$G$3:$L$119,4,FALSE)="","",VLOOKUP($G107,DE_102_105_16_29_33_I!$G$3:$L$119,4,FALSE)),"")</f>
        <v>S/I</v>
      </c>
      <c r="AG107" s="378" t="str">
        <f>IFERROR(IF(VLOOKUP($G107,DE_102_105_16_29_33_I!$G$3:$L$119,5,FALSE)="","",VLOOKUP($G107,DE_102_105_16_29_33_I!$G$3:$L$119,5,FALSE)),"")</f>
        <v>S/I</v>
      </c>
      <c r="AH107" s="378"/>
      <c r="AI107" s="378" t="str">
        <f>IFERROR(IF(VLOOKUP($G107,EA_10_90_I!$G$3:$I$119,2,FALSE)="","",VLOOKUP($G107,EA_10_90_I!$G$3:$I$119,2,FALSE)),"")</f>
        <v>S/I</v>
      </c>
      <c r="AJ107" s="378" t="str">
        <f>IFERROR(IF(VLOOKUP($G107,EA_10_90_I!$G$3:$I$119,3,FALSE)="","",VLOOKUP($G107,EA_10_90_I!$G$3:$I$119,3,FALSE)),"")</f>
        <v>S/I</v>
      </c>
      <c r="AK107" s="378"/>
      <c r="AL107" s="378"/>
      <c r="AM107" s="690">
        <f>IFERROR(IF(VLOOKUP($G107,EA_34_I!$G$3:$J$119,4,FALSE)="","",VLOOKUP($G107,EA_34_I!$G$3:$J$119,4,FALSE)),"")</f>
        <v>1.3232630248736874</v>
      </c>
      <c r="AN107" s="378" t="str">
        <f>IFERROR(IF(VLOOKUP($G107,EA_35_I!$G$3:$J$119,4,FALSE)="","",VLOOKUP($G107,EA_35_I!$G$3:$J$119,4,FALSE)),"")</f>
        <v>S/R</v>
      </c>
      <c r="AO107" s="378">
        <f>IFERROR(IF(VLOOKUP($G107,EA_22_22a_I!$G$3:$J$119,4,FALSE)="","",VLOOKUP($G107,EA_22_22a_I!$G$3:$J$119,4,FALSE)),"")</f>
        <v>866.28</v>
      </c>
      <c r="AP107" s="378">
        <f>IFERROR(IF(VLOOKUP($G107,EA_22_22a_I!$G$3:$L$119,6,FALSE)="","",VLOOKUP($G107,EA_22_22a_I!$G$3:$L$119,6,FALSE)),"")</f>
        <v>669.26</v>
      </c>
      <c r="AQ107" s="378">
        <f>IFERROR(IF(VLOOKUP($G107,EA_23_I!$G$3:$L$119,6,FALSE)="","",VLOOKUP($G107,EA_23_I!$G$3:$L$119,6,FALSE)),"")</f>
        <v>0.03</v>
      </c>
      <c r="AR107" s="378"/>
      <c r="AS107" s="378"/>
      <c r="AT107" s="378"/>
      <c r="AU107" s="378">
        <f>IFERROR(IF(VLOOKUP($G107,BPU_24_I!$G$3:$J$119,4,FALSE)="","",VLOOKUP($G107,BPU_24_I!$G$3:$J$119,4,FALSE)),"")</f>
        <v>246.88</v>
      </c>
      <c r="AV107" s="378">
        <f>IFERROR(IF(VLOOKUP($G107,IS_91_I!$G$3:$H$119,2,FALSE)="","",VLOOKUP($G107,IS_91_I!$G$3:$H$119,2,FALSE)),"")</f>
        <v>35.18</v>
      </c>
      <c r="AW107" s="378">
        <f>IFERROR(IF(VLOOKUP($G107,IS_40_I!$G$3:$H$119,2,FALSE)="","",VLOOKUP($G107,IS_40_I!$G$3:$H$119,2,FALSE)),"")</f>
        <v>8.3699999999999992</v>
      </c>
      <c r="AX107" s="378">
        <f>IFERROR(IF(VLOOKUP($G107,IS_31_I!$G$3:$H$119,2,FALSE)="","",VLOOKUP($G107,IS_31_I!$G$3:$H$119,2,FALSE)),"")</f>
        <v>28.96</v>
      </c>
      <c r="AY107" s="378">
        <f>IFERROR(IF(VLOOKUP($G107,IS_32_I!$G$3:$H$119,2,FALSE)="","",VLOOKUP($G107,IS_32_I!$G$3:$H$119,2,FALSE)),"")</f>
        <v>234</v>
      </c>
      <c r="AZ107" s="378">
        <f>IFERROR(IF(VLOOKUP($G107,IS_33_I!$G$3:$H$119,2,FALSE)="","",VLOOKUP($G107,IS_33_I!$G$3:$H$119,2,FALSE)),"")</f>
        <v>6.44</v>
      </c>
      <c r="BA107" s="378">
        <f>IFERROR(IF(VLOOKUP($G107,IS_34_I!$G$3:$H$119,2,FALSE)="","",VLOOKUP($G107,IS_34_I!$G$3:$H$119,2,FALSE)),"")</f>
        <v>1.29</v>
      </c>
      <c r="BB107" s="378">
        <f>IFERROR(IF(VLOOKUP($G107,IS_36_I!$G$3:$I$119,3,FALSE)="","",VLOOKUP($G107,IS_36_I!$G$3:$I$119,3,FALSE)),"")</f>
        <v>5.68</v>
      </c>
      <c r="BC107" s="378">
        <f>IFERROR(IF(VLOOKUP($G107,IS_37_I!$G$3:$I$119,3,FALSE)="","",VLOOKUP($G107,IS_37_I!$G$3:$I$119,3,FALSE)),"")</f>
        <v>21.2</v>
      </c>
      <c r="BD107" s="378">
        <f>IFERROR(IF(VLOOKUP($G107,IS_39_I!$G$3:$L$119,6,FALSE)="","",VLOOKUP($G107,IS_39_I!$G$3:$L$119,6,FALSE)),"")</f>
        <v>66.66</v>
      </c>
      <c r="BE107" s="378">
        <f>IFERROR(IF(VLOOKUP($G107,IS_39a_I!$G$3:$J$119,4,FALSE)="","",VLOOKUP($G107,IS_39a_I!$G$3:$J$119,4,FALSE)),"")</f>
        <v>35.83</v>
      </c>
      <c r="BF107" s="378">
        <f>IFERROR(IF(VLOOKUP($G107,IS_58_I!$G$3:$L$119,6,FALSE)="","",VLOOKUP($G107,IS_58_I!$G$3:$L$119,6,FALSE)),"")</f>
        <v>2.6205509303235179</v>
      </c>
      <c r="BG107" s="378"/>
      <c r="BH107" s="378">
        <f>IFERROR(IF(VLOOKUP($G107,DE_48_I!$G$3:$J$119,4,FALSE)="","",VLOOKUP($G107,DE_48_I!$G$3:$J$119,4,FALSE)),"")</f>
        <v>13.95</v>
      </c>
      <c r="BI107" s="378"/>
      <c r="BJ107" s="378">
        <f>IFERROR(IF(VLOOKUP($G107,IS_5_I!$G$3:$J$119,4,FALSE)="","",VLOOKUP($G107,IS_5_I!$G$3:$J$119,4,FALSE)),"")</f>
        <v>0.13</v>
      </c>
      <c r="BK107" s="378" t="str">
        <f>IFERROR(IF(VLOOKUP($G107,EA_48_I!$G$3:$J$119,4,FALSE)="","",VLOOKUP($G107,EA_48_I!$G$3:$J$119,4,FALSE)),"")</f>
        <v>Comuna no costera</v>
      </c>
      <c r="BL107" s="378">
        <f>IFERROR(IF(VLOOKUP($G107,IG_1_I!$G$3:$J$119,4,FALSE)="","",VLOOKUP($G107,IG_1_I!$G$3:$J$119,4,FALSE)),"")</f>
        <v>29.86</v>
      </c>
      <c r="BM107" s="378" t="str">
        <f>IFERROR(IF(VLOOKUP($G107,IG_66_I!$G$3:$H$119,2,FALSE)="","",VLOOKUP($G107,IG_66_I!$G$3:$H$119,2,FALSE)),"")</f>
        <v>NO</v>
      </c>
      <c r="BN107" s="690">
        <f>IFERROR(IF(VLOOKUP($G107,DE_3_I!$G$3:$J$119,4,FALSE)="","",VLOOKUP($G107,DE_3_I!$G$3:$J$119,4,FALSE)),"")</f>
        <v>34.369999999999997</v>
      </c>
      <c r="BO107" s="677"/>
      <c r="BP107" s="677"/>
      <c r="BQ107" s="677"/>
      <c r="BR107" s="677"/>
      <c r="BS107" s="378" t="str">
        <f>IFERROR(IF(VLOOKUP($G107,DE_98_IC!#REF!,2,FALSE)="","",VLOOKUP($G107,DE_98_IC!#REF!,2,FALSE)),"")</f>
        <v/>
      </c>
      <c r="BT107" s="378">
        <f>IFERROR(IF(VLOOKUP($G107,IP_6_I!$G$3:$J$119,4,FALSE)="","",VLOOKUP($G107,IP_6_I!$G$3:$J$119,4,FALSE)),"")</f>
        <v>0</v>
      </c>
      <c r="BU107" s="378" t="str">
        <f>IFERROR(IF(VLOOKUP($G107,IP_48_34_34a_I!$G$3:$N$119,7,FALSE)="","",VLOOKUP($G107,IP_48_34_34a_I!$G$3:$N$119,7,FALSE)),"")</f>
        <v>S/ZCH</v>
      </c>
      <c r="BV107" s="378" t="str">
        <f>IFERROR(IF(VLOOKUP($G107,IP_48_34_34a_I!$G$3:$N$119,8,FALSE)="","",VLOOKUP($G107,IP_48_34_34a_I!$G$3:$N$119,8,FALSE)),"")</f>
        <v>S/ZCH</v>
      </c>
      <c r="BW107" s="378" t="str">
        <f>IFERROR(IF(VLOOKUP($G107,IP_48_34_34a_I!$G$3:$N$119,6,FALSE)="","",VLOOKUP($G107,IP_48_34_34a_I!$G$3:$N$119,6,FALSE)),"")</f>
        <v>NO</v>
      </c>
      <c r="BX107" s="378">
        <f>IFERROR(IF(VLOOKUP($G107,IP_43_43a_I!$G$3:$L$119,5,FALSE)="","",VLOOKUP($G107,IP_43_43a_I!$G$3:$L$119,5,FALSE)),"")</f>
        <v>0</v>
      </c>
      <c r="BY107" s="378">
        <f>IFERROR(IF(VLOOKUP($G107,IP_43_43a_I!$G$3:$L$119,6,FALSE)="","",VLOOKUP($G107,IP_43_43a_I!$G$3:$L$119,6,FALSE)),"")</f>
        <v>0</v>
      </c>
      <c r="BZ107" s="378"/>
      <c r="CA107" s="378"/>
      <c r="CB107" s="378"/>
      <c r="CC107" s="378" t="str">
        <f>IFERROR(IF(VLOOKUP($G107,IG_92_I!$G$3:$H$119,2,FALSE)="","",VLOOKUP($G107,IG_92_I!$G$3:$H$119,2,FALSE)),"")</f>
        <v>S/I</v>
      </c>
      <c r="CD107" s="378" t="str">
        <f>IFERROR(IF(VLOOKUP($G107,IG_91_I!$G$3:$K$119,5,FALSE)="","",VLOOKUP($G107,IG_91_I!$G$3:$K$119,5,FALSE)),"")</f>
        <v/>
      </c>
      <c r="CE107" s="378">
        <f>IFERROR(IF(VLOOKUP($G107,IG_90_I!$G$3:$H$119,2,FALSE)="","",VLOOKUP($G107,IG_90_I!$G$3:$H$119,2,FALSE)),"")</f>
        <v>42.79</v>
      </c>
      <c r="CF107" s="96"/>
      <c r="CG107" s="96"/>
      <c r="CH107" s="96"/>
      <c r="CI107" s="96"/>
      <c r="CJ107" s="96"/>
      <c r="CK107" s="96"/>
      <c r="CL107" s="96"/>
      <c r="CM107" s="96"/>
      <c r="CN107" s="96"/>
      <c r="CO107" s="96"/>
      <c r="CP107" s="96"/>
    </row>
    <row r="108" spans="1:94" ht="15" x14ac:dyDescent="0.25">
      <c r="A108" s="429" t="s">
        <v>278</v>
      </c>
      <c r="B108" s="429" t="s">
        <v>316</v>
      </c>
      <c r="C108" s="419" t="s">
        <v>280</v>
      </c>
      <c r="D108" s="392" t="s">
        <v>280</v>
      </c>
      <c r="E108" s="377">
        <v>13001</v>
      </c>
      <c r="F108" s="429" t="s">
        <v>317</v>
      </c>
      <c r="G108" s="677">
        <v>13301</v>
      </c>
      <c r="H108" s="378">
        <f>IFERROR(IF(VLOOKUP($G108,BPU_20_I!$G$3:$H$119,2,FALSE)="","",VLOOKUP($G108,BPU_20_I!$G$3:$H$119,2,FALSE)),"")</f>
        <v>263.33</v>
      </c>
      <c r="I108" s="87">
        <f>IFERROR(IF(VLOOKUP($G108,BPU_21_I!$G$3:$J$119,4,FALSE)="","",VLOOKUP($G108,BPU_21_I!$G$3:$J$119,4,FALSE)),"")</f>
        <v>8.2799999999999994</v>
      </c>
      <c r="J108" s="378">
        <f>IFERROR(IF(VLOOKUP($G108,BPU_22_I!$G$3:$H$119,2,FALSE)="","",VLOOKUP($G108,BPU_22_I!$G$3:$H$119,2,FALSE)),"")</f>
        <v>904.18</v>
      </c>
      <c r="K108" s="378">
        <f>IFERROR(IF(VLOOKUP($G108,BPU_23_I!$G$3:$J$119,4,FALSE)="","",VLOOKUP($G108,BPU_23_I!$G$3:$J$119,4,FALSE)),"")</f>
        <v>3.98</v>
      </c>
      <c r="L108" s="378">
        <f>IFERROR(IF(VLOOKUP($G108,BPU_28a_I!$G$3:$J$119,4,FALSE)="","",VLOOKUP($G108,BPU_28a_I!$G$3:$J$119,4,FALSE)),"")</f>
        <v>75.209999999999994</v>
      </c>
      <c r="M108" s="378">
        <f>IFERROR(IF(VLOOKUP($G108,BPU_28b_I!$G$3:$J$119,4,FALSE)="","",VLOOKUP($G108,BPU_28b_I!$G$3:$J$119,4,FALSE)),"")</f>
        <v>81.260000000000005</v>
      </c>
      <c r="N108" s="378">
        <f>IFERROR(IF(VLOOKUP($G108,BPU_29_I!$G$3:$L$119,6,FALSE)="","",VLOOKUP($G108,BPU_29_I!$G$3:$L$119,6,FALSE)),"")</f>
        <v>9.4600000000000009</v>
      </c>
      <c r="O108" s="378">
        <f>IFERROR(IF(VLOOKUP($G108,BPU_7_I!$G$3:$H$119,2,FALSE)="","",VLOOKUP($G108,BPU_7_I!$G$3:$H$119,2,FALSE)),"")</f>
        <v>856.27</v>
      </c>
      <c r="P108" s="378">
        <f>IFERROR(IF(VLOOKUP($G108,BPU_8_I!$G$3:$J$119,4,FALSE)="","",VLOOKUP($G108,BPU_8_I!$G$3:$J$119,4,FALSE)),"")</f>
        <v>6.33</v>
      </c>
      <c r="Q108" s="378">
        <f>IFERROR(IF(VLOOKUP($G108,BPU_3_I!$G$3:$H$119,2,FALSE)="","",VLOOKUP($G108,BPU_3_I!$G$3:$H$119,2,FALSE)),"")</f>
        <v>543.03</v>
      </c>
      <c r="R108" s="378">
        <f>IFERROR(IF(VLOOKUP($G108,BPU_4_I!$G$3:$H$119,2,FALSE)="","",VLOOKUP($G108,BPU_4_I!$G$3:$H$119,2,FALSE)),"")</f>
        <v>0.63</v>
      </c>
      <c r="S108" s="378">
        <f>IFERROR(IF(VLOOKUP($G108,BPU_1_I!$G$3:$H$119,2,FALSE)="","",VLOOKUP($G108,BPU_1_I!$G$3:$H$119,2,FALSE)),"")</f>
        <v>446.02</v>
      </c>
      <c r="T108" s="378" t="str">
        <f>IFERROR(IF(VLOOKUP($G108,BPU_25_I!$G$3:$H$119,2,FALSE)="","",VLOOKUP($G108,BPU_25_I!$G$3:$H$119,2,FALSE)),"")</f>
        <v>S/I</v>
      </c>
      <c r="U108" s="378" t="str">
        <f>IFERROR(IF(VLOOKUP($G108,BPU_26_26x_26b_I!$G$3:$H$119,2,FALSE)="","",VLOOKUP($G108,BPU_26_26x_26b_I!$G$3:$H$119,2,FALSE)),"")</f>
        <v>S/I</v>
      </c>
      <c r="V108" s="378" t="str">
        <f>IFERROR(IF(VLOOKUP($G108,BPU_26_26x_26b_I!$G$3:$I$119,3,FALSE)="","",VLOOKUP($G108,BPU_26_26x_26b_I!$G$3:$I$119,3,FALSE)),"")</f>
        <v>S/I</v>
      </c>
      <c r="W108" s="378">
        <f>IFERROR(IF(VLOOKUP($G108,BPU_26_26x_26b_I!$G$3:$J$119,4,FALSE)="","",VLOOKUP($G108,BPU_26_26x_26b_I!$G$3:$J$119,4,FALSE)),"")</f>
        <v>0.06</v>
      </c>
      <c r="X108" s="378"/>
      <c r="Y108" s="378">
        <f>IFERROR(IF(VLOOKUP($G108,EA_93_I!$G$3:$L$119,6,FALSE)="","",VLOOKUP($G108,EA_93_I!$G$3:$L$119,6,FALSE)),"")</f>
        <v>0.2</v>
      </c>
      <c r="Z108" s="689">
        <v>10.28</v>
      </c>
      <c r="AA108" s="378">
        <f>IFERROR(IF(VLOOKUP($G108,DE_102_105_16_29_33_I!$G$3:$L$119,6,FALSE)="","",VLOOKUP($G108,DE_102_105_16_29_33_I!$G$3:$L$119,6,FALSE)),"")</f>
        <v>1.25</v>
      </c>
      <c r="AB108" s="378">
        <f>IFERROR(IF(VLOOKUP($G108,DE_102_105_16_29_33_I!$G$3:$L$119,2,FALSE)="","",VLOOKUP($G108,DE_102_105_16_29_33_I!$G$3:$L$119,2,FALSE)),"")</f>
        <v>26.8</v>
      </c>
      <c r="AC108" s="378">
        <f>IFERROR(IF(VLOOKUP($G108,DE_102_105_16_29_33_I!$G$3:$L$119,3,FALSE)="","",VLOOKUP($G108,DE_102_105_16_29_33_I!$G$3:$L$119,3,FALSE)),"")</f>
        <v>71</v>
      </c>
      <c r="AD108" s="378">
        <f>IFERROR(IF(VLOOKUP($G108,DE_28_I!$G$3:$J$119,4,FALSE)="","",VLOOKUP($G108,DE_28_I!$G$3:$J$119,4,FALSE)),"")</f>
        <v>9.7692622375273999</v>
      </c>
      <c r="AE108" s="378">
        <f>IFERROR(IF(VLOOKUP($G108,DE_31_I!$G$3:$J$119,4,FALSE)="","",VLOOKUP($G108,DE_31_I!$G$3:$J$119,4,FALSE)),"")</f>
        <v>344.36649387284081</v>
      </c>
      <c r="AF108" s="378">
        <f>IFERROR(IF(VLOOKUP($G108,DE_102_105_16_29_33_I!$G$3:$L$119,4,FALSE)="","",VLOOKUP($G108,DE_102_105_16_29_33_I!$G$3:$L$119,4,FALSE)),"")</f>
        <v>75</v>
      </c>
      <c r="AG108" s="378">
        <f>IFERROR(IF(VLOOKUP($G108,DE_102_105_16_29_33_I!$G$3:$L$119,5,FALSE)="","",VLOOKUP($G108,DE_102_105_16_29_33_I!$G$3:$L$119,5,FALSE)),"")</f>
        <v>90</v>
      </c>
      <c r="AH108" s="378"/>
      <c r="AI108" s="378" t="str">
        <f>IFERROR(IF(VLOOKUP($G108,EA_10_90_I!$G$3:$I$119,2,FALSE)="","",VLOOKUP($G108,EA_10_90_I!$G$3:$I$119,2,FALSE)),"")</f>
        <v>S/I</v>
      </c>
      <c r="AJ108" s="378" t="str">
        <f>IFERROR(IF(VLOOKUP($G108,EA_10_90_I!$G$3:$I$119,3,FALSE)="","",VLOOKUP($G108,EA_10_90_I!$G$3:$I$119,3,FALSE)),"")</f>
        <v>S/I</v>
      </c>
      <c r="AK108" s="378"/>
      <c r="AL108" s="378"/>
      <c r="AM108" s="690">
        <f>IFERROR(IF(VLOOKUP($G108,EA_34_I!$G$3:$J$119,4,FALSE)="","",VLOOKUP($G108,EA_34_I!$G$3:$J$119,4,FALSE)),"")</f>
        <v>1.2218988384531209</v>
      </c>
      <c r="AN108" s="378">
        <f>IFERROR(IF(VLOOKUP($G108,EA_35_I!$G$3:$J$119,4,FALSE)="","",VLOOKUP($G108,EA_35_I!$G$3:$J$119,4,FALSE)),"")</f>
        <v>0.67</v>
      </c>
      <c r="AO108" s="378">
        <f>IFERROR(IF(VLOOKUP($G108,EA_22_22a_I!$G$3:$J$119,4,FALSE)="","",VLOOKUP($G108,EA_22_22a_I!$G$3:$J$119,4,FALSE)),"")</f>
        <v>941.05</v>
      </c>
      <c r="AP108" s="378">
        <f>IFERROR(IF(VLOOKUP($G108,EA_22_22a_I!$G$3:$L$119,6,FALSE)="","",VLOOKUP($G108,EA_22_22a_I!$G$3:$L$119,6,FALSE)),"")</f>
        <v>1202.42</v>
      </c>
      <c r="AQ108" s="378">
        <f>IFERROR(IF(VLOOKUP($G108,EA_23_I!$G$3:$L$119,6,FALSE)="","",VLOOKUP($G108,EA_23_I!$G$3:$L$119,6,FALSE)),"")</f>
        <v>0.16</v>
      </c>
      <c r="AR108" s="378"/>
      <c r="AS108" s="378"/>
      <c r="AT108" s="378"/>
      <c r="AU108" s="378">
        <f>IFERROR(IF(VLOOKUP($G108,BPU_24_I!$G$3:$J$119,4,FALSE)="","",VLOOKUP($G108,BPU_24_I!$G$3:$J$119,4,FALSE)),"")</f>
        <v>412.14</v>
      </c>
      <c r="AV108" s="378">
        <f>IFERROR(IF(VLOOKUP($G108,IS_91_I!$G$3:$H$119,2,FALSE)="","",VLOOKUP($G108,IS_91_I!$G$3:$H$119,2,FALSE)),"")</f>
        <v>29.6</v>
      </c>
      <c r="AW108" s="378">
        <f>IFERROR(IF(VLOOKUP($G108,IS_40_I!$G$3:$H$119,2,FALSE)="","",VLOOKUP($G108,IS_40_I!$G$3:$H$119,2,FALSE)),"")</f>
        <v>37.659999999999997</v>
      </c>
      <c r="AX108" s="378">
        <f>IFERROR(IF(VLOOKUP($G108,IS_31_I!$G$3:$H$119,2,FALSE)="","",VLOOKUP($G108,IS_31_I!$G$3:$H$119,2,FALSE)),"")</f>
        <v>12.23</v>
      </c>
      <c r="AY108" s="378">
        <f>IFERROR(IF(VLOOKUP($G108,IS_32_I!$G$3:$H$119,2,FALSE)="","",VLOOKUP($G108,IS_32_I!$G$3:$H$119,2,FALSE)),"")</f>
        <v>1830</v>
      </c>
      <c r="AZ108" s="378">
        <f>IFERROR(IF(VLOOKUP($G108,IS_33_I!$G$3:$H$119,2,FALSE)="","",VLOOKUP($G108,IS_33_I!$G$3:$H$119,2,FALSE)),"")</f>
        <v>8.3000000000000007</v>
      </c>
      <c r="BA108" s="378">
        <f>IFERROR(IF(VLOOKUP($G108,IS_34_I!$G$3:$H$119,2,FALSE)="","",VLOOKUP($G108,IS_34_I!$G$3:$H$119,2,FALSE)),"")</f>
        <v>1.34</v>
      </c>
      <c r="BB108" s="378">
        <f>IFERROR(IF(VLOOKUP($G108,IS_36_I!$G$3:$I$119,3,FALSE)="","",VLOOKUP($G108,IS_36_I!$G$3:$I$119,3,FALSE)),"")</f>
        <v>12.56</v>
      </c>
      <c r="BC108" s="378">
        <f>IFERROR(IF(VLOOKUP($G108,IS_37_I!$G$3:$I$119,3,FALSE)="","",VLOOKUP($G108,IS_37_I!$G$3:$I$119,3,FALSE)),"")</f>
        <v>32.090000000000003</v>
      </c>
      <c r="BD108" s="378">
        <f>IFERROR(IF(VLOOKUP($G108,IS_39_I!$G$3:$L$119,6,FALSE)="","",VLOOKUP($G108,IS_39_I!$G$3:$L$119,6,FALSE)),"")</f>
        <v>30.76</v>
      </c>
      <c r="BE108" s="378">
        <f>IFERROR(IF(VLOOKUP($G108,IS_39a_I!$G$3:$J$119,4,FALSE)="","",VLOOKUP($G108,IS_39a_I!$G$3:$J$119,4,FALSE)),"")</f>
        <v>46.48</v>
      </c>
      <c r="BF108" s="378">
        <f>IFERROR(IF(VLOOKUP($G108,IS_58_I!$G$3:$L$119,6,FALSE)="","",VLOOKUP($G108,IS_58_I!$G$3:$L$119,6,FALSE)),"")</f>
        <v>3.6305020790211202</v>
      </c>
      <c r="BG108" s="378"/>
      <c r="BH108" s="378">
        <f>IFERROR(IF(VLOOKUP($G108,DE_48_I!$G$3:$J$119,4,FALSE)="","",VLOOKUP($G108,DE_48_I!$G$3:$J$119,4,FALSE)),"")</f>
        <v>39.53</v>
      </c>
      <c r="BI108" s="378"/>
      <c r="BJ108" s="378">
        <f>IFERROR(IF(VLOOKUP($G108,IS_5_I!$G$3:$J$119,4,FALSE)="","",VLOOKUP($G108,IS_5_I!$G$3:$J$119,4,FALSE)),"")</f>
        <v>0</v>
      </c>
      <c r="BK108" s="378" t="str">
        <f>IFERROR(IF(VLOOKUP($G108,EA_48_I!$G$3:$J$119,4,FALSE)="","",VLOOKUP($G108,EA_48_I!$G$3:$J$119,4,FALSE)),"")</f>
        <v>Comuna no costera</v>
      </c>
      <c r="BL108" s="378">
        <f>IFERROR(IF(VLOOKUP($G108,IG_1_I!$G$3:$J$119,4,FALSE)="","",VLOOKUP($G108,IG_1_I!$G$3:$J$119,4,FALSE)),"")</f>
        <v>34.17</v>
      </c>
      <c r="BM108" s="378" t="str">
        <f>IFERROR(IF(VLOOKUP($G108,IG_66_I!$G$3:$H$119,2,FALSE)="","",VLOOKUP($G108,IG_66_I!$G$3:$H$119,2,FALSE)),"")</f>
        <v>SI</v>
      </c>
      <c r="BN108" s="690">
        <f>IFERROR(IF(VLOOKUP($G108,DE_3_I!$G$3:$J$119,4,FALSE)="","",VLOOKUP($G108,DE_3_I!$G$3:$J$119,4,FALSE)),"")</f>
        <v>10.47</v>
      </c>
      <c r="BO108" s="677"/>
      <c r="BP108" s="677"/>
      <c r="BQ108" s="677"/>
      <c r="BR108" s="677"/>
      <c r="BS108" s="378" t="str">
        <f>IFERROR(IF(VLOOKUP($G108,DE_98_IC!#REF!,2,FALSE)="","",VLOOKUP($G108,DE_98_IC!#REF!,2,FALSE)),"")</f>
        <v/>
      </c>
      <c r="BT108" s="378">
        <f>IFERROR(IF(VLOOKUP($G108,IP_6_I!$G$3:$J$119,4,FALSE)="","",VLOOKUP($G108,IP_6_I!$G$3:$J$119,4,FALSE)),"")</f>
        <v>0</v>
      </c>
      <c r="BU108" s="378" t="str">
        <f>IFERROR(IF(VLOOKUP($G108,IP_48_34_34a_I!$G$3:$N$119,7,FALSE)="","",VLOOKUP($G108,IP_48_34_34a_I!$G$3:$N$119,7,FALSE)),"")</f>
        <v>S/ZCH</v>
      </c>
      <c r="BV108" s="378" t="str">
        <f>IFERROR(IF(VLOOKUP($G108,IP_48_34_34a_I!$G$3:$N$119,8,FALSE)="","",VLOOKUP($G108,IP_48_34_34a_I!$G$3:$N$119,8,FALSE)),"")</f>
        <v>S/ZCH</v>
      </c>
      <c r="BW108" s="378" t="str">
        <f>IFERROR(IF(VLOOKUP($G108,IP_48_34_34a_I!$G$3:$N$119,6,FALSE)="","",VLOOKUP($G108,IP_48_34_34a_I!$G$3:$N$119,6,FALSE)),"")</f>
        <v>SI</v>
      </c>
      <c r="BX108" s="378">
        <f>IFERROR(IF(VLOOKUP($G108,IP_43_43a_I!$G$3:$L$119,5,FALSE)="","",VLOOKUP($G108,IP_43_43a_I!$G$3:$L$119,5,FALSE)),"")</f>
        <v>0</v>
      </c>
      <c r="BY108" s="378">
        <f>IFERROR(IF(VLOOKUP($G108,IP_43_43a_I!$G$3:$L$119,6,FALSE)="","",VLOOKUP($G108,IP_43_43a_I!$G$3:$L$119,6,FALSE)),"")</f>
        <v>0</v>
      </c>
      <c r="BZ108" s="378"/>
      <c r="CA108" s="378"/>
      <c r="CB108" s="378"/>
      <c r="CC108" s="378" t="str">
        <f>IFERROR(IF(VLOOKUP($G108,IG_92_I!$G$3:$H$119,2,FALSE)="","",VLOOKUP($G108,IG_92_I!$G$3:$H$119,2,FALSE)),"")</f>
        <v>NO</v>
      </c>
      <c r="CD108" s="378" t="str">
        <f>IFERROR(IF(VLOOKUP($G108,IG_91_I!$G$3:$K$119,5,FALSE)="","",VLOOKUP($G108,IG_91_I!$G$3:$K$119,5,FALSE)),"")</f>
        <v/>
      </c>
      <c r="CE108" s="378">
        <f>IFERROR(IF(VLOOKUP($G108,IG_90_I!$G$3:$H$119,2,FALSE)="","",VLOOKUP($G108,IG_90_I!$G$3:$H$119,2,FALSE)),"")</f>
        <v>32.380000000000003</v>
      </c>
      <c r="CF108" s="96"/>
      <c r="CG108" s="96"/>
      <c r="CH108" s="96"/>
      <c r="CI108" s="96"/>
      <c r="CJ108" s="96"/>
      <c r="CK108" s="96"/>
      <c r="CL108" s="96"/>
      <c r="CM108" s="96"/>
      <c r="CN108" s="96"/>
      <c r="CO108" s="96"/>
      <c r="CP108" s="96"/>
    </row>
    <row r="109" spans="1:94" ht="15" x14ac:dyDescent="0.25">
      <c r="A109" s="429" t="s">
        <v>278</v>
      </c>
      <c r="B109" s="429" t="s">
        <v>316</v>
      </c>
      <c r="C109" s="419" t="s">
        <v>280</v>
      </c>
      <c r="D109" s="392" t="s">
        <v>280</v>
      </c>
      <c r="E109" s="377">
        <v>13001</v>
      </c>
      <c r="F109" s="429" t="s">
        <v>318</v>
      </c>
      <c r="G109" s="677">
        <v>13302</v>
      </c>
      <c r="H109" s="378">
        <f>IFERROR(IF(VLOOKUP($G109,BPU_20_I!$G$3:$H$119,2,FALSE)="","",VLOOKUP($G109,BPU_20_I!$G$3:$H$119,2,FALSE)),"")</f>
        <v>302.88</v>
      </c>
      <c r="I109" s="87">
        <f>IFERROR(IF(VLOOKUP($G109,BPU_21_I!$G$3:$J$119,4,FALSE)="","",VLOOKUP($G109,BPU_21_I!$G$3:$J$119,4,FALSE)),"")</f>
        <v>5.17</v>
      </c>
      <c r="J109" s="378">
        <f>IFERROR(IF(VLOOKUP($G109,BPU_22_I!$G$3:$H$119,2,FALSE)="","",VLOOKUP($G109,BPU_22_I!$G$3:$H$119,2,FALSE)),"")</f>
        <v>713.58</v>
      </c>
      <c r="K109" s="378">
        <f>IFERROR(IF(VLOOKUP($G109,BPU_23_I!$G$3:$J$119,4,FALSE)="","",VLOOKUP($G109,BPU_23_I!$G$3:$J$119,4,FALSE)),"")</f>
        <v>4.6500000000000004</v>
      </c>
      <c r="L109" s="378">
        <f>IFERROR(IF(VLOOKUP($G109,BPU_28a_I!$G$3:$J$119,4,FALSE)="","",VLOOKUP($G109,BPU_28a_I!$G$3:$J$119,4,FALSE)),"")</f>
        <v>70.36</v>
      </c>
      <c r="M109" s="378">
        <f>IFERROR(IF(VLOOKUP($G109,BPU_28b_I!$G$3:$J$119,4,FALSE)="","",VLOOKUP($G109,BPU_28b_I!$G$3:$J$119,4,FALSE)),"")</f>
        <v>69.81</v>
      </c>
      <c r="N109" s="378">
        <f>IFERROR(IF(VLOOKUP($G109,BPU_29_I!$G$3:$L$119,6,FALSE)="","",VLOOKUP($G109,BPU_29_I!$G$3:$L$119,6,FALSE)),"")</f>
        <v>6.88</v>
      </c>
      <c r="O109" s="378">
        <f>IFERROR(IF(VLOOKUP($G109,BPU_7_I!$G$3:$H$119,2,FALSE)="","",VLOOKUP($G109,BPU_7_I!$G$3:$H$119,2,FALSE)),"")</f>
        <v>2343.19</v>
      </c>
      <c r="P109" s="378">
        <f>IFERROR(IF(VLOOKUP($G109,BPU_8_I!$G$3:$J$119,4,FALSE)="","",VLOOKUP($G109,BPU_8_I!$G$3:$J$119,4,FALSE)),"")</f>
        <v>10.91</v>
      </c>
      <c r="Q109" s="378">
        <f>IFERROR(IF(VLOOKUP($G109,BPU_3_I!$G$3:$H$119,2,FALSE)="","",VLOOKUP($G109,BPU_3_I!$G$3:$H$119,2,FALSE)),"")</f>
        <v>679.68</v>
      </c>
      <c r="R109" s="378">
        <f>IFERROR(IF(VLOOKUP($G109,BPU_4_I!$G$3:$H$119,2,FALSE)="","",VLOOKUP($G109,BPU_4_I!$G$3:$H$119,2,FALSE)),"")</f>
        <v>0.75</v>
      </c>
      <c r="S109" s="378">
        <f>IFERROR(IF(VLOOKUP($G109,BPU_1_I!$G$3:$H$119,2,FALSE)="","",VLOOKUP($G109,BPU_1_I!$G$3:$H$119,2,FALSE)),"")</f>
        <v>2284.89</v>
      </c>
      <c r="T109" s="378">
        <f>IFERROR(IF(VLOOKUP($G109,BPU_25_I!$G$3:$H$119,2,FALSE)="","",VLOOKUP($G109,BPU_25_I!$G$3:$H$119,2,FALSE)),"")</f>
        <v>775.78</v>
      </c>
      <c r="U109" s="378" t="str">
        <f>IFERROR(IF(VLOOKUP($G109,BPU_26_26x_26b_I!$G$3:$H$119,2,FALSE)="","",VLOOKUP($G109,BPU_26_26x_26b_I!$G$3:$H$119,2,FALSE)),"")</f>
        <v>S/I</v>
      </c>
      <c r="V109" s="378" t="str">
        <f>IFERROR(IF(VLOOKUP($G109,BPU_26_26x_26b_I!$G$3:$I$119,3,FALSE)="","",VLOOKUP($G109,BPU_26_26x_26b_I!$G$3:$I$119,3,FALSE)),"")</f>
        <v>S/I</v>
      </c>
      <c r="W109" s="378">
        <f>IFERROR(IF(VLOOKUP($G109,BPU_26_26x_26b_I!$G$3:$J$119,4,FALSE)="","",VLOOKUP($G109,BPU_26_26x_26b_I!$G$3:$J$119,4,FALSE)),"")</f>
        <v>0.06</v>
      </c>
      <c r="X109" s="378"/>
      <c r="Y109" s="378">
        <f>IFERROR(IF(VLOOKUP($G109,EA_93_I!$G$3:$L$119,6,FALSE)="","",VLOOKUP($G109,EA_93_I!$G$3:$L$119,6,FALSE)),"")</f>
        <v>2.2799999999999998</v>
      </c>
      <c r="Z109" s="689">
        <v>8.4499999999999993</v>
      </c>
      <c r="AA109" s="378">
        <f>IFERROR(IF(VLOOKUP($G109,DE_102_105_16_29_33_I!$G$3:$L$119,6,FALSE)="","",VLOOKUP($G109,DE_102_105_16_29_33_I!$G$3:$L$119,6,FALSE)),"")</f>
        <v>1.3571428571428572</v>
      </c>
      <c r="AB109" s="378">
        <f>IFERROR(IF(VLOOKUP($G109,DE_102_105_16_29_33_I!$G$3:$L$119,2,FALSE)="","",VLOOKUP($G109,DE_102_105_16_29_33_I!$G$3:$L$119,2,FALSE)),"")</f>
        <v>21.2</v>
      </c>
      <c r="AC109" s="378">
        <f>IFERROR(IF(VLOOKUP($G109,DE_102_105_16_29_33_I!$G$3:$L$119,3,FALSE)="","",VLOOKUP($G109,DE_102_105_16_29_33_I!$G$3:$L$119,3,FALSE)),"")</f>
        <v>70.8</v>
      </c>
      <c r="AD109" s="378">
        <f>IFERROR(IF(VLOOKUP($G109,DE_28_I!$G$3:$J$119,4,FALSE)="","",VLOOKUP($G109,DE_28_I!$G$3:$J$119,4,FALSE)),"")</f>
        <v>6.9530150011298648</v>
      </c>
      <c r="AE109" s="378">
        <f>IFERROR(IF(VLOOKUP($G109,DE_31_I!$G$3:$J$119,4,FALSE)="","",VLOOKUP($G109,DE_31_I!$G$3:$J$119,4,FALSE)),"")</f>
        <v>99.949590641241798</v>
      </c>
      <c r="AF109" s="378">
        <f>IFERROR(IF(VLOOKUP($G109,DE_102_105_16_29_33_I!$G$3:$L$119,4,FALSE)="","",VLOOKUP($G109,DE_102_105_16_29_33_I!$G$3:$L$119,4,FALSE)),"")</f>
        <v>95</v>
      </c>
      <c r="AG109" s="378">
        <f>IFERROR(IF(VLOOKUP($G109,DE_102_105_16_29_33_I!$G$3:$L$119,5,FALSE)="","",VLOOKUP($G109,DE_102_105_16_29_33_I!$G$3:$L$119,5,FALSE)),"")</f>
        <v>120</v>
      </c>
      <c r="AH109" s="378"/>
      <c r="AI109" s="378" t="str">
        <f>IFERROR(IF(VLOOKUP($G109,EA_10_90_I!$G$3:$I$119,2,FALSE)="","",VLOOKUP($G109,EA_10_90_I!$G$3:$I$119,2,FALSE)),"")</f>
        <v>S/I</v>
      </c>
      <c r="AJ109" s="378" t="str">
        <f>IFERROR(IF(VLOOKUP($G109,EA_10_90_I!$G$3:$I$119,3,FALSE)="","",VLOOKUP($G109,EA_10_90_I!$G$3:$I$119,3,FALSE)),"")</f>
        <v>S/I</v>
      </c>
      <c r="AK109" s="378"/>
      <c r="AL109" s="378"/>
      <c r="AM109" s="690">
        <f>IFERROR(IF(VLOOKUP($G109,EA_34_I!$G$3:$J$119,4,FALSE)="","",VLOOKUP($G109,EA_34_I!$G$3:$J$119,4,FALSE)),"")</f>
        <v>0.95910865205088947</v>
      </c>
      <c r="AN109" s="378">
        <f>IFERROR(IF(VLOOKUP($G109,EA_35_I!$G$3:$J$119,4,FALSE)="","",VLOOKUP($G109,EA_35_I!$G$3:$J$119,4,FALSE)),"")</f>
        <v>4.26</v>
      </c>
      <c r="AO109" s="378">
        <f>IFERROR(IF(VLOOKUP($G109,EA_22_22a_I!$G$3:$J$119,4,FALSE)="","",VLOOKUP($G109,EA_22_22a_I!$G$3:$J$119,4,FALSE)),"")</f>
        <v>740.26</v>
      </c>
      <c r="AP109" s="378">
        <f>IFERROR(IF(VLOOKUP($G109,EA_22_22a_I!$G$3:$L$119,6,FALSE)="","",VLOOKUP($G109,EA_22_22a_I!$G$3:$L$119,6,FALSE)),"")</f>
        <v>1869.76</v>
      </c>
      <c r="AQ109" s="378">
        <f>IFERROR(IF(VLOOKUP($G109,EA_23_I!$G$3:$L$119,6,FALSE)="","",VLOOKUP($G109,EA_23_I!$G$3:$L$119,6,FALSE)),"")</f>
        <v>0.05</v>
      </c>
      <c r="AR109" s="378"/>
      <c r="AS109" s="378"/>
      <c r="AT109" s="378"/>
      <c r="AU109" s="378">
        <f>IFERROR(IF(VLOOKUP($G109,BPU_24_I!$G$3:$J$119,4,FALSE)="","",VLOOKUP($G109,BPU_24_I!$G$3:$J$119,4,FALSE)),"")</f>
        <v>407.8</v>
      </c>
      <c r="AV109" s="378">
        <f>IFERROR(IF(VLOOKUP($G109,IS_91_I!$G$3:$H$119,2,FALSE)="","",VLOOKUP($G109,IS_91_I!$G$3:$H$119,2,FALSE)),"")</f>
        <v>20.83</v>
      </c>
      <c r="AW109" s="378">
        <f>IFERROR(IF(VLOOKUP($G109,IS_40_I!$G$3:$H$119,2,FALSE)="","",VLOOKUP($G109,IS_40_I!$G$3:$H$119,2,FALSE)),"")</f>
        <v>43.93</v>
      </c>
      <c r="AX109" s="378">
        <f>IFERROR(IF(VLOOKUP($G109,IS_31_I!$G$3:$H$119,2,FALSE)="","",VLOOKUP($G109,IS_31_I!$G$3:$H$119,2,FALSE)),"")</f>
        <v>16.68</v>
      </c>
      <c r="AY109" s="378">
        <f>IFERROR(IF(VLOOKUP($G109,IS_32_I!$G$3:$H$119,2,FALSE)="","",VLOOKUP($G109,IS_32_I!$G$3:$H$119,2,FALSE)),"")</f>
        <v>1519</v>
      </c>
      <c r="AZ109" s="378">
        <f>IFERROR(IF(VLOOKUP($G109,IS_33_I!$G$3:$H$119,2,FALSE)="","",VLOOKUP($G109,IS_33_I!$G$3:$H$119,2,FALSE)),"")</f>
        <v>8.68</v>
      </c>
      <c r="BA109" s="378">
        <f>IFERROR(IF(VLOOKUP($G109,IS_34_I!$G$3:$H$119,2,FALSE)="","",VLOOKUP($G109,IS_34_I!$G$3:$H$119,2,FALSE)),"")</f>
        <v>1.1599999999999999</v>
      </c>
      <c r="BB109" s="378">
        <f>IFERROR(IF(VLOOKUP($G109,IS_36_I!$G$3:$I$119,3,FALSE)="","",VLOOKUP($G109,IS_36_I!$G$3:$I$119,3,FALSE)),"")</f>
        <v>9.81</v>
      </c>
      <c r="BC109" s="378">
        <f>IFERROR(IF(VLOOKUP($G109,IS_37_I!$G$3:$I$119,3,FALSE)="","",VLOOKUP($G109,IS_37_I!$G$3:$I$119,3,FALSE)),"")</f>
        <v>26.75</v>
      </c>
      <c r="BD109" s="378">
        <f>IFERROR(IF(VLOOKUP($G109,IS_39_I!$G$3:$L$119,6,FALSE)="","",VLOOKUP($G109,IS_39_I!$G$3:$L$119,6,FALSE)),"")</f>
        <v>26.66</v>
      </c>
      <c r="BE109" s="378">
        <f>IFERROR(IF(VLOOKUP($G109,IS_39a_I!$G$3:$J$119,4,FALSE)="","",VLOOKUP($G109,IS_39a_I!$G$3:$J$119,4,FALSE)),"")</f>
        <v>51.55</v>
      </c>
      <c r="BF109" s="378">
        <f>IFERROR(IF(VLOOKUP($G109,IS_58_I!$G$3:$L$119,6,FALSE)="","",VLOOKUP($G109,IS_58_I!$G$3:$L$119,6,FALSE)),"")</f>
        <v>0.15905021815084566</v>
      </c>
      <c r="BG109" s="378"/>
      <c r="BH109" s="378">
        <f>IFERROR(IF(VLOOKUP($G109,DE_48_I!$G$3:$J$119,4,FALSE)="","",VLOOKUP($G109,DE_48_I!$G$3:$J$119,4,FALSE)),"")</f>
        <v>10.26</v>
      </c>
      <c r="BI109" s="378"/>
      <c r="BJ109" s="378">
        <f>IFERROR(IF(VLOOKUP($G109,IS_5_I!$G$3:$J$119,4,FALSE)="","",VLOOKUP($G109,IS_5_I!$G$3:$J$119,4,FALSE)),"")</f>
        <v>0.03</v>
      </c>
      <c r="BK109" s="378" t="str">
        <f>IFERROR(IF(VLOOKUP($G109,EA_48_I!$G$3:$J$119,4,FALSE)="","",VLOOKUP($G109,EA_48_I!$G$3:$J$119,4,FALSE)),"")</f>
        <v>Comuna no costera</v>
      </c>
      <c r="BL109" s="378">
        <f>IFERROR(IF(VLOOKUP($G109,IG_1_I!$G$3:$J$119,4,FALSE)="","",VLOOKUP($G109,IG_1_I!$G$3:$J$119,4,FALSE)),"")</f>
        <v>1.83</v>
      </c>
      <c r="BM109" s="378" t="str">
        <f>IFERROR(IF(VLOOKUP($G109,IG_66_I!$G$3:$H$119,2,FALSE)="","",VLOOKUP($G109,IG_66_I!$G$3:$H$119,2,FALSE)),"")</f>
        <v>NO</v>
      </c>
      <c r="BN109" s="690">
        <f>IFERROR(IF(VLOOKUP($G109,DE_3_I!$G$3:$J$119,4,FALSE)="","",VLOOKUP($G109,DE_3_I!$G$3:$J$119,4,FALSE)),"")</f>
        <v>14.62</v>
      </c>
      <c r="BO109" s="677"/>
      <c r="BP109" s="677"/>
      <c r="BQ109" s="677"/>
      <c r="BR109" s="677"/>
      <c r="BS109" s="378" t="str">
        <f>IFERROR(IF(VLOOKUP($G109,DE_98_IC!#REF!,2,FALSE)="","",VLOOKUP($G109,DE_98_IC!#REF!,2,FALSE)),"")</f>
        <v/>
      </c>
      <c r="BT109" s="378">
        <f>IFERROR(IF(VLOOKUP($G109,IP_6_I!$G$3:$J$119,4,FALSE)="","",VLOOKUP($G109,IP_6_I!$G$3:$J$119,4,FALSE)),"")</f>
        <v>0</v>
      </c>
      <c r="BU109" s="378" t="str">
        <f>IFERROR(IF(VLOOKUP($G109,IP_48_34_34a_I!$G$3:$N$119,7,FALSE)="","",VLOOKUP($G109,IP_48_34_34a_I!$G$3:$N$119,7,FALSE)),"")</f>
        <v>S/ZCH</v>
      </c>
      <c r="BV109" s="378" t="str">
        <f>IFERROR(IF(VLOOKUP($G109,IP_48_34_34a_I!$G$3:$N$119,8,FALSE)="","",VLOOKUP($G109,IP_48_34_34a_I!$G$3:$N$119,8,FALSE)),"")</f>
        <v>S/ZCH</v>
      </c>
      <c r="BW109" s="378" t="str">
        <f>IFERROR(IF(VLOOKUP($G109,IP_48_34_34a_I!$G$3:$N$119,6,FALSE)="","",VLOOKUP($G109,IP_48_34_34a_I!$G$3:$N$119,6,FALSE)),"")</f>
        <v>NO</v>
      </c>
      <c r="BX109" s="378" t="str">
        <f>IFERROR(IF(VLOOKUP($G109,IP_43_43a_I!$G$3:$L$119,5,FALSE)="","",VLOOKUP($G109,IP_43_43a_I!$G$3:$L$119,5,FALSE)),"")</f>
        <v>Sin ZT</v>
      </c>
      <c r="BY109" s="378" t="str">
        <f>IFERROR(IF(VLOOKUP($G109,IP_43_43a_I!$G$3:$L$119,6,FALSE)="","",VLOOKUP($G109,IP_43_43a_I!$G$3:$L$119,6,FALSE)),"")</f>
        <v>Sin ZT</v>
      </c>
      <c r="BZ109" s="378"/>
      <c r="CA109" s="378"/>
      <c r="CB109" s="378"/>
      <c r="CC109" s="378" t="str">
        <f>IFERROR(IF(VLOOKUP($G109,IG_92_I!$G$3:$H$119,2,FALSE)="","",VLOOKUP($G109,IG_92_I!$G$3:$H$119,2,FALSE)),"")</f>
        <v>SI</v>
      </c>
      <c r="CD109" s="378">
        <f>IFERROR(IF(VLOOKUP($G109,IG_91_I!$G$3:$K$119,5,FALSE)="","",VLOOKUP($G109,IG_91_I!$G$3:$K$119,5,FALSE)),"")</f>
        <v>1445</v>
      </c>
      <c r="CE109" s="378">
        <f>IFERROR(IF(VLOOKUP($G109,IG_90_I!$G$3:$H$119,2,FALSE)="","",VLOOKUP($G109,IG_90_I!$G$3:$H$119,2,FALSE)),"")</f>
        <v>37.049999999999997</v>
      </c>
      <c r="CF109" s="96"/>
      <c r="CG109" s="96"/>
      <c r="CH109" s="96"/>
      <c r="CI109" s="96"/>
      <c r="CJ109" s="96"/>
      <c r="CK109" s="96"/>
      <c r="CL109" s="96"/>
      <c r="CM109" s="96"/>
      <c r="CN109" s="96"/>
      <c r="CO109" s="96"/>
      <c r="CP109" s="96"/>
    </row>
    <row r="110" spans="1:94" ht="15" x14ac:dyDescent="0.25">
      <c r="A110" s="429" t="s">
        <v>278</v>
      </c>
      <c r="B110" s="429" t="s">
        <v>316</v>
      </c>
      <c r="C110" s="419" t="s">
        <v>280</v>
      </c>
      <c r="D110" s="392" t="s">
        <v>280</v>
      </c>
      <c r="E110" s="377">
        <v>13001</v>
      </c>
      <c r="F110" s="429" t="s">
        <v>319</v>
      </c>
      <c r="G110" s="677">
        <v>13303</v>
      </c>
      <c r="H110" s="378">
        <f>IFERROR(IF(VLOOKUP($G110,BPU_20_I!$G$3:$H$119,2,FALSE)="","",VLOOKUP($G110,BPU_20_I!$G$3:$H$119,2,FALSE)),"")</f>
        <v>519.54</v>
      </c>
      <c r="I110" s="87">
        <f>IFERROR(IF(VLOOKUP($G110,BPU_21_I!$G$3:$J$119,4,FALSE)="","",VLOOKUP($G110,BPU_21_I!$G$3:$J$119,4,FALSE)),"")</f>
        <v>6.4</v>
      </c>
      <c r="J110" s="378">
        <f>IFERROR(IF(VLOOKUP($G110,BPU_22_I!$G$3:$H$119,2,FALSE)="","",VLOOKUP($G110,BPU_22_I!$G$3:$H$119,2,FALSE)),"")</f>
        <v>85.32</v>
      </c>
      <c r="K110" s="378">
        <f>IFERROR(IF(VLOOKUP($G110,BPU_23_I!$G$3:$J$119,4,FALSE)="","",VLOOKUP($G110,BPU_23_I!$G$3:$J$119,4,FALSE)),"")</f>
        <v>18.04</v>
      </c>
      <c r="L110" s="378">
        <f>IFERROR(IF(VLOOKUP($G110,BPU_28a_I!$G$3:$J$119,4,FALSE)="","",VLOOKUP($G110,BPU_28a_I!$G$3:$J$119,4,FALSE)),"")</f>
        <v>51.88</v>
      </c>
      <c r="M110" s="378">
        <f>IFERROR(IF(VLOOKUP($G110,BPU_28b_I!$G$3:$J$119,4,FALSE)="","",VLOOKUP($G110,BPU_28b_I!$G$3:$J$119,4,FALSE)),"")</f>
        <v>15.03</v>
      </c>
      <c r="N110" s="378">
        <f>IFERROR(IF(VLOOKUP($G110,BPU_29_I!$G$3:$L$119,6,FALSE)="","",VLOOKUP($G110,BPU_29_I!$G$3:$L$119,6,FALSE)),"")</f>
        <v>6.03</v>
      </c>
      <c r="O110" s="378">
        <f>IFERROR(IF(VLOOKUP($G110,BPU_7_I!$G$3:$H$119,2,FALSE)="","",VLOOKUP($G110,BPU_7_I!$G$3:$H$119,2,FALSE)),"")</f>
        <v>322.08</v>
      </c>
      <c r="P110" s="378">
        <f>IFERROR(IF(VLOOKUP($G110,BPU_8_I!$G$3:$J$119,4,FALSE)="","",VLOOKUP($G110,BPU_8_I!$G$3:$J$119,4,FALSE)),"")</f>
        <v>18.38</v>
      </c>
      <c r="Q110" s="378">
        <f>IFERROR(IF(VLOOKUP($G110,BPU_3_I!$G$3:$H$119,2,FALSE)="","",VLOOKUP($G110,BPU_3_I!$G$3:$H$119,2,FALSE)),"")</f>
        <v>717.92</v>
      </c>
      <c r="R110" s="378">
        <f>IFERROR(IF(VLOOKUP($G110,BPU_4_I!$G$3:$H$119,2,FALSE)="","",VLOOKUP($G110,BPU_4_I!$G$3:$H$119,2,FALSE)),"")</f>
        <v>0.97</v>
      </c>
      <c r="S110" s="378">
        <f>IFERROR(IF(VLOOKUP($G110,BPU_1_I!$G$3:$H$119,2,FALSE)="","",VLOOKUP($G110,BPU_1_I!$G$3:$H$119,2,FALSE)),"")</f>
        <v>559.21</v>
      </c>
      <c r="T110" s="378" t="str">
        <f>IFERROR(IF(VLOOKUP($G110,BPU_25_I!$G$3:$H$119,2,FALSE)="","",VLOOKUP($G110,BPU_25_I!$G$3:$H$119,2,FALSE)),"")</f>
        <v>S/I</v>
      </c>
      <c r="U110" s="378" t="str">
        <f>IFERROR(IF(VLOOKUP($G110,BPU_26_26x_26b_I!$G$3:$H$119,2,FALSE)="","",VLOOKUP($G110,BPU_26_26x_26b_I!$G$3:$H$119,2,FALSE)),"")</f>
        <v>S/I</v>
      </c>
      <c r="V110" s="378" t="str">
        <f>IFERROR(IF(VLOOKUP($G110,BPU_26_26x_26b_I!$G$3:$I$119,3,FALSE)="","",VLOOKUP($G110,BPU_26_26x_26b_I!$G$3:$I$119,3,FALSE)),"")</f>
        <v>S/I</v>
      </c>
      <c r="W110" s="378" t="str">
        <f>IFERROR(IF(VLOOKUP($G110,BPU_26_26x_26b_I!$G$3:$J$119,4,FALSE)="","",VLOOKUP($G110,BPU_26_26x_26b_I!$G$3:$J$119,4,FALSE)),"")</f>
        <v>S/I</v>
      </c>
      <c r="X110" s="378"/>
      <c r="Y110" s="378">
        <f>IFERROR(IF(VLOOKUP($G110,EA_93_I!$G$3:$L$119,6,FALSE)="","",VLOOKUP($G110,EA_93_I!$G$3:$L$119,6,FALSE)),"")</f>
        <v>1.24</v>
      </c>
      <c r="Z110" s="689">
        <v>3.3</v>
      </c>
      <c r="AA110" s="378" t="str">
        <f>IFERROR(IF(VLOOKUP($G110,DE_102_105_16_29_33_I!$G$3:$L$119,6,FALSE)="","",VLOOKUP($G110,DE_102_105_16_29_33_I!$G$3:$L$119,6,FALSE)),"")</f>
        <v>S/I</v>
      </c>
      <c r="AB110" s="378" t="str">
        <f>IFERROR(IF(VLOOKUP($G110,DE_102_105_16_29_33_I!$G$3:$L$119,2,FALSE)="","",VLOOKUP($G110,DE_102_105_16_29_33_I!$G$3:$L$119,2,FALSE)),"")</f>
        <v>S/I</v>
      </c>
      <c r="AC110" s="378" t="str">
        <f>IFERROR(IF(VLOOKUP($G110,DE_102_105_16_29_33_I!$G$3:$L$119,3,FALSE)="","",VLOOKUP($G110,DE_102_105_16_29_33_I!$G$3:$L$119,3,FALSE)),"")</f>
        <v>S/I</v>
      </c>
      <c r="AD110" s="378">
        <f>IFERROR(IF(VLOOKUP($G110,DE_28_I!$G$3:$J$119,4,FALSE)="","",VLOOKUP($G110,DE_28_I!$G$3:$J$119,4,FALSE)),"")</f>
        <v>38.72029427423648</v>
      </c>
      <c r="AE110" s="378">
        <f>IFERROR(IF(VLOOKUP($G110,DE_31_I!$G$3:$J$119,4,FALSE)="","",VLOOKUP($G110,DE_31_I!$G$3:$J$119,4,FALSE)),"")</f>
        <v>290.40220705677359</v>
      </c>
      <c r="AF110" s="378" t="str">
        <f>IFERROR(IF(VLOOKUP($G110,DE_102_105_16_29_33_I!$G$3:$L$119,4,FALSE)="","",VLOOKUP($G110,DE_102_105_16_29_33_I!$G$3:$L$119,4,FALSE)),"")</f>
        <v>S/I</v>
      </c>
      <c r="AG110" s="378" t="str">
        <f>IFERROR(IF(VLOOKUP($G110,DE_102_105_16_29_33_I!$G$3:$L$119,5,FALSE)="","",VLOOKUP($G110,DE_102_105_16_29_33_I!$G$3:$L$119,5,FALSE)),"")</f>
        <v>S/I</v>
      </c>
      <c r="AH110" s="378"/>
      <c r="AI110" s="378" t="str">
        <f>IFERROR(IF(VLOOKUP($G110,EA_10_90_I!$G$3:$I$119,2,FALSE)="","",VLOOKUP($G110,EA_10_90_I!$G$3:$I$119,2,FALSE)),"")</f>
        <v>S/I</v>
      </c>
      <c r="AJ110" s="378" t="str">
        <f>IFERROR(IF(VLOOKUP($G110,EA_10_90_I!$G$3:$I$119,3,FALSE)="","",VLOOKUP($G110,EA_10_90_I!$G$3:$I$119,3,FALSE)),"")</f>
        <v>S/I</v>
      </c>
      <c r="AK110" s="378"/>
      <c r="AL110" s="378"/>
      <c r="AM110" s="690">
        <f>IFERROR(IF(VLOOKUP($G110,EA_34_I!$G$3:$J$119,4,FALSE)="","",VLOOKUP($G110,EA_34_I!$G$3:$J$119,4,FALSE)),"")</f>
        <v>2.3173830915635505</v>
      </c>
      <c r="AN110" s="378">
        <f>IFERROR(IF(VLOOKUP($G110,EA_35_I!$G$3:$J$119,4,FALSE)="","",VLOOKUP($G110,EA_35_I!$G$3:$J$119,4,FALSE)),"")</f>
        <v>0</v>
      </c>
      <c r="AO110" s="378">
        <f>IFERROR(IF(VLOOKUP($G110,EA_22_22a_I!$G$3:$J$119,4,FALSE)="","",VLOOKUP($G110,EA_22_22a_I!$G$3:$J$119,4,FALSE)),"")</f>
        <v>660.62</v>
      </c>
      <c r="AP110" s="378">
        <f>IFERROR(IF(VLOOKUP($G110,EA_22_22a_I!$G$3:$L$119,6,FALSE)="","",VLOOKUP($G110,EA_22_22a_I!$G$3:$L$119,6,FALSE)),"")</f>
        <v>1467.74</v>
      </c>
      <c r="AQ110" s="378" t="str">
        <f>IFERROR(IF(VLOOKUP($G110,EA_23_I!$G$3:$L$119,6,FALSE)="","",VLOOKUP($G110,EA_23_I!$G$3:$L$119,6,FALSE)),"")</f>
        <v>S/I</v>
      </c>
      <c r="AR110" s="378"/>
      <c r="AS110" s="378"/>
      <c r="AT110" s="378"/>
      <c r="AU110" s="378">
        <f>IFERROR(IF(VLOOKUP($G110,BPU_24_I!$G$3:$J$119,4,FALSE)="","",VLOOKUP($G110,BPU_24_I!$G$3:$J$119,4,FALSE)),"")</f>
        <v>241.25</v>
      </c>
      <c r="AV110" s="378">
        <f>IFERROR(IF(VLOOKUP($G110,IS_91_I!$G$3:$H$119,2,FALSE)="","",VLOOKUP($G110,IS_91_I!$G$3:$H$119,2,FALSE)),"")</f>
        <v>10.33</v>
      </c>
      <c r="AW110" s="378">
        <f>IFERROR(IF(VLOOKUP($G110,IS_40_I!$G$3:$H$119,2,FALSE)="","",VLOOKUP($G110,IS_40_I!$G$3:$H$119,2,FALSE)),"")</f>
        <v>49.05</v>
      </c>
      <c r="AX110" s="378">
        <f>IFERROR(IF(VLOOKUP($G110,IS_31_I!$G$3:$H$119,2,FALSE)="","",VLOOKUP($G110,IS_31_I!$G$3:$H$119,2,FALSE)),"")</f>
        <v>23.2</v>
      </c>
      <c r="AY110" s="378">
        <f>IFERROR(IF(VLOOKUP($G110,IS_32_I!$G$3:$H$119,2,FALSE)="","",VLOOKUP($G110,IS_32_I!$G$3:$H$119,2,FALSE)),"")</f>
        <v>251</v>
      </c>
      <c r="AZ110" s="378">
        <f>IFERROR(IF(VLOOKUP($G110,IS_33_I!$G$3:$H$119,2,FALSE)="","",VLOOKUP($G110,IS_33_I!$G$3:$H$119,2,FALSE)),"")</f>
        <v>6.85</v>
      </c>
      <c r="BA110" s="378">
        <f>IFERROR(IF(VLOOKUP($G110,IS_34_I!$G$3:$H$119,2,FALSE)="","",VLOOKUP($G110,IS_34_I!$G$3:$H$119,2,FALSE)),"")</f>
        <v>1.22</v>
      </c>
      <c r="BB110" s="378">
        <f>IFERROR(IF(VLOOKUP($G110,IS_36_I!$G$3:$I$119,3,FALSE)="","",VLOOKUP($G110,IS_36_I!$G$3:$I$119,3,FALSE)),"")</f>
        <v>7.89</v>
      </c>
      <c r="BC110" s="378">
        <f>IFERROR(IF(VLOOKUP($G110,IS_37_I!$G$3:$I$119,3,FALSE)="","",VLOOKUP($G110,IS_37_I!$G$3:$I$119,3,FALSE)),"")</f>
        <v>27.19</v>
      </c>
      <c r="BD110" s="378" t="str">
        <f>IFERROR(IF(VLOOKUP($G110,IS_39_I!$G$3:$L$119,6,FALSE)="","",VLOOKUP($G110,IS_39_I!$G$3:$L$119,6,FALSE)),"")</f>
        <v>S/I</v>
      </c>
      <c r="BE110" s="378" t="str">
        <f>IFERROR(IF(VLOOKUP($G110,IS_39a_I!$G$3:$J$119,4,FALSE)="","",VLOOKUP($G110,IS_39a_I!$G$3:$J$119,4,FALSE)),"")</f>
        <v>S/I</v>
      </c>
      <c r="BF110" s="378">
        <f>IFERROR(IF(VLOOKUP($G110,IS_58_I!$G$3:$L$119,6,FALSE)="","",VLOOKUP($G110,IS_58_I!$G$3:$L$119,6,FALSE)),"")</f>
        <v>0.3339625381152897</v>
      </c>
      <c r="BG110" s="378"/>
      <c r="BH110" s="378">
        <f>IFERROR(IF(VLOOKUP($G110,DE_48_I!$G$3:$J$119,4,FALSE)="","",VLOOKUP($G110,DE_48_I!$G$3:$J$119,4,FALSE)),"")</f>
        <v>13.79</v>
      </c>
      <c r="BI110" s="378"/>
      <c r="BJ110" s="378">
        <f>IFERROR(IF(VLOOKUP($G110,IS_5_I!$G$3:$J$119,4,FALSE)="","",VLOOKUP($G110,IS_5_I!$G$3:$J$119,4,FALSE)),"")</f>
        <v>0.03</v>
      </c>
      <c r="BK110" s="378" t="str">
        <f>IFERROR(IF(VLOOKUP($G110,EA_48_I!$G$3:$J$119,4,FALSE)="","",VLOOKUP($G110,EA_48_I!$G$3:$J$119,4,FALSE)),"")</f>
        <v>Comuna no costera</v>
      </c>
      <c r="BL110" s="378">
        <f>IFERROR(IF(VLOOKUP($G110,IG_1_I!$G$3:$J$119,4,FALSE)="","",VLOOKUP($G110,IG_1_I!$G$3:$J$119,4,FALSE)),"")</f>
        <v>35.24</v>
      </c>
      <c r="BM110" s="378" t="str">
        <f>IFERROR(IF(VLOOKUP($G110,IG_66_I!$G$3:$H$119,2,FALSE)="","",VLOOKUP($G110,IG_66_I!$G$3:$H$119,2,FALSE)),"")</f>
        <v>NO</v>
      </c>
      <c r="BN110" s="690">
        <f>IFERROR(IF(VLOOKUP($G110,DE_3_I!$G$3:$J$119,4,FALSE)="","",VLOOKUP($G110,DE_3_I!$G$3:$J$119,4,FALSE)),"")</f>
        <v>34.67</v>
      </c>
      <c r="BO110" s="677"/>
      <c r="BP110" s="677"/>
      <c r="BQ110" s="677"/>
      <c r="BR110" s="677"/>
      <c r="BS110" s="378" t="str">
        <f>IFERROR(IF(VLOOKUP($G110,DE_98_IC!#REF!,2,FALSE)="","",VLOOKUP($G110,DE_98_IC!#REF!,2,FALSE)),"")</f>
        <v/>
      </c>
      <c r="BT110" s="378">
        <f>IFERROR(IF(VLOOKUP($G110,IP_6_I!$G$3:$J$119,4,FALSE)="","",VLOOKUP($G110,IP_6_I!$G$3:$J$119,4,FALSE)),"")</f>
        <v>0</v>
      </c>
      <c r="BU110" s="378" t="str">
        <f>IFERROR(IF(VLOOKUP($G110,IP_48_34_34a_I!$G$3:$N$119,7,FALSE)="","",VLOOKUP($G110,IP_48_34_34a_I!$G$3:$N$119,7,FALSE)),"")</f>
        <v>S/ZCH</v>
      </c>
      <c r="BV110" s="378" t="str">
        <f>IFERROR(IF(VLOOKUP($G110,IP_48_34_34a_I!$G$3:$N$119,8,FALSE)="","",VLOOKUP($G110,IP_48_34_34a_I!$G$3:$N$119,8,FALSE)),"")</f>
        <v>S/ZCH</v>
      </c>
      <c r="BW110" s="378" t="str">
        <f>IFERROR(IF(VLOOKUP($G110,IP_48_34_34a_I!$G$3:$N$119,6,FALSE)="","",VLOOKUP($G110,IP_48_34_34a_I!$G$3:$N$119,6,FALSE)),"")</f>
        <v>NO</v>
      </c>
      <c r="BX110" s="378" t="str">
        <f>IFERROR(IF(VLOOKUP($G110,IP_43_43a_I!$G$3:$L$119,5,FALSE)="","",VLOOKUP($G110,IP_43_43a_I!$G$3:$L$119,5,FALSE)),"")</f>
        <v>Sin ZT</v>
      </c>
      <c r="BY110" s="378" t="str">
        <f>IFERROR(IF(VLOOKUP($G110,IP_43_43a_I!$G$3:$L$119,6,FALSE)="","",VLOOKUP($G110,IP_43_43a_I!$G$3:$L$119,6,FALSE)),"")</f>
        <v>Sin ZT</v>
      </c>
      <c r="BZ110" s="378"/>
      <c r="CA110" s="378"/>
      <c r="CB110" s="378"/>
      <c r="CC110" s="378" t="str">
        <f>IFERROR(IF(VLOOKUP($G110,IG_92_I!$G$3:$H$119,2,FALSE)="","",VLOOKUP($G110,IG_92_I!$G$3:$H$119,2,FALSE)),"")</f>
        <v>NO</v>
      </c>
      <c r="CD110" s="378">
        <f>IFERROR(IF(VLOOKUP($G110,IG_91_I!$G$3:$K$119,5,FALSE)="","",VLOOKUP($G110,IG_91_I!$G$3:$K$119,5,FALSE)),"")</f>
        <v>0</v>
      </c>
      <c r="CE110" s="378">
        <f>IFERROR(IF(VLOOKUP($G110,IG_90_I!$G$3:$H$119,2,FALSE)="","",VLOOKUP($G110,IG_90_I!$G$3:$H$119,2,FALSE)),"")</f>
        <v>45.35</v>
      </c>
      <c r="CF110" s="96"/>
      <c r="CG110" s="96"/>
      <c r="CH110" s="96"/>
      <c r="CI110" s="96"/>
      <c r="CJ110" s="96"/>
      <c r="CK110" s="96"/>
      <c r="CL110" s="96"/>
      <c r="CM110" s="96"/>
      <c r="CN110" s="96"/>
      <c r="CO110" s="96"/>
      <c r="CP110" s="96"/>
    </row>
    <row r="111" spans="1:94" ht="15" x14ac:dyDescent="0.25">
      <c r="A111" s="429" t="s">
        <v>278</v>
      </c>
      <c r="B111" s="429" t="s">
        <v>320</v>
      </c>
      <c r="C111" s="419" t="s">
        <v>280</v>
      </c>
      <c r="D111" s="392" t="s">
        <v>280</v>
      </c>
      <c r="E111" s="377">
        <v>13001</v>
      </c>
      <c r="F111" s="429" t="s">
        <v>321</v>
      </c>
      <c r="G111" s="677">
        <v>13401</v>
      </c>
      <c r="H111" s="378">
        <f>IFERROR(IF(VLOOKUP($G111,BPU_20_I!$G$3:$H$119,2,FALSE)="","",VLOOKUP($G111,BPU_20_I!$G$3:$H$119,2,FALSE)),"")</f>
        <v>220.6</v>
      </c>
      <c r="I111" s="87">
        <f>IFERROR(IF(VLOOKUP($G111,BPU_21_I!$G$3:$J$119,4,FALSE)="","",VLOOKUP($G111,BPU_21_I!$G$3:$J$119,4,FALSE)),"")</f>
        <v>3.38</v>
      </c>
      <c r="J111" s="378">
        <f>IFERROR(IF(VLOOKUP($G111,BPU_22_I!$G$3:$H$119,2,FALSE)="","",VLOOKUP($G111,BPU_22_I!$G$3:$H$119,2,FALSE)),"")</f>
        <v>1562.91</v>
      </c>
      <c r="K111" s="378">
        <f>IFERROR(IF(VLOOKUP($G111,BPU_23_I!$G$3:$J$119,4,FALSE)="","",VLOOKUP($G111,BPU_23_I!$G$3:$J$119,4,FALSE)),"")</f>
        <v>1.19</v>
      </c>
      <c r="L111" s="378">
        <f>IFERROR(IF(VLOOKUP($G111,BPU_28a_I!$G$3:$J$119,4,FALSE)="","",VLOOKUP($G111,BPU_28a_I!$G$3:$J$119,4,FALSE)),"")</f>
        <v>88.99</v>
      </c>
      <c r="M111" s="378">
        <f>IFERROR(IF(VLOOKUP($G111,BPU_28b_I!$G$3:$J$119,4,FALSE)="","",VLOOKUP($G111,BPU_28b_I!$G$3:$J$119,4,FALSE)),"")</f>
        <v>89.66</v>
      </c>
      <c r="N111" s="378">
        <f>IFERROR(IF(VLOOKUP($G111,BPU_29_I!$G$3:$L$119,6,FALSE)="","",VLOOKUP($G111,BPU_29_I!$G$3:$L$119,6,FALSE)),"")</f>
        <v>4.07</v>
      </c>
      <c r="O111" s="378">
        <f>IFERROR(IF(VLOOKUP($G111,BPU_7_I!$G$3:$H$119,2,FALSE)="","",VLOOKUP($G111,BPU_7_I!$G$3:$H$119,2,FALSE)),"")</f>
        <v>1057.3499999999999</v>
      </c>
      <c r="P111" s="378">
        <f>IFERROR(IF(VLOOKUP($G111,BPU_8_I!$G$3:$J$119,4,FALSE)="","",VLOOKUP($G111,BPU_8_I!$G$3:$J$119,4,FALSE)),"")</f>
        <v>11.14</v>
      </c>
      <c r="Q111" s="378">
        <f>IFERROR(IF(VLOOKUP($G111,BPU_3_I!$G$3:$H$119,2,FALSE)="","",VLOOKUP($G111,BPU_3_I!$G$3:$H$119,2,FALSE)),"")</f>
        <v>524.71</v>
      </c>
      <c r="R111" s="378">
        <f>IFERROR(IF(VLOOKUP($G111,BPU_4_I!$G$3:$H$119,2,FALSE)="","",VLOOKUP($G111,BPU_4_I!$G$3:$H$119,2,FALSE)),"")</f>
        <v>1.07</v>
      </c>
      <c r="S111" s="378">
        <f>IFERROR(IF(VLOOKUP($G111,BPU_1_I!$G$3:$H$119,2,FALSE)="","",VLOOKUP($G111,BPU_1_I!$G$3:$H$119,2,FALSE)),"")</f>
        <v>773.7</v>
      </c>
      <c r="T111" s="378">
        <f>IFERROR(IF(VLOOKUP($G111,BPU_25_I!$G$3:$H$119,2,FALSE)="","",VLOOKUP($G111,BPU_25_I!$G$3:$H$119,2,FALSE)),"")</f>
        <v>303.97000000000003</v>
      </c>
      <c r="U111" s="378">
        <f>IFERROR(IF(VLOOKUP($G111,BPU_26_26x_26b_I!$G$3:$H$119,2,FALSE)="","",VLOOKUP($G111,BPU_26_26x_26b_I!$G$3:$H$119,2,FALSE)),"")</f>
        <v>4.38</v>
      </c>
      <c r="V111" s="378">
        <f>IFERROR(IF(VLOOKUP($G111,BPU_26_26x_26b_I!$G$3:$I$119,3,FALSE)="","",VLOOKUP($G111,BPU_26_26x_26b_I!$G$3:$I$119,3,FALSE)),"")</f>
        <v>4.38</v>
      </c>
      <c r="W111" s="378">
        <f>IFERROR(IF(VLOOKUP($G111,BPU_26_26x_26b_I!$G$3:$J$119,4,FALSE)="","",VLOOKUP($G111,BPU_26_26x_26b_I!$G$3:$J$119,4,FALSE)),"")</f>
        <v>1.21</v>
      </c>
      <c r="X111" s="378"/>
      <c r="Y111" s="378">
        <f>IFERROR(IF(VLOOKUP($G111,EA_93_I!$G$3:$L$119,6,FALSE)="","",VLOOKUP($G111,EA_93_I!$G$3:$L$119,6,FALSE)),"")</f>
        <v>1.38</v>
      </c>
      <c r="Z111" s="689">
        <v>23.24</v>
      </c>
      <c r="AA111" s="378">
        <f>IFERROR(IF(VLOOKUP($G111,DE_102_105_16_29_33_I!$G$3:$L$119,6,FALSE)="","",VLOOKUP($G111,DE_102_105_16_29_33_I!$G$3:$L$119,6,FALSE)),"")</f>
        <v>1.8</v>
      </c>
      <c r="AB111" s="378">
        <f>IFERROR(IF(VLOOKUP($G111,DE_102_105_16_29_33_I!$G$3:$L$119,2,FALSE)="","",VLOOKUP($G111,DE_102_105_16_29_33_I!$G$3:$L$119,2,FALSE)),"")</f>
        <v>22.6</v>
      </c>
      <c r="AC111" s="378">
        <f>IFERROR(IF(VLOOKUP($G111,DE_102_105_16_29_33_I!$G$3:$L$119,3,FALSE)="","",VLOOKUP($G111,DE_102_105_16_29_33_I!$G$3:$L$119,3,FALSE)),"")</f>
        <v>68.599999999999994</v>
      </c>
      <c r="AD111" s="378">
        <f>IFERROR(IF(VLOOKUP($G111,DE_28_I!$G$3:$J$119,4,FALSE)="","",VLOOKUP($G111,DE_28_I!$G$3:$J$119,4,FALSE)),"")</f>
        <v>6.1840050708841572</v>
      </c>
      <c r="AE111" s="378">
        <f>IFERROR(IF(VLOOKUP($G111,DE_31_I!$G$3:$J$119,4,FALSE)="","",VLOOKUP($G111,DE_31_I!$G$3:$J$119,4,FALSE)),"")</f>
        <v>161.71173260362073</v>
      </c>
      <c r="AF111" s="378">
        <f>IFERROR(IF(VLOOKUP($G111,DE_102_105_16_29_33_I!$G$3:$L$119,4,FALSE)="","",VLOOKUP($G111,DE_102_105_16_29_33_I!$G$3:$L$119,4,FALSE)),"")</f>
        <v>90</v>
      </c>
      <c r="AG111" s="378">
        <f>IFERROR(IF(VLOOKUP($G111,DE_102_105_16_29_33_I!$G$3:$L$119,5,FALSE)="","",VLOOKUP($G111,DE_102_105_16_29_33_I!$G$3:$L$119,5,FALSE)),"")</f>
        <v>120</v>
      </c>
      <c r="AH111" s="378"/>
      <c r="AI111" s="378">
        <f>IFERROR(IF(VLOOKUP($G111,EA_10_90_I!$G$3:$I$119,2,FALSE)="","",VLOOKUP($G111,EA_10_90_I!$G$3:$I$119,2,FALSE)),"")</f>
        <v>22.3</v>
      </c>
      <c r="AJ111" s="378">
        <f>IFERROR(IF(VLOOKUP($G111,EA_10_90_I!$G$3:$I$119,3,FALSE)="","",VLOOKUP($G111,EA_10_90_I!$G$3:$I$119,3,FALSE)),"")</f>
        <v>15.22</v>
      </c>
      <c r="AK111" s="378"/>
      <c r="AL111" s="378"/>
      <c r="AM111" s="690">
        <f>IFERROR(IF(VLOOKUP($G111,EA_34_I!$G$3:$J$119,4,FALSE)="","",VLOOKUP($G111,EA_34_I!$G$3:$J$119,4,FALSE)),"")</f>
        <v>1.4812894667121572</v>
      </c>
      <c r="AN111" s="378">
        <f>IFERROR(IF(VLOOKUP($G111,EA_35_I!$G$3:$J$119,4,FALSE)="","",VLOOKUP($G111,EA_35_I!$G$3:$J$119,4,FALSE)),"")</f>
        <v>2.1</v>
      </c>
      <c r="AO111" s="378">
        <f>IFERROR(IF(VLOOKUP($G111,EA_22_22a_I!$G$3:$J$119,4,FALSE)="","",VLOOKUP($G111,EA_22_22a_I!$G$3:$J$119,4,FALSE)),"")</f>
        <v>623.12</v>
      </c>
      <c r="AP111" s="378">
        <f>IFERROR(IF(VLOOKUP($G111,EA_22_22a_I!$G$3:$L$119,6,FALSE)="","",VLOOKUP($G111,EA_22_22a_I!$G$3:$L$119,6,FALSE)),"")</f>
        <v>860.06</v>
      </c>
      <c r="AQ111" s="378">
        <f>IFERROR(IF(VLOOKUP($G111,EA_23_I!$G$3:$L$119,6,FALSE)="","",VLOOKUP($G111,EA_23_I!$G$3:$L$119,6,FALSE)),"")</f>
        <v>0.21</v>
      </c>
      <c r="AR111" s="378"/>
      <c r="AS111" s="378"/>
      <c r="AT111" s="378"/>
      <c r="AU111" s="378">
        <f>IFERROR(IF(VLOOKUP($G111,BPU_24_I!$G$3:$J$119,4,FALSE)="","",VLOOKUP($G111,BPU_24_I!$G$3:$J$119,4,FALSE)),"")</f>
        <v>486.47</v>
      </c>
      <c r="AV111" s="378">
        <f>IFERROR(IF(VLOOKUP($G111,IS_91_I!$G$3:$H$119,2,FALSE)="","",VLOOKUP($G111,IS_91_I!$G$3:$H$119,2,FALSE)),"")</f>
        <v>8.2799999999999994</v>
      </c>
      <c r="AW111" s="378">
        <f>IFERROR(IF(VLOOKUP($G111,IS_40_I!$G$3:$H$119,2,FALSE)="","",VLOOKUP($G111,IS_40_I!$G$3:$H$119,2,FALSE)),"")</f>
        <v>31.39</v>
      </c>
      <c r="AX111" s="378">
        <f>IFERROR(IF(VLOOKUP($G111,IS_31_I!$G$3:$H$119,2,FALSE)="","",VLOOKUP($G111,IS_31_I!$G$3:$H$119,2,FALSE)),"")</f>
        <v>12.73</v>
      </c>
      <c r="AY111" s="378">
        <f>IFERROR(IF(VLOOKUP($G111,IS_32_I!$G$3:$H$119,2,FALSE)="","",VLOOKUP($G111,IS_32_I!$G$3:$H$119,2,FALSE)),"")</f>
        <v>6355</v>
      </c>
      <c r="AZ111" s="378">
        <f>IFERROR(IF(VLOOKUP($G111,IS_33_I!$G$3:$H$119,2,FALSE)="","",VLOOKUP($G111,IS_33_I!$G$3:$H$119,2,FALSE)),"")</f>
        <v>9.44</v>
      </c>
      <c r="BA111" s="378">
        <f>IFERROR(IF(VLOOKUP($G111,IS_34_I!$G$3:$H$119,2,FALSE)="","",VLOOKUP($G111,IS_34_I!$G$3:$H$119,2,FALSE)),"")</f>
        <v>2.14</v>
      </c>
      <c r="BB111" s="378">
        <f>IFERROR(IF(VLOOKUP($G111,IS_36_I!$G$3:$I$119,3,FALSE)="","",VLOOKUP($G111,IS_36_I!$G$3:$I$119,3,FALSE)),"")</f>
        <v>9.19</v>
      </c>
      <c r="BC111" s="378">
        <f>IFERROR(IF(VLOOKUP($G111,IS_37_I!$G$3:$I$119,3,FALSE)="","",VLOOKUP($G111,IS_37_I!$G$3:$I$119,3,FALSE)),"")</f>
        <v>21.99</v>
      </c>
      <c r="BD111" s="378">
        <f>IFERROR(IF(VLOOKUP($G111,IS_39_I!$G$3:$L$119,6,FALSE)="","",VLOOKUP($G111,IS_39_I!$G$3:$L$119,6,FALSE)),"")</f>
        <v>62.29</v>
      </c>
      <c r="BE111" s="378">
        <f>IFERROR(IF(VLOOKUP($G111,IS_39a_I!$G$3:$J$119,4,FALSE)="","",VLOOKUP($G111,IS_39a_I!$G$3:$J$119,4,FALSE)),"")</f>
        <v>33.85</v>
      </c>
      <c r="BF111" s="378">
        <f>IFERROR(IF(VLOOKUP($G111,IS_58_I!$G$3:$L$119,6,FALSE)="","",VLOOKUP($G111,IS_58_I!$G$3:$L$119,6,FALSE)),"")</f>
        <v>0.31012785430484052</v>
      </c>
      <c r="BG111" s="378"/>
      <c r="BH111" s="378">
        <f>IFERROR(IF(VLOOKUP($G111,DE_48_I!$G$3:$J$119,4,FALSE)="","",VLOOKUP($G111,DE_48_I!$G$3:$J$119,4,FALSE)),"")</f>
        <v>8.3000000000000007</v>
      </c>
      <c r="BI111" s="378"/>
      <c r="BJ111" s="378">
        <f>IFERROR(IF(VLOOKUP($G111,IS_5_I!$G$3:$J$119,4,FALSE)="","",VLOOKUP($G111,IS_5_I!$G$3:$J$119,4,FALSE)),"")</f>
        <v>0.02</v>
      </c>
      <c r="BK111" s="378" t="str">
        <f>IFERROR(IF(VLOOKUP($G111,EA_48_I!$G$3:$J$119,4,FALSE)="","",VLOOKUP($G111,EA_48_I!$G$3:$J$119,4,FALSE)),"")</f>
        <v>Comuna no costera</v>
      </c>
      <c r="BL111" s="378">
        <f>IFERROR(IF(VLOOKUP($G111,IG_1_I!$G$3:$J$119,4,FALSE)="","",VLOOKUP($G111,IG_1_I!$G$3:$J$119,4,FALSE)),"")</f>
        <v>34.24</v>
      </c>
      <c r="BM111" s="378" t="str">
        <f>IFERROR(IF(VLOOKUP($G111,IG_66_I!$G$3:$H$119,2,FALSE)="","",VLOOKUP($G111,IG_66_I!$G$3:$H$119,2,FALSE)),"")</f>
        <v>NO</v>
      </c>
      <c r="BN111" s="690">
        <f>IFERROR(IF(VLOOKUP($G111,DE_3_I!$G$3:$J$119,4,FALSE)="","",VLOOKUP($G111,DE_3_I!$G$3:$J$119,4,FALSE)),"")</f>
        <v>36.6</v>
      </c>
      <c r="BO111" s="677"/>
      <c r="BP111" s="677"/>
      <c r="BQ111" s="677"/>
      <c r="BR111" s="677"/>
      <c r="BS111" s="378" t="str">
        <f>IFERROR(IF(VLOOKUP($G111,DE_98_IC!#REF!,2,FALSE)="","",VLOOKUP($G111,DE_98_IC!#REF!,2,FALSE)),"")</f>
        <v/>
      </c>
      <c r="BT111" s="378">
        <f>IFERROR(IF(VLOOKUP($G111,IP_6_I!$G$3:$J$119,4,FALSE)="","",VLOOKUP($G111,IP_6_I!$G$3:$J$119,4,FALSE)),"")</f>
        <v>0</v>
      </c>
      <c r="BU111" s="378" t="str">
        <f>IFERROR(IF(VLOOKUP($G111,IP_48_34_34a_I!$G$3:$N$119,7,FALSE)="","",VLOOKUP($G111,IP_48_34_34a_I!$G$3:$N$119,7,FALSE)),"")</f>
        <v>S/ZCH</v>
      </c>
      <c r="BV111" s="378" t="str">
        <f>IFERROR(IF(VLOOKUP($G111,IP_48_34_34a_I!$G$3:$N$119,8,FALSE)="","",VLOOKUP($G111,IP_48_34_34a_I!$G$3:$N$119,8,FALSE)),"")</f>
        <v>S/ZCH</v>
      </c>
      <c r="BW111" s="378" t="str">
        <f>IFERROR(IF(VLOOKUP($G111,IP_48_34_34a_I!$G$3:$N$119,6,FALSE)="","",VLOOKUP($G111,IP_48_34_34a_I!$G$3:$N$119,6,FALSE)),"")</f>
        <v>SI</v>
      </c>
      <c r="BX111" s="378" t="str">
        <f>IFERROR(IF(VLOOKUP($G111,IP_43_43a_I!$G$3:$L$119,5,FALSE)="","",VLOOKUP($G111,IP_43_43a_I!$G$3:$L$119,5,FALSE)),"")</f>
        <v>Sin ZT</v>
      </c>
      <c r="BY111" s="378" t="str">
        <f>IFERROR(IF(VLOOKUP($G111,IP_43_43a_I!$G$3:$L$119,6,FALSE)="","",VLOOKUP($G111,IP_43_43a_I!$G$3:$L$119,6,FALSE)),"")</f>
        <v>Sin ZT</v>
      </c>
      <c r="BZ111" s="378"/>
      <c r="CA111" s="378"/>
      <c r="CB111" s="378"/>
      <c r="CC111" s="378" t="str">
        <f>IFERROR(IF(VLOOKUP($G111,IG_92_I!$G$3:$H$119,2,FALSE)="","",VLOOKUP($G111,IG_92_I!$G$3:$H$119,2,FALSE)),"")</f>
        <v>NO</v>
      </c>
      <c r="CD111" s="378">
        <f>IFERROR(IF(VLOOKUP($G111,IG_91_I!$G$3:$K$119,5,FALSE)="","",VLOOKUP($G111,IG_91_I!$G$3:$K$119,5,FALSE)),"")</f>
        <v>368.2</v>
      </c>
      <c r="CE111" s="378">
        <f>IFERROR(IF(VLOOKUP($G111,IG_90_I!$G$3:$H$119,2,FALSE)="","",VLOOKUP($G111,IG_90_I!$G$3:$H$119,2,FALSE)),"")</f>
        <v>24.22</v>
      </c>
      <c r="CF111" s="96"/>
      <c r="CG111" s="96"/>
      <c r="CH111" s="96"/>
      <c r="CI111" s="96"/>
      <c r="CJ111" s="96"/>
      <c r="CK111" s="96"/>
      <c r="CL111" s="96"/>
      <c r="CM111" s="96"/>
      <c r="CN111" s="96"/>
      <c r="CO111" s="96"/>
      <c r="CP111" s="96"/>
    </row>
    <row r="112" spans="1:94" ht="15" x14ac:dyDescent="0.25">
      <c r="A112" s="429" t="s">
        <v>278</v>
      </c>
      <c r="B112" s="429" t="s">
        <v>320</v>
      </c>
      <c r="C112" s="419" t="s">
        <v>280</v>
      </c>
      <c r="D112" s="392" t="s">
        <v>280</v>
      </c>
      <c r="E112" s="377">
        <v>13001</v>
      </c>
      <c r="F112" s="429" t="s">
        <v>322</v>
      </c>
      <c r="G112" s="677">
        <v>13402</v>
      </c>
      <c r="H112" s="378">
        <f>IFERROR(IF(VLOOKUP($G112,BPU_20_I!$G$3:$H$119,2,FALSE)="","",VLOOKUP($G112,BPU_20_I!$G$3:$H$119,2,FALSE)),"")</f>
        <v>303.81</v>
      </c>
      <c r="I112" s="87">
        <f>IFERROR(IF(VLOOKUP($G112,BPU_21_I!$G$3:$J$119,4,FALSE)="","",VLOOKUP($G112,BPU_21_I!$G$3:$J$119,4,FALSE)),"")</f>
        <v>8.18</v>
      </c>
      <c r="J112" s="378">
        <f>IFERROR(IF(VLOOKUP($G112,BPU_22_I!$G$3:$H$119,2,FALSE)="","",VLOOKUP($G112,BPU_22_I!$G$3:$H$119,2,FALSE)),"")</f>
        <v>1476.69</v>
      </c>
      <c r="K112" s="378">
        <f>IFERROR(IF(VLOOKUP($G112,BPU_23_I!$G$3:$J$119,4,FALSE)="","",VLOOKUP($G112,BPU_23_I!$G$3:$J$119,4,FALSE)),"")</f>
        <v>0.81</v>
      </c>
      <c r="L112" s="378">
        <f>IFERROR(IF(VLOOKUP($G112,BPU_28a_I!$G$3:$J$119,4,FALSE)="","",VLOOKUP($G112,BPU_28a_I!$G$3:$J$119,4,FALSE)),"")</f>
        <v>82.94</v>
      </c>
      <c r="M112" s="378">
        <f>IFERROR(IF(VLOOKUP($G112,BPU_28b_I!$G$3:$J$119,4,FALSE)="","",VLOOKUP($G112,BPU_28b_I!$G$3:$J$119,4,FALSE)),"")</f>
        <v>68.459999999999994</v>
      </c>
      <c r="N112" s="378">
        <f>IFERROR(IF(VLOOKUP($G112,BPU_29_I!$G$3:$L$119,6,FALSE)="","",VLOOKUP($G112,BPU_29_I!$G$3:$L$119,6,FALSE)),"")</f>
        <v>7.34</v>
      </c>
      <c r="O112" s="378">
        <f>IFERROR(IF(VLOOKUP($G112,BPU_7_I!$G$3:$H$119,2,FALSE)="","",VLOOKUP($G112,BPU_7_I!$G$3:$H$119,2,FALSE)),"")</f>
        <v>1238.31</v>
      </c>
      <c r="P112" s="378">
        <f>IFERROR(IF(VLOOKUP($G112,BPU_8_I!$G$3:$J$119,4,FALSE)="","",VLOOKUP($G112,BPU_8_I!$G$3:$J$119,4,FALSE)),"")</f>
        <v>16.05</v>
      </c>
      <c r="Q112" s="378">
        <f>IFERROR(IF(VLOOKUP($G112,BPU_3_I!$G$3:$H$119,2,FALSE)="","",VLOOKUP($G112,BPU_3_I!$G$3:$H$119,2,FALSE)),"")</f>
        <v>857.7</v>
      </c>
      <c r="R112" s="378">
        <f>IFERROR(IF(VLOOKUP($G112,BPU_4_I!$G$3:$H$119,2,FALSE)="","",VLOOKUP($G112,BPU_4_I!$G$3:$H$119,2,FALSE)),"")</f>
        <v>0.7</v>
      </c>
      <c r="S112" s="378">
        <f>IFERROR(IF(VLOOKUP($G112,BPU_1_I!$G$3:$H$119,2,FALSE)="","",VLOOKUP($G112,BPU_1_I!$G$3:$H$119,2,FALSE)),"")</f>
        <v>1137.03</v>
      </c>
      <c r="T112" s="378" t="str">
        <f>IFERROR(IF(VLOOKUP($G112,BPU_25_I!$G$3:$H$119,2,FALSE)="","",VLOOKUP($G112,BPU_25_I!$G$3:$H$119,2,FALSE)),"")</f>
        <v>S/I</v>
      </c>
      <c r="U112" s="378" t="str">
        <f>IFERROR(IF(VLOOKUP($G112,BPU_26_26x_26b_I!$G$3:$H$119,2,FALSE)="","",VLOOKUP($G112,BPU_26_26x_26b_I!$G$3:$H$119,2,FALSE)),"")</f>
        <v>S/I</v>
      </c>
      <c r="V112" s="378" t="str">
        <f>IFERROR(IF(VLOOKUP($G112,BPU_26_26x_26b_I!$G$3:$I$119,3,FALSE)="","",VLOOKUP($G112,BPU_26_26x_26b_I!$G$3:$I$119,3,FALSE)),"")</f>
        <v>S/I</v>
      </c>
      <c r="W112" s="378">
        <f>IFERROR(IF(VLOOKUP($G112,BPU_26_26x_26b_I!$G$3:$J$119,4,FALSE)="","",VLOOKUP($G112,BPU_26_26x_26b_I!$G$3:$J$119,4,FALSE)),"")</f>
        <v>0.04</v>
      </c>
      <c r="X112" s="378"/>
      <c r="Y112" s="378">
        <f>IFERROR(IF(VLOOKUP($G112,EA_93_I!$G$3:$L$119,6,FALSE)="","",VLOOKUP($G112,EA_93_I!$G$3:$L$119,6,FALSE)),"")</f>
        <v>5.14</v>
      </c>
      <c r="Z112" s="689">
        <v>4.8899999999999997</v>
      </c>
      <c r="AA112" s="378">
        <f>IFERROR(IF(VLOOKUP($G112,DE_102_105_16_29_33_I!$G$3:$L$119,6,FALSE)="","",VLOOKUP($G112,DE_102_105_16_29_33_I!$G$3:$L$119,6,FALSE)),"")</f>
        <v>1.6</v>
      </c>
      <c r="AB112" s="378">
        <f>IFERROR(IF(VLOOKUP($G112,DE_102_105_16_29_33_I!$G$3:$L$119,2,FALSE)="","",VLOOKUP($G112,DE_102_105_16_29_33_I!$G$3:$L$119,2,FALSE)),"")</f>
        <v>28.6</v>
      </c>
      <c r="AC112" s="378">
        <f>IFERROR(IF(VLOOKUP($G112,DE_102_105_16_29_33_I!$G$3:$L$119,3,FALSE)="","",VLOOKUP($G112,DE_102_105_16_29_33_I!$G$3:$L$119,3,FALSE)),"")</f>
        <v>71.099999999999994</v>
      </c>
      <c r="AD112" s="378">
        <f>IFERROR(IF(VLOOKUP($G112,DE_28_I!$G$3:$J$119,4,FALSE)="","",VLOOKUP($G112,DE_28_I!$G$3:$J$119,4,FALSE)),"")</f>
        <v>6.7089650942130374</v>
      </c>
      <c r="AE112" s="378">
        <f>IFERROR(IF(VLOOKUP($G112,DE_31_I!$G$3:$J$119,4,FALSE)="","",VLOOKUP($G112,DE_31_I!$G$3:$J$119,4,FALSE)),"")</f>
        <v>345.03249055952767</v>
      </c>
      <c r="AF112" s="378">
        <f>IFERROR(IF(VLOOKUP($G112,DE_102_105_16_29_33_I!$G$3:$L$119,4,FALSE)="","",VLOOKUP($G112,DE_102_105_16_29_33_I!$G$3:$L$119,4,FALSE)),"")</f>
        <v>80</v>
      </c>
      <c r="AG112" s="378">
        <f>IFERROR(IF(VLOOKUP($G112,DE_102_105_16_29_33_I!$G$3:$L$119,5,FALSE)="","",VLOOKUP($G112,DE_102_105_16_29_33_I!$G$3:$L$119,5,FALSE)),"")</f>
        <v>90</v>
      </c>
      <c r="AH112" s="378"/>
      <c r="AI112" s="378" t="str">
        <f>IFERROR(IF(VLOOKUP($G112,EA_10_90_I!$G$3:$I$119,2,FALSE)="","",VLOOKUP($G112,EA_10_90_I!$G$3:$I$119,2,FALSE)),"")</f>
        <v>S/I</v>
      </c>
      <c r="AJ112" s="378" t="str">
        <f>IFERROR(IF(VLOOKUP($G112,EA_10_90_I!$G$3:$I$119,3,FALSE)="","",VLOOKUP($G112,EA_10_90_I!$G$3:$I$119,3,FALSE)),"")</f>
        <v>S/I</v>
      </c>
      <c r="AK112" s="378"/>
      <c r="AL112" s="378"/>
      <c r="AM112" s="690">
        <f>IFERROR(IF(VLOOKUP($G112,EA_34_I!$G$3:$J$119,4,FALSE)="","",VLOOKUP($G112,EA_34_I!$G$3:$J$119,4,FALSE)),"")</f>
        <v>1.4692279070891046</v>
      </c>
      <c r="AN112" s="378" t="str">
        <f>IFERROR(IF(VLOOKUP($G112,EA_35_I!$G$3:$J$119,4,FALSE)="","",VLOOKUP($G112,EA_35_I!$G$3:$J$119,4,FALSE)),"")</f>
        <v>S/R</v>
      </c>
      <c r="AO112" s="378">
        <f>IFERROR(IF(VLOOKUP($G112,EA_22_22a_I!$G$3:$J$119,4,FALSE)="","",VLOOKUP($G112,EA_22_22a_I!$G$3:$J$119,4,FALSE)),"")</f>
        <v>692.58</v>
      </c>
      <c r="AP112" s="378">
        <f>IFERROR(IF(VLOOKUP($G112,EA_22_22a_I!$G$3:$L$119,6,FALSE)="","",VLOOKUP($G112,EA_22_22a_I!$G$3:$L$119,6,FALSE)),"")</f>
        <v>851.87</v>
      </c>
      <c r="AQ112" s="378">
        <f>IFERROR(IF(VLOOKUP($G112,EA_23_I!$G$3:$L$119,6,FALSE)="","",VLOOKUP($G112,EA_23_I!$G$3:$L$119,6,FALSE)),"")</f>
        <v>0.02</v>
      </c>
      <c r="AR112" s="378"/>
      <c r="AS112" s="378"/>
      <c r="AT112" s="378"/>
      <c r="AU112" s="378">
        <f>IFERROR(IF(VLOOKUP($G112,BPU_24_I!$G$3:$J$119,4,FALSE)="","",VLOOKUP($G112,BPU_24_I!$G$3:$J$119,4,FALSE)),"")</f>
        <v>462.88</v>
      </c>
      <c r="AV112" s="378">
        <f>IFERROR(IF(VLOOKUP($G112,IS_91_I!$G$3:$H$119,2,FALSE)="","",VLOOKUP($G112,IS_91_I!$G$3:$H$119,2,FALSE)),"")</f>
        <v>10.54</v>
      </c>
      <c r="AW112" s="378">
        <f>IFERROR(IF(VLOOKUP($G112,IS_40_I!$G$3:$H$119,2,FALSE)="","",VLOOKUP($G112,IS_40_I!$G$3:$H$119,2,FALSE)),"")</f>
        <v>42.65</v>
      </c>
      <c r="AX112" s="378">
        <f>IFERROR(IF(VLOOKUP($G112,IS_31_I!$G$3:$H$119,2,FALSE)="","",VLOOKUP($G112,IS_31_I!$G$3:$H$119,2,FALSE)),"")</f>
        <v>16.53</v>
      </c>
      <c r="AY112" s="378">
        <f>IFERROR(IF(VLOOKUP($G112,IS_32_I!$G$3:$H$119,2,FALSE)="","",VLOOKUP($G112,IS_32_I!$G$3:$H$119,2,FALSE)),"")</f>
        <v>1553</v>
      </c>
      <c r="AZ112" s="378">
        <f>IFERROR(IF(VLOOKUP($G112,IS_33_I!$G$3:$H$119,2,FALSE)="","",VLOOKUP($G112,IS_33_I!$G$3:$H$119,2,FALSE)),"")</f>
        <v>7.55</v>
      </c>
      <c r="BA112" s="378">
        <f>IFERROR(IF(VLOOKUP($G112,IS_34_I!$G$3:$H$119,2,FALSE)="","",VLOOKUP($G112,IS_34_I!$G$3:$H$119,2,FALSE)),"")</f>
        <v>1.6</v>
      </c>
      <c r="BB112" s="378">
        <f>IFERROR(IF(VLOOKUP($G112,IS_36_I!$G$3:$I$119,3,FALSE)="","",VLOOKUP($G112,IS_36_I!$G$3:$I$119,3,FALSE)),"")</f>
        <v>10.27</v>
      </c>
      <c r="BC112" s="378">
        <f>IFERROR(IF(VLOOKUP($G112,IS_37_I!$G$3:$I$119,3,FALSE)="","",VLOOKUP($G112,IS_37_I!$G$3:$I$119,3,FALSE)),"")</f>
        <v>18.88</v>
      </c>
      <c r="BD112" s="378" t="str">
        <f>IFERROR(IF(VLOOKUP($G112,IS_39_I!$G$3:$L$119,6,FALSE)="","",VLOOKUP($G112,IS_39_I!$G$3:$L$119,6,FALSE)),"")</f>
        <v>S/I</v>
      </c>
      <c r="BE112" s="378" t="str">
        <f>IFERROR(IF(VLOOKUP($G112,IS_39a_I!$G$3:$J$119,4,FALSE)="","",VLOOKUP($G112,IS_39a_I!$G$3:$J$119,4,FALSE)),"")</f>
        <v>S/I</v>
      </c>
      <c r="BF112" s="378">
        <f>IFERROR(IF(VLOOKUP($G112,IS_58_I!$G$3:$L$119,6,FALSE)="","",VLOOKUP($G112,IS_58_I!$G$3:$L$119,6,FALSE)),"")</f>
        <v>0.94692250186892601</v>
      </c>
      <c r="BG112" s="378"/>
      <c r="BH112" s="378">
        <f>IFERROR(IF(VLOOKUP($G112,DE_48_I!$G$3:$J$119,4,FALSE)="","",VLOOKUP($G112,DE_48_I!$G$3:$J$119,4,FALSE)),"")</f>
        <v>3.34</v>
      </c>
      <c r="BI112" s="378"/>
      <c r="BJ112" s="378">
        <f>IFERROR(IF(VLOOKUP($G112,IS_5_I!$G$3:$J$119,4,FALSE)="","",VLOOKUP($G112,IS_5_I!$G$3:$J$119,4,FALSE)),"")</f>
        <v>0.01</v>
      </c>
      <c r="BK112" s="378" t="str">
        <f>IFERROR(IF(VLOOKUP($G112,EA_48_I!$G$3:$J$119,4,FALSE)="","",VLOOKUP($G112,EA_48_I!$G$3:$J$119,4,FALSE)),"")</f>
        <v>Comuna no costera</v>
      </c>
      <c r="BL112" s="378">
        <f>IFERROR(IF(VLOOKUP($G112,IG_1_I!$G$3:$J$119,4,FALSE)="","",VLOOKUP($G112,IG_1_I!$G$3:$J$119,4,FALSE)),"")</f>
        <v>23.81</v>
      </c>
      <c r="BM112" s="378" t="str">
        <f>IFERROR(IF(VLOOKUP($G112,IG_66_I!$G$3:$H$119,2,FALSE)="","",VLOOKUP($G112,IG_66_I!$G$3:$H$119,2,FALSE)),"")</f>
        <v>NO</v>
      </c>
      <c r="BN112" s="690">
        <f>IFERROR(IF(VLOOKUP($G112,DE_3_I!$G$3:$J$119,4,FALSE)="","",VLOOKUP($G112,DE_3_I!$G$3:$J$119,4,FALSE)),"")</f>
        <v>20.170000000000002</v>
      </c>
      <c r="BO112" s="677"/>
      <c r="BP112" s="677"/>
      <c r="BQ112" s="677"/>
      <c r="BR112" s="677"/>
      <c r="BS112" s="378" t="str">
        <f>IFERROR(IF(VLOOKUP($G112,DE_98_IC!#REF!,2,FALSE)="","",VLOOKUP($G112,DE_98_IC!#REF!,2,FALSE)),"")</f>
        <v/>
      </c>
      <c r="BT112" s="378">
        <f>IFERROR(IF(VLOOKUP($G112,IP_6_I!$G$3:$J$119,4,FALSE)="","",VLOOKUP($G112,IP_6_I!$G$3:$J$119,4,FALSE)),"")</f>
        <v>0</v>
      </c>
      <c r="BU112" s="378" t="str">
        <f>IFERROR(IF(VLOOKUP($G112,IP_48_34_34a_I!$G$3:$N$119,7,FALSE)="","",VLOOKUP($G112,IP_48_34_34a_I!$G$3:$N$119,7,FALSE)),"")</f>
        <v>SI</v>
      </c>
      <c r="BV112" s="378" t="str">
        <f>IFERROR(IF(VLOOKUP($G112,IP_48_34_34a_I!$G$3:$N$119,8,FALSE)="","",VLOOKUP($G112,IP_48_34_34a_I!$G$3:$N$119,8,FALSE)),"")</f>
        <v>NO</v>
      </c>
      <c r="BW112" s="378" t="str">
        <f>IFERROR(IF(VLOOKUP($G112,IP_48_34_34a_I!$G$3:$N$119,6,FALSE)="","",VLOOKUP($G112,IP_48_34_34a_I!$G$3:$N$119,6,FALSE)),"")</f>
        <v>NO</v>
      </c>
      <c r="BX112" s="378" t="str">
        <f>IFERROR(IF(VLOOKUP($G112,IP_43_43a_I!$G$3:$L$119,5,FALSE)="","",VLOOKUP($G112,IP_43_43a_I!$G$3:$L$119,5,FALSE)),"")</f>
        <v>Sin ZT</v>
      </c>
      <c r="BY112" s="378" t="str">
        <f>IFERROR(IF(VLOOKUP($G112,IP_43_43a_I!$G$3:$L$119,6,FALSE)="","",VLOOKUP($G112,IP_43_43a_I!$G$3:$L$119,6,FALSE)),"")</f>
        <v>Sin ZT</v>
      </c>
      <c r="BZ112" s="378"/>
      <c r="CA112" s="378"/>
      <c r="CB112" s="378"/>
      <c r="CC112" s="378" t="str">
        <f>IFERROR(IF(VLOOKUP($G112,IG_92_I!$G$3:$H$119,2,FALSE)="","",VLOOKUP($G112,IG_92_I!$G$3:$H$119,2,FALSE)),"")</f>
        <v>S/I</v>
      </c>
      <c r="CD112" s="378" t="str">
        <f>IFERROR(IF(VLOOKUP($G112,IG_91_I!$G$3:$K$119,5,FALSE)="","",VLOOKUP($G112,IG_91_I!$G$3:$K$119,5,FALSE)),"")</f>
        <v/>
      </c>
      <c r="CE112" s="378">
        <f>IFERROR(IF(VLOOKUP($G112,IG_90_I!$G$3:$H$119,2,FALSE)="","",VLOOKUP($G112,IG_90_I!$G$3:$H$119,2,FALSE)),"")</f>
        <v>42.05</v>
      </c>
      <c r="CF112" s="96"/>
      <c r="CG112" s="96"/>
      <c r="CH112" s="96"/>
      <c r="CI112" s="96"/>
      <c r="CJ112" s="96"/>
      <c r="CK112" s="96"/>
      <c r="CL112" s="96"/>
      <c r="CM112" s="96"/>
      <c r="CN112" s="96"/>
      <c r="CO112" s="96"/>
      <c r="CP112" s="96"/>
    </row>
    <row r="113" spans="1:94" ht="15" x14ac:dyDescent="0.25">
      <c r="A113" s="429" t="s">
        <v>278</v>
      </c>
      <c r="B113" s="429" t="s">
        <v>320</v>
      </c>
      <c r="C113" s="419" t="s">
        <v>280</v>
      </c>
      <c r="D113" s="392" t="s">
        <v>280</v>
      </c>
      <c r="E113" s="377">
        <v>13001</v>
      </c>
      <c r="F113" s="429" t="s">
        <v>323</v>
      </c>
      <c r="G113" s="677">
        <v>13403</v>
      </c>
      <c r="H113" s="378">
        <f>IFERROR(IF(VLOOKUP($G113,BPU_20_I!$G$3:$H$119,2,FALSE)="","",VLOOKUP($G113,BPU_20_I!$G$3:$H$119,2,FALSE)),"")</f>
        <v>489.65</v>
      </c>
      <c r="I113" s="87">
        <f>IFERROR(IF(VLOOKUP($G113,BPU_21_I!$G$3:$J$119,4,FALSE)="","",VLOOKUP($G113,BPU_21_I!$G$3:$J$119,4,FALSE)),"")</f>
        <v>4.0599999999999996</v>
      </c>
      <c r="J113" s="378" t="str">
        <f>IFERROR(IF(VLOOKUP($G113,BPU_22_I!$G$3:$H$119,2,FALSE)="","",VLOOKUP($G113,BPU_22_I!$G$3:$H$119,2,FALSE)),"")</f>
        <v>S/I</v>
      </c>
      <c r="K113" s="378" t="str">
        <f>IFERROR(IF(VLOOKUP($G113,BPU_23_I!$G$3:$J$119,4,FALSE)="","",VLOOKUP($G113,BPU_23_I!$G$3:$J$119,4,FALSE)),"")</f>
        <v>S/I</v>
      </c>
      <c r="L113" s="378">
        <f>IFERROR(IF(VLOOKUP($G113,BPU_28a_I!$G$3:$J$119,4,FALSE)="","",VLOOKUP($G113,BPU_28a_I!$G$3:$J$119,4,FALSE)),"")</f>
        <v>64.14</v>
      </c>
      <c r="M113" s="378" t="str">
        <f>IFERROR(IF(VLOOKUP($G113,BPU_28b_I!$G$3:$J$119,4,FALSE)="","",VLOOKUP($G113,BPU_28b_I!$G$3:$J$119,4,FALSE)),"")</f>
        <v>S/I</v>
      </c>
      <c r="N113" s="378">
        <f>IFERROR(IF(VLOOKUP($G113,BPU_29_I!$G$3:$L$119,6,FALSE)="","",VLOOKUP($G113,BPU_29_I!$G$3:$L$119,6,FALSE)),"")</f>
        <v>2.61</v>
      </c>
      <c r="O113" s="378">
        <f>IFERROR(IF(VLOOKUP($G113,BPU_7_I!$G$3:$H$119,2,FALSE)="","",VLOOKUP($G113,BPU_7_I!$G$3:$H$119,2,FALSE)),"")</f>
        <v>1097.8800000000001</v>
      </c>
      <c r="P113" s="378" t="str">
        <f>IFERROR(IF(VLOOKUP($G113,BPU_8_I!$G$3:$J$119,4,FALSE)="","",VLOOKUP($G113,BPU_8_I!$G$3:$J$119,4,FALSE)),"")</f>
        <v>S/I</v>
      </c>
      <c r="Q113" s="378">
        <f>IFERROR(IF(VLOOKUP($G113,BPU_3_I!$G$3:$H$119,2,FALSE)="","",VLOOKUP($G113,BPU_3_I!$G$3:$H$119,2,FALSE)),"")</f>
        <v>722.46</v>
      </c>
      <c r="R113" s="378">
        <f>IFERROR(IF(VLOOKUP($G113,BPU_4_I!$G$3:$H$119,2,FALSE)="","",VLOOKUP($G113,BPU_4_I!$G$3:$H$119,2,FALSE)),"")</f>
        <v>0.57999999999999996</v>
      </c>
      <c r="S113" s="378">
        <f>IFERROR(IF(VLOOKUP($G113,BPU_1_I!$G$3:$H$119,2,FALSE)="","",VLOOKUP($G113,BPU_1_I!$G$3:$H$119,2,FALSE)),"")</f>
        <v>1160.24</v>
      </c>
      <c r="T113" s="378" t="str">
        <f>IFERROR(IF(VLOOKUP($G113,BPU_25_I!$G$3:$H$119,2,FALSE)="","",VLOOKUP($G113,BPU_25_I!$G$3:$H$119,2,FALSE)),"")</f>
        <v>S/I</v>
      </c>
      <c r="U113" s="378" t="str">
        <f>IFERROR(IF(VLOOKUP($G113,BPU_26_26x_26b_I!$G$3:$H$119,2,FALSE)="","",VLOOKUP($G113,BPU_26_26x_26b_I!$G$3:$H$119,2,FALSE)),"")</f>
        <v>S/I</v>
      </c>
      <c r="V113" s="378" t="str">
        <f>IFERROR(IF(VLOOKUP($G113,BPU_26_26x_26b_I!$G$3:$I$119,3,FALSE)="","",VLOOKUP($G113,BPU_26_26x_26b_I!$G$3:$I$119,3,FALSE)),"")</f>
        <v>S/I</v>
      </c>
      <c r="W113" s="378">
        <f>IFERROR(IF(VLOOKUP($G113,BPU_26_26x_26b_I!$G$3:$J$119,4,FALSE)="","",VLOOKUP($G113,BPU_26_26x_26b_I!$G$3:$J$119,4,FALSE)),"")</f>
        <v>0.19</v>
      </c>
      <c r="X113" s="378"/>
      <c r="Y113" s="378">
        <f>IFERROR(IF(VLOOKUP($G113,EA_93_I!$G$3:$L$119,6,FALSE)="","",VLOOKUP($G113,EA_93_I!$G$3:$L$119,6,FALSE)),"")</f>
        <v>16.32</v>
      </c>
      <c r="Z113" s="689">
        <v>9.65</v>
      </c>
      <c r="AA113" s="378">
        <f>IFERROR(IF(VLOOKUP($G113,DE_102_105_16_29_33_I!$G$3:$L$119,6,FALSE)="","",VLOOKUP($G113,DE_102_105_16_29_33_I!$G$3:$L$119,6,FALSE)),"")</f>
        <v>1.25</v>
      </c>
      <c r="AB113" s="378">
        <f>IFERROR(IF(VLOOKUP($G113,DE_102_105_16_29_33_I!$G$3:$L$119,2,FALSE)="","",VLOOKUP($G113,DE_102_105_16_29_33_I!$G$3:$L$119,2,FALSE)),"")</f>
        <v>21.7</v>
      </c>
      <c r="AC113" s="378">
        <f>IFERROR(IF(VLOOKUP($G113,DE_102_105_16_29_33_I!$G$3:$L$119,3,FALSE)="","",VLOOKUP($G113,DE_102_105_16_29_33_I!$G$3:$L$119,3,FALSE)),"")</f>
        <v>74.900000000000006</v>
      </c>
      <c r="AD113" s="378">
        <f>IFERROR(IF(VLOOKUP($G113,DE_28_I!$G$3:$J$119,4,FALSE)="","",VLOOKUP($G113,DE_28_I!$G$3:$J$119,4,FALSE)),"")</f>
        <v>7.3235929547035781</v>
      </c>
      <c r="AE113" s="378">
        <f>IFERROR(IF(VLOOKUP($G113,DE_31_I!$G$3:$J$119,4,FALSE)="","",VLOOKUP($G113,DE_31_I!$G$3:$J$119,4,FALSE)),"")</f>
        <v>541.94587864806476</v>
      </c>
      <c r="AF113" s="378">
        <f>IFERROR(IF(VLOOKUP($G113,DE_102_105_16_29_33_I!$G$3:$L$119,4,FALSE)="","",VLOOKUP($G113,DE_102_105_16_29_33_I!$G$3:$L$119,4,FALSE)),"")</f>
        <v>75</v>
      </c>
      <c r="AG113" s="378">
        <f>IFERROR(IF(VLOOKUP($G113,DE_102_105_16_29_33_I!$G$3:$L$119,5,FALSE)="","",VLOOKUP($G113,DE_102_105_16_29_33_I!$G$3:$L$119,5,FALSE)),"")</f>
        <v>120</v>
      </c>
      <c r="AH113" s="378"/>
      <c r="AI113" s="378" t="str">
        <f>IFERROR(IF(VLOOKUP($G113,EA_10_90_I!$G$3:$I$119,2,FALSE)="","",VLOOKUP($G113,EA_10_90_I!$G$3:$I$119,2,FALSE)),"")</f>
        <v>S/I</v>
      </c>
      <c r="AJ113" s="378" t="str">
        <f>IFERROR(IF(VLOOKUP($G113,EA_10_90_I!$G$3:$I$119,3,FALSE)="","",VLOOKUP($G113,EA_10_90_I!$G$3:$I$119,3,FALSE)),"")</f>
        <v>S/I</v>
      </c>
      <c r="AK113" s="378"/>
      <c r="AL113" s="378"/>
      <c r="AM113" s="690">
        <f>IFERROR(IF(VLOOKUP($G113,EA_34_I!$G$3:$J$119,4,FALSE)="","",VLOOKUP($G113,EA_34_I!$G$3:$J$119,4,FALSE)),"")</f>
        <v>1.5878532693070726</v>
      </c>
      <c r="AN113" s="378" t="str">
        <f>IFERROR(IF(VLOOKUP($G113,EA_35_I!$G$3:$J$119,4,FALSE)="","",VLOOKUP($G113,EA_35_I!$G$3:$J$119,4,FALSE)),"")</f>
        <v>S/R</v>
      </c>
      <c r="AO113" s="378">
        <f>IFERROR(IF(VLOOKUP($G113,EA_22_22a_I!$G$3:$J$119,4,FALSE)="","",VLOOKUP($G113,EA_22_22a_I!$G$3:$J$119,4,FALSE)),"")</f>
        <v>753.39</v>
      </c>
      <c r="AP113" s="378">
        <f>IFERROR(IF(VLOOKUP($G113,EA_22_22a_I!$G$3:$L$119,6,FALSE)="","",VLOOKUP($G113,EA_22_22a_I!$G$3:$L$119,6,FALSE)),"")</f>
        <v>1252.1199999999999</v>
      </c>
      <c r="AQ113" s="378">
        <f>IFERROR(IF(VLOOKUP($G113,EA_23_I!$G$3:$L$119,6,FALSE)="","",VLOOKUP($G113,EA_23_I!$G$3:$L$119,6,FALSE)),"")</f>
        <v>0.05</v>
      </c>
      <c r="AR113" s="378"/>
      <c r="AS113" s="378"/>
      <c r="AT113" s="378"/>
      <c r="AU113" s="378">
        <f>IFERROR(IF(VLOOKUP($G113,BPU_24_I!$G$3:$J$119,4,FALSE)="","",VLOOKUP($G113,BPU_24_I!$G$3:$J$119,4,FALSE)),"")</f>
        <v>318.31</v>
      </c>
      <c r="AV113" s="378">
        <f>IFERROR(IF(VLOOKUP($G113,IS_91_I!$G$3:$H$119,2,FALSE)="","",VLOOKUP($G113,IS_91_I!$G$3:$H$119,2,FALSE)),"")</f>
        <v>21.12</v>
      </c>
      <c r="AW113" s="378">
        <f>IFERROR(IF(VLOOKUP($G113,IS_40_I!$G$3:$H$119,2,FALSE)="","",VLOOKUP($G113,IS_40_I!$G$3:$H$119,2,FALSE)),"")</f>
        <v>15.66</v>
      </c>
      <c r="AX113" s="378">
        <f>IFERROR(IF(VLOOKUP($G113,IS_31_I!$G$3:$H$119,2,FALSE)="","",VLOOKUP($G113,IS_31_I!$G$3:$H$119,2,FALSE)),"")</f>
        <v>22.44</v>
      </c>
      <c r="AY113" s="378">
        <f>IFERROR(IF(VLOOKUP($G113,IS_32_I!$G$3:$H$119,2,FALSE)="","",VLOOKUP($G113,IS_32_I!$G$3:$H$119,2,FALSE)),"")</f>
        <v>294</v>
      </c>
      <c r="AZ113" s="378">
        <f>IFERROR(IF(VLOOKUP($G113,IS_33_I!$G$3:$H$119,2,FALSE)="","",VLOOKUP($G113,IS_33_I!$G$3:$H$119,2,FALSE)),"")</f>
        <v>9.3800000000000008</v>
      </c>
      <c r="BA113" s="378">
        <f>IFERROR(IF(VLOOKUP($G113,IS_34_I!$G$3:$H$119,2,FALSE)="","",VLOOKUP($G113,IS_34_I!$G$3:$H$119,2,FALSE)),"")</f>
        <v>1.49</v>
      </c>
      <c r="BB113" s="378">
        <f>IFERROR(IF(VLOOKUP($G113,IS_36_I!$G$3:$I$119,3,FALSE)="","",VLOOKUP($G113,IS_36_I!$G$3:$I$119,3,FALSE)),"")</f>
        <v>2.76</v>
      </c>
      <c r="BC113" s="378">
        <f>IFERROR(IF(VLOOKUP($G113,IS_37_I!$G$3:$I$119,3,FALSE)="","",VLOOKUP($G113,IS_37_I!$G$3:$I$119,3,FALSE)),"")</f>
        <v>29.41</v>
      </c>
      <c r="BD113" s="378" t="str">
        <f>IFERROR(IF(VLOOKUP($G113,IS_39_I!$G$3:$L$119,6,FALSE)="","",VLOOKUP($G113,IS_39_I!$G$3:$L$119,6,FALSE)),"")</f>
        <v>S/I</v>
      </c>
      <c r="BE113" s="378" t="str">
        <f>IFERROR(IF(VLOOKUP($G113,IS_39a_I!$G$3:$J$119,4,FALSE)="","",VLOOKUP($G113,IS_39a_I!$G$3:$J$119,4,FALSE)),"")</f>
        <v>S/I</v>
      </c>
      <c r="BF113" s="378">
        <f>IFERROR(IF(VLOOKUP($G113,IS_58_I!$G$3:$L$119,6,FALSE)="","",VLOOKUP($G113,IS_58_I!$G$3:$L$119,6,FALSE)),"")</f>
        <v>0.34420886887106816</v>
      </c>
      <c r="BG113" s="378"/>
      <c r="BH113" s="378">
        <f>IFERROR(IF(VLOOKUP($G113,DE_48_I!$G$3:$J$119,4,FALSE)="","",VLOOKUP($G113,DE_48_I!$G$3:$J$119,4,FALSE)),"")</f>
        <v>2.81</v>
      </c>
      <c r="BI113" s="378"/>
      <c r="BJ113" s="378">
        <f>IFERROR(IF(VLOOKUP($G113,IS_5_I!$G$3:$J$119,4,FALSE)="","",VLOOKUP($G113,IS_5_I!$G$3:$J$119,4,FALSE)),"")</f>
        <v>0.12</v>
      </c>
      <c r="BK113" s="378" t="str">
        <f>IFERROR(IF(VLOOKUP($G113,EA_48_I!$G$3:$J$119,4,FALSE)="","",VLOOKUP($G113,EA_48_I!$G$3:$J$119,4,FALSE)),"")</f>
        <v>Comuna no costera</v>
      </c>
      <c r="BL113" s="378">
        <f>IFERROR(IF(VLOOKUP($G113,IG_1_I!$G$3:$J$119,4,FALSE)="","",VLOOKUP($G113,IG_1_I!$G$3:$J$119,4,FALSE)),"")</f>
        <v>96.47</v>
      </c>
      <c r="BM113" s="378" t="str">
        <f>IFERROR(IF(VLOOKUP($G113,IG_66_I!$G$3:$H$119,2,FALSE)="","",VLOOKUP($G113,IG_66_I!$G$3:$H$119,2,FALSE)),"")</f>
        <v>NO</v>
      </c>
      <c r="BN113" s="690">
        <f>IFERROR(IF(VLOOKUP($G113,DE_3_I!$G$3:$J$119,4,FALSE)="","",VLOOKUP($G113,DE_3_I!$G$3:$J$119,4,FALSE)),"")</f>
        <v>15.89</v>
      </c>
      <c r="BO113" s="677"/>
      <c r="BP113" s="677"/>
      <c r="BQ113" s="677"/>
      <c r="BR113" s="677"/>
      <c r="BS113" s="378" t="str">
        <f>IFERROR(IF(VLOOKUP($G113,DE_98_IC!#REF!,2,FALSE)="","",VLOOKUP($G113,DE_98_IC!#REF!,2,FALSE)),"")</f>
        <v/>
      </c>
      <c r="BT113" s="378">
        <f>IFERROR(IF(VLOOKUP($G113,IP_6_I!$G$3:$J$119,4,FALSE)="","",VLOOKUP($G113,IP_6_I!$G$3:$J$119,4,FALSE)),"")</f>
        <v>0</v>
      </c>
      <c r="BU113" s="378" t="str">
        <f>IFERROR(IF(VLOOKUP($G113,IP_48_34_34a_I!$G$3:$N$119,7,FALSE)="","",VLOOKUP($G113,IP_48_34_34a_I!$G$3:$N$119,7,FALSE)),"")</f>
        <v>S/ZCH</v>
      </c>
      <c r="BV113" s="378" t="str">
        <f>IFERROR(IF(VLOOKUP($G113,IP_48_34_34a_I!$G$3:$N$119,8,FALSE)="","",VLOOKUP($G113,IP_48_34_34a_I!$G$3:$N$119,8,FALSE)),"")</f>
        <v>S/ZCH</v>
      </c>
      <c r="BW113" s="378" t="str">
        <f>IFERROR(IF(VLOOKUP($G113,IP_48_34_34a_I!$G$3:$N$119,6,FALSE)="","",VLOOKUP($G113,IP_48_34_34a_I!$G$3:$N$119,6,FALSE)),"")</f>
        <v>NO</v>
      </c>
      <c r="BX113" s="378" t="str">
        <f>IFERROR(IF(VLOOKUP($G113,IP_43_43a_I!$G$3:$L$119,5,FALSE)="","",VLOOKUP($G113,IP_43_43a_I!$G$3:$L$119,5,FALSE)),"")</f>
        <v>Sin ZT</v>
      </c>
      <c r="BY113" s="378" t="str">
        <f>IFERROR(IF(VLOOKUP($G113,IP_43_43a_I!$G$3:$L$119,6,FALSE)="","",VLOOKUP($G113,IP_43_43a_I!$G$3:$L$119,6,FALSE)),"")</f>
        <v>Sin ZT</v>
      </c>
      <c r="BZ113" s="378"/>
      <c r="CA113" s="378"/>
      <c r="CB113" s="378"/>
      <c r="CC113" s="378" t="str">
        <f>IFERROR(IF(VLOOKUP($G113,IG_92_I!$G$3:$H$119,2,FALSE)="","",VLOOKUP($G113,IG_92_I!$G$3:$H$119,2,FALSE)),"")</f>
        <v>S/I</v>
      </c>
      <c r="CD113" s="378" t="str">
        <f>IFERROR(IF(VLOOKUP($G113,IG_91_I!$G$3:$K$119,5,FALSE)="","",VLOOKUP($G113,IG_91_I!$G$3:$K$119,5,FALSE)),"")</f>
        <v/>
      </c>
      <c r="CE113" s="378">
        <f>IFERROR(IF(VLOOKUP($G113,IG_90_I!$G$3:$H$119,2,FALSE)="","",VLOOKUP($G113,IG_90_I!$G$3:$H$119,2,FALSE)),"")</f>
        <v>48.04</v>
      </c>
      <c r="CF113" s="96"/>
      <c r="CG113" s="96"/>
      <c r="CH113" s="96"/>
      <c r="CI113" s="96"/>
      <c r="CJ113" s="96"/>
      <c r="CK113" s="96"/>
      <c r="CL113" s="96"/>
      <c r="CM113" s="96"/>
      <c r="CN113" s="96"/>
      <c r="CO113" s="96"/>
      <c r="CP113" s="96"/>
    </row>
    <row r="114" spans="1:94" ht="15" x14ac:dyDescent="0.25">
      <c r="A114" s="429" t="s">
        <v>278</v>
      </c>
      <c r="B114" s="429" t="s">
        <v>320</v>
      </c>
      <c r="C114" s="419" t="s">
        <v>280</v>
      </c>
      <c r="D114" s="392" t="s">
        <v>280</v>
      </c>
      <c r="E114" s="377">
        <v>13001</v>
      </c>
      <c r="F114" s="429" t="s">
        <v>324</v>
      </c>
      <c r="G114" s="677">
        <v>13404</v>
      </c>
      <c r="H114" s="378">
        <f>IFERROR(IF(VLOOKUP($G114,BPU_20_I!$G$3:$H$119,2,FALSE)="","",VLOOKUP($G114,BPU_20_I!$G$3:$H$119,2,FALSE)),"")</f>
        <v>327.52999999999997</v>
      </c>
      <c r="I114" s="87">
        <f>IFERROR(IF(VLOOKUP($G114,BPU_21_I!$G$3:$J$119,4,FALSE)="","",VLOOKUP($G114,BPU_21_I!$G$3:$J$119,4,FALSE)),"")</f>
        <v>5.52</v>
      </c>
      <c r="J114" s="378" t="str">
        <f>IFERROR(IF(VLOOKUP($G114,BPU_22_I!$G$3:$H$119,2,FALSE)="","",VLOOKUP($G114,BPU_22_I!$G$3:$H$119,2,FALSE)),"")</f>
        <v>S/I</v>
      </c>
      <c r="K114" s="378" t="str">
        <f>IFERROR(IF(VLOOKUP($G114,BPU_23_I!$G$3:$J$119,4,FALSE)="","",VLOOKUP($G114,BPU_23_I!$G$3:$J$119,4,FALSE)),"")</f>
        <v>S/I</v>
      </c>
      <c r="L114" s="378">
        <f>IFERROR(IF(VLOOKUP($G114,BPU_28a_I!$G$3:$J$119,4,FALSE)="","",VLOOKUP($G114,BPU_28a_I!$G$3:$J$119,4,FALSE)),"")</f>
        <v>67.739999999999995</v>
      </c>
      <c r="M114" s="378" t="str">
        <f>IFERROR(IF(VLOOKUP($G114,BPU_28b_I!$G$3:$J$119,4,FALSE)="","",VLOOKUP($G114,BPU_28b_I!$G$3:$J$119,4,FALSE)),"")</f>
        <v>S/I</v>
      </c>
      <c r="N114" s="378">
        <f>IFERROR(IF(VLOOKUP($G114,BPU_29_I!$G$3:$L$119,6,FALSE)="","",VLOOKUP($G114,BPU_29_I!$G$3:$L$119,6,FALSE)),"")</f>
        <v>3.74</v>
      </c>
      <c r="O114" s="378">
        <f>IFERROR(IF(VLOOKUP($G114,BPU_7_I!$G$3:$H$119,2,FALSE)="","",VLOOKUP($G114,BPU_7_I!$G$3:$H$119,2,FALSE)),"")</f>
        <v>1044.3800000000001</v>
      </c>
      <c r="P114" s="378">
        <f>IFERROR(IF(VLOOKUP($G114,BPU_8_I!$G$3:$J$119,4,FALSE)="","",VLOOKUP($G114,BPU_8_I!$G$3:$J$119,4,FALSE)),"")</f>
        <v>28.48</v>
      </c>
      <c r="Q114" s="378">
        <f>IFERROR(IF(VLOOKUP($G114,BPU_3_I!$G$3:$H$119,2,FALSE)="","",VLOOKUP($G114,BPU_3_I!$G$3:$H$119,2,FALSE)),"")</f>
        <v>584.78</v>
      </c>
      <c r="R114" s="378">
        <f>IFERROR(IF(VLOOKUP($G114,BPU_4_I!$G$3:$H$119,2,FALSE)="","",VLOOKUP($G114,BPU_4_I!$G$3:$H$119,2,FALSE)),"")</f>
        <v>1</v>
      </c>
      <c r="S114" s="378">
        <f>IFERROR(IF(VLOOKUP($G114,BPU_1_I!$G$3:$H$119,2,FALSE)="","",VLOOKUP($G114,BPU_1_I!$G$3:$H$119,2,FALSE)),"")</f>
        <v>742.68</v>
      </c>
      <c r="T114" s="378" t="str">
        <f>IFERROR(IF(VLOOKUP($G114,BPU_25_I!$G$3:$H$119,2,FALSE)="","",VLOOKUP($G114,BPU_25_I!$G$3:$H$119,2,FALSE)),"")</f>
        <v>S/I</v>
      </c>
      <c r="U114" s="378" t="str">
        <f>IFERROR(IF(VLOOKUP($G114,BPU_26_26x_26b_I!$G$3:$H$119,2,FALSE)="","",VLOOKUP($G114,BPU_26_26x_26b_I!$G$3:$H$119,2,FALSE)),"")</f>
        <v>S/I</v>
      </c>
      <c r="V114" s="378" t="str">
        <f>IFERROR(IF(VLOOKUP($G114,BPU_26_26x_26b_I!$G$3:$I$119,3,FALSE)="","",VLOOKUP($G114,BPU_26_26x_26b_I!$G$3:$I$119,3,FALSE)),"")</f>
        <v>S/I</v>
      </c>
      <c r="W114" s="378" t="str">
        <f>IFERROR(IF(VLOOKUP($G114,BPU_26_26x_26b_I!$G$3:$J$119,4,FALSE)="","",VLOOKUP($G114,BPU_26_26x_26b_I!$G$3:$J$119,4,FALSE)),"")</f>
        <v>S/I</v>
      </c>
      <c r="X114" s="378"/>
      <c r="Y114" s="378">
        <f>IFERROR(IF(VLOOKUP($G114,EA_93_I!$G$3:$L$119,6,FALSE)="","",VLOOKUP($G114,EA_93_I!$G$3:$L$119,6,FALSE)),"")</f>
        <v>0.62</v>
      </c>
      <c r="Z114" s="689">
        <v>5.28</v>
      </c>
      <c r="AA114" s="378" t="str">
        <f>IFERROR(IF(VLOOKUP($G114,DE_102_105_16_29_33_I!$G$3:$L$119,6,FALSE)="","",VLOOKUP($G114,DE_102_105_16_29_33_I!$G$3:$L$119,6,FALSE)),"")</f>
        <v>S/I</v>
      </c>
      <c r="AB114" s="378" t="str">
        <f>IFERROR(IF(VLOOKUP($G114,DE_102_105_16_29_33_I!$G$3:$L$119,2,FALSE)="","",VLOOKUP($G114,DE_102_105_16_29_33_I!$G$3:$L$119,2,FALSE)),"")</f>
        <v>S/I</v>
      </c>
      <c r="AC114" s="378" t="str">
        <f>IFERROR(IF(VLOOKUP($G114,DE_102_105_16_29_33_I!$G$3:$L$119,3,FALSE)="","",VLOOKUP($G114,DE_102_105_16_29_33_I!$G$3:$L$119,3,FALSE)),"")</f>
        <v>S/I</v>
      </c>
      <c r="AD114" s="378">
        <f>IFERROR(IF(VLOOKUP($G114,DE_28_I!$G$3:$J$119,4,FALSE)="","",VLOOKUP($G114,DE_28_I!$G$3:$J$119,4,FALSE)),"")</f>
        <v>13.986013986013987</v>
      </c>
      <c r="AE114" s="378">
        <f>IFERROR(IF(VLOOKUP($G114,DE_31_I!$G$3:$J$119,4,FALSE)="","",VLOOKUP($G114,DE_31_I!$G$3:$J$119,4,FALSE)),"")</f>
        <v>301.33502860775587</v>
      </c>
      <c r="AF114" s="378" t="str">
        <f>IFERROR(IF(VLOOKUP($G114,DE_102_105_16_29_33_I!$G$3:$L$119,4,FALSE)="","",VLOOKUP($G114,DE_102_105_16_29_33_I!$G$3:$L$119,4,FALSE)),"")</f>
        <v>S/I</v>
      </c>
      <c r="AG114" s="378" t="str">
        <f>IFERROR(IF(VLOOKUP($G114,DE_102_105_16_29_33_I!$G$3:$L$119,5,FALSE)="","",VLOOKUP($G114,DE_102_105_16_29_33_I!$G$3:$L$119,5,FALSE)),"")</f>
        <v>S/I</v>
      </c>
      <c r="AH114" s="378"/>
      <c r="AI114" s="378" t="str">
        <f>IFERROR(IF(VLOOKUP($G114,EA_10_90_I!$G$3:$I$119,2,FALSE)="","",VLOOKUP($G114,EA_10_90_I!$G$3:$I$119,2,FALSE)),"")</f>
        <v>S/I</v>
      </c>
      <c r="AJ114" s="378" t="str">
        <f>IFERROR(IF(VLOOKUP($G114,EA_10_90_I!$G$3:$I$119,3,FALSE)="","",VLOOKUP($G114,EA_10_90_I!$G$3:$I$119,3,FALSE)),"")</f>
        <v>S/I</v>
      </c>
      <c r="AK114" s="378"/>
      <c r="AL114" s="378"/>
      <c r="AM114" s="690">
        <f>IFERROR(IF(VLOOKUP($G114,EA_34_I!$G$3:$J$119,4,FALSE)="","",VLOOKUP($G114,EA_34_I!$G$3:$J$119,4,FALSE)),"")</f>
        <v>1.0809116164035217</v>
      </c>
      <c r="AN114" s="378">
        <f>IFERROR(IF(VLOOKUP($G114,EA_35_I!$G$3:$J$119,4,FALSE)="","",VLOOKUP($G114,EA_35_I!$G$3:$J$119,4,FALSE)),"")</f>
        <v>0</v>
      </c>
      <c r="AO114" s="378">
        <f>IFERROR(IF(VLOOKUP($G114,EA_22_22a_I!$G$3:$J$119,4,FALSE)="","",VLOOKUP($G114,EA_22_22a_I!$G$3:$J$119,4,FALSE)),"")</f>
        <v>707.6</v>
      </c>
      <c r="AP114" s="378">
        <f>IFERROR(IF(VLOOKUP($G114,EA_22_22a_I!$G$3:$L$119,6,FALSE)="","",VLOOKUP($G114,EA_22_22a_I!$G$3:$L$119,6,FALSE)),"")</f>
        <v>1388.31</v>
      </c>
      <c r="AQ114" s="378">
        <f>IFERROR(IF(VLOOKUP($G114,EA_23_I!$G$3:$L$119,6,FALSE)="","",VLOOKUP($G114,EA_23_I!$G$3:$L$119,6,FALSE)),"")</f>
        <v>0.43</v>
      </c>
      <c r="AR114" s="378"/>
      <c r="AS114" s="378"/>
      <c r="AT114" s="378"/>
      <c r="AU114" s="378">
        <f>IFERROR(IF(VLOOKUP($G114,BPU_24_I!$G$3:$J$119,4,FALSE)="","",VLOOKUP($G114,BPU_24_I!$G$3:$J$119,4,FALSE)),"")</f>
        <v>223.79</v>
      </c>
      <c r="AV114" s="378">
        <f>IFERROR(IF(VLOOKUP($G114,IS_91_I!$G$3:$H$119,2,FALSE)="","",VLOOKUP($G114,IS_91_I!$G$3:$H$119,2,FALSE)),"")</f>
        <v>22.31</v>
      </c>
      <c r="AW114" s="378">
        <f>IFERROR(IF(VLOOKUP($G114,IS_40_I!$G$3:$H$119,2,FALSE)="","",VLOOKUP($G114,IS_40_I!$G$3:$H$119,2,FALSE)),"")</f>
        <v>57.66</v>
      </c>
      <c r="AX114" s="378">
        <f>IFERROR(IF(VLOOKUP($G114,IS_31_I!$G$3:$H$119,2,FALSE)="","",VLOOKUP($G114,IS_31_I!$G$3:$H$119,2,FALSE)),"")</f>
        <v>20.18</v>
      </c>
      <c r="AY114" s="378">
        <f>IFERROR(IF(VLOOKUP($G114,IS_32_I!$G$3:$H$119,2,FALSE)="","",VLOOKUP($G114,IS_32_I!$G$3:$H$119,2,FALSE)),"")</f>
        <v>1005</v>
      </c>
      <c r="AZ114" s="378">
        <f>IFERROR(IF(VLOOKUP($G114,IS_33_I!$G$3:$H$119,2,FALSE)="","",VLOOKUP($G114,IS_33_I!$G$3:$H$119,2,FALSE)),"")</f>
        <v>9.26</v>
      </c>
      <c r="BA114" s="378">
        <f>IFERROR(IF(VLOOKUP($G114,IS_34_I!$G$3:$H$119,2,FALSE)="","",VLOOKUP($G114,IS_34_I!$G$3:$H$119,2,FALSE)),"")</f>
        <v>1.59</v>
      </c>
      <c r="BB114" s="378">
        <f>IFERROR(IF(VLOOKUP($G114,IS_36_I!$G$3:$I$119,3,FALSE)="","",VLOOKUP($G114,IS_36_I!$G$3:$I$119,3,FALSE)),"")</f>
        <v>8.08</v>
      </c>
      <c r="BC114" s="378">
        <f>IFERROR(IF(VLOOKUP($G114,IS_37_I!$G$3:$I$119,3,FALSE)="","",VLOOKUP($G114,IS_37_I!$G$3:$I$119,3,FALSE)),"")</f>
        <v>26.95</v>
      </c>
      <c r="BD114" s="378" t="str">
        <f>IFERROR(IF(VLOOKUP($G114,IS_39_I!$G$3:$L$119,6,FALSE)="","",VLOOKUP($G114,IS_39_I!$G$3:$L$119,6,FALSE)),"")</f>
        <v>S/I</v>
      </c>
      <c r="BE114" s="378" t="str">
        <f>IFERROR(IF(VLOOKUP($G114,IS_39a_I!$G$3:$J$119,4,FALSE)="","",VLOOKUP($G114,IS_39a_I!$G$3:$J$119,4,FALSE)),"")</f>
        <v>S/I</v>
      </c>
      <c r="BF114" s="378">
        <f>IFERROR(IF(VLOOKUP($G114,IS_58_I!$G$3:$L$119,6,FALSE)="","",VLOOKUP($G114,IS_58_I!$G$3:$L$119,6,FALSE)),"")</f>
        <v>4.9637635092180545</v>
      </c>
      <c r="BG114" s="378"/>
      <c r="BH114" s="378">
        <f>IFERROR(IF(VLOOKUP($G114,DE_48_I!$G$3:$J$119,4,FALSE)="","",VLOOKUP($G114,DE_48_I!$G$3:$J$119,4,FALSE)),"")</f>
        <v>1.24</v>
      </c>
      <c r="BI114" s="378"/>
      <c r="BJ114" s="378">
        <f>IFERROR(IF(VLOOKUP($G114,IS_5_I!$G$3:$J$119,4,FALSE)="","",VLOOKUP($G114,IS_5_I!$G$3:$J$119,4,FALSE)),"")</f>
        <v>0.03</v>
      </c>
      <c r="BK114" s="378" t="str">
        <f>IFERROR(IF(VLOOKUP($G114,EA_48_I!$G$3:$J$119,4,FALSE)="","",VLOOKUP($G114,EA_48_I!$G$3:$J$119,4,FALSE)),"")</f>
        <v>Comuna no costera</v>
      </c>
      <c r="BL114" s="378">
        <f>IFERROR(IF(VLOOKUP($G114,IG_1_I!$G$3:$J$119,4,FALSE)="","",VLOOKUP($G114,IG_1_I!$G$3:$J$119,4,FALSE)),"")</f>
        <v>15.39</v>
      </c>
      <c r="BM114" s="378" t="str">
        <f>IFERROR(IF(VLOOKUP($G114,IG_66_I!$G$3:$H$119,2,FALSE)="","",VLOOKUP($G114,IG_66_I!$G$3:$H$119,2,FALSE)),"")</f>
        <v>SI</v>
      </c>
      <c r="BN114" s="690">
        <f>IFERROR(IF(VLOOKUP($G114,DE_3_I!$G$3:$J$119,4,FALSE)="","",VLOOKUP($G114,DE_3_I!$G$3:$J$119,4,FALSE)),"")</f>
        <v>30</v>
      </c>
      <c r="BO114" s="677"/>
      <c r="BP114" s="677"/>
      <c r="BQ114" s="677"/>
      <c r="BR114" s="677"/>
      <c r="BS114" s="378" t="str">
        <f>IFERROR(IF(VLOOKUP($G114,DE_98_IC!#REF!,2,FALSE)="","",VLOOKUP($G114,DE_98_IC!#REF!,2,FALSE)),"")</f>
        <v/>
      </c>
      <c r="BT114" s="378">
        <f>IFERROR(IF(VLOOKUP($G114,IP_6_I!$G$3:$J$119,4,FALSE)="","",VLOOKUP($G114,IP_6_I!$G$3:$J$119,4,FALSE)),"")</f>
        <v>0</v>
      </c>
      <c r="BU114" s="378" t="str">
        <f>IFERROR(IF(VLOOKUP($G114,IP_48_34_34a_I!$G$3:$N$119,7,FALSE)="","",VLOOKUP($G114,IP_48_34_34a_I!$G$3:$N$119,7,FALSE)),"")</f>
        <v>S/ZCH</v>
      </c>
      <c r="BV114" s="378" t="str">
        <f>IFERROR(IF(VLOOKUP($G114,IP_48_34_34a_I!$G$3:$N$119,8,FALSE)="","",VLOOKUP($G114,IP_48_34_34a_I!$G$3:$N$119,8,FALSE)),"")</f>
        <v>S/ZCH</v>
      </c>
      <c r="BW114" s="378" t="str">
        <f>IFERROR(IF(VLOOKUP($G114,IP_48_34_34a_I!$G$3:$N$119,6,FALSE)="","",VLOOKUP($G114,IP_48_34_34a_I!$G$3:$N$119,6,FALSE)),"")</f>
        <v>NO</v>
      </c>
      <c r="BX114" s="378">
        <f>IFERROR(IF(VLOOKUP($G114,IP_43_43a_I!$G$3:$L$119,5,FALSE)="","",VLOOKUP($G114,IP_43_43a_I!$G$3:$L$119,5,FALSE)),"")</f>
        <v>0</v>
      </c>
      <c r="BY114" s="378">
        <f>IFERROR(IF(VLOOKUP($G114,IP_43_43a_I!$G$3:$L$119,6,FALSE)="","",VLOOKUP($G114,IP_43_43a_I!$G$3:$L$119,6,FALSE)),"")</f>
        <v>0</v>
      </c>
      <c r="BZ114" s="378"/>
      <c r="CA114" s="378"/>
      <c r="CB114" s="378"/>
      <c r="CC114" s="378" t="str">
        <f>IFERROR(IF(VLOOKUP($G114,IG_92_I!$G$3:$H$119,2,FALSE)="","",VLOOKUP($G114,IG_92_I!$G$3:$H$119,2,FALSE)),"")</f>
        <v>NO</v>
      </c>
      <c r="CD114" s="378">
        <f>IFERROR(IF(VLOOKUP($G114,IG_91_I!$G$3:$K$119,5,FALSE)="","",VLOOKUP($G114,IG_91_I!$G$3:$K$119,5,FALSE)),"")</f>
        <v>1185.9000000000001</v>
      </c>
      <c r="CE114" s="378">
        <f>IFERROR(IF(VLOOKUP($G114,IG_90_I!$G$3:$H$119,2,FALSE)="","",VLOOKUP($G114,IG_90_I!$G$3:$H$119,2,FALSE)),"")</f>
        <v>39.29</v>
      </c>
      <c r="CF114" s="96"/>
      <c r="CG114" s="96"/>
      <c r="CH114" s="96"/>
      <c r="CI114" s="96"/>
      <c r="CJ114" s="96"/>
      <c r="CK114" s="96"/>
      <c r="CL114" s="96"/>
      <c r="CM114" s="96"/>
      <c r="CN114" s="96"/>
      <c r="CO114" s="96"/>
      <c r="CP114" s="96"/>
    </row>
    <row r="115" spans="1:94" ht="15" x14ac:dyDescent="0.25">
      <c r="A115" s="429" t="s">
        <v>278</v>
      </c>
      <c r="B115" s="429" t="s">
        <v>325</v>
      </c>
      <c r="C115" s="419" t="s">
        <v>181</v>
      </c>
      <c r="D115" s="392" t="s">
        <v>325</v>
      </c>
      <c r="E115" s="377">
        <v>13501</v>
      </c>
      <c r="F115" s="165" t="s">
        <v>325</v>
      </c>
      <c r="G115" s="677">
        <v>13501</v>
      </c>
      <c r="H115" s="378">
        <f>IFERROR(IF(VLOOKUP($G115,BPU_20_I!$G$3:$H$119,2,FALSE)="","",VLOOKUP($G115,BPU_20_I!$G$3:$H$119,2,FALSE)),"")</f>
        <v>335.11</v>
      </c>
      <c r="I115" s="87">
        <f>IFERROR(IF(VLOOKUP($G115,BPU_21_I!$G$3:$J$119,4,FALSE)="","",VLOOKUP($G115,BPU_21_I!$G$3:$J$119,4,FALSE)),"")</f>
        <v>4.95</v>
      </c>
      <c r="J115" s="378">
        <f>IFERROR(IF(VLOOKUP($G115,BPU_22_I!$G$3:$H$119,2,FALSE)="","",VLOOKUP($G115,BPU_22_I!$G$3:$H$119,2,FALSE)),"")</f>
        <v>1667.87</v>
      </c>
      <c r="K115" s="378">
        <f>IFERROR(IF(VLOOKUP($G115,BPU_23_I!$G$3:$J$119,4,FALSE)="","",VLOOKUP($G115,BPU_23_I!$G$3:$J$119,4,FALSE)),"")</f>
        <v>1.23</v>
      </c>
      <c r="L115" s="378">
        <f>IFERROR(IF(VLOOKUP($G115,BPU_28a_I!$G$3:$J$119,4,FALSE)="","",VLOOKUP($G115,BPU_28a_I!$G$3:$J$119,4,FALSE)),"")</f>
        <v>69.62</v>
      </c>
      <c r="M115" s="378">
        <f>IFERROR(IF(VLOOKUP($G115,BPU_28b_I!$G$3:$J$119,4,FALSE)="","",VLOOKUP($G115,BPU_28b_I!$G$3:$J$119,4,FALSE)),"")</f>
        <v>71.81</v>
      </c>
      <c r="N115" s="378">
        <f>IFERROR(IF(VLOOKUP($G115,BPU_29_I!$G$3:$L$119,6,FALSE)="","",VLOOKUP($G115,BPU_29_I!$G$3:$L$119,6,FALSE)),"")</f>
        <v>4.33</v>
      </c>
      <c r="O115" s="378">
        <f>IFERROR(IF(VLOOKUP($G115,BPU_7_I!$G$3:$H$119,2,FALSE)="","",VLOOKUP($G115,BPU_7_I!$G$3:$H$119,2,FALSE)),"")</f>
        <v>922.02</v>
      </c>
      <c r="P115" s="378">
        <f>IFERROR(IF(VLOOKUP($G115,BPU_8_I!$G$3:$J$119,4,FALSE)="","",VLOOKUP($G115,BPU_8_I!$G$3:$J$119,4,FALSE)),"")</f>
        <v>10.44</v>
      </c>
      <c r="Q115" s="378">
        <f>IFERROR(IF(VLOOKUP($G115,BPU_3_I!$G$3:$H$119,2,FALSE)="","",VLOOKUP($G115,BPU_3_I!$G$3:$H$119,2,FALSE)),"")</f>
        <v>664.87</v>
      </c>
      <c r="R115" s="378">
        <f>IFERROR(IF(VLOOKUP($G115,BPU_4_I!$G$3:$H$119,2,FALSE)="","",VLOOKUP($G115,BPU_4_I!$G$3:$H$119,2,FALSE)),"")</f>
        <v>0.85</v>
      </c>
      <c r="S115" s="378">
        <f>IFERROR(IF(VLOOKUP($G115,BPU_1_I!$G$3:$H$119,2,FALSE)="","",VLOOKUP($G115,BPU_1_I!$G$3:$H$119,2,FALSE)),"")</f>
        <v>691.18</v>
      </c>
      <c r="T115" s="378" t="str">
        <f>IFERROR(IF(VLOOKUP($G115,BPU_25_I!$G$3:$H$119,2,FALSE)="","",VLOOKUP($G115,BPU_25_I!$G$3:$H$119,2,FALSE)),"")</f>
        <v>S/I</v>
      </c>
      <c r="U115" s="378" t="str">
        <f>IFERROR(IF(VLOOKUP($G115,BPU_26_26x_26b_I!$G$3:$H$119,2,FALSE)="","",VLOOKUP($G115,BPU_26_26x_26b_I!$G$3:$H$119,2,FALSE)),"")</f>
        <v>S/I</v>
      </c>
      <c r="V115" s="378" t="str">
        <f>IFERROR(IF(VLOOKUP($G115,BPU_26_26x_26b_I!$G$3:$I$119,3,FALSE)="","",VLOOKUP($G115,BPU_26_26x_26b_I!$G$3:$I$119,3,FALSE)),"")</f>
        <v>S/I</v>
      </c>
      <c r="W115" s="378" t="str">
        <f>IFERROR(IF(VLOOKUP($G115,BPU_26_26x_26b_I!$G$3:$J$119,4,FALSE)="","",VLOOKUP($G115,BPU_26_26x_26b_I!$G$3:$J$119,4,FALSE)),"")</f>
        <v>S/I</v>
      </c>
      <c r="X115" s="378"/>
      <c r="Y115" s="378">
        <f>IFERROR(IF(VLOOKUP($G115,EA_93_I!$G$3:$L$119,6,FALSE)="","",VLOOKUP($G115,EA_93_I!$G$3:$L$119,6,FALSE)),"")</f>
        <v>1.28</v>
      </c>
      <c r="Z115" s="689">
        <v>15.59</v>
      </c>
      <c r="AA115" s="378">
        <f>IFERROR(IF(VLOOKUP($G115,DE_102_105_16_29_33_I!$G$3:$L$119,6,FALSE)="","",VLOOKUP($G115,DE_102_105_16_29_33_I!$G$3:$L$119,6,FALSE)),"")</f>
        <v>2</v>
      </c>
      <c r="AB115" s="378">
        <f>IFERROR(IF(VLOOKUP($G115,DE_102_105_16_29_33_I!$G$3:$L$119,2,FALSE)="","",VLOOKUP($G115,DE_102_105_16_29_33_I!$G$3:$L$119,2,FALSE)),"")</f>
        <v>30.5</v>
      </c>
      <c r="AC115" s="378">
        <f>IFERROR(IF(VLOOKUP($G115,DE_102_105_16_29_33_I!$G$3:$L$119,3,FALSE)="","",VLOOKUP($G115,DE_102_105_16_29_33_I!$G$3:$L$119,3,FALSE)),"")</f>
        <v>73.7</v>
      </c>
      <c r="AD115" s="378">
        <f>IFERROR(IF(VLOOKUP($G115,DE_28_I!$G$3:$J$119,4,FALSE)="","",VLOOKUP($G115,DE_28_I!$G$3:$J$119,4,FALSE)),"")</f>
        <v>12.505057192246865</v>
      </c>
      <c r="AE115" s="378">
        <f>IFERROR(IF(VLOOKUP($G115,DE_31_I!$G$3:$J$119,4,FALSE)="","",VLOOKUP($G115,DE_31_I!$G$3:$J$119,4,FALSE)),"")</f>
        <v>406.78215454779502</v>
      </c>
      <c r="AF115" s="378">
        <f>IFERROR(IF(VLOOKUP($G115,DE_102_105_16_29_33_I!$G$3:$L$119,4,FALSE)="","",VLOOKUP($G115,DE_102_105_16_29_33_I!$G$3:$L$119,4,FALSE)),"")</f>
        <v>100</v>
      </c>
      <c r="AG115" s="378">
        <f>IFERROR(IF(VLOOKUP($G115,DE_102_105_16_29_33_I!$G$3:$L$119,5,FALSE)="","",VLOOKUP($G115,DE_102_105_16_29_33_I!$G$3:$L$119,5,FALSE)),"")</f>
        <v>140</v>
      </c>
      <c r="AH115" s="378"/>
      <c r="AI115" s="378" t="str">
        <f>IFERROR(IF(VLOOKUP($G115,EA_10_90_I!$G$3:$I$119,2,FALSE)="","",VLOOKUP($G115,EA_10_90_I!$G$3:$I$119,2,FALSE)),"")</f>
        <v>S/I</v>
      </c>
      <c r="AJ115" s="378" t="str">
        <f>IFERROR(IF(VLOOKUP($G115,EA_10_90_I!$G$3:$I$119,3,FALSE)="","",VLOOKUP($G115,EA_10_90_I!$G$3:$I$119,3,FALSE)),"")</f>
        <v>S/I</v>
      </c>
      <c r="AK115" s="378"/>
      <c r="AL115" s="378"/>
      <c r="AM115" s="690">
        <f>IFERROR(IF(VLOOKUP($G115,EA_34_I!$G$3:$J$119,4,FALSE)="","",VLOOKUP($G115,EA_34_I!$G$3:$J$119,4,FALSE)),"")</f>
        <v>1.0773696252060034</v>
      </c>
      <c r="AN115" s="378">
        <f>IFERROR(IF(VLOOKUP($G115,EA_35_I!$G$3:$J$119,4,FALSE)="","",VLOOKUP($G115,EA_35_I!$G$3:$J$119,4,FALSE)),"")</f>
        <v>3.75</v>
      </c>
      <c r="AO115" s="378">
        <f>IFERROR(IF(VLOOKUP($G115,EA_22_22a_I!$G$3:$J$119,4,FALSE)="","",VLOOKUP($G115,EA_22_22a_I!$G$3:$J$119,4,FALSE)),"")</f>
        <v>609.79999999999995</v>
      </c>
      <c r="AP115" s="378">
        <f>IFERROR(IF(VLOOKUP($G115,EA_22_22a_I!$G$3:$L$119,6,FALSE)="","",VLOOKUP($G115,EA_22_22a_I!$G$3:$L$119,6,FALSE)),"")</f>
        <v>757.55</v>
      </c>
      <c r="AQ115" s="378">
        <f>IFERROR(IF(VLOOKUP($G115,EA_23_I!$G$3:$L$119,6,FALSE)="","",VLOOKUP($G115,EA_23_I!$G$3:$L$119,6,FALSE)),"")</f>
        <v>0.16</v>
      </c>
      <c r="AR115" s="378"/>
      <c r="AS115" s="378"/>
      <c r="AT115" s="378"/>
      <c r="AU115" s="378">
        <f>IFERROR(IF(VLOOKUP($G115,BPU_24_I!$G$3:$J$119,4,FALSE)="","",VLOOKUP($G115,BPU_24_I!$G$3:$J$119,4,FALSE)),"")</f>
        <v>203.94</v>
      </c>
      <c r="AV115" s="378">
        <f>IFERROR(IF(VLOOKUP($G115,IS_91_I!$G$3:$H$119,2,FALSE)="","",VLOOKUP($G115,IS_91_I!$G$3:$H$119,2,FALSE)),"")</f>
        <v>11.04</v>
      </c>
      <c r="AW115" s="378">
        <f>IFERROR(IF(VLOOKUP($G115,IS_40_I!$G$3:$H$119,2,FALSE)="","",VLOOKUP($G115,IS_40_I!$G$3:$H$119,2,FALSE)),"")</f>
        <v>28.12</v>
      </c>
      <c r="AX115" s="378">
        <f>IFERROR(IF(VLOOKUP($G115,IS_31_I!$G$3:$H$119,2,FALSE)="","",VLOOKUP($G115,IS_31_I!$G$3:$H$119,2,FALSE)),"")</f>
        <v>16.13</v>
      </c>
      <c r="AY115" s="378">
        <f>IFERROR(IF(VLOOKUP($G115,IS_32_I!$G$3:$H$119,2,FALSE)="","",VLOOKUP($G115,IS_32_I!$G$3:$H$119,2,FALSE)),"")</f>
        <v>1350</v>
      </c>
      <c r="AZ115" s="378">
        <f>IFERROR(IF(VLOOKUP($G115,IS_33_I!$G$3:$H$119,2,FALSE)="","",VLOOKUP($G115,IS_33_I!$G$3:$H$119,2,FALSE)),"")</f>
        <v>7.12</v>
      </c>
      <c r="BA115" s="378">
        <f>IFERROR(IF(VLOOKUP($G115,IS_34_I!$G$3:$H$119,2,FALSE)="","",VLOOKUP($G115,IS_34_I!$G$3:$H$119,2,FALSE)),"")</f>
        <v>1.53</v>
      </c>
      <c r="BB115" s="378">
        <f>IFERROR(IF(VLOOKUP($G115,IS_36_I!$G$3:$I$119,3,FALSE)="","",VLOOKUP($G115,IS_36_I!$G$3:$I$119,3,FALSE)),"")</f>
        <v>14.01</v>
      </c>
      <c r="BC115" s="378">
        <f>IFERROR(IF(VLOOKUP($G115,IS_37_I!$G$3:$I$119,3,FALSE)="","",VLOOKUP($G115,IS_37_I!$G$3:$I$119,3,FALSE)),"")</f>
        <v>20.77</v>
      </c>
      <c r="BD115" s="378" t="str">
        <f>IFERROR(IF(VLOOKUP($G115,IS_39_I!$G$3:$L$119,6,FALSE)="","",VLOOKUP($G115,IS_39_I!$G$3:$L$119,6,FALSE)),"")</f>
        <v>S/I</v>
      </c>
      <c r="BE115" s="378" t="str">
        <f>IFERROR(IF(VLOOKUP($G115,IS_39a_I!$G$3:$J$119,4,FALSE)="","",VLOOKUP($G115,IS_39a_I!$G$3:$J$119,4,FALSE)),"")</f>
        <v>S/I</v>
      </c>
      <c r="BF115" s="378">
        <f>IFERROR(IF(VLOOKUP($G115,IS_58_I!$G$3:$L$119,6,FALSE)="","",VLOOKUP($G115,IS_58_I!$G$3:$L$119,6,FALSE)),"")</f>
        <v>0.4214939865386737</v>
      </c>
      <c r="BG115" s="378"/>
      <c r="BH115" s="378">
        <f>IFERROR(IF(VLOOKUP($G115,DE_48_I!$G$3:$J$119,4,FALSE)="","",VLOOKUP($G115,DE_48_I!$G$3:$J$119,4,FALSE)),"")</f>
        <v>1.84</v>
      </c>
      <c r="BI115" s="378"/>
      <c r="BJ115" s="378">
        <f>IFERROR(IF(VLOOKUP($G115,IS_5_I!$G$3:$J$119,4,FALSE)="","",VLOOKUP($G115,IS_5_I!$G$3:$J$119,4,FALSE)),"")</f>
        <v>0.02</v>
      </c>
      <c r="BK115" s="378" t="str">
        <f>IFERROR(IF(VLOOKUP($G115,EA_48_I!$G$3:$J$119,4,FALSE)="","",VLOOKUP($G115,EA_48_I!$G$3:$J$119,4,FALSE)),"")</f>
        <v>Comuna no costera</v>
      </c>
      <c r="BL115" s="378">
        <f>IFERROR(IF(VLOOKUP($G115,IG_1_I!$G$3:$J$119,4,FALSE)="","",VLOOKUP($G115,IG_1_I!$G$3:$J$119,4,FALSE)),"")</f>
        <v>10.35</v>
      </c>
      <c r="BM115" s="378" t="str">
        <f>IFERROR(IF(VLOOKUP($G115,IG_66_I!$G$3:$H$119,2,FALSE)="","",VLOOKUP($G115,IG_66_I!$G$3:$H$119,2,FALSE)),"")</f>
        <v>NO</v>
      </c>
      <c r="BN115" s="690">
        <f>IFERROR(IF(VLOOKUP($G115,DE_3_I!$G$3:$J$119,4,FALSE)="","",VLOOKUP($G115,DE_3_I!$G$3:$J$119,4,FALSE)),"")</f>
        <v>54.25</v>
      </c>
      <c r="BO115" s="677"/>
      <c r="BP115" s="677"/>
      <c r="BQ115" s="677"/>
      <c r="BR115" s="677"/>
      <c r="BS115" s="378" t="str">
        <f>IFERROR(IF(VLOOKUP($G115,DE_98_IC!#REF!,2,FALSE)="","",VLOOKUP($G115,DE_98_IC!#REF!,2,FALSE)),"")</f>
        <v/>
      </c>
      <c r="BT115" s="378">
        <f>IFERROR(IF(VLOOKUP($G115,IP_6_I!$G$3:$J$119,4,FALSE)="","",VLOOKUP($G115,IP_6_I!$G$3:$J$119,4,FALSE)),"")</f>
        <v>2.3109770009274853E-2</v>
      </c>
      <c r="BU115" s="378" t="str">
        <f>IFERROR(IF(VLOOKUP($G115,IP_48_34_34a_I!$G$3:$N$119,7,FALSE)="","",VLOOKUP($G115,IP_48_34_34a_I!$G$3:$N$119,7,FALSE)),"")</f>
        <v>S/ZCH</v>
      </c>
      <c r="BV115" s="378" t="str">
        <f>IFERROR(IF(VLOOKUP($G115,IP_48_34_34a_I!$G$3:$N$119,8,FALSE)="","",VLOOKUP($G115,IP_48_34_34a_I!$G$3:$N$119,8,FALSE)),"")</f>
        <v>S/ZCH</v>
      </c>
      <c r="BW115" s="378" t="str">
        <f>IFERROR(IF(VLOOKUP($G115,IP_48_34_34a_I!$G$3:$N$119,6,FALSE)="","",VLOOKUP($G115,IP_48_34_34a_I!$G$3:$N$119,6,FALSE)),"")</f>
        <v>NO</v>
      </c>
      <c r="BX115" s="378" t="str">
        <f>IFERROR(IF(VLOOKUP($G115,IP_43_43a_I!$G$3:$L$119,5,FALSE)="","",VLOOKUP($G115,IP_43_43a_I!$G$3:$L$119,5,FALSE)),"")</f>
        <v>Sin ZT</v>
      </c>
      <c r="BY115" s="378" t="str">
        <f>IFERROR(IF(VLOOKUP($G115,IP_43_43a_I!$G$3:$L$119,6,FALSE)="","",VLOOKUP($G115,IP_43_43a_I!$G$3:$L$119,6,FALSE)),"")</f>
        <v>Sin ZT</v>
      </c>
      <c r="BZ115" s="378"/>
      <c r="CA115" s="378"/>
      <c r="CB115" s="378"/>
      <c r="CC115" s="378" t="str">
        <f>IFERROR(IF(VLOOKUP($G115,IG_92_I!$G$3:$H$119,2,FALSE)="","",VLOOKUP($G115,IG_92_I!$G$3:$H$119,2,FALSE)),"")</f>
        <v>NO</v>
      </c>
      <c r="CD115" s="378">
        <f>IFERROR(IF(VLOOKUP($G115,IG_91_I!$G$3:$K$119,5,FALSE)="","",VLOOKUP($G115,IG_91_I!$G$3:$K$119,5,FALSE)),"")</f>
        <v>25.6</v>
      </c>
      <c r="CE115" s="378">
        <f>IFERROR(IF(VLOOKUP($G115,IG_90_I!$G$3:$H$119,2,FALSE)="","",VLOOKUP($G115,IG_90_I!$G$3:$H$119,2,FALSE)),"")</f>
        <v>32.71</v>
      </c>
      <c r="CF115" s="96"/>
      <c r="CG115" s="96"/>
      <c r="CH115" s="96"/>
      <c r="CI115" s="96"/>
      <c r="CJ115" s="96"/>
      <c r="CK115" s="96"/>
      <c r="CL115" s="96"/>
      <c r="CM115" s="96"/>
      <c r="CN115" s="96"/>
      <c r="CO115" s="96"/>
      <c r="CP115" s="96"/>
    </row>
    <row r="116" spans="1:94" ht="15" x14ac:dyDescent="0.25">
      <c r="A116" s="429" t="s">
        <v>278</v>
      </c>
      <c r="B116" s="429" t="s">
        <v>326</v>
      </c>
      <c r="C116" s="419" t="s">
        <v>280</v>
      </c>
      <c r="D116" s="392" t="s">
        <v>280</v>
      </c>
      <c r="E116" s="377">
        <v>13001</v>
      </c>
      <c r="F116" s="429" t="s">
        <v>326</v>
      </c>
      <c r="G116" s="677">
        <v>13601</v>
      </c>
      <c r="H116" s="378">
        <f>IFERROR(IF(VLOOKUP($G116,BPU_20_I!$G$3:$H$119,2,FALSE)="","",VLOOKUP($G116,BPU_20_I!$G$3:$H$119,2,FALSE)),"")</f>
        <v>196.11</v>
      </c>
      <c r="I116" s="87">
        <f>IFERROR(IF(VLOOKUP($G116,BPU_21_I!$G$3:$J$119,4,FALSE)="","",VLOOKUP($G116,BPU_21_I!$G$3:$J$119,4,FALSE)),"")</f>
        <v>5.91</v>
      </c>
      <c r="J116" s="378">
        <f>IFERROR(IF(VLOOKUP($G116,BPU_22_I!$G$3:$H$119,2,FALSE)="","",VLOOKUP($G116,BPU_22_I!$G$3:$H$119,2,FALSE)),"")</f>
        <v>2107.7800000000002</v>
      </c>
      <c r="K116" s="378">
        <f>IFERROR(IF(VLOOKUP($G116,BPU_23_I!$G$3:$J$119,4,FALSE)="","",VLOOKUP($G116,BPU_23_I!$G$3:$J$119,4,FALSE)),"")</f>
        <v>2.73</v>
      </c>
      <c r="L116" s="378">
        <f>IFERROR(IF(VLOOKUP($G116,BPU_28a_I!$G$3:$J$119,4,FALSE)="","",VLOOKUP($G116,BPU_28a_I!$G$3:$J$119,4,FALSE)),"")</f>
        <v>87.58</v>
      </c>
      <c r="M116" s="378">
        <f>IFERROR(IF(VLOOKUP($G116,BPU_28b_I!$G$3:$J$119,4,FALSE)="","",VLOOKUP($G116,BPU_28b_I!$G$3:$J$119,4,FALSE)),"")</f>
        <v>64.599999999999994</v>
      </c>
      <c r="N116" s="378">
        <f>IFERROR(IF(VLOOKUP($G116,BPU_29_I!$G$3:$L$119,6,FALSE)="","",VLOOKUP($G116,BPU_29_I!$G$3:$L$119,6,FALSE)),"")</f>
        <v>6.94</v>
      </c>
      <c r="O116" s="378">
        <f>IFERROR(IF(VLOOKUP($G116,BPU_7_I!$G$3:$H$119,2,FALSE)="","",VLOOKUP($G116,BPU_7_I!$G$3:$H$119,2,FALSE)),"")</f>
        <v>983.31</v>
      </c>
      <c r="P116" s="378">
        <f>IFERROR(IF(VLOOKUP($G116,BPU_8_I!$G$3:$J$119,4,FALSE)="","",VLOOKUP($G116,BPU_8_I!$G$3:$J$119,4,FALSE)),"")</f>
        <v>14.59</v>
      </c>
      <c r="Q116" s="378">
        <f>IFERROR(IF(VLOOKUP($G116,BPU_3_I!$G$3:$H$119,2,FALSE)="","",VLOOKUP($G116,BPU_3_I!$G$3:$H$119,2,FALSE)),"")</f>
        <v>732.06</v>
      </c>
      <c r="R116" s="378">
        <f>IFERROR(IF(VLOOKUP($G116,BPU_4_I!$G$3:$H$119,2,FALSE)="","",VLOOKUP($G116,BPU_4_I!$G$3:$H$119,2,FALSE)),"")</f>
        <v>1.06</v>
      </c>
      <c r="S116" s="378">
        <f>IFERROR(IF(VLOOKUP($G116,BPU_1_I!$G$3:$H$119,2,FALSE)="","",VLOOKUP($G116,BPU_1_I!$G$3:$H$119,2,FALSE)),"")</f>
        <v>847.4</v>
      </c>
      <c r="T116" s="378" t="str">
        <f>IFERROR(IF(VLOOKUP($G116,BPU_25_I!$G$3:$H$119,2,FALSE)="","",VLOOKUP($G116,BPU_25_I!$G$3:$H$119,2,FALSE)),"")</f>
        <v>S/I</v>
      </c>
      <c r="U116" s="378" t="str">
        <f>IFERROR(IF(VLOOKUP($G116,BPU_26_26x_26b_I!$G$3:$H$119,2,FALSE)="","",VLOOKUP($G116,BPU_26_26x_26b_I!$G$3:$H$119,2,FALSE)),"")</f>
        <v>S/I</v>
      </c>
      <c r="V116" s="378" t="str">
        <f>IFERROR(IF(VLOOKUP($G116,BPU_26_26x_26b_I!$G$3:$I$119,3,FALSE)="","",VLOOKUP($G116,BPU_26_26x_26b_I!$G$3:$I$119,3,FALSE)),"")</f>
        <v>S/I</v>
      </c>
      <c r="W116" s="378" t="str">
        <f>IFERROR(IF(VLOOKUP($G116,BPU_26_26x_26b_I!$G$3:$J$119,4,FALSE)="","",VLOOKUP($G116,BPU_26_26x_26b_I!$G$3:$J$119,4,FALSE)),"")</f>
        <v>S/I</v>
      </c>
      <c r="X116" s="378"/>
      <c r="Y116" s="378">
        <f>IFERROR(IF(VLOOKUP($G116,EA_93_I!$G$3:$L$119,6,FALSE)="","",VLOOKUP($G116,EA_93_I!$G$3:$L$119,6,FALSE)),"")</f>
        <v>4.38</v>
      </c>
      <c r="Z116" s="689">
        <v>0.55000000000000004</v>
      </c>
      <c r="AA116" s="378">
        <f>IFERROR(IF(VLOOKUP($G116,DE_102_105_16_29_33_I!$G$3:$L$119,6,FALSE)="","",VLOOKUP($G116,DE_102_105_16_29_33_I!$G$3:$L$119,6,FALSE)),"")</f>
        <v>1.5</v>
      </c>
      <c r="AB116" s="378">
        <f>IFERROR(IF(VLOOKUP($G116,DE_102_105_16_29_33_I!$G$3:$L$119,2,FALSE)="","",VLOOKUP($G116,DE_102_105_16_29_33_I!$G$3:$L$119,2,FALSE)),"")</f>
        <v>35.4</v>
      </c>
      <c r="AC116" s="378">
        <f>IFERROR(IF(VLOOKUP($G116,DE_102_105_16_29_33_I!$G$3:$L$119,3,FALSE)="","",VLOOKUP($G116,DE_102_105_16_29_33_I!$G$3:$L$119,3,FALSE)),"")</f>
        <v>74.099999999999994</v>
      </c>
      <c r="AD116" s="378">
        <f>IFERROR(IF(VLOOKUP($G116,DE_28_I!$G$3:$J$119,4,FALSE)="","",VLOOKUP($G116,DE_28_I!$G$3:$J$119,4,FALSE)),"")</f>
        <v>8.8430733469769329</v>
      </c>
      <c r="AE116" s="378">
        <f>IFERROR(IF(VLOOKUP($G116,DE_31_I!$G$3:$J$119,4,FALSE)="","",VLOOKUP($G116,DE_31_I!$G$3:$J$119,4,FALSE)),"")</f>
        <v>256.449127062331</v>
      </c>
      <c r="AF116" s="378">
        <f>IFERROR(IF(VLOOKUP($G116,DE_102_105_16_29_33_I!$G$3:$L$119,4,FALSE)="","",VLOOKUP($G116,DE_102_105_16_29_33_I!$G$3:$L$119,4,FALSE)),"")</f>
        <v>90</v>
      </c>
      <c r="AG116" s="378">
        <f>IFERROR(IF(VLOOKUP($G116,DE_102_105_16_29_33_I!$G$3:$L$119,5,FALSE)="","",VLOOKUP($G116,DE_102_105_16_29_33_I!$G$3:$L$119,5,FALSE)),"")</f>
        <v>130</v>
      </c>
      <c r="AH116" s="378"/>
      <c r="AI116" s="378" t="str">
        <f>IFERROR(IF(VLOOKUP($G116,EA_10_90_I!$G$3:$I$119,2,FALSE)="","",VLOOKUP($G116,EA_10_90_I!$G$3:$I$119,2,FALSE)),"")</f>
        <v>S/I</v>
      </c>
      <c r="AJ116" s="378" t="str">
        <f>IFERROR(IF(VLOOKUP($G116,EA_10_90_I!$G$3:$I$119,3,FALSE)="","",VLOOKUP($G116,EA_10_90_I!$G$3:$I$119,3,FALSE)),"")</f>
        <v>S/I</v>
      </c>
      <c r="AK116" s="378"/>
      <c r="AL116" s="378"/>
      <c r="AM116" s="690">
        <f>IFERROR(IF(VLOOKUP($G116,EA_34_I!$G$3:$J$119,4,FALSE)="","",VLOOKUP($G116,EA_34_I!$G$3:$J$119,4,FALSE)),"")</f>
        <v>0.98357126565319164</v>
      </c>
      <c r="AN116" s="378">
        <f>IFERROR(IF(VLOOKUP($G116,EA_35_I!$G$3:$J$119,4,FALSE)="","",VLOOKUP($G116,EA_35_I!$G$3:$J$119,4,FALSE)),"")</f>
        <v>0</v>
      </c>
      <c r="AO116" s="378">
        <f>IFERROR(IF(VLOOKUP($G116,EA_22_22a_I!$G$3:$J$119,4,FALSE)="","",VLOOKUP($G116,EA_22_22a_I!$G$3:$J$119,4,FALSE)),"")</f>
        <v>687.45</v>
      </c>
      <c r="AP116" s="378">
        <f>IFERROR(IF(VLOOKUP($G116,EA_22_22a_I!$G$3:$L$119,6,FALSE)="","",VLOOKUP($G116,EA_22_22a_I!$G$3:$L$119,6,FALSE)),"")</f>
        <v>691.14</v>
      </c>
      <c r="AQ116" s="378">
        <f>IFERROR(IF(VLOOKUP($G116,EA_23_I!$G$3:$L$119,6,FALSE)="","",VLOOKUP($G116,EA_23_I!$G$3:$L$119,6,FALSE)),"")</f>
        <v>0.03</v>
      </c>
      <c r="AR116" s="378"/>
      <c r="AS116" s="378"/>
      <c r="AT116" s="378"/>
      <c r="AU116" s="378">
        <f>IFERROR(IF(VLOOKUP($G116,BPU_24_I!$G$3:$J$119,4,FALSE)="","",VLOOKUP($G116,BPU_24_I!$G$3:$J$119,4,FALSE)),"")</f>
        <v>396.98</v>
      </c>
      <c r="AV116" s="378">
        <f>IFERROR(IF(VLOOKUP($G116,IS_91_I!$G$3:$H$119,2,FALSE)="","",VLOOKUP($G116,IS_91_I!$G$3:$H$119,2,FALSE)),"")</f>
        <v>18.98</v>
      </c>
      <c r="AW116" s="378">
        <f>IFERROR(IF(VLOOKUP($G116,IS_40_I!$G$3:$H$119,2,FALSE)="","",VLOOKUP($G116,IS_40_I!$G$3:$H$119,2,FALSE)),"")</f>
        <v>52.79</v>
      </c>
      <c r="AX116" s="378">
        <f>IFERROR(IF(VLOOKUP($G116,IS_31_I!$G$3:$H$119,2,FALSE)="","",VLOOKUP($G116,IS_31_I!$G$3:$H$119,2,FALSE)),"")</f>
        <v>14.05</v>
      </c>
      <c r="AY116" s="378">
        <f>IFERROR(IF(VLOOKUP($G116,IS_32_I!$G$3:$H$119,2,FALSE)="","",VLOOKUP($G116,IS_32_I!$G$3:$H$119,2,FALSE)),"")</f>
        <v>907</v>
      </c>
      <c r="AZ116" s="378">
        <f>IFERROR(IF(VLOOKUP($G116,IS_33_I!$G$3:$H$119,2,FALSE)="","",VLOOKUP($G116,IS_33_I!$G$3:$H$119,2,FALSE)),"")</f>
        <v>8.6</v>
      </c>
      <c r="BA116" s="378">
        <f>IFERROR(IF(VLOOKUP($G116,IS_34_I!$G$3:$H$119,2,FALSE)="","",VLOOKUP($G116,IS_34_I!$G$3:$H$119,2,FALSE)),"")</f>
        <v>1.04</v>
      </c>
      <c r="BB116" s="378">
        <f>IFERROR(IF(VLOOKUP($G116,IS_36_I!$G$3:$I$119,3,FALSE)="","",VLOOKUP($G116,IS_36_I!$G$3:$I$119,3,FALSE)),"")</f>
        <v>11.95</v>
      </c>
      <c r="BC116" s="378">
        <f>IFERROR(IF(VLOOKUP($G116,IS_37_I!$G$3:$I$119,3,FALSE)="","",VLOOKUP($G116,IS_37_I!$G$3:$I$119,3,FALSE)),"")</f>
        <v>29.9</v>
      </c>
      <c r="BD116" s="378" t="str">
        <f>IFERROR(IF(VLOOKUP($G116,IS_39_I!$G$3:$L$119,6,FALSE)="","",VLOOKUP($G116,IS_39_I!$G$3:$L$119,6,FALSE)),"")</f>
        <v>S/I</v>
      </c>
      <c r="BE116" s="378" t="str">
        <f>IFERROR(IF(VLOOKUP($G116,IS_39a_I!$G$3:$J$119,4,FALSE)="","",VLOOKUP($G116,IS_39a_I!$G$3:$J$119,4,FALSE)),"")</f>
        <v>S/I</v>
      </c>
      <c r="BF116" s="378">
        <f>IFERROR(IF(VLOOKUP($G116,IS_58_I!$G$3:$L$119,6,FALSE)="","",VLOOKUP($G116,IS_58_I!$G$3:$L$119,6,FALSE)),"")</f>
        <v>0.27034538517900908</v>
      </c>
      <c r="BG116" s="378"/>
      <c r="BH116" s="378">
        <f>IFERROR(IF(VLOOKUP($G116,DE_48_I!$G$3:$J$119,4,FALSE)="","",VLOOKUP($G116,DE_48_I!$G$3:$J$119,4,FALSE)),"")</f>
        <v>4.79</v>
      </c>
      <c r="BI116" s="378"/>
      <c r="BJ116" s="378">
        <f>IFERROR(IF(VLOOKUP($G116,IS_5_I!$G$3:$J$119,4,FALSE)="","",VLOOKUP($G116,IS_5_I!$G$3:$J$119,4,FALSE)),"")</f>
        <v>0.02</v>
      </c>
      <c r="BK116" s="378" t="str">
        <f>IFERROR(IF(VLOOKUP($G116,EA_48_I!$G$3:$J$119,4,FALSE)="","",VLOOKUP($G116,EA_48_I!$G$3:$J$119,4,FALSE)),"")</f>
        <v>Comuna no costera</v>
      </c>
      <c r="BL116" s="378">
        <f>IFERROR(IF(VLOOKUP($G116,IG_1_I!$G$3:$J$119,4,FALSE)="","",VLOOKUP($G116,IG_1_I!$G$3:$J$119,4,FALSE)),"")</f>
        <v>21.38</v>
      </c>
      <c r="BM116" s="378" t="str">
        <f>IFERROR(IF(VLOOKUP($G116,IG_66_I!$G$3:$H$119,2,FALSE)="","",VLOOKUP($G116,IG_66_I!$G$3:$H$119,2,FALSE)),"")</f>
        <v>SI</v>
      </c>
      <c r="BN116" s="690">
        <f>IFERROR(IF(VLOOKUP($G116,DE_3_I!$G$3:$J$119,4,FALSE)="","",VLOOKUP($G116,DE_3_I!$G$3:$J$119,4,FALSE)),"")</f>
        <v>47.97</v>
      </c>
      <c r="BO116" s="677"/>
      <c r="BP116" s="677"/>
      <c r="BQ116" s="677"/>
      <c r="BR116" s="677"/>
      <c r="BS116" s="378" t="str">
        <f>IFERROR(IF(VLOOKUP($G116,DE_98_IC!#REF!,2,FALSE)="","",VLOOKUP($G116,DE_98_IC!#REF!,2,FALSE)),"")</f>
        <v/>
      </c>
      <c r="BT116" s="378">
        <f>IFERROR(IF(VLOOKUP($G116,IP_6_I!$G$3:$J$119,4,FALSE)="","",VLOOKUP($G116,IP_6_I!$G$3:$J$119,4,FALSE)),"")</f>
        <v>0</v>
      </c>
      <c r="BU116" s="378" t="str">
        <f>IFERROR(IF(VLOOKUP($G116,IP_48_34_34a_I!$G$3:$N$119,7,FALSE)="","",VLOOKUP($G116,IP_48_34_34a_I!$G$3:$N$119,7,FALSE)),"")</f>
        <v>NO</v>
      </c>
      <c r="BV116" s="378" t="str">
        <f>IFERROR(IF(VLOOKUP($G116,IP_48_34_34a_I!$G$3:$N$119,8,FALSE)="","",VLOOKUP($G116,IP_48_34_34a_I!$G$3:$N$119,8,FALSE)),"")</f>
        <v>NO</v>
      </c>
      <c r="BW116" s="378" t="str">
        <f>IFERROR(IF(VLOOKUP($G116,IP_48_34_34a_I!$G$3:$N$119,6,FALSE)="","",VLOOKUP($G116,IP_48_34_34a_I!$G$3:$N$119,6,FALSE)),"")</f>
        <v>NO</v>
      </c>
      <c r="BX116" s="378" t="str">
        <f>IFERROR(IF(VLOOKUP($G116,IP_43_43a_I!$G$3:$L$119,5,FALSE)="","",VLOOKUP($G116,IP_43_43a_I!$G$3:$L$119,5,FALSE)),"")</f>
        <v>Sin ZT</v>
      </c>
      <c r="BY116" s="378" t="str">
        <f>IFERROR(IF(VLOOKUP($G116,IP_43_43a_I!$G$3:$L$119,6,FALSE)="","",VLOOKUP($G116,IP_43_43a_I!$G$3:$L$119,6,FALSE)),"")</f>
        <v>Sin ZT</v>
      </c>
      <c r="BZ116" s="378"/>
      <c r="CA116" s="378"/>
      <c r="CB116" s="378"/>
      <c r="CC116" s="378" t="str">
        <f>IFERROR(IF(VLOOKUP($G116,IG_92_I!$G$3:$H$119,2,FALSE)="","",VLOOKUP($G116,IG_92_I!$G$3:$H$119,2,FALSE)),"")</f>
        <v>SI</v>
      </c>
      <c r="CD116" s="378">
        <f>IFERROR(IF(VLOOKUP($G116,IG_91_I!$G$3:$K$119,5,FALSE)="","",VLOOKUP($G116,IG_91_I!$G$3:$K$119,5,FALSE)),"")</f>
        <v>8777</v>
      </c>
      <c r="CE116" s="378">
        <f>IFERROR(IF(VLOOKUP($G116,IG_90_I!$G$3:$H$119,2,FALSE)="","",VLOOKUP($G116,IG_90_I!$G$3:$H$119,2,FALSE)),"")</f>
        <v>38.450000000000003</v>
      </c>
      <c r="CF116" s="96"/>
      <c r="CG116" s="96"/>
      <c r="CH116" s="96"/>
      <c r="CI116" s="96"/>
      <c r="CJ116" s="96"/>
      <c r="CK116" s="96"/>
      <c r="CL116" s="96"/>
      <c r="CM116" s="96"/>
      <c r="CN116" s="96"/>
      <c r="CO116" s="96"/>
      <c r="CP116" s="96"/>
    </row>
    <row r="117" spans="1:94" ht="15" x14ac:dyDescent="0.25">
      <c r="A117" s="429" t="s">
        <v>278</v>
      </c>
      <c r="B117" s="429" t="s">
        <v>326</v>
      </c>
      <c r="C117" s="419" t="s">
        <v>280</v>
      </c>
      <c r="D117" s="392" t="s">
        <v>280</v>
      </c>
      <c r="E117" s="377">
        <v>13001</v>
      </c>
      <c r="F117" s="429" t="s">
        <v>327</v>
      </c>
      <c r="G117" s="677">
        <v>13602</v>
      </c>
      <c r="H117" s="378">
        <f>IFERROR(IF(VLOOKUP($G117,BPU_20_I!$G$3:$H$119,2,FALSE)="","",VLOOKUP($G117,BPU_20_I!$G$3:$H$119,2,FALSE)),"")</f>
        <v>385.91</v>
      </c>
      <c r="I117" s="87">
        <f>IFERROR(IF(VLOOKUP($G117,BPU_21_I!$G$3:$J$119,4,FALSE)="","",VLOOKUP($G117,BPU_21_I!$G$3:$J$119,4,FALSE)),"")</f>
        <v>4.9800000000000004</v>
      </c>
      <c r="J117" s="378" t="str">
        <f>IFERROR(IF(VLOOKUP($G117,BPU_22_I!$G$3:$H$119,2,FALSE)="","",VLOOKUP($G117,BPU_22_I!$G$3:$H$119,2,FALSE)),"")</f>
        <v>S/I</v>
      </c>
      <c r="K117" s="378" t="str">
        <f>IFERROR(IF(VLOOKUP($G117,BPU_23_I!$G$3:$J$119,4,FALSE)="","",VLOOKUP($G117,BPU_23_I!$G$3:$J$119,4,FALSE)),"")</f>
        <v>S/I</v>
      </c>
      <c r="L117" s="378">
        <f>IFERROR(IF(VLOOKUP($G117,BPU_28a_I!$G$3:$J$119,4,FALSE)="","",VLOOKUP($G117,BPU_28a_I!$G$3:$J$119,4,FALSE)),"")</f>
        <v>72.87</v>
      </c>
      <c r="M117" s="378" t="str">
        <f>IFERROR(IF(VLOOKUP($G117,BPU_28b_I!$G$3:$J$119,4,FALSE)="","",VLOOKUP($G117,BPU_28b_I!$G$3:$J$119,4,FALSE)),"")</f>
        <v>S/I</v>
      </c>
      <c r="N117" s="378">
        <f>IFERROR(IF(VLOOKUP($G117,BPU_29_I!$G$3:$L$119,6,FALSE)="","",VLOOKUP($G117,BPU_29_I!$G$3:$L$119,6,FALSE)),"")</f>
        <v>3.63</v>
      </c>
      <c r="O117" s="378">
        <f>IFERROR(IF(VLOOKUP($G117,BPU_7_I!$G$3:$H$119,2,FALSE)="","",VLOOKUP($G117,BPU_7_I!$G$3:$H$119,2,FALSE)),"")</f>
        <v>1450.93</v>
      </c>
      <c r="P117" s="378">
        <f>IFERROR(IF(VLOOKUP($G117,BPU_8_I!$G$3:$J$119,4,FALSE)="","",VLOOKUP($G117,BPU_8_I!$G$3:$J$119,4,FALSE)),"")</f>
        <v>8</v>
      </c>
      <c r="Q117" s="378">
        <f>IFERROR(IF(VLOOKUP($G117,BPU_3_I!$G$3:$H$119,2,FALSE)="","",VLOOKUP($G117,BPU_3_I!$G$3:$H$119,2,FALSE)),"")</f>
        <v>736.83</v>
      </c>
      <c r="R117" s="378">
        <f>IFERROR(IF(VLOOKUP($G117,BPU_4_I!$G$3:$H$119,2,FALSE)="","",VLOOKUP($G117,BPU_4_I!$G$3:$H$119,2,FALSE)),"")</f>
        <v>0.91</v>
      </c>
      <c r="S117" s="378">
        <f>IFERROR(IF(VLOOKUP($G117,BPU_1_I!$G$3:$H$119,2,FALSE)="","",VLOOKUP($G117,BPU_1_I!$G$3:$H$119,2,FALSE)),"")</f>
        <v>912.95</v>
      </c>
      <c r="T117" s="378" t="str">
        <f>IFERROR(IF(VLOOKUP($G117,BPU_25_I!$G$3:$H$119,2,FALSE)="","",VLOOKUP($G117,BPU_25_I!$G$3:$H$119,2,FALSE)),"")</f>
        <v>S/I</v>
      </c>
      <c r="U117" s="378" t="str">
        <f>IFERROR(IF(VLOOKUP($G117,BPU_26_26x_26b_I!$G$3:$H$119,2,FALSE)="","",VLOOKUP($G117,BPU_26_26x_26b_I!$G$3:$H$119,2,FALSE)),"")</f>
        <v>S/I</v>
      </c>
      <c r="V117" s="378" t="str">
        <f>IFERROR(IF(VLOOKUP($G117,BPU_26_26x_26b_I!$G$3:$I$119,3,FALSE)="","",VLOOKUP($G117,BPU_26_26x_26b_I!$G$3:$I$119,3,FALSE)),"")</f>
        <v>S/I</v>
      </c>
      <c r="W117" s="378" t="str">
        <f>IFERROR(IF(VLOOKUP($G117,BPU_26_26x_26b_I!$G$3:$J$119,4,FALSE)="","",VLOOKUP($G117,BPU_26_26x_26b_I!$G$3:$J$119,4,FALSE)),"")</f>
        <v>S/I</v>
      </c>
      <c r="X117" s="378"/>
      <c r="Y117" s="378">
        <f>IFERROR(IF(VLOOKUP($G117,EA_93_I!$G$3:$L$119,6,FALSE)="","",VLOOKUP($G117,EA_93_I!$G$3:$L$119,6,FALSE)),"")</f>
        <v>5.51</v>
      </c>
      <c r="Z117" s="689">
        <v>0.21</v>
      </c>
      <c r="AA117" s="378">
        <f>IFERROR(IF(VLOOKUP($G117,DE_102_105_16_29_33_I!$G$3:$L$119,6,FALSE)="","",VLOOKUP($G117,DE_102_105_16_29_33_I!$G$3:$L$119,6,FALSE)),"")</f>
        <v>1.2142857142857142</v>
      </c>
      <c r="AB117" s="378">
        <f>IFERROR(IF(VLOOKUP($G117,DE_102_105_16_29_33_I!$G$3:$L$119,2,FALSE)="","",VLOOKUP($G117,DE_102_105_16_29_33_I!$G$3:$L$119,2,FALSE)),"")</f>
        <v>30.1</v>
      </c>
      <c r="AC117" s="378">
        <f>IFERROR(IF(VLOOKUP($G117,DE_102_105_16_29_33_I!$G$3:$L$119,3,FALSE)="","",VLOOKUP($G117,DE_102_105_16_29_33_I!$G$3:$L$119,3,FALSE)),"")</f>
        <v>75.5</v>
      </c>
      <c r="AD117" s="378">
        <f>IFERROR(IF(VLOOKUP($G117,DE_28_I!$G$3:$J$119,4,FALSE)="","",VLOOKUP($G117,DE_28_I!$G$3:$J$119,4,FALSE)),"")</f>
        <v>15.546860829684139</v>
      </c>
      <c r="AE117" s="378">
        <f>IFERROR(IF(VLOOKUP($G117,DE_31_I!$G$3:$J$119,4,FALSE)="","",VLOOKUP($G117,DE_31_I!$G$3:$J$119,4,FALSE)),"")</f>
        <v>176.19775606975358</v>
      </c>
      <c r="AF117" s="378">
        <f>IFERROR(IF(VLOOKUP($G117,DE_102_105_16_29_33_I!$G$3:$L$119,4,FALSE)="","",VLOOKUP($G117,DE_102_105_16_29_33_I!$G$3:$L$119,4,FALSE)),"")</f>
        <v>85</v>
      </c>
      <c r="AG117" s="378">
        <f>IFERROR(IF(VLOOKUP($G117,DE_102_105_16_29_33_I!$G$3:$L$119,5,FALSE)="","",VLOOKUP($G117,DE_102_105_16_29_33_I!$G$3:$L$119,5,FALSE)),"")</f>
        <v>120</v>
      </c>
      <c r="AH117" s="378"/>
      <c r="AI117" s="378" t="str">
        <f>IFERROR(IF(VLOOKUP($G117,EA_10_90_I!$G$3:$I$119,2,FALSE)="","",VLOOKUP($G117,EA_10_90_I!$G$3:$I$119,2,FALSE)),"")</f>
        <v>S/I</v>
      </c>
      <c r="AJ117" s="378" t="str">
        <f>IFERROR(IF(VLOOKUP($G117,EA_10_90_I!$G$3:$I$119,3,FALSE)="","",VLOOKUP($G117,EA_10_90_I!$G$3:$I$119,3,FALSE)),"")</f>
        <v>S/I</v>
      </c>
      <c r="AK117" s="378"/>
      <c r="AL117" s="378"/>
      <c r="AM117" s="690">
        <f>IFERROR(IF(VLOOKUP($G117,EA_34_I!$G$3:$J$119,4,FALSE)="","",VLOOKUP($G117,EA_34_I!$G$3:$J$119,4,FALSE)),"")</f>
        <v>1.0117527878751522</v>
      </c>
      <c r="AN117" s="378">
        <f>IFERROR(IF(VLOOKUP($G117,EA_35_I!$G$3:$J$119,4,FALSE)="","",VLOOKUP($G117,EA_35_I!$G$3:$J$119,4,FALSE)),"")</f>
        <v>2.59</v>
      </c>
      <c r="AO117" s="378">
        <f>IFERROR(IF(VLOOKUP($G117,EA_22_22a_I!$G$3:$J$119,4,FALSE)="","",VLOOKUP($G117,EA_22_22a_I!$G$3:$J$119,4,FALSE)),"")</f>
        <v>588.55999999999995</v>
      </c>
      <c r="AP117" s="378">
        <f>IFERROR(IF(VLOOKUP($G117,EA_22_22a_I!$G$3:$L$119,6,FALSE)="","",VLOOKUP($G117,EA_22_22a_I!$G$3:$L$119,6,FALSE)),"")</f>
        <v>381.36</v>
      </c>
      <c r="AQ117" s="378" t="str">
        <f>IFERROR(IF(VLOOKUP($G117,EA_23_I!$G$3:$L$119,6,FALSE)="","",VLOOKUP($G117,EA_23_I!$G$3:$L$119,6,FALSE)),"")</f>
        <v>S/I</v>
      </c>
      <c r="AR117" s="378"/>
      <c r="AS117" s="378"/>
      <c r="AT117" s="378"/>
      <c r="AU117" s="378">
        <f>IFERROR(IF(VLOOKUP($G117,BPU_24_I!$G$3:$J$119,4,FALSE)="","",VLOOKUP($G117,BPU_24_I!$G$3:$J$119,4,FALSE)),"")</f>
        <v>145.22999999999999</v>
      </c>
      <c r="AV117" s="378">
        <f>IFERROR(IF(VLOOKUP($G117,IS_91_I!$G$3:$H$119,2,FALSE)="","",VLOOKUP($G117,IS_91_I!$G$3:$H$119,2,FALSE)),"")</f>
        <v>10.91</v>
      </c>
      <c r="AW117" s="378">
        <f>IFERROR(IF(VLOOKUP($G117,IS_40_I!$G$3:$H$119,2,FALSE)="","",VLOOKUP($G117,IS_40_I!$G$3:$H$119,2,FALSE)),"")</f>
        <v>35.5</v>
      </c>
      <c r="AX117" s="378">
        <f>IFERROR(IF(VLOOKUP($G117,IS_31_I!$G$3:$H$119,2,FALSE)="","",VLOOKUP($G117,IS_31_I!$G$3:$H$119,2,FALSE)),"")</f>
        <v>24.1</v>
      </c>
      <c r="AY117" s="378">
        <f>IFERROR(IF(VLOOKUP($G117,IS_32_I!$G$3:$H$119,2,FALSE)="","",VLOOKUP($G117,IS_32_I!$G$3:$H$119,2,FALSE)),"")</f>
        <v>459</v>
      </c>
      <c r="AZ117" s="378">
        <f>IFERROR(IF(VLOOKUP($G117,IS_33_I!$G$3:$H$119,2,FALSE)="","",VLOOKUP($G117,IS_33_I!$G$3:$H$119,2,FALSE)),"")</f>
        <v>9.31</v>
      </c>
      <c r="BA117" s="378">
        <f>IFERROR(IF(VLOOKUP($G117,IS_34_I!$G$3:$H$119,2,FALSE)="","",VLOOKUP($G117,IS_34_I!$G$3:$H$119,2,FALSE)),"")</f>
        <v>1.17</v>
      </c>
      <c r="BB117" s="378">
        <f>IFERROR(IF(VLOOKUP($G117,IS_36_I!$G$3:$I$119,3,FALSE)="","",VLOOKUP($G117,IS_36_I!$G$3:$I$119,3,FALSE)),"")</f>
        <v>6.09</v>
      </c>
      <c r="BC117" s="378">
        <f>IFERROR(IF(VLOOKUP($G117,IS_37_I!$G$3:$I$119,3,FALSE)="","",VLOOKUP($G117,IS_37_I!$G$3:$I$119,3,FALSE)),"")</f>
        <v>27.02</v>
      </c>
      <c r="BD117" s="378" t="str">
        <f>IFERROR(IF(VLOOKUP($G117,IS_39_I!$G$3:$L$119,6,FALSE)="","",VLOOKUP($G117,IS_39_I!$G$3:$L$119,6,FALSE)),"")</f>
        <v>S/I</v>
      </c>
      <c r="BE117" s="378" t="str">
        <f>IFERROR(IF(VLOOKUP($G117,IS_39a_I!$G$3:$J$119,4,FALSE)="","",VLOOKUP($G117,IS_39a_I!$G$3:$J$119,4,FALSE)),"")</f>
        <v>S/I</v>
      </c>
      <c r="BF117" s="378">
        <f>IFERROR(IF(VLOOKUP($G117,IS_58_I!$G$3:$L$119,6,FALSE)="","",VLOOKUP($G117,IS_58_I!$G$3:$L$119,6,FALSE)),"")</f>
        <v>1.0416396755888373</v>
      </c>
      <c r="BG117" s="378"/>
      <c r="BH117" s="378">
        <f>IFERROR(IF(VLOOKUP($G117,DE_48_I!$G$3:$J$119,4,FALSE)="","",VLOOKUP($G117,DE_48_I!$G$3:$J$119,4,FALSE)),"")</f>
        <v>2.37</v>
      </c>
      <c r="BI117" s="378"/>
      <c r="BJ117" s="378">
        <f>IFERROR(IF(VLOOKUP($G117,IS_5_I!$G$3:$J$119,4,FALSE)="","",VLOOKUP($G117,IS_5_I!$G$3:$J$119,4,FALSE)),"")</f>
        <v>0.01</v>
      </c>
      <c r="BK117" s="378" t="str">
        <f>IFERROR(IF(VLOOKUP($G117,EA_48_I!$G$3:$J$119,4,FALSE)="","",VLOOKUP($G117,EA_48_I!$G$3:$J$119,4,FALSE)),"")</f>
        <v>Comuna no costera</v>
      </c>
      <c r="BL117" s="378">
        <f>IFERROR(IF(VLOOKUP($G117,IG_1_I!$G$3:$J$119,4,FALSE)="","",VLOOKUP($G117,IG_1_I!$G$3:$J$119,4,FALSE)),"")</f>
        <v>41.83</v>
      </c>
      <c r="BM117" s="378" t="str">
        <f>IFERROR(IF(VLOOKUP($G117,IG_66_I!$G$3:$H$119,2,FALSE)="","",VLOOKUP($G117,IG_66_I!$G$3:$H$119,2,FALSE)),"")</f>
        <v>NO</v>
      </c>
      <c r="BN117" s="690">
        <f>IFERROR(IF(VLOOKUP($G117,DE_3_I!$G$3:$J$119,4,FALSE)="","",VLOOKUP($G117,DE_3_I!$G$3:$J$119,4,FALSE)),"")</f>
        <v>45.4</v>
      </c>
      <c r="BO117" s="677"/>
      <c r="BP117" s="677"/>
      <c r="BQ117" s="677"/>
      <c r="BR117" s="677"/>
      <c r="BS117" s="378" t="str">
        <f>IFERROR(IF(VLOOKUP($G117,DE_98_IC!#REF!,2,FALSE)="","",VLOOKUP($G117,DE_98_IC!#REF!,2,FALSE)),"")</f>
        <v/>
      </c>
      <c r="BT117" s="378">
        <f>IFERROR(IF(VLOOKUP($G117,IP_6_I!$G$3:$J$119,4,FALSE)="","",VLOOKUP($G117,IP_6_I!$G$3:$J$119,4,FALSE)),"")</f>
        <v>14.315155298989927</v>
      </c>
      <c r="BU117" s="378" t="str">
        <f>IFERROR(IF(VLOOKUP($G117,IP_48_34_34a_I!$G$3:$N$119,7,FALSE)="","",VLOOKUP($G117,IP_48_34_34a_I!$G$3:$N$119,7,FALSE)),"")</f>
        <v>S/ZCH</v>
      </c>
      <c r="BV117" s="378" t="str">
        <f>IFERROR(IF(VLOOKUP($G117,IP_48_34_34a_I!$G$3:$N$119,8,FALSE)="","",VLOOKUP($G117,IP_48_34_34a_I!$G$3:$N$119,8,FALSE)),"")</f>
        <v>S/ZCH</v>
      </c>
      <c r="BW117" s="378" t="str">
        <f>IFERROR(IF(VLOOKUP($G117,IP_48_34_34a_I!$G$3:$N$119,6,FALSE)="","",VLOOKUP($G117,IP_48_34_34a_I!$G$3:$N$119,6,FALSE)),"")</f>
        <v>NO</v>
      </c>
      <c r="BX117" s="378" t="str">
        <f>IFERROR(IF(VLOOKUP($G117,IP_43_43a_I!$G$3:$L$119,5,FALSE)="","",VLOOKUP($G117,IP_43_43a_I!$G$3:$L$119,5,FALSE)),"")</f>
        <v>Sin ZT</v>
      </c>
      <c r="BY117" s="378" t="str">
        <f>IFERROR(IF(VLOOKUP($G117,IP_43_43a_I!$G$3:$L$119,6,FALSE)="","",VLOOKUP($G117,IP_43_43a_I!$G$3:$L$119,6,FALSE)),"")</f>
        <v>Sin ZT</v>
      </c>
      <c r="BZ117" s="378"/>
      <c r="CA117" s="378"/>
      <c r="CB117" s="378"/>
      <c r="CC117" s="378" t="str">
        <f>IFERROR(IF(VLOOKUP($G117,IG_92_I!$G$3:$H$119,2,FALSE)="","",VLOOKUP($G117,IG_92_I!$G$3:$H$119,2,FALSE)),"")</f>
        <v>NO</v>
      </c>
      <c r="CD117" s="378" t="str">
        <f>IFERROR(IF(VLOOKUP($G117,IG_91_I!$G$3:$K$119,5,FALSE)="","",VLOOKUP($G117,IG_91_I!$G$3:$K$119,5,FALSE)),"")</f>
        <v/>
      </c>
      <c r="CE117" s="378">
        <f>IFERROR(IF(VLOOKUP($G117,IG_90_I!$G$3:$H$119,2,FALSE)="","",VLOOKUP($G117,IG_90_I!$G$3:$H$119,2,FALSE)),"")</f>
        <v>46.02</v>
      </c>
      <c r="CF117" s="96"/>
      <c r="CG117" s="96"/>
      <c r="CH117" s="96"/>
      <c r="CI117" s="96"/>
      <c r="CJ117" s="96"/>
      <c r="CK117" s="96"/>
      <c r="CL117" s="96"/>
      <c r="CM117" s="96"/>
      <c r="CN117" s="96"/>
      <c r="CO117" s="96"/>
      <c r="CP117" s="96"/>
    </row>
    <row r="118" spans="1:94" ht="15" x14ac:dyDescent="0.25">
      <c r="A118" s="429" t="s">
        <v>278</v>
      </c>
      <c r="B118" s="429" t="s">
        <v>326</v>
      </c>
      <c r="C118" s="419" t="s">
        <v>280</v>
      </c>
      <c r="D118" s="392" t="s">
        <v>280</v>
      </c>
      <c r="E118" s="377">
        <v>13001</v>
      </c>
      <c r="F118" s="429" t="s">
        <v>328</v>
      </c>
      <c r="G118" s="677">
        <v>13603</v>
      </c>
      <c r="H118" s="378">
        <f>IFERROR(IF(VLOOKUP($G118,BPU_20_I!$G$3:$H$119,2,FALSE)="","",VLOOKUP($G118,BPU_20_I!$G$3:$H$119,2,FALSE)),"")</f>
        <v>468.69</v>
      </c>
      <c r="I118" s="87">
        <f>IFERROR(IF(VLOOKUP($G118,BPU_21_I!$G$3:$J$119,4,FALSE)="","",VLOOKUP($G118,BPU_21_I!$G$3:$J$119,4,FALSE)),"")</f>
        <v>4.7300000000000004</v>
      </c>
      <c r="J118" s="378" t="str">
        <f>IFERROR(IF(VLOOKUP($G118,BPU_22_I!$G$3:$H$119,2,FALSE)="","",VLOOKUP($G118,BPU_22_I!$G$3:$H$119,2,FALSE)),"")</f>
        <v>S/I</v>
      </c>
      <c r="K118" s="378" t="str">
        <f>IFERROR(IF(VLOOKUP($G118,BPU_23_I!$G$3:$J$119,4,FALSE)="","",VLOOKUP($G118,BPU_23_I!$G$3:$J$119,4,FALSE)),"")</f>
        <v>S/I</v>
      </c>
      <c r="L118" s="378">
        <f>IFERROR(IF(VLOOKUP($G118,BPU_28a_I!$G$3:$J$119,4,FALSE)="","",VLOOKUP($G118,BPU_28a_I!$G$3:$J$119,4,FALSE)),"")</f>
        <v>56.74</v>
      </c>
      <c r="M118" s="378" t="str">
        <f>IFERROR(IF(VLOOKUP($G118,BPU_28b_I!$G$3:$J$119,4,FALSE)="","",VLOOKUP($G118,BPU_28b_I!$G$3:$J$119,4,FALSE)),"")</f>
        <v>S/I</v>
      </c>
      <c r="N118" s="378">
        <f>IFERROR(IF(VLOOKUP($G118,BPU_29_I!$G$3:$L$119,6,FALSE)="","",VLOOKUP($G118,BPU_29_I!$G$3:$L$119,6,FALSE)),"")</f>
        <v>2.69</v>
      </c>
      <c r="O118" s="378">
        <f>IFERROR(IF(VLOOKUP($G118,BPU_7_I!$G$3:$H$119,2,FALSE)="","",VLOOKUP($G118,BPU_7_I!$G$3:$H$119,2,FALSE)),"")</f>
        <v>1392.25</v>
      </c>
      <c r="P118" s="378">
        <f>IFERROR(IF(VLOOKUP($G118,BPU_8_I!$G$3:$J$119,4,FALSE)="","",VLOOKUP($G118,BPU_8_I!$G$3:$J$119,4,FALSE)),"")</f>
        <v>20.81</v>
      </c>
      <c r="Q118" s="378">
        <f>IFERROR(IF(VLOOKUP($G118,BPU_3_I!$G$3:$H$119,2,FALSE)="","",VLOOKUP($G118,BPU_3_I!$G$3:$H$119,2,FALSE)),"")</f>
        <v>977.48</v>
      </c>
      <c r="R118" s="378">
        <f>IFERROR(IF(VLOOKUP($G118,BPU_4_I!$G$3:$H$119,2,FALSE)="","",VLOOKUP($G118,BPU_4_I!$G$3:$H$119,2,FALSE)),"")</f>
        <v>0.8</v>
      </c>
      <c r="S118" s="378">
        <f>IFERROR(IF(VLOOKUP($G118,BPU_1_I!$G$3:$H$119,2,FALSE)="","",VLOOKUP($G118,BPU_1_I!$G$3:$H$119,2,FALSE)),"")</f>
        <v>1071.9100000000001</v>
      </c>
      <c r="T118" s="378" t="str">
        <f>IFERROR(IF(VLOOKUP($G118,BPU_25_I!$G$3:$H$119,2,FALSE)="","",VLOOKUP($G118,BPU_25_I!$G$3:$H$119,2,FALSE)),"")</f>
        <v>S/I</v>
      </c>
      <c r="U118" s="378" t="str">
        <f>IFERROR(IF(VLOOKUP($G118,BPU_26_26x_26b_I!$G$3:$H$119,2,FALSE)="","",VLOOKUP($G118,BPU_26_26x_26b_I!$G$3:$H$119,2,FALSE)),"")</f>
        <v>S/I</v>
      </c>
      <c r="V118" s="378" t="str">
        <f>IFERROR(IF(VLOOKUP($G118,BPU_26_26x_26b_I!$G$3:$I$119,3,FALSE)="","",VLOOKUP($G118,BPU_26_26x_26b_I!$G$3:$I$119,3,FALSE)),"")</f>
        <v>S/I</v>
      </c>
      <c r="W118" s="378" t="str">
        <f>IFERROR(IF(VLOOKUP($G118,BPU_26_26x_26b_I!$G$3:$J$119,4,FALSE)="","",VLOOKUP($G118,BPU_26_26x_26b_I!$G$3:$J$119,4,FALSE)),"")</f>
        <v>S/I</v>
      </c>
      <c r="X118" s="378"/>
      <c r="Y118" s="378">
        <f>IFERROR(IF(VLOOKUP($G118,EA_93_I!$G$3:$L$119,6,FALSE)="","",VLOOKUP($G118,EA_93_I!$G$3:$L$119,6,FALSE)),"")</f>
        <v>0.24</v>
      </c>
      <c r="Z118" s="689">
        <v>5.36</v>
      </c>
      <c r="AA118" s="378">
        <f>IFERROR(IF(VLOOKUP($G118,DE_102_105_16_29_33_I!$G$3:$L$119,6,FALSE)="","",VLOOKUP($G118,DE_102_105_16_29_33_I!$G$3:$L$119,6,FALSE)),"")</f>
        <v>1.5416666666666667</v>
      </c>
      <c r="AB118" s="378">
        <f>IFERROR(IF(VLOOKUP($G118,DE_102_105_16_29_33_I!$G$3:$L$119,2,FALSE)="","",VLOOKUP($G118,DE_102_105_16_29_33_I!$G$3:$L$119,2,FALSE)),"")</f>
        <v>21.6</v>
      </c>
      <c r="AC118" s="378">
        <f>IFERROR(IF(VLOOKUP($G118,DE_102_105_16_29_33_I!$G$3:$L$119,3,FALSE)="","",VLOOKUP($G118,DE_102_105_16_29_33_I!$G$3:$L$119,3,FALSE)),"")</f>
        <v>70.8</v>
      </c>
      <c r="AD118" s="378">
        <f>IFERROR(IF(VLOOKUP($G118,DE_28_I!$G$3:$J$119,4,FALSE)="","",VLOOKUP($G118,DE_28_I!$G$3:$J$119,4,FALSE)),"")</f>
        <v>5.1692943913155851</v>
      </c>
      <c r="AE118" s="378">
        <f>IFERROR(IF(VLOOKUP($G118,DE_31_I!$G$3:$J$119,4,FALSE)="","",VLOOKUP($G118,DE_31_I!$G$3:$J$119,4,FALSE)),"")</f>
        <v>118.89377100025847</v>
      </c>
      <c r="AF118" s="378">
        <f>IFERROR(IF(VLOOKUP($G118,DE_102_105_16_29_33_I!$G$3:$L$119,4,FALSE)="","",VLOOKUP($G118,DE_102_105_16_29_33_I!$G$3:$L$119,4,FALSE)),"")</f>
        <v>92.5</v>
      </c>
      <c r="AG118" s="378">
        <f>IFERROR(IF(VLOOKUP($G118,DE_102_105_16_29_33_I!$G$3:$L$119,5,FALSE)="","",VLOOKUP($G118,DE_102_105_16_29_33_I!$G$3:$L$119,5,FALSE)),"")</f>
        <v>135</v>
      </c>
      <c r="AH118" s="378"/>
      <c r="AI118" s="378" t="str">
        <f>IFERROR(IF(VLOOKUP($G118,EA_10_90_I!$G$3:$I$119,2,FALSE)="","",VLOOKUP($G118,EA_10_90_I!$G$3:$I$119,2,FALSE)),"")</f>
        <v>S/I</v>
      </c>
      <c r="AJ118" s="378" t="str">
        <f>IFERROR(IF(VLOOKUP($G118,EA_10_90_I!$G$3:$I$119,3,FALSE)="","",VLOOKUP($G118,EA_10_90_I!$G$3:$I$119,3,FALSE)),"")</f>
        <v>S/I</v>
      </c>
      <c r="AK118" s="378"/>
      <c r="AL118" s="378"/>
      <c r="AM118" s="690">
        <f>IFERROR(IF(VLOOKUP($G118,EA_34_I!$G$3:$J$119,4,FALSE)="","",VLOOKUP($G118,EA_34_I!$G$3:$J$119,4,FALSE)),"")</f>
        <v>1.007486271274656</v>
      </c>
      <c r="AN118" s="378" t="str">
        <f>IFERROR(IF(VLOOKUP($G118,EA_35_I!$G$3:$J$119,4,FALSE)="","",VLOOKUP($G118,EA_35_I!$G$3:$J$119,4,FALSE)),"")</f>
        <v>S/R</v>
      </c>
      <c r="AO118" s="378">
        <f>IFERROR(IF(VLOOKUP($G118,EA_22_22a_I!$G$3:$J$119,4,FALSE)="","",VLOOKUP($G118,EA_22_22a_I!$G$3:$J$119,4,FALSE)),"")</f>
        <v>687.73</v>
      </c>
      <c r="AP118" s="378">
        <f>IFERROR(IF(VLOOKUP($G118,EA_22_22a_I!$G$3:$L$119,6,FALSE)="","",VLOOKUP($G118,EA_22_22a_I!$G$3:$L$119,6,FALSE)),"")</f>
        <v>1864.14</v>
      </c>
      <c r="AQ118" s="378" t="str">
        <f>IFERROR(IF(VLOOKUP($G118,EA_23_I!$G$3:$L$119,6,FALSE)="","",VLOOKUP($G118,EA_23_I!$G$3:$L$119,6,FALSE)),"")</f>
        <v>S/I</v>
      </c>
      <c r="AR118" s="378"/>
      <c r="AS118" s="378"/>
      <c r="AT118" s="378"/>
      <c r="AU118" s="378">
        <f>IFERROR(IF(VLOOKUP($G118,BPU_24_I!$G$3:$J$119,4,FALSE)="","",VLOOKUP($G118,BPU_24_I!$G$3:$J$119,4,FALSE)),"")</f>
        <v>142.51</v>
      </c>
      <c r="AV118" s="378">
        <f>IFERROR(IF(VLOOKUP($G118,IS_91_I!$G$3:$H$119,2,FALSE)="","",VLOOKUP($G118,IS_91_I!$G$3:$H$119,2,FALSE)),"")</f>
        <v>17.149999999999999</v>
      </c>
      <c r="AW118" s="378">
        <f>IFERROR(IF(VLOOKUP($G118,IS_40_I!$G$3:$H$119,2,FALSE)="","",VLOOKUP($G118,IS_40_I!$G$3:$H$119,2,FALSE)),"")</f>
        <v>66.53</v>
      </c>
      <c r="AX118" s="378">
        <f>IFERROR(IF(VLOOKUP($G118,IS_31_I!$G$3:$H$119,2,FALSE)="","",VLOOKUP($G118,IS_31_I!$G$3:$H$119,2,FALSE)),"")</f>
        <v>24.02</v>
      </c>
      <c r="AY118" s="378">
        <f>IFERROR(IF(VLOOKUP($G118,IS_32_I!$G$3:$H$119,2,FALSE)="","",VLOOKUP($G118,IS_32_I!$G$3:$H$119,2,FALSE)),"")</f>
        <v>474</v>
      </c>
      <c r="AZ118" s="378">
        <f>IFERROR(IF(VLOOKUP($G118,IS_33_I!$G$3:$H$119,2,FALSE)="","",VLOOKUP($G118,IS_33_I!$G$3:$H$119,2,FALSE)),"")</f>
        <v>8.99</v>
      </c>
      <c r="BA118" s="378">
        <f>IFERROR(IF(VLOOKUP($G118,IS_34_I!$G$3:$H$119,2,FALSE)="","",VLOOKUP($G118,IS_34_I!$G$3:$H$119,2,FALSE)),"")</f>
        <v>1.03</v>
      </c>
      <c r="BB118" s="378">
        <f>IFERROR(IF(VLOOKUP($G118,IS_36_I!$G$3:$I$119,3,FALSE)="","",VLOOKUP($G118,IS_36_I!$G$3:$I$119,3,FALSE)),"")</f>
        <v>10.32</v>
      </c>
      <c r="BC118" s="378">
        <f>IFERROR(IF(VLOOKUP($G118,IS_37_I!$G$3:$I$119,3,FALSE)="","",VLOOKUP($G118,IS_37_I!$G$3:$I$119,3,FALSE)),"")</f>
        <v>24.3</v>
      </c>
      <c r="BD118" s="378" t="str">
        <f>IFERROR(IF(VLOOKUP($G118,IS_39_I!$G$3:$L$119,6,FALSE)="","",VLOOKUP($G118,IS_39_I!$G$3:$L$119,6,FALSE)),"")</f>
        <v>S/I</v>
      </c>
      <c r="BE118" s="378" t="str">
        <f>IFERROR(IF(VLOOKUP($G118,IS_39a_I!$G$3:$J$119,4,FALSE)="","",VLOOKUP($G118,IS_39a_I!$G$3:$J$119,4,FALSE)),"")</f>
        <v>S/I</v>
      </c>
      <c r="BF118" s="378">
        <f>IFERROR(IF(VLOOKUP($G118,IS_58_I!$G$3:$L$119,6,FALSE)="","",VLOOKUP($G118,IS_58_I!$G$3:$L$119,6,FALSE)),"")</f>
        <v>2.2615662962005687</v>
      </c>
      <c r="BG118" s="378"/>
      <c r="BH118" s="378">
        <f>IFERROR(IF(VLOOKUP($G118,DE_48_I!$G$3:$J$119,4,FALSE)="","",VLOOKUP($G118,DE_48_I!$G$3:$J$119,4,FALSE)),"")</f>
        <v>4.57</v>
      </c>
      <c r="BI118" s="378"/>
      <c r="BJ118" s="378">
        <f>IFERROR(IF(VLOOKUP($G118,IS_5_I!$G$3:$J$119,4,FALSE)="","",VLOOKUP($G118,IS_5_I!$G$3:$J$119,4,FALSE)),"")</f>
        <v>0.01</v>
      </c>
      <c r="BK118" s="378" t="str">
        <f>IFERROR(IF(VLOOKUP($G118,EA_48_I!$G$3:$J$119,4,FALSE)="","",VLOOKUP($G118,EA_48_I!$G$3:$J$119,4,FALSE)),"")</f>
        <v>Comuna no costera</v>
      </c>
      <c r="BL118" s="378">
        <f>IFERROR(IF(VLOOKUP($G118,IG_1_I!$G$3:$J$119,4,FALSE)="","",VLOOKUP($G118,IG_1_I!$G$3:$J$119,4,FALSE)),"")</f>
        <v>55.69</v>
      </c>
      <c r="BM118" s="378" t="str">
        <f>IFERROR(IF(VLOOKUP($G118,IG_66_I!$G$3:$H$119,2,FALSE)="","",VLOOKUP($G118,IG_66_I!$G$3:$H$119,2,FALSE)),"")</f>
        <v>NO</v>
      </c>
      <c r="BN118" s="690">
        <f>IFERROR(IF(VLOOKUP($G118,DE_3_I!$G$3:$J$119,4,FALSE)="","",VLOOKUP($G118,DE_3_I!$G$3:$J$119,4,FALSE)),"")</f>
        <v>45.68</v>
      </c>
      <c r="BO118" s="677"/>
      <c r="BP118" s="677"/>
      <c r="BQ118" s="677"/>
      <c r="BR118" s="677"/>
      <c r="BS118" s="378" t="str">
        <f>IFERROR(IF(VLOOKUP($G118,DE_98_IC!#REF!,2,FALSE)="","",VLOOKUP($G118,DE_98_IC!#REF!,2,FALSE)),"")</f>
        <v/>
      </c>
      <c r="BT118" s="378">
        <f>IFERROR(IF(VLOOKUP($G118,IP_6_I!$G$3:$J$119,4,FALSE)="","",VLOOKUP($G118,IP_6_I!$G$3:$J$119,4,FALSE)),"")</f>
        <v>0</v>
      </c>
      <c r="BU118" s="378" t="str">
        <f>IFERROR(IF(VLOOKUP($G118,IP_48_34_34a_I!$G$3:$N$119,7,FALSE)="","",VLOOKUP($G118,IP_48_34_34a_I!$G$3:$N$119,7,FALSE)),"")</f>
        <v>S/ZCH</v>
      </c>
      <c r="BV118" s="378" t="str">
        <f>IFERROR(IF(VLOOKUP($G118,IP_48_34_34a_I!$G$3:$N$119,8,FALSE)="","",VLOOKUP($G118,IP_48_34_34a_I!$G$3:$N$119,8,FALSE)),"")</f>
        <v>S/ZCH</v>
      </c>
      <c r="BW118" s="378" t="str">
        <f>IFERROR(IF(VLOOKUP($G118,IP_48_34_34a_I!$G$3:$N$119,6,FALSE)="","",VLOOKUP($G118,IP_48_34_34a_I!$G$3:$N$119,6,FALSE)),"")</f>
        <v>SI</v>
      </c>
      <c r="BX118" s="378" t="str">
        <f>IFERROR(IF(VLOOKUP($G118,IP_43_43a_I!$G$3:$L$119,5,FALSE)="","",VLOOKUP($G118,IP_43_43a_I!$G$3:$L$119,5,FALSE)),"")</f>
        <v>Sin ZT</v>
      </c>
      <c r="BY118" s="378" t="str">
        <f>IFERROR(IF(VLOOKUP($G118,IP_43_43a_I!$G$3:$L$119,6,FALSE)="","",VLOOKUP($G118,IP_43_43a_I!$G$3:$L$119,6,FALSE)),"")</f>
        <v>Sin ZT</v>
      </c>
      <c r="BZ118" s="378"/>
      <c r="CA118" s="378"/>
      <c r="CB118" s="378"/>
      <c r="CC118" s="378" t="str">
        <f>IFERROR(IF(VLOOKUP($G118,IG_92_I!$G$3:$H$119,2,FALSE)="","",VLOOKUP($G118,IG_92_I!$G$3:$H$119,2,FALSE)),"")</f>
        <v>S/I</v>
      </c>
      <c r="CD118" s="378" t="str">
        <f>IFERROR(IF(VLOOKUP($G118,IG_91_I!$G$3:$K$119,5,FALSE)="","",VLOOKUP($G118,IG_91_I!$G$3:$K$119,5,FALSE)),"")</f>
        <v/>
      </c>
      <c r="CE118" s="378">
        <f>IFERROR(IF(VLOOKUP($G118,IG_90_I!$G$3:$H$119,2,FALSE)="","",VLOOKUP($G118,IG_90_I!$G$3:$H$119,2,FALSE)),"")</f>
        <v>41.99</v>
      </c>
      <c r="CF118" s="96"/>
      <c r="CG118" s="96"/>
      <c r="CH118" s="96"/>
      <c r="CI118" s="96"/>
      <c r="CJ118" s="96"/>
      <c r="CK118" s="96"/>
      <c r="CL118" s="96"/>
      <c r="CM118" s="96"/>
      <c r="CN118" s="96"/>
      <c r="CO118" s="96"/>
      <c r="CP118" s="96"/>
    </row>
    <row r="119" spans="1:94" ht="15" x14ac:dyDescent="0.25">
      <c r="A119" s="429" t="s">
        <v>278</v>
      </c>
      <c r="B119" s="429" t="s">
        <v>326</v>
      </c>
      <c r="C119" s="419" t="s">
        <v>280</v>
      </c>
      <c r="D119" s="392" t="s">
        <v>280</v>
      </c>
      <c r="E119" s="377">
        <v>13001</v>
      </c>
      <c r="F119" s="429" t="s">
        <v>329</v>
      </c>
      <c r="G119" s="677">
        <v>13604</v>
      </c>
      <c r="H119" s="378">
        <f>IFERROR(IF(VLOOKUP($G119,BPU_20_I!$G$3:$H$119,2,FALSE)="","",VLOOKUP($G119,BPU_20_I!$G$3:$H$119,2,FALSE)),"")</f>
        <v>255.61</v>
      </c>
      <c r="I119" s="87">
        <f>IFERROR(IF(VLOOKUP($G119,BPU_21_I!$G$3:$J$119,4,FALSE)="","",VLOOKUP($G119,BPU_21_I!$G$3:$J$119,4,FALSE)),"")</f>
        <v>6.2</v>
      </c>
      <c r="J119" s="378">
        <f>IFERROR(IF(VLOOKUP($G119,BPU_22_I!$G$3:$H$119,2,FALSE)="","",VLOOKUP($G119,BPU_22_I!$G$3:$H$119,2,FALSE)),"")</f>
        <v>2455.8200000000002</v>
      </c>
      <c r="K119" s="378">
        <f>IFERROR(IF(VLOOKUP($G119,BPU_23_I!$G$3:$J$119,4,FALSE)="","",VLOOKUP($G119,BPU_23_I!$G$3:$J$119,4,FALSE)),"")</f>
        <v>3.04</v>
      </c>
      <c r="L119" s="378">
        <f>IFERROR(IF(VLOOKUP($G119,BPU_28a_I!$G$3:$J$119,4,FALSE)="","",VLOOKUP($G119,BPU_28a_I!$G$3:$J$119,4,FALSE)),"")</f>
        <v>82.22</v>
      </c>
      <c r="M119" s="378">
        <f>IFERROR(IF(VLOOKUP($G119,BPU_28b_I!$G$3:$J$119,4,FALSE)="","",VLOOKUP($G119,BPU_28b_I!$G$3:$J$119,4,FALSE)),"")</f>
        <v>68.099999999999994</v>
      </c>
      <c r="N119" s="378">
        <f>IFERROR(IF(VLOOKUP($G119,BPU_29_I!$G$3:$L$119,6,FALSE)="","",VLOOKUP($G119,BPU_29_I!$G$3:$L$119,6,FALSE)),"")</f>
        <v>7.17</v>
      </c>
      <c r="O119" s="378">
        <f>IFERROR(IF(VLOOKUP($G119,BPU_7_I!$G$3:$H$119,2,FALSE)="","",VLOOKUP($G119,BPU_7_I!$G$3:$H$119,2,FALSE)),"")</f>
        <v>1289.3599999999999</v>
      </c>
      <c r="P119" s="378">
        <f>IFERROR(IF(VLOOKUP($G119,BPU_8_I!$G$3:$J$119,4,FALSE)="","",VLOOKUP($G119,BPU_8_I!$G$3:$J$119,4,FALSE)),"")</f>
        <v>6.92</v>
      </c>
      <c r="Q119" s="378">
        <f>IFERROR(IF(VLOOKUP($G119,BPU_3_I!$G$3:$H$119,2,FALSE)="","",VLOOKUP($G119,BPU_3_I!$G$3:$H$119,2,FALSE)),"")</f>
        <v>652.16999999999996</v>
      </c>
      <c r="R119" s="378">
        <f>IFERROR(IF(VLOOKUP($G119,BPU_4_I!$G$3:$H$119,2,FALSE)="","",VLOOKUP($G119,BPU_4_I!$G$3:$H$119,2,FALSE)),"")</f>
        <v>0.98</v>
      </c>
      <c r="S119" s="378">
        <f>IFERROR(IF(VLOOKUP($G119,BPU_1_I!$G$3:$H$119,2,FALSE)="","",VLOOKUP($G119,BPU_1_I!$G$3:$H$119,2,FALSE)),"")</f>
        <v>809.82</v>
      </c>
      <c r="T119" s="378">
        <f>IFERROR(IF(VLOOKUP($G119,BPU_25_I!$G$3:$H$119,2,FALSE)="","",VLOOKUP($G119,BPU_25_I!$G$3:$H$119,2,FALSE)),"")</f>
        <v>3079.73</v>
      </c>
      <c r="U119" s="378" t="str">
        <f>IFERROR(IF(VLOOKUP($G119,BPU_26_26x_26b_I!$G$3:$H$119,2,FALSE)="","",VLOOKUP($G119,BPU_26_26x_26b_I!$G$3:$H$119,2,FALSE)),"")</f>
        <v>S/I</v>
      </c>
      <c r="V119" s="378" t="str">
        <f>IFERROR(IF(VLOOKUP($G119,BPU_26_26x_26b_I!$G$3:$I$119,3,FALSE)="","",VLOOKUP($G119,BPU_26_26x_26b_I!$G$3:$I$119,3,FALSE)),"")</f>
        <v>S/I</v>
      </c>
      <c r="W119" s="378">
        <f>IFERROR(IF(VLOOKUP($G119,BPU_26_26x_26b_I!$G$3:$J$119,4,FALSE)="","",VLOOKUP($G119,BPU_26_26x_26b_I!$G$3:$J$119,4,FALSE)),"")</f>
        <v>0.1</v>
      </c>
      <c r="X119" s="378"/>
      <c r="Y119" s="378" t="str">
        <f>IFERROR(IF(VLOOKUP($G119,EA_93_I!$G$3:$L$119,6,FALSE)="","",VLOOKUP($G119,EA_93_I!$G$3:$L$119,6,FALSE)),"")</f>
        <v>S/I</v>
      </c>
      <c r="Z119" s="689">
        <v>23.5</v>
      </c>
      <c r="AA119" s="378">
        <f>IFERROR(IF(VLOOKUP($G119,DE_102_105_16_29_33_I!$G$3:$L$119,6,FALSE)="","",VLOOKUP($G119,DE_102_105_16_29_33_I!$G$3:$L$119,6,FALSE)),"")</f>
        <v>1.5</v>
      </c>
      <c r="AB119" s="378">
        <f>IFERROR(IF(VLOOKUP($G119,DE_102_105_16_29_33_I!$G$3:$L$119,2,FALSE)="","",VLOOKUP($G119,DE_102_105_16_29_33_I!$G$3:$L$119,2,FALSE)),"")</f>
        <v>34.299999999999997</v>
      </c>
      <c r="AC119" s="378">
        <f>IFERROR(IF(VLOOKUP($G119,DE_102_105_16_29_33_I!$G$3:$L$119,3,FALSE)="","",VLOOKUP($G119,DE_102_105_16_29_33_I!$G$3:$L$119,3,FALSE)),"")</f>
        <v>82.6</v>
      </c>
      <c r="AD119" s="378">
        <f>IFERROR(IF(VLOOKUP($G119,DE_28_I!$G$3:$J$119,4,FALSE)="","",VLOOKUP($G119,DE_28_I!$G$3:$J$119,4,FALSE)),"")</f>
        <v>2.8761252840173719</v>
      </c>
      <c r="AE119" s="378">
        <f>IFERROR(IF(VLOOKUP($G119,DE_31_I!$G$3:$J$119,4,FALSE)="","",VLOOKUP($G119,DE_31_I!$G$3:$J$119,4,FALSE)),"")</f>
        <v>291.92671632776324</v>
      </c>
      <c r="AF119" s="378">
        <f>IFERROR(IF(VLOOKUP($G119,DE_102_105_16_29_33_I!$G$3:$L$119,4,FALSE)="","",VLOOKUP($G119,DE_102_105_16_29_33_I!$G$3:$L$119,4,FALSE)),"")</f>
        <v>90</v>
      </c>
      <c r="AG119" s="378">
        <f>IFERROR(IF(VLOOKUP($G119,DE_102_105_16_29_33_I!$G$3:$L$119,5,FALSE)="","",VLOOKUP($G119,DE_102_105_16_29_33_I!$G$3:$L$119,5,FALSE)),"")</f>
        <v>120</v>
      </c>
      <c r="AH119" s="378"/>
      <c r="AI119" s="378">
        <f>IFERROR(IF(VLOOKUP($G119,EA_10_90_I!$G$3:$I$119,2,FALSE)="","",VLOOKUP($G119,EA_10_90_I!$G$3:$I$119,2,FALSE)),"")</f>
        <v>14.95</v>
      </c>
      <c r="AJ119" s="378">
        <f>IFERROR(IF(VLOOKUP($G119,EA_10_90_I!$G$3:$I$119,3,FALSE)="","",VLOOKUP($G119,EA_10_90_I!$G$3:$I$119,3,FALSE)),"")</f>
        <v>8.16</v>
      </c>
      <c r="AK119" s="378"/>
      <c r="AL119" s="378"/>
      <c r="AM119" s="690">
        <f>IFERROR(IF(VLOOKUP($G119,EA_34_I!$G$3:$J$119,4,FALSE)="","",VLOOKUP($G119,EA_34_I!$G$3:$J$119,4,FALSE)),"")</f>
        <v>1.3295653465514272</v>
      </c>
      <c r="AN119" s="378" t="str">
        <f>IFERROR(IF(VLOOKUP($G119,EA_35_I!$G$3:$J$119,4,FALSE)="","",VLOOKUP($G119,EA_35_I!$G$3:$J$119,4,FALSE)),"")</f>
        <v>S/R</v>
      </c>
      <c r="AO119" s="378">
        <f>IFERROR(IF(VLOOKUP($G119,EA_22_22a_I!$G$3:$J$119,4,FALSE)="","",VLOOKUP($G119,EA_22_22a_I!$G$3:$J$119,4,FALSE)),"")</f>
        <v>678.02</v>
      </c>
      <c r="AP119" s="378">
        <f>IFERROR(IF(VLOOKUP($G119,EA_22_22a_I!$G$3:$L$119,6,FALSE)="","",VLOOKUP($G119,EA_22_22a_I!$G$3:$L$119,6,FALSE)),"")</f>
        <v>376.52</v>
      </c>
      <c r="AQ119" s="378">
        <f>IFERROR(IF(VLOOKUP($G119,EA_23_I!$G$3:$L$119,6,FALSE)="","",VLOOKUP($G119,EA_23_I!$G$3:$L$119,6,FALSE)),"")</f>
        <v>0.24</v>
      </c>
      <c r="AR119" s="378"/>
      <c r="AS119" s="378"/>
      <c r="AT119" s="378"/>
      <c r="AU119" s="378">
        <f>IFERROR(IF(VLOOKUP($G119,BPU_24_I!$G$3:$J$119,4,FALSE)="","",VLOOKUP($G119,BPU_24_I!$G$3:$J$119,4,FALSE)),"")</f>
        <v>448</v>
      </c>
      <c r="AV119" s="378">
        <f>IFERROR(IF(VLOOKUP($G119,IS_91_I!$G$3:$H$119,2,FALSE)="","",VLOOKUP($G119,IS_91_I!$G$3:$H$119,2,FALSE)),"")</f>
        <v>28.97</v>
      </c>
      <c r="AW119" s="378">
        <f>IFERROR(IF(VLOOKUP($G119,IS_40_I!$G$3:$H$119,2,FALSE)="","",VLOOKUP($G119,IS_40_I!$G$3:$H$119,2,FALSE)),"")</f>
        <v>32.25</v>
      </c>
      <c r="AX119" s="378">
        <f>IFERROR(IF(VLOOKUP($G119,IS_31_I!$G$3:$H$119,2,FALSE)="","",VLOOKUP($G119,IS_31_I!$G$3:$H$119,2,FALSE)),"")</f>
        <v>17.43</v>
      </c>
      <c r="AY119" s="378">
        <f>IFERROR(IF(VLOOKUP($G119,IS_32_I!$G$3:$H$119,2,FALSE)="","",VLOOKUP($G119,IS_32_I!$G$3:$H$119,2,FALSE)),"")</f>
        <v>1154</v>
      </c>
      <c r="AZ119" s="378">
        <f>IFERROR(IF(VLOOKUP($G119,IS_33_I!$G$3:$H$119,2,FALSE)="","",VLOOKUP($G119,IS_33_I!$G$3:$H$119,2,FALSE)),"")</f>
        <v>8.2100000000000009</v>
      </c>
      <c r="BA119" s="378">
        <f>IFERROR(IF(VLOOKUP($G119,IS_34_I!$G$3:$H$119,2,FALSE)="","",VLOOKUP($G119,IS_34_I!$G$3:$H$119,2,FALSE)),"")</f>
        <v>1.88</v>
      </c>
      <c r="BB119" s="378">
        <f>IFERROR(IF(VLOOKUP($G119,IS_36_I!$G$3:$I$119,3,FALSE)="","",VLOOKUP($G119,IS_36_I!$G$3:$I$119,3,FALSE)),"")</f>
        <v>10.27</v>
      </c>
      <c r="BC119" s="378">
        <f>IFERROR(IF(VLOOKUP($G119,IS_37_I!$G$3:$I$119,3,FALSE)="","",VLOOKUP($G119,IS_37_I!$G$3:$I$119,3,FALSE)),"")</f>
        <v>21.13</v>
      </c>
      <c r="BD119" s="378">
        <f>IFERROR(IF(VLOOKUP($G119,IS_39_I!$G$3:$L$119,6,FALSE)="","",VLOOKUP($G119,IS_39_I!$G$3:$L$119,6,FALSE)),"")</f>
        <v>50</v>
      </c>
      <c r="BE119" s="378">
        <f>IFERROR(IF(VLOOKUP($G119,IS_39a_I!$G$3:$J$119,4,FALSE)="","",VLOOKUP($G119,IS_39a_I!$G$3:$J$119,4,FALSE)),"")</f>
        <v>22.13</v>
      </c>
      <c r="BF119" s="378">
        <f>IFERROR(IF(VLOOKUP($G119,IS_58_I!$G$3:$L$119,6,FALSE)="","",VLOOKUP($G119,IS_58_I!$G$3:$L$119,6,FALSE)),"")</f>
        <v>0.545025741321292</v>
      </c>
      <c r="BG119" s="378"/>
      <c r="BH119" s="378">
        <f>IFERROR(IF(VLOOKUP($G119,DE_48_I!$G$3:$J$119,4,FALSE)="","",VLOOKUP($G119,DE_48_I!$G$3:$J$119,4,FALSE)),"")</f>
        <v>8.18</v>
      </c>
      <c r="BI119" s="378"/>
      <c r="BJ119" s="378">
        <f>IFERROR(IF(VLOOKUP($G119,IS_5_I!$G$3:$J$119,4,FALSE)="","",VLOOKUP($G119,IS_5_I!$G$3:$J$119,4,FALSE)),"")</f>
        <v>0.02</v>
      </c>
      <c r="BK119" s="378" t="str">
        <f>IFERROR(IF(VLOOKUP($G119,EA_48_I!$G$3:$J$119,4,FALSE)="","",VLOOKUP($G119,EA_48_I!$G$3:$J$119,4,FALSE)),"")</f>
        <v>Comuna no costera</v>
      </c>
      <c r="BL119" s="378">
        <f>IFERROR(IF(VLOOKUP($G119,IG_1_I!$G$3:$J$119,4,FALSE)="","",VLOOKUP($G119,IG_1_I!$G$3:$J$119,4,FALSE)),"")</f>
        <v>60.52</v>
      </c>
      <c r="BM119" s="378" t="str">
        <f>IFERROR(IF(VLOOKUP($G119,IG_66_I!$G$3:$H$119,2,FALSE)="","",VLOOKUP($G119,IG_66_I!$G$3:$H$119,2,FALSE)),"")</f>
        <v>NO</v>
      </c>
      <c r="BN119" s="690">
        <f>IFERROR(IF(VLOOKUP($G119,DE_3_I!$G$3:$J$119,4,FALSE)="","",VLOOKUP($G119,DE_3_I!$G$3:$J$119,4,FALSE)),"")</f>
        <v>38.89</v>
      </c>
      <c r="BO119" s="677"/>
      <c r="BP119" s="677"/>
      <c r="BQ119" s="677"/>
      <c r="BR119" s="677"/>
      <c r="BS119" s="378" t="str">
        <f>IFERROR(IF(VLOOKUP($G119,DE_98_IC!#REF!,2,FALSE)="","",VLOOKUP($G119,DE_98_IC!#REF!,2,FALSE)),"")</f>
        <v/>
      </c>
      <c r="BT119" s="378">
        <f>IFERROR(IF(VLOOKUP($G119,IP_6_I!$G$3:$J$119,4,FALSE)="","",VLOOKUP($G119,IP_6_I!$G$3:$J$119,4,FALSE)),"")</f>
        <v>0</v>
      </c>
      <c r="BU119" s="378" t="str">
        <f>IFERROR(IF(VLOOKUP($G119,IP_48_34_34a_I!$G$3:$N$119,7,FALSE)="","",VLOOKUP($G119,IP_48_34_34a_I!$G$3:$N$119,7,FALSE)),"")</f>
        <v>S/ZCH</v>
      </c>
      <c r="BV119" s="378" t="str">
        <f>IFERROR(IF(VLOOKUP($G119,IP_48_34_34a_I!$G$3:$N$119,8,FALSE)="","",VLOOKUP($G119,IP_48_34_34a_I!$G$3:$N$119,8,FALSE)),"")</f>
        <v>S/ZCH</v>
      </c>
      <c r="BW119" s="378" t="str">
        <f>IFERROR(IF(VLOOKUP($G119,IP_48_34_34a_I!$G$3:$N$119,6,FALSE)="","",VLOOKUP($G119,IP_48_34_34a_I!$G$3:$N$119,6,FALSE)),"")</f>
        <v>NO</v>
      </c>
      <c r="BX119" s="378" t="str">
        <f>IFERROR(IF(VLOOKUP($G119,IP_43_43a_I!$G$3:$L$119,5,FALSE)="","",VLOOKUP($G119,IP_43_43a_I!$G$3:$L$119,5,FALSE)),"")</f>
        <v>Sin ZT</v>
      </c>
      <c r="BY119" s="378" t="str">
        <f>IFERROR(IF(VLOOKUP($G119,IP_43_43a_I!$G$3:$L$119,6,FALSE)="","",VLOOKUP($G119,IP_43_43a_I!$G$3:$L$119,6,FALSE)),"")</f>
        <v>Sin ZT</v>
      </c>
      <c r="BZ119" s="378"/>
      <c r="CA119" s="378"/>
      <c r="CB119" s="378"/>
      <c r="CC119" s="378" t="str">
        <f>IFERROR(IF(VLOOKUP($G119,IG_92_I!$G$3:$H$119,2,FALSE)="","",VLOOKUP($G119,IG_92_I!$G$3:$H$119,2,FALSE)),"")</f>
        <v>S/I</v>
      </c>
      <c r="CD119" s="378" t="str">
        <f>IFERROR(IF(VLOOKUP($G119,IG_91_I!$G$3:$K$119,5,FALSE)="","",VLOOKUP($G119,IG_91_I!$G$3:$K$119,5,FALSE)),"")</f>
        <v/>
      </c>
      <c r="CE119" s="378">
        <f>IFERROR(IF(VLOOKUP($G119,IG_90_I!$G$3:$H$119,2,FALSE)="","",VLOOKUP($G119,IG_90_I!$G$3:$H$119,2,FALSE)),"")</f>
        <v>39.14</v>
      </c>
      <c r="CF119" s="96"/>
      <c r="CG119" s="96"/>
      <c r="CH119" s="96"/>
      <c r="CI119" s="96"/>
      <c r="CJ119" s="96"/>
      <c r="CK119" s="96"/>
      <c r="CL119" s="96"/>
      <c r="CM119" s="96"/>
      <c r="CN119" s="96"/>
      <c r="CO119" s="96"/>
      <c r="CP119" s="96"/>
    </row>
    <row r="120" spans="1:94" ht="15" x14ac:dyDescent="0.25">
      <c r="A120" s="429" t="s">
        <v>278</v>
      </c>
      <c r="B120" s="429" t="s">
        <v>326</v>
      </c>
      <c r="C120" s="419" t="s">
        <v>280</v>
      </c>
      <c r="D120" s="392" t="s">
        <v>280</v>
      </c>
      <c r="E120" s="377">
        <v>13001</v>
      </c>
      <c r="F120" s="429" t="s">
        <v>330</v>
      </c>
      <c r="G120" s="677">
        <v>13605</v>
      </c>
      <c r="H120" s="378">
        <f>IFERROR(IF(VLOOKUP($G120,BPU_20_I!$G$3:$H$119,2,FALSE)="","",VLOOKUP($G120,BPU_20_I!$G$3:$H$119,2,FALSE)),"")</f>
        <v>313.7</v>
      </c>
      <c r="I120" s="87">
        <f>IFERROR(IF(VLOOKUP($G120,BPU_21_I!$G$3:$J$119,4,FALSE)="","",VLOOKUP($G120,BPU_21_I!$G$3:$J$119,4,FALSE)),"")</f>
        <v>3.25</v>
      </c>
      <c r="J120" s="378">
        <f>IFERROR(IF(VLOOKUP($G120,BPU_22_I!$G$3:$H$119,2,FALSE)="","",VLOOKUP($G120,BPU_22_I!$G$3:$H$119,2,FALSE)),"")</f>
        <v>3644.1</v>
      </c>
      <c r="K120" s="378">
        <f>IFERROR(IF(VLOOKUP($G120,BPU_23_I!$G$3:$J$119,4,FALSE)="","",VLOOKUP($G120,BPU_23_I!$G$3:$J$119,4,FALSE)),"")</f>
        <v>7.55</v>
      </c>
      <c r="L120" s="378">
        <f>IFERROR(IF(VLOOKUP($G120,BPU_28a_I!$G$3:$J$119,4,FALSE)="","",VLOOKUP($G120,BPU_28a_I!$G$3:$J$119,4,FALSE)),"")</f>
        <v>72.17</v>
      </c>
      <c r="M120" s="378">
        <f>IFERROR(IF(VLOOKUP($G120,BPU_28b_I!$G$3:$J$119,4,FALSE)="","",VLOOKUP($G120,BPU_28b_I!$G$3:$J$119,4,FALSE)),"")</f>
        <v>31.86</v>
      </c>
      <c r="N120" s="378">
        <f>IFERROR(IF(VLOOKUP($G120,BPU_29_I!$G$3:$L$119,6,FALSE)="","",VLOOKUP($G120,BPU_29_I!$G$3:$L$119,6,FALSE)),"")</f>
        <v>4.75</v>
      </c>
      <c r="O120" s="378">
        <f>IFERROR(IF(VLOOKUP($G120,BPU_7_I!$G$3:$H$119,2,FALSE)="","",VLOOKUP($G120,BPU_7_I!$G$3:$H$119,2,FALSE)),"")</f>
        <v>1319.17</v>
      </c>
      <c r="P120" s="378">
        <f>IFERROR(IF(VLOOKUP($G120,BPU_8_I!$G$3:$J$119,4,FALSE)="","",VLOOKUP($G120,BPU_8_I!$G$3:$J$119,4,FALSE)),"")</f>
        <v>8.68</v>
      </c>
      <c r="Q120" s="378">
        <f>IFERROR(IF(VLOOKUP($G120,BPU_3_I!$G$3:$H$119,2,FALSE)="","",VLOOKUP($G120,BPU_3_I!$G$3:$H$119,2,FALSE)),"")</f>
        <v>636.77</v>
      </c>
      <c r="R120" s="378">
        <f>IFERROR(IF(VLOOKUP($G120,BPU_4_I!$G$3:$H$119,2,FALSE)="","",VLOOKUP($G120,BPU_4_I!$G$3:$H$119,2,FALSE)),"")</f>
        <v>0.84</v>
      </c>
      <c r="S120" s="378">
        <f>IFERROR(IF(VLOOKUP($G120,BPU_1_I!$G$3:$H$119,2,FALSE)="","",VLOOKUP($G120,BPU_1_I!$G$3:$H$119,2,FALSE)),"")</f>
        <v>998.6</v>
      </c>
      <c r="T120" s="378" t="str">
        <f>IFERROR(IF(VLOOKUP($G120,BPU_25_I!$G$3:$H$119,2,FALSE)="","",VLOOKUP($G120,BPU_25_I!$G$3:$H$119,2,FALSE)),"")</f>
        <v>S/I</v>
      </c>
      <c r="U120" s="378" t="str">
        <f>IFERROR(IF(VLOOKUP($G120,BPU_26_26x_26b_I!$G$3:$H$119,2,FALSE)="","",VLOOKUP($G120,BPU_26_26x_26b_I!$G$3:$H$119,2,FALSE)),"")</f>
        <v>S/I</v>
      </c>
      <c r="V120" s="378" t="str">
        <f>IFERROR(IF(VLOOKUP($G120,BPU_26_26x_26b_I!$G$3:$I$119,3,FALSE)="","",VLOOKUP($G120,BPU_26_26x_26b_I!$G$3:$I$119,3,FALSE)),"")</f>
        <v>S/I</v>
      </c>
      <c r="W120" s="378" t="str">
        <f>IFERROR(IF(VLOOKUP($G120,BPU_26_26x_26b_I!$G$3:$J$119,4,FALSE)="","",VLOOKUP($G120,BPU_26_26x_26b_I!$G$3:$J$119,4,FALSE)),"")</f>
        <v>S/I</v>
      </c>
      <c r="X120" s="378"/>
      <c r="Y120" s="378">
        <f>IFERROR(IF(VLOOKUP($G120,EA_93_I!$G$3:$L$119,6,FALSE)="","",VLOOKUP($G120,EA_93_I!$G$3:$L$119,6,FALSE)),"")</f>
        <v>0.67</v>
      </c>
      <c r="Z120" s="689">
        <v>16</v>
      </c>
      <c r="AA120" s="378">
        <f>IFERROR(IF(VLOOKUP($G120,DE_102_105_16_29_33_I!$G$3:$L$119,6,FALSE)="","",VLOOKUP($G120,DE_102_105_16_29_33_I!$G$3:$L$119,6,FALSE)),"")</f>
        <v>1.6</v>
      </c>
      <c r="AB120" s="378">
        <f>IFERROR(IF(VLOOKUP($G120,DE_102_105_16_29_33_I!$G$3:$L$119,2,FALSE)="","",VLOOKUP($G120,DE_102_105_16_29_33_I!$G$3:$L$119,2,FALSE)),"")</f>
        <v>33.5</v>
      </c>
      <c r="AC120" s="378">
        <f>IFERROR(IF(VLOOKUP($G120,DE_102_105_16_29_33_I!$G$3:$L$119,3,FALSE)="","",VLOOKUP($G120,DE_102_105_16_29_33_I!$G$3:$L$119,3,FALSE)),"")</f>
        <v>71.900000000000006</v>
      </c>
      <c r="AD120" s="378">
        <f>IFERROR(IF(VLOOKUP($G120,DE_28_I!$G$3:$J$119,4,FALSE)="","",VLOOKUP($G120,DE_28_I!$G$3:$J$119,4,FALSE)),"")</f>
        <v>1.0282247699347078</v>
      </c>
      <c r="AE120" s="378">
        <f>IFERROR(IF(VLOOKUP($G120,DE_31_I!$G$3:$J$119,4,FALSE)="","",VLOOKUP($G120,DE_31_I!$G$3:$J$119,4,FALSE)),"")</f>
        <v>264.25376587321989</v>
      </c>
      <c r="AF120" s="378">
        <f>IFERROR(IF(VLOOKUP($G120,DE_102_105_16_29_33_I!$G$3:$L$119,4,FALSE)="","",VLOOKUP($G120,DE_102_105_16_29_33_I!$G$3:$L$119,4,FALSE)),"")</f>
        <v>120</v>
      </c>
      <c r="AG120" s="378">
        <f>IFERROR(IF(VLOOKUP($G120,DE_102_105_16_29_33_I!$G$3:$L$119,5,FALSE)="","",VLOOKUP($G120,DE_102_105_16_29_33_I!$G$3:$L$119,5,FALSE)),"")</f>
        <v>130</v>
      </c>
      <c r="AH120" s="378"/>
      <c r="AI120" s="378" t="str">
        <f>IFERROR(IF(VLOOKUP($G120,EA_10_90_I!$G$3:$I$119,2,FALSE)="","",VLOOKUP($G120,EA_10_90_I!$G$3:$I$119,2,FALSE)),"")</f>
        <v>S/I</v>
      </c>
      <c r="AJ120" s="378" t="str">
        <f>IFERROR(IF(VLOOKUP($G120,EA_10_90_I!$G$3:$I$119,3,FALSE)="","",VLOOKUP($G120,EA_10_90_I!$G$3:$I$119,3,FALSE)),"")</f>
        <v>S/I</v>
      </c>
      <c r="AK120" s="378"/>
      <c r="AL120" s="378"/>
      <c r="AM120" s="690">
        <f>IFERROR(IF(VLOOKUP($G120,EA_34_I!$G$3:$J$119,4,FALSE)="","",VLOOKUP($G120,EA_34_I!$G$3:$J$119,4,FALSE)),"")</f>
        <v>1.1234048606861076</v>
      </c>
      <c r="AN120" s="378">
        <f>IFERROR(IF(VLOOKUP($G120,EA_35_I!$G$3:$J$119,4,FALSE)="","",VLOOKUP($G120,EA_35_I!$G$3:$J$119,4,FALSE)),"")</f>
        <v>1.1299999999999999</v>
      </c>
      <c r="AO120" s="378">
        <f>IFERROR(IF(VLOOKUP($G120,EA_22_22a_I!$G$3:$J$119,4,FALSE)="","",VLOOKUP($G120,EA_22_22a_I!$G$3:$J$119,4,FALSE)),"")</f>
        <v>693.8</v>
      </c>
      <c r="AP120" s="378">
        <f>IFERROR(IF(VLOOKUP($G120,EA_22_22a_I!$G$3:$L$119,6,FALSE)="","",VLOOKUP($G120,EA_22_22a_I!$G$3:$L$119,6,FALSE)),"")</f>
        <v>552.13</v>
      </c>
      <c r="AQ120" s="378">
        <f>IFERROR(IF(VLOOKUP($G120,EA_23_I!$G$3:$L$119,6,FALSE)="","",VLOOKUP($G120,EA_23_I!$G$3:$L$119,6,FALSE)),"")</f>
        <v>0.02</v>
      </c>
      <c r="AR120" s="378"/>
      <c r="AS120" s="378"/>
      <c r="AT120" s="378"/>
      <c r="AU120" s="378">
        <f>IFERROR(IF(VLOOKUP($G120,BPU_24_I!$G$3:$J$119,4,FALSE)="","",VLOOKUP($G120,BPU_24_I!$G$3:$J$119,4,FALSE)),"")</f>
        <v>538.30999999999995</v>
      </c>
      <c r="AV120" s="378">
        <f>IFERROR(IF(VLOOKUP($G120,IS_91_I!$G$3:$H$119,2,FALSE)="","",VLOOKUP($G120,IS_91_I!$G$3:$H$119,2,FALSE)),"")</f>
        <v>11.74</v>
      </c>
      <c r="AW120" s="378">
        <f>IFERROR(IF(VLOOKUP($G120,IS_40_I!$G$3:$H$119,2,FALSE)="","",VLOOKUP($G120,IS_40_I!$G$3:$H$119,2,FALSE)),"")</f>
        <v>42.57</v>
      </c>
      <c r="AX120" s="378">
        <f>IFERROR(IF(VLOOKUP($G120,IS_31_I!$G$3:$H$119,2,FALSE)="","",VLOOKUP($G120,IS_31_I!$G$3:$H$119,2,FALSE)),"")</f>
        <v>13.13</v>
      </c>
      <c r="AY120" s="378">
        <f>IFERROR(IF(VLOOKUP($G120,IS_32_I!$G$3:$H$119,2,FALSE)="","",VLOOKUP($G120,IS_32_I!$G$3:$H$119,2,FALSE)),"")</f>
        <v>1223</v>
      </c>
      <c r="AZ120" s="378">
        <f>IFERROR(IF(VLOOKUP($G120,IS_33_I!$G$3:$H$119,2,FALSE)="","",VLOOKUP($G120,IS_33_I!$G$3:$H$119,2,FALSE)),"")</f>
        <v>7.82</v>
      </c>
      <c r="BA120" s="378">
        <f>IFERROR(IF(VLOOKUP($G120,IS_34_I!$G$3:$H$119,2,FALSE)="","",VLOOKUP($G120,IS_34_I!$G$3:$H$119,2,FALSE)),"")</f>
        <v>1.27</v>
      </c>
      <c r="BB120" s="378">
        <f>IFERROR(IF(VLOOKUP($G120,IS_36_I!$G$3:$I$119,3,FALSE)="","",VLOOKUP($G120,IS_36_I!$G$3:$I$119,3,FALSE)),"")</f>
        <v>7.92</v>
      </c>
      <c r="BC120" s="378">
        <f>IFERROR(IF(VLOOKUP($G120,IS_37_I!$G$3:$I$119,3,FALSE)="","",VLOOKUP($G120,IS_37_I!$G$3:$I$119,3,FALSE)),"")</f>
        <v>14.91</v>
      </c>
      <c r="BD120" s="378">
        <f>IFERROR(IF(VLOOKUP($G120,IS_39_I!$G$3:$L$119,6,FALSE)="","",VLOOKUP($G120,IS_39_I!$G$3:$L$119,6,FALSE)),"")</f>
        <v>84.61</v>
      </c>
      <c r="BE120" s="378">
        <f>IFERROR(IF(VLOOKUP($G120,IS_39a_I!$G$3:$J$119,4,FALSE)="","",VLOOKUP($G120,IS_39a_I!$G$3:$J$119,4,FALSE)),"")</f>
        <v>19.75</v>
      </c>
      <c r="BF120" s="378">
        <f>IFERROR(IF(VLOOKUP($G120,IS_58_I!$G$3:$L$119,6,FALSE)="","",VLOOKUP($G120,IS_58_I!$G$3:$L$119,6,FALSE)),"")</f>
        <v>0.16143128887974911</v>
      </c>
      <c r="BG120" s="378"/>
      <c r="BH120" s="378">
        <f>IFERROR(IF(VLOOKUP($G120,DE_48_I!$G$3:$J$119,4,FALSE)="","",VLOOKUP($G120,DE_48_I!$G$3:$J$119,4,FALSE)),"")</f>
        <v>3.15</v>
      </c>
      <c r="BI120" s="378"/>
      <c r="BJ120" s="378">
        <f>IFERROR(IF(VLOOKUP($G120,IS_5_I!$G$3:$J$119,4,FALSE)="","",VLOOKUP($G120,IS_5_I!$G$3:$J$119,4,FALSE)),"")</f>
        <v>0.04</v>
      </c>
      <c r="BK120" s="378" t="str">
        <f>IFERROR(IF(VLOOKUP($G120,EA_48_I!$G$3:$J$119,4,FALSE)="","",VLOOKUP($G120,EA_48_I!$G$3:$J$119,4,FALSE)),"")</f>
        <v>Comuna no costera</v>
      </c>
      <c r="BL120" s="378">
        <f>IFERROR(IF(VLOOKUP($G120,IG_1_I!$G$3:$J$119,4,FALSE)="","",VLOOKUP($G120,IG_1_I!$G$3:$J$119,4,FALSE)),"")</f>
        <v>62.67</v>
      </c>
      <c r="BM120" s="378" t="str">
        <f>IFERROR(IF(VLOOKUP($G120,IG_66_I!$G$3:$H$119,2,FALSE)="","",VLOOKUP($G120,IG_66_I!$G$3:$H$119,2,FALSE)),"")</f>
        <v>NO</v>
      </c>
      <c r="BN120" s="690">
        <f>IFERROR(IF(VLOOKUP($G120,DE_3_I!$G$3:$J$119,4,FALSE)="","",VLOOKUP($G120,DE_3_I!$G$3:$J$119,4,FALSE)),"")</f>
        <v>52.51</v>
      </c>
      <c r="BO120" s="677"/>
      <c r="BP120" s="677"/>
      <c r="BQ120" s="677"/>
      <c r="BR120" s="677"/>
      <c r="BS120" s="378" t="str">
        <f>IFERROR(IF(VLOOKUP($G120,DE_98_IC!#REF!,2,FALSE)="","",VLOOKUP($G120,DE_98_IC!#REF!,2,FALSE)),"")</f>
        <v/>
      </c>
      <c r="BT120" s="378">
        <f>IFERROR(IF(VLOOKUP($G120,IP_6_I!$G$3:$J$119,4,FALSE)="","",VLOOKUP($G120,IP_6_I!$G$3:$J$119,4,FALSE)),"")</f>
        <v>0</v>
      </c>
      <c r="BU120" s="378" t="str">
        <f>IFERROR(IF(VLOOKUP($G120,IP_48_34_34a_I!$G$3:$N$119,7,FALSE)="","",VLOOKUP($G120,IP_48_34_34a_I!$G$3:$N$119,7,FALSE)),"")</f>
        <v>S/ZCH</v>
      </c>
      <c r="BV120" s="378" t="str">
        <f>IFERROR(IF(VLOOKUP($G120,IP_48_34_34a_I!$G$3:$N$119,8,FALSE)="","",VLOOKUP($G120,IP_48_34_34a_I!$G$3:$N$119,8,FALSE)),"")</f>
        <v>S/ZCH</v>
      </c>
      <c r="BW120" s="378" t="str">
        <f>IFERROR(IF(VLOOKUP($G120,IP_48_34_34a_I!$G$3:$N$119,6,FALSE)="","",VLOOKUP($G120,IP_48_34_34a_I!$G$3:$N$119,6,FALSE)),"")</f>
        <v>NO</v>
      </c>
      <c r="BX120" s="378" t="str">
        <f>IFERROR(IF(VLOOKUP($G120,IP_43_43a_I!$G$3:$L$119,5,FALSE)="","",VLOOKUP($G120,IP_43_43a_I!$G$3:$L$119,5,FALSE)),"")</f>
        <v>Sin ZT</v>
      </c>
      <c r="BY120" s="378" t="str">
        <f>IFERROR(IF(VLOOKUP($G120,IP_43_43a_I!$G$3:$L$119,6,FALSE)="","",VLOOKUP($G120,IP_43_43a_I!$G$3:$L$119,6,FALSE)),"")</f>
        <v>Sin ZT</v>
      </c>
      <c r="BZ120" s="378"/>
      <c r="CA120" s="378"/>
      <c r="CB120" s="378"/>
      <c r="CC120" s="378" t="str">
        <f>IFERROR(IF(VLOOKUP($G120,IG_92_I!$G$3:$H$119,2,FALSE)="","",VLOOKUP($G120,IG_92_I!$G$3:$H$119,2,FALSE)),"")</f>
        <v>NO</v>
      </c>
      <c r="CD120" s="378">
        <f>IFERROR(IF(VLOOKUP($G120,IG_91_I!$G$3:$K$119,5,FALSE)="","",VLOOKUP($G120,IG_91_I!$G$3:$K$119,5,FALSE)),"")</f>
        <v>0</v>
      </c>
      <c r="CE120" s="378">
        <f>IFERROR(IF(VLOOKUP($G120,IG_90_I!$G$3:$H$119,2,FALSE)="","",VLOOKUP($G120,IG_90_I!$G$3:$H$119,2,FALSE)),"")</f>
        <v>39.590000000000003</v>
      </c>
      <c r="CF120" s="96"/>
      <c r="CG120" s="96"/>
      <c r="CH120" s="96"/>
      <c r="CI120" s="96"/>
      <c r="CJ120" s="96"/>
      <c r="CK120" s="96"/>
      <c r="CL120" s="96"/>
      <c r="CM120" s="96"/>
      <c r="CN120" s="96"/>
      <c r="CO120" s="96"/>
      <c r="CP120" s="96"/>
    </row>
    <row r="121" spans="1:94" ht="15" x14ac:dyDescent="0.25">
      <c r="A121" s="429" t="s">
        <v>331</v>
      </c>
      <c r="B121" s="429" t="s">
        <v>332</v>
      </c>
      <c r="C121" s="419" t="s">
        <v>181</v>
      </c>
      <c r="D121" s="392" t="s">
        <v>332</v>
      </c>
      <c r="E121" s="377">
        <v>14101</v>
      </c>
      <c r="F121" s="429" t="s">
        <v>332</v>
      </c>
      <c r="G121" s="677">
        <v>14101</v>
      </c>
      <c r="H121" s="378">
        <f>IFERROR(IF(VLOOKUP($G121,BPU_20_I!$G$3:$H$119,2,FALSE)="","",VLOOKUP($G121,BPU_20_I!$G$3:$H$119,2,FALSE)),"")</f>
        <v>385.68</v>
      </c>
      <c r="I121" s="87">
        <f>IFERROR(IF(VLOOKUP($G121,BPU_21_I!$G$3:$J$119,4,FALSE)="","",VLOOKUP($G121,BPU_21_I!$G$3:$J$119,4,FALSE)),"")</f>
        <v>6.41</v>
      </c>
      <c r="J121" s="378">
        <f>IFERROR(IF(VLOOKUP($G121,BPU_22_I!$G$3:$H$119,2,FALSE)="","",VLOOKUP($G121,BPU_22_I!$G$3:$H$119,2,FALSE)),"")</f>
        <v>1425.18</v>
      </c>
      <c r="K121" s="378">
        <f>IFERROR(IF(VLOOKUP($G121,BPU_23_I!$G$3:$J$119,4,FALSE)="","",VLOOKUP($G121,BPU_23_I!$G$3:$J$119,4,FALSE)),"")</f>
        <v>6.81</v>
      </c>
      <c r="L121" s="378">
        <f>IFERROR(IF(VLOOKUP($G121,BPU_28a_I!$G$3:$J$119,4,FALSE)="","",VLOOKUP($G121,BPU_28a_I!$G$3:$J$119,4,FALSE)),"")</f>
        <v>76.48</v>
      </c>
      <c r="M121" s="378">
        <f>IFERROR(IF(VLOOKUP($G121,BPU_28b_I!$G$3:$J$119,4,FALSE)="","",VLOOKUP($G121,BPU_28b_I!$G$3:$J$119,4,FALSE)),"")</f>
        <v>92.23</v>
      </c>
      <c r="N121" s="378">
        <f>IFERROR(IF(VLOOKUP($G121,BPU_29_I!$G$3:$L$119,6,FALSE)="","",VLOOKUP($G121,BPU_29_I!$G$3:$L$119,6,FALSE)),"")</f>
        <v>11.18</v>
      </c>
      <c r="O121" s="378">
        <f>IFERROR(IF(VLOOKUP($G121,BPU_7_I!$G$3:$H$119,2,FALSE)="","",VLOOKUP($G121,BPU_7_I!$G$3:$H$119,2,FALSE)),"")</f>
        <v>1135.19</v>
      </c>
      <c r="P121" s="378">
        <f>IFERROR(IF(VLOOKUP($G121,BPU_8_I!$G$3:$J$119,4,FALSE)="","",VLOOKUP($G121,BPU_8_I!$G$3:$J$119,4,FALSE)),"")</f>
        <v>14.94</v>
      </c>
      <c r="Q121" s="378">
        <f>IFERROR(IF(VLOOKUP($G121,BPU_3_I!$G$3:$H$119,2,FALSE)="","",VLOOKUP($G121,BPU_3_I!$G$3:$H$119,2,FALSE)),"")</f>
        <v>755.06</v>
      </c>
      <c r="R121" s="378">
        <f>IFERROR(IF(VLOOKUP($G121,BPU_4_I!$G$3:$H$119,2,FALSE)="","",VLOOKUP($G121,BPU_4_I!$G$3:$H$119,2,FALSE)),"")</f>
        <v>0.88</v>
      </c>
      <c r="S121" s="378">
        <f>IFERROR(IF(VLOOKUP($G121,BPU_1_I!$G$3:$H$119,2,FALSE)="","",VLOOKUP($G121,BPU_1_I!$G$3:$H$119,2,FALSE)),"")</f>
        <v>758.55</v>
      </c>
      <c r="T121" s="378">
        <f>IFERROR(IF(VLOOKUP($G121,BPU_25_I!$G$3:$H$119,2,FALSE)="","",VLOOKUP($G121,BPU_25_I!$G$3:$H$119,2,FALSE)),"")</f>
        <v>289.2</v>
      </c>
      <c r="U121" s="378">
        <f>IFERROR(IF(VLOOKUP($G121,BPU_26_26x_26b_I!$G$3:$H$119,2,FALSE)="","",VLOOKUP($G121,BPU_26_26x_26b_I!$G$3:$H$119,2,FALSE)),"")</f>
        <v>7.36</v>
      </c>
      <c r="V121" s="378" t="str">
        <f>IFERROR(IF(VLOOKUP($G121,BPU_26_26x_26b_I!$G$3:$I$119,3,FALSE)="","",VLOOKUP($G121,BPU_26_26x_26b_I!$G$3:$I$119,3,FALSE)),"")</f>
        <v>S/I</v>
      </c>
      <c r="W121" s="378" t="str">
        <f>IFERROR(IF(VLOOKUP($G121,BPU_26_26x_26b_I!$G$3:$J$119,4,FALSE)="","",VLOOKUP($G121,BPU_26_26x_26b_I!$G$3:$J$119,4,FALSE)),"")</f>
        <v>S/I</v>
      </c>
      <c r="X121" s="378"/>
      <c r="Y121" s="378">
        <f>IFERROR(IF(VLOOKUP($G121,EA_93_I!$G$3:$L$119,6,FALSE)="","",VLOOKUP($G121,EA_93_I!$G$3:$L$119,6,FALSE)),"")</f>
        <v>3.87</v>
      </c>
      <c r="Z121" s="689">
        <v>19.86</v>
      </c>
      <c r="AA121" s="378">
        <f>IFERROR(IF(VLOOKUP($G121,DE_102_105_16_29_33_I!$G$3:$L$119,6,FALSE)="","",VLOOKUP($G121,DE_102_105_16_29_33_I!$G$3:$L$119,6,FALSE)),"")</f>
        <v>1.1399999999999999</v>
      </c>
      <c r="AB121" s="378">
        <f>IFERROR(IF(VLOOKUP($G121,DE_102_105_16_29_33_I!$G$3:$L$119,2,FALSE)="","",VLOOKUP($G121,DE_102_105_16_29_33_I!$G$3:$L$119,2,FALSE)),"")</f>
        <v>30.6</v>
      </c>
      <c r="AC121" s="378">
        <f>IFERROR(IF(VLOOKUP($G121,DE_102_105_16_29_33_I!$G$3:$L$119,3,FALSE)="","",VLOOKUP($G121,DE_102_105_16_29_33_I!$G$3:$L$119,3,FALSE)),"")</f>
        <v>50.8</v>
      </c>
      <c r="AD121" s="378">
        <f>IFERROR(IF(VLOOKUP($G121,DE_28_I!$G$3:$J$119,4,FALSE)="","",VLOOKUP($G121,DE_28_I!$G$3:$J$119,4,FALSE)),"")</f>
        <v>4.6130780763464418</v>
      </c>
      <c r="AE121" s="378">
        <f>IFERROR(IF(VLOOKUP($G121,DE_31_I!$G$3:$J$119,4,FALSE)="","",VLOOKUP($G121,DE_31_I!$G$3:$J$119,4,FALSE)),"")</f>
        <v>458.42463383692774</v>
      </c>
      <c r="AF121" s="378">
        <f>IFERROR(IF(VLOOKUP($G121,DE_102_105_16_29_33_I!$G$3:$L$119,4,FALSE)="","",VLOOKUP($G121,DE_102_105_16_29_33_I!$G$3:$L$119,4,FALSE)),"")</f>
        <v>40</v>
      </c>
      <c r="AG121" s="378">
        <f>IFERROR(IF(VLOOKUP($G121,DE_102_105_16_29_33_I!$G$3:$L$119,5,FALSE)="","",VLOOKUP($G121,DE_102_105_16_29_33_I!$G$3:$L$119,5,FALSE)),"")</f>
        <v>45</v>
      </c>
      <c r="AH121" s="378"/>
      <c r="AI121" s="378">
        <f>IFERROR(IF(VLOOKUP($G121,EA_10_90_I!$G$3:$I$119,2,FALSE)="","",VLOOKUP($G121,EA_10_90_I!$G$3:$I$119,2,FALSE)),"")</f>
        <v>16.78</v>
      </c>
      <c r="AJ121" s="378">
        <f>IFERROR(IF(VLOOKUP($G121,EA_10_90_I!$G$3:$I$119,3,FALSE)="","",VLOOKUP($G121,EA_10_90_I!$G$3:$I$119,3,FALSE)),"")</f>
        <v>2.36</v>
      </c>
      <c r="AK121" s="378"/>
      <c r="AL121" s="378"/>
      <c r="AM121" s="690">
        <f>IFERROR(IF(VLOOKUP($G121,EA_34_I!$G$3:$J$119,4,FALSE)="","",VLOOKUP($G121,EA_34_I!$G$3:$J$119,4,FALSE)),"")</f>
        <v>1.5969870122894294</v>
      </c>
      <c r="AN121" s="378">
        <f>IFERROR(IF(VLOOKUP($G121,EA_35_I!$G$3:$J$119,4,FALSE)="","",VLOOKUP($G121,EA_35_I!$G$3:$J$119,4,FALSE)),"")</f>
        <v>1.33</v>
      </c>
      <c r="AO121" s="378">
        <f>IFERROR(IF(VLOOKUP($G121,EA_22_22a_I!$G$3:$J$119,4,FALSE)="","",VLOOKUP($G121,EA_22_22a_I!$G$3:$J$119,4,FALSE)),"")</f>
        <v>752.76</v>
      </c>
      <c r="AP121" s="378">
        <f>IFERROR(IF(VLOOKUP($G121,EA_22_22a_I!$G$3:$L$119,6,FALSE)="","",VLOOKUP($G121,EA_22_22a_I!$G$3:$L$119,6,FALSE)),"")</f>
        <v>713.8</v>
      </c>
      <c r="AQ121" s="378">
        <f>IFERROR(IF(VLOOKUP($G121,EA_23_I!$G$3:$L$119,6,FALSE)="","",VLOOKUP($G121,EA_23_I!$G$3:$L$119,6,FALSE)),"")</f>
        <v>0.06</v>
      </c>
      <c r="AR121" s="378"/>
      <c r="AS121" s="378"/>
      <c r="AT121" s="378"/>
      <c r="AU121" s="378">
        <f>IFERROR(IF(VLOOKUP($G121,BPU_24_I!$G$3:$J$119,4,FALSE)="","",VLOOKUP($G121,BPU_24_I!$G$3:$J$119,4,FALSE)),"")</f>
        <v>699.09</v>
      </c>
      <c r="AV121" s="378">
        <f>IFERROR(IF(VLOOKUP($G121,IS_91_I!$G$3:$H$119,2,FALSE)="","",VLOOKUP($G121,IS_91_I!$G$3:$H$119,2,FALSE)),"")</f>
        <v>10.84</v>
      </c>
      <c r="AW121" s="378">
        <f>IFERROR(IF(VLOOKUP($G121,IS_40_I!$G$3:$H$119,2,FALSE)="","",VLOOKUP($G121,IS_40_I!$G$3:$H$119,2,FALSE)),"")</f>
        <v>32.71</v>
      </c>
      <c r="AX121" s="378">
        <f>IFERROR(IF(VLOOKUP($G121,IS_31_I!$G$3:$H$119,2,FALSE)="","",VLOOKUP($G121,IS_31_I!$G$3:$H$119,2,FALSE)),"")</f>
        <v>15.57</v>
      </c>
      <c r="AY121" s="378">
        <f>IFERROR(IF(VLOOKUP($G121,IS_32_I!$G$3:$H$119,2,FALSE)="","",VLOOKUP($G121,IS_32_I!$G$3:$H$119,2,FALSE)),"")</f>
        <v>5332</v>
      </c>
      <c r="AZ121" s="378">
        <f>IFERROR(IF(VLOOKUP($G121,IS_33_I!$G$3:$H$119,2,FALSE)="","",VLOOKUP($G121,IS_33_I!$G$3:$H$119,2,FALSE)),"")</f>
        <v>5.87</v>
      </c>
      <c r="BA121" s="378">
        <f>IFERROR(IF(VLOOKUP($G121,IS_34_I!$G$3:$H$119,2,FALSE)="","",VLOOKUP($G121,IS_34_I!$G$3:$H$119,2,FALSE)),"")</f>
        <v>1.76</v>
      </c>
      <c r="BB121" s="378">
        <f>IFERROR(IF(VLOOKUP($G121,IS_36_I!$G$3:$I$119,3,FALSE)="","",VLOOKUP($G121,IS_36_I!$G$3:$I$119,3,FALSE)),"")</f>
        <v>9.93</v>
      </c>
      <c r="BC121" s="378">
        <f>IFERROR(IF(VLOOKUP($G121,IS_37_I!$G$3:$I$119,3,FALSE)="","",VLOOKUP($G121,IS_37_I!$G$3:$I$119,3,FALSE)),"")</f>
        <v>15.53</v>
      </c>
      <c r="BD121" s="378">
        <f>IFERROR(IF(VLOOKUP($G121,IS_39_I!$G$3:$L$119,6,FALSE)="","",VLOOKUP($G121,IS_39_I!$G$3:$L$119,6,FALSE)),"")</f>
        <v>65.510000000000005</v>
      </c>
      <c r="BE121" s="378">
        <f>IFERROR(IF(VLOOKUP($G121,IS_39a_I!$G$3:$J$119,4,FALSE)="","",VLOOKUP($G121,IS_39a_I!$G$3:$J$119,4,FALSE)),"")</f>
        <v>30.55</v>
      </c>
      <c r="BF121" s="378">
        <f>IFERROR(IF(VLOOKUP($G121,IS_58_I!$G$3:$L$119,6,FALSE)="","",VLOOKUP($G121,IS_58_I!$G$3:$L$119,6,FALSE)),"")</f>
        <v>7.6115788259716294E-2</v>
      </c>
      <c r="BG121" s="378"/>
      <c r="BH121" s="378">
        <f>IFERROR(IF(VLOOKUP($G121,DE_48_I!$G$3:$J$119,4,FALSE)="","",VLOOKUP($G121,DE_48_I!$G$3:$J$119,4,FALSE)),"")</f>
        <v>9.41</v>
      </c>
      <c r="BI121" s="378"/>
      <c r="BJ121" s="378">
        <f>IFERROR(IF(VLOOKUP($G121,IS_5_I!$G$3:$J$119,4,FALSE)="","",VLOOKUP($G121,IS_5_I!$G$3:$J$119,4,FALSE)),"")</f>
        <v>0</v>
      </c>
      <c r="BK121" s="378" t="str">
        <f>IFERROR(IF(VLOOKUP($G121,EA_48_I!$G$3:$J$119,4,FALSE)="","",VLOOKUP($G121,EA_48_I!$G$3:$J$119,4,FALSE)),"")</f>
        <v>S/I</v>
      </c>
      <c r="BL121" s="378">
        <f>IFERROR(IF(VLOOKUP($G121,IG_1_I!$G$3:$J$119,4,FALSE)="","",VLOOKUP($G121,IG_1_I!$G$3:$J$119,4,FALSE)),"")</f>
        <v>11.97</v>
      </c>
      <c r="BM121" s="378" t="str">
        <f>IFERROR(IF(VLOOKUP($G121,IG_66_I!$G$3:$H$119,2,FALSE)="","",VLOOKUP($G121,IG_66_I!$G$3:$H$119,2,FALSE)),"")</f>
        <v>NO</v>
      </c>
      <c r="BN121" s="690">
        <f>IFERROR(IF(VLOOKUP($G121,DE_3_I!$G$3:$J$119,4,FALSE)="","",VLOOKUP($G121,DE_3_I!$G$3:$J$119,4,FALSE)),"")</f>
        <v>49.29</v>
      </c>
      <c r="BO121" s="677"/>
      <c r="BP121" s="677"/>
      <c r="BQ121" s="677"/>
      <c r="BR121" s="677"/>
      <c r="BS121" s="378" t="str">
        <f>IFERROR(IF(VLOOKUP($G121,DE_98_IC!#REF!,2,FALSE)="","",VLOOKUP($G121,DE_98_IC!#REF!,2,FALSE)),"")</f>
        <v/>
      </c>
      <c r="BT121" s="378">
        <f>IFERROR(IF(VLOOKUP($G121,IP_6_I!$G$3:$J$119,4,FALSE)="","",VLOOKUP($G121,IP_6_I!$G$3:$J$119,4,FALSE)),"")</f>
        <v>1.1017753228231528</v>
      </c>
      <c r="BU121" s="378" t="str">
        <f>IFERROR(IF(VLOOKUP($G121,IP_48_34_34a_I!$G$3:$N$119,7,FALSE)="","",VLOOKUP($G121,IP_48_34_34a_I!$G$3:$N$119,7,FALSE)),"")</f>
        <v>S/ZCH</v>
      </c>
      <c r="BV121" s="378" t="str">
        <f>IFERROR(IF(VLOOKUP($G121,IP_48_34_34a_I!$G$3:$N$119,8,FALSE)="","",VLOOKUP($G121,IP_48_34_34a_I!$G$3:$N$119,8,FALSE)),"")</f>
        <v>S/ZCH</v>
      </c>
      <c r="BW121" s="378" t="str">
        <f>IFERROR(IF(VLOOKUP($G121,IP_48_34_34a_I!$G$3:$N$119,6,FALSE)="","",VLOOKUP($G121,IP_48_34_34a_I!$G$3:$N$119,6,FALSE)),"")</f>
        <v>SI</v>
      </c>
      <c r="BX121" s="378">
        <f>IFERROR(IF(VLOOKUP($G121,IP_43_43a_I!$G$3:$L$119,5,FALSE)="","",VLOOKUP($G121,IP_43_43a_I!$G$3:$L$119,5,FALSE)),"")</f>
        <v>0</v>
      </c>
      <c r="BY121" s="378">
        <f>IFERROR(IF(VLOOKUP($G121,IP_43_43a_I!$G$3:$L$119,6,FALSE)="","",VLOOKUP($G121,IP_43_43a_I!$G$3:$L$119,6,FALSE)),"")</f>
        <v>0</v>
      </c>
      <c r="BZ121" s="378"/>
      <c r="CA121" s="378"/>
      <c r="CB121" s="378"/>
      <c r="CC121" s="378" t="str">
        <f>IFERROR(IF(VLOOKUP($G121,IG_92_I!$G$3:$H$119,2,FALSE)="","",VLOOKUP($G121,IG_92_I!$G$3:$H$119,2,FALSE)),"")</f>
        <v>SI</v>
      </c>
      <c r="CD121" s="378">
        <f>IFERROR(IF(VLOOKUP($G121,IG_91_I!$G$3:$K$119,5,FALSE)="","",VLOOKUP($G121,IG_91_I!$G$3:$K$119,5,FALSE)),"")</f>
        <v>790</v>
      </c>
      <c r="CE121" s="378">
        <f>IFERROR(IF(VLOOKUP($G121,IG_90_I!$G$3:$H$119,2,FALSE)="","",VLOOKUP($G121,IG_90_I!$G$3:$H$119,2,FALSE)),"")</f>
        <v>31.33</v>
      </c>
      <c r="CF121" s="96"/>
      <c r="CG121" s="96"/>
      <c r="CH121" s="96"/>
      <c r="CI121" s="96"/>
      <c r="CJ121" s="96"/>
      <c r="CK121" s="96"/>
      <c r="CL121" s="96"/>
      <c r="CM121" s="96"/>
      <c r="CN121" s="96"/>
      <c r="CO121" s="96"/>
      <c r="CP121" s="96"/>
    </row>
    <row r="122" spans="1:94" ht="15" x14ac:dyDescent="0.25">
      <c r="A122" s="429" t="s">
        <v>333</v>
      </c>
      <c r="B122" s="429" t="s">
        <v>334</v>
      </c>
      <c r="C122" s="419" t="s">
        <v>181</v>
      </c>
      <c r="D122" s="392" t="s">
        <v>334</v>
      </c>
      <c r="E122" s="377">
        <v>15101</v>
      </c>
      <c r="F122" s="429" t="s">
        <v>334</v>
      </c>
      <c r="G122" s="677">
        <v>15101</v>
      </c>
      <c r="H122" s="378">
        <f>IFERROR(IF(VLOOKUP($G122,BPU_20_I!$G$3:$H$119,2,FALSE)="","",VLOOKUP($G122,BPU_20_I!$G$3:$H$119,2,FALSE)),"")</f>
        <v>323.99</v>
      </c>
      <c r="I122" s="87">
        <f>IFERROR(IF(VLOOKUP($G122,BPU_21_I!$G$3:$J$119,4,FALSE)="","",VLOOKUP($G122,BPU_21_I!$G$3:$J$119,4,FALSE)),"")</f>
        <v>3.15</v>
      </c>
      <c r="J122" s="378">
        <f>IFERROR(IF(VLOOKUP($G122,BPU_22_I!$G$3:$H$119,2,FALSE)="","",VLOOKUP($G122,BPU_22_I!$G$3:$H$119,2,FALSE)),"")</f>
        <v>1180.32</v>
      </c>
      <c r="K122" s="378">
        <f>IFERROR(IF(VLOOKUP($G122,BPU_23_I!$G$3:$J$119,4,FALSE)="","",VLOOKUP($G122,BPU_23_I!$G$3:$J$119,4,FALSE)),"")</f>
        <v>1.41</v>
      </c>
      <c r="L122" s="378">
        <f>IFERROR(IF(VLOOKUP($G122,BPU_28a_I!$G$3:$J$119,4,FALSE)="","",VLOOKUP($G122,BPU_28a_I!$G$3:$J$119,4,FALSE)),"")</f>
        <v>76.03</v>
      </c>
      <c r="M122" s="378">
        <f>IFERROR(IF(VLOOKUP($G122,BPU_28b_I!$G$3:$J$119,4,FALSE)="","",VLOOKUP($G122,BPU_28b_I!$G$3:$J$119,4,FALSE)),"")</f>
        <v>96.46</v>
      </c>
      <c r="N122" s="378">
        <f>IFERROR(IF(VLOOKUP($G122,BPU_29_I!$G$3:$L$119,6,FALSE)="","",VLOOKUP($G122,BPU_29_I!$G$3:$L$119,6,FALSE)),"")</f>
        <v>3.75</v>
      </c>
      <c r="O122" s="378">
        <f>IFERROR(IF(VLOOKUP($G122,BPU_7_I!$G$3:$H$119,2,FALSE)="","",VLOOKUP($G122,BPU_7_I!$G$3:$H$119,2,FALSE)),"")</f>
        <v>1156.1500000000001</v>
      </c>
      <c r="P122" s="378">
        <f>IFERROR(IF(VLOOKUP($G122,BPU_8_I!$G$3:$J$119,4,FALSE)="","",VLOOKUP($G122,BPU_8_I!$G$3:$J$119,4,FALSE)),"")</f>
        <v>22.05</v>
      </c>
      <c r="Q122" s="378">
        <f>IFERROR(IF(VLOOKUP($G122,BPU_3_I!$G$3:$H$119,2,FALSE)="","",VLOOKUP($G122,BPU_3_I!$G$3:$H$119,2,FALSE)),"")</f>
        <v>496.92</v>
      </c>
      <c r="R122" s="378">
        <f>IFERROR(IF(VLOOKUP($G122,BPU_4_I!$G$3:$H$119,2,FALSE)="","",VLOOKUP($G122,BPU_4_I!$G$3:$H$119,2,FALSE)),"")</f>
        <v>0.92</v>
      </c>
      <c r="S122" s="378">
        <f>IFERROR(IF(VLOOKUP($G122,BPU_1_I!$G$3:$H$119,2,FALSE)="","",VLOOKUP($G122,BPU_1_I!$G$3:$H$119,2,FALSE)),"")</f>
        <v>596.83000000000004</v>
      </c>
      <c r="T122" s="378">
        <f>IFERROR(IF(VLOOKUP($G122,BPU_25_I!$G$3:$H$119,2,FALSE)="","",VLOOKUP($G122,BPU_25_I!$G$3:$H$119,2,FALSE)),"")</f>
        <v>241.05</v>
      </c>
      <c r="U122" s="378">
        <f>IFERROR(IF(VLOOKUP($G122,BPU_26_26x_26b_I!$G$3:$H$119,2,FALSE)="","",VLOOKUP($G122,BPU_26_26x_26b_I!$G$3:$H$119,2,FALSE)),"")</f>
        <v>2.06</v>
      </c>
      <c r="V122" s="378" t="str">
        <f>IFERROR(IF(VLOOKUP($G122,BPU_26_26x_26b_I!$G$3:$I$119,3,FALSE)="","",VLOOKUP($G122,BPU_26_26x_26b_I!$G$3:$I$119,3,FALSE)),"")</f>
        <v>S/I</v>
      </c>
      <c r="W122" s="378">
        <f>IFERROR(IF(VLOOKUP($G122,BPU_26_26x_26b_I!$G$3:$J$119,4,FALSE)="","",VLOOKUP($G122,BPU_26_26x_26b_I!$G$3:$J$119,4,FALSE)),"")</f>
        <v>5.2</v>
      </c>
      <c r="X122" s="378"/>
      <c r="Y122" s="378">
        <f>IFERROR(IF(VLOOKUP($G122,EA_93_I!$G$3:$L$119,6,FALSE)="","",VLOOKUP($G122,EA_93_I!$G$3:$L$119,6,FALSE)),"")</f>
        <v>2.12</v>
      </c>
      <c r="Z122" s="689">
        <v>37.68</v>
      </c>
      <c r="AA122" s="378">
        <f>IFERROR(IF(VLOOKUP($G122,DE_102_105_16_29_33_I!$G$3:$L$119,6,FALSE)="","",VLOOKUP($G122,DE_102_105_16_29_33_I!$G$3:$L$119,6,FALSE)),"")</f>
        <v>1</v>
      </c>
      <c r="AB122" s="378">
        <f>IFERROR(IF(VLOOKUP($G122,DE_102_105_16_29_33_I!$G$3:$L$119,2,FALSE)="","",VLOOKUP($G122,DE_102_105_16_29_33_I!$G$3:$L$119,2,FALSE)),"")</f>
        <v>23.3</v>
      </c>
      <c r="AC122" s="378">
        <f>IFERROR(IF(VLOOKUP($G122,DE_102_105_16_29_33_I!$G$3:$L$119,3,FALSE)="","",VLOOKUP($G122,DE_102_105_16_29_33_I!$G$3:$L$119,3,FALSE)),"")</f>
        <v>62.1</v>
      </c>
      <c r="AD122" s="378">
        <f>IFERROR(IF(VLOOKUP($G122,DE_28_I!$G$3:$J$119,4,FALSE)="","",VLOOKUP($G122,DE_28_I!$G$3:$J$119,4,FALSE)),"")</f>
        <v>8.8453827102252625</v>
      </c>
      <c r="AE122" s="378">
        <f>IFERROR(IF(VLOOKUP($G122,DE_31_I!$G$3:$J$119,4,FALSE)="","",VLOOKUP($G122,DE_31_I!$G$3:$J$119,4,FALSE)),"")</f>
        <v>304.53389045204113</v>
      </c>
      <c r="AF122" s="378">
        <f>IFERROR(IF(VLOOKUP($G122,DE_102_105_16_29_33_I!$G$3:$L$119,4,FALSE)="","",VLOOKUP($G122,DE_102_105_16_29_33_I!$G$3:$L$119,4,FALSE)),"")</f>
        <v>30</v>
      </c>
      <c r="AG122" s="378">
        <f>IFERROR(IF(VLOOKUP($G122,DE_102_105_16_29_33_I!$G$3:$L$119,5,FALSE)="","",VLOOKUP($G122,DE_102_105_16_29_33_I!$G$3:$L$119,5,FALSE)),"")</f>
        <v>40</v>
      </c>
      <c r="AH122" s="378"/>
      <c r="AI122" s="378" t="str">
        <f>IFERROR(IF(VLOOKUP($G122,EA_10_90_I!$G$3:$I$119,2,FALSE)="","",VLOOKUP($G122,EA_10_90_I!$G$3:$I$119,2,FALSE)),"")</f>
        <v>S/I</v>
      </c>
      <c r="AJ122" s="378" t="str">
        <f>IFERROR(IF(VLOOKUP($G122,EA_10_90_I!$G$3:$I$119,3,FALSE)="","",VLOOKUP($G122,EA_10_90_I!$G$3:$I$119,3,FALSE)),"")</f>
        <v>S/I</v>
      </c>
      <c r="AK122" s="378"/>
      <c r="AL122" s="378"/>
      <c r="AM122" s="690">
        <f>IFERROR(IF(VLOOKUP($G122,EA_34_I!$G$3:$J$119,4,FALSE)="","",VLOOKUP($G122,EA_34_I!$G$3:$J$119,4,FALSE)),"")</f>
        <v>1.4714300485440144</v>
      </c>
      <c r="AN122" s="378">
        <f>IFERROR(IF(VLOOKUP($G122,EA_35_I!$G$3:$J$119,4,FALSE)="","",VLOOKUP($G122,EA_35_I!$G$3:$J$119,4,FALSE)),"")</f>
        <v>0.46</v>
      </c>
      <c r="AO122" s="378">
        <f>IFERROR(IF(VLOOKUP($G122,EA_22_22a_I!$G$3:$J$119,4,FALSE)="","",VLOOKUP($G122,EA_22_22a_I!$G$3:$J$119,4,FALSE)),"")</f>
        <v>660.14</v>
      </c>
      <c r="AP122" s="378">
        <f>IFERROR(IF(VLOOKUP($G122,EA_22_22a_I!$G$3:$L$119,6,FALSE)="","",VLOOKUP($G122,EA_22_22a_I!$G$3:$L$119,6,FALSE)),"")</f>
        <v>537.95000000000005</v>
      </c>
      <c r="AQ122" s="378">
        <f>IFERROR(IF(VLOOKUP($G122,EA_23_I!$G$3:$L$119,6,FALSE)="","",VLOOKUP($G122,EA_23_I!$G$3:$L$119,6,FALSE)),"")</f>
        <v>0.15</v>
      </c>
      <c r="AR122" s="378"/>
      <c r="AS122" s="378"/>
      <c r="AT122" s="378"/>
      <c r="AU122" s="378">
        <f>IFERROR(IF(VLOOKUP($G122,BPU_24_I!$G$3:$J$119,4,FALSE)="","",VLOOKUP($G122,BPU_24_I!$G$3:$J$119,4,FALSE)),"")</f>
        <v>655.16999999999996</v>
      </c>
      <c r="AV122" s="378">
        <f>IFERROR(IF(VLOOKUP($G122,IS_91_I!$G$3:$H$119,2,FALSE)="","",VLOOKUP($G122,IS_91_I!$G$3:$H$119,2,FALSE)),"")</f>
        <v>23.49</v>
      </c>
      <c r="AW122" s="378">
        <f>IFERROR(IF(VLOOKUP($G122,IS_40_I!$G$3:$H$119,2,FALSE)="","",VLOOKUP($G122,IS_40_I!$G$3:$H$119,2,FALSE)),"")</f>
        <v>19.68</v>
      </c>
      <c r="AX122" s="378">
        <f>IFERROR(IF(VLOOKUP($G122,IS_31_I!$G$3:$H$119,2,FALSE)="","",VLOOKUP($G122,IS_31_I!$G$3:$H$119,2,FALSE)),"")</f>
        <v>17.239999999999998</v>
      </c>
      <c r="AY122" s="378">
        <f>IFERROR(IF(VLOOKUP($G122,IS_32_I!$G$3:$H$119,2,FALSE)="","",VLOOKUP($G122,IS_32_I!$G$3:$H$119,2,FALSE)),"")</f>
        <v>6561</v>
      </c>
      <c r="AZ122" s="378">
        <f>IFERROR(IF(VLOOKUP($G122,IS_33_I!$G$3:$H$119,2,FALSE)="","",VLOOKUP($G122,IS_33_I!$G$3:$H$119,2,FALSE)),"")</f>
        <v>8.15</v>
      </c>
      <c r="BA122" s="378">
        <f>IFERROR(IF(VLOOKUP($G122,IS_34_I!$G$3:$H$119,2,FALSE)="","",VLOOKUP($G122,IS_34_I!$G$3:$H$119,2,FALSE)),"")</f>
        <v>4.12</v>
      </c>
      <c r="BB122" s="378">
        <f>IFERROR(IF(VLOOKUP($G122,IS_36_I!$G$3:$I$119,3,FALSE)="","",VLOOKUP($G122,IS_36_I!$G$3:$I$119,3,FALSE)),"")</f>
        <v>8.86</v>
      </c>
      <c r="BC122" s="378">
        <f>IFERROR(IF(VLOOKUP($G122,IS_37_I!$G$3:$I$119,3,FALSE)="","",VLOOKUP($G122,IS_37_I!$G$3:$I$119,3,FALSE)),"")</f>
        <v>18.05</v>
      </c>
      <c r="BD122" s="378">
        <f>IFERROR(IF(VLOOKUP($G122,IS_39_I!$G$3:$L$119,6,FALSE)="","",VLOOKUP($G122,IS_39_I!$G$3:$L$119,6,FALSE)),"")</f>
        <v>26.41</v>
      </c>
      <c r="BE122" s="378">
        <f>IFERROR(IF(VLOOKUP($G122,IS_39a_I!$G$3:$J$119,4,FALSE)="","",VLOOKUP($G122,IS_39a_I!$G$3:$J$119,4,FALSE)),"")</f>
        <v>46.8</v>
      </c>
      <c r="BF122" s="378">
        <f>IFERROR(IF(VLOOKUP($G122,IS_58_I!$G$3:$L$119,6,FALSE)="","",VLOOKUP($G122,IS_58_I!$G$3:$L$119,6,FALSE)),"")</f>
        <v>0.19459841962495578</v>
      </c>
      <c r="BG122" s="378"/>
      <c r="BH122" s="378">
        <f>IFERROR(IF(VLOOKUP($G122,DE_48_I!$G$3:$J$119,4,FALSE)="","",VLOOKUP($G122,DE_48_I!$G$3:$J$119,4,FALSE)),"")</f>
        <v>20.65</v>
      </c>
      <c r="BI122" s="378"/>
      <c r="BJ122" s="378">
        <f>IFERROR(IF(VLOOKUP($G122,IS_5_I!$G$3:$J$119,4,FALSE)="","",VLOOKUP($G122,IS_5_I!$G$3:$J$119,4,FALSE)),"")</f>
        <v>0.4</v>
      </c>
      <c r="BK122" s="378">
        <f>IFERROR(IF(VLOOKUP($G122,EA_48_I!$G$3:$J$119,4,FALSE)="","",VLOOKUP($G122,EA_48_I!$G$3:$J$119,4,FALSE)),"")</f>
        <v>23.44</v>
      </c>
      <c r="BL122" s="378">
        <f>IFERROR(IF(VLOOKUP($G122,IG_1_I!$G$3:$J$119,4,FALSE)="","",VLOOKUP($G122,IG_1_I!$G$3:$J$119,4,FALSE)),"")</f>
        <v>2.75</v>
      </c>
      <c r="BM122" s="378" t="str">
        <f>IFERROR(IF(VLOOKUP($G122,IG_66_I!$G$3:$H$119,2,FALSE)="","",VLOOKUP($G122,IG_66_I!$G$3:$H$119,2,FALSE)),"")</f>
        <v>SI</v>
      </c>
      <c r="BN122" s="690">
        <f>IFERROR(IF(VLOOKUP($G122,DE_3_I!$G$3:$J$119,4,FALSE)="","",VLOOKUP($G122,DE_3_I!$G$3:$J$119,4,FALSE)),"")</f>
        <v>50.14</v>
      </c>
      <c r="BO122" s="677"/>
      <c r="BP122" s="677"/>
      <c r="BQ122" s="677"/>
      <c r="BR122" s="677"/>
      <c r="BS122" s="378" t="str">
        <f>IFERROR(IF(VLOOKUP($G122,DE_98_IC!#REF!,2,FALSE)="","",VLOOKUP($G122,DE_98_IC!#REF!,2,FALSE)),"")</f>
        <v/>
      </c>
      <c r="BT122" s="378">
        <f>IFERROR(IF(VLOOKUP($G122,IP_6_I!$G$3:$J$119,4,FALSE)="","",VLOOKUP($G122,IP_6_I!$G$3:$J$119,4,FALSE)),"")</f>
        <v>0</v>
      </c>
      <c r="BU122" s="378" t="str">
        <f>IFERROR(IF(VLOOKUP($G122,IP_48_34_34a_I!$G$3:$N$119,7,FALSE)="","",VLOOKUP($G122,IP_48_34_34a_I!$G$3:$N$119,7,FALSE)),"")</f>
        <v>NO</v>
      </c>
      <c r="BV122" s="378" t="str">
        <f>IFERROR(IF(VLOOKUP($G122,IP_48_34_34a_I!$G$3:$N$119,8,FALSE)="","",VLOOKUP($G122,IP_48_34_34a_I!$G$3:$N$119,8,FALSE)),"")</f>
        <v>NO</v>
      </c>
      <c r="BW122" s="378" t="str">
        <f>IFERROR(IF(VLOOKUP($G122,IP_48_34_34a_I!$G$3:$N$119,6,FALSE)="","",VLOOKUP($G122,IP_48_34_34a_I!$G$3:$N$119,6,FALSE)),"")</f>
        <v>SI</v>
      </c>
      <c r="BX122" s="378">
        <f>IFERROR(IF(VLOOKUP($G122,IP_43_43a_I!$G$3:$L$119,5,FALSE)="","",VLOOKUP($G122,IP_43_43a_I!$G$3:$L$119,5,FALSE)),"")</f>
        <v>0</v>
      </c>
      <c r="BY122" s="378">
        <f>IFERROR(IF(VLOOKUP($G122,IP_43_43a_I!$G$3:$L$119,6,FALSE)="","",VLOOKUP($G122,IP_43_43a_I!$G$3:$L$119,6,FALSE)),"")</f>
        <v>0</v>
      </c>
      <c r="BZ122" s="88"/>
      <c r="CA122" s="88"/>
      <c r="CB122" s="88"/>
      <c r="CC122" s="378" t="str">
        <f>IFERROR(IF(VLOOKUP($G122,IG_92_I!$G$3:$H$119,2,FALSE)="","",VLOOKUP($G122,IG_92_I!$G$3:$H$119,2,FALSE)),"")</f>
        <v>NO</v>
      </c>
      <c r="CD122" s="378">
        <f>IFERROR(IF(VLOOKUP($G122,IG_91_I!$G$3:$K$119,5,FALSE)="","",VLOOKUP($G122,IG_91_I!$G$3:$K$119,5,FALSE)),"")</f>
        <v>150.19999999999999</v>
      </c>
      <c r="CE122" s="378">
        <f>IFERROR(IF(VLOOKUP($G122,IG_90_I!$G$3:$H$119,2,FALSE)="","",VLOOKUP($G122,IG_90_I!$G$3:$H$119,2,FALSE)),"")</f>
        <v>29.07</v>
      </c>
      <c r="CF122" s="96"/>
      <c r="CG122" s="96"/>
      <c r="CH122" s="96"/>
      <c r="CI122" s="96"/>
      <c r="CJ122" s="96"/>
      <c r="CK122" s="96"/>
      <c r="CL122" s="96"/>
      <c r="CM122" s="96"/>
      <c r="CN122" s="96"/>
      <c r="CO122" s="96"/>
      <c r="CP122" s="96"/>
    </row>
    <row r="123" spans="1:94" ht="15" x14ac:dyDescent="0.25">
      <c r="A123" s="429" t="s">
        <v>335</v>
      </c>
      <c r="B123" s="431" t="s">
        <v>336</v>
      </c>
      <c r="C123" s="419" t="s">
        <v>181</v>
      </c>
      <c r="D123" s="392" t="s">
        <v>337</v>
      </c>
      <c r="E123" s="377">
        <v>16101</v>
      </c>
      <c r="F123" s="429" t="s">
        <v>338</v>
      </c>
      <c r="G123" s="677">
        <v>16101</v>
      </c>
      <c r="H123" s="378">
        <f>IFERROR(IF(VLOOKUP($G123,BPU_20_I!$G$3:$H$119,2,FALSE)="","",VLOOKUP($G123,BPU_20_I!$G$3:$H$119,2,FALSE)),"")</f>
        <v>232.25</v>
      </c>
      <c r="I123" s="87">
        <f>IFERROR(IF(VLOOKUP($G123,BPU_21_I!$G$3:$J$119,4,FALSE)="","",VLOOKUP($G123,BPU_21_I!$G$3:$J$119,4,FALSE)),"")</f>
        <v>6.31</v>
      </c>
      <c r="J123" s="378">
        <f>IFERROR(IF(VLOOKUP($G123,BPU_22_I!$G$3:$H$119,2,FALSE)="","",VLOOKUP($G123,BPU_22_I!$G$3:$H$119,2,FALSE)),"")</f>
        <v>1674.6</v>
      </c>
      <c r="K123" s="378">
        <f>IFERROR(IF(VLOOKUP($G123,BPU_23_I!$G$3:$J$119,4,FALSE)="","",VLOOKUP($G123,BPU_23_I!$G$3:$J$119,4,FALSE)),"")</f>
        <v>0.35</v>
      </c>
      <c r="L123" s="378">
        <f>IFERROR(IF(VLOOKUP($G123,BPU_28a_I!$G$3:$J$119,4,FALSE)="","",VLOOKUP($G123,BPU_28a_I!$G$3:$J$119,4,FALSE)),"")</f>
        <v>86.27</v>
      </c>
      <c r="M123" s="378">
        <f>IFERROR(IF(VLOOKUP($G123,BPU_28b_I!$G$3:$J$119,4,FALSE)="","",VLOOKUP($G123,BPU_28b_I!$G$3:$J$119,4,FALSE)),"")</f>
        <v>88.58</v>
      </c>
      <c r="N123" s="378">
        <f>IFERROR(IF(VLOOKUP($G123,BPU_29_I!$G$3:$L$119,6,FALSE)="","",VLOOKUP($G123,BPU_29_I!$G$3:$L$119,6,FALSE)),"")</f>
        <v>5.75</v>
      </c>
      <c r="O123" s="378">
        <f>IFERROR(IF(VLOOKUP($G123,BPU_7_I!$G$3:$H$119,2,FALSE)="","",VLOOKUP($G123,BPU_7_I!$G$3:$H$119,2,FALSE)),"")</f>
        <v>1111.43</v>
      </c>
      <c r="P123" s="378">
        <f>IFERROR(IF(VLOOKUP($G123,BPU_8_I!$G$3:$J$119,4,FALSE)="","",VLOOKUP($G123,BPU_8_I!$G$3:$J$119,4,FALSE)),"")</f>
        <v>9.98</v>
      </c>
      <c r="Q123" s="378">
        <f>IFERROR(IF(VLOOKUP($G123,BPU_3_I!$G$3:$H$119,2,FALSE)="","",VLOOKUP($G123,BPU_3_I!$G$3:$H$119,2,FALSE)),"")</f>
        <v>767.29</v>
      </c>
      <c r="R123" s="378">
        <f>IFERROR(IF(VLOOKUP($G123,BPU_4_I!$G$3:$H$119,2,FALSE)="","",VLOOKUP($G123,BPU_4_I!$G$3:$H$119,2,FALSE)),"")</f>
        <v>0.97</v>
      </c>
      <c r="S123" s="378">
        <f>IFERROR(IF(VLOOKUP($G123,BPU_1_I!$G$3:$H$119,2,FALSE)="","",VLOOKUP($G123,BPU_1_I!$G$3:$H$119,2,FALSE)),"")</f>
        <v>684.32</v>
      </c>
      <c r="T123" s="378">
        <f>IFERROR(IF(VLOOKUP($G123,BPU_25_I!$G$3:$H$119,2,FALSE)="","",VLOOKUP($G123,BPU_25_I!$G$3:$H$119,2,FALSE)),"")</f>
        <v>279.17</v>
      </c>
      <c r="U123" s="378" t="str">
        <f>IFERROR(IF(VLOOKUP($G123,BPU_26_26x_26b_I!$G$3:$H$119,2,FALSE)="","",VLOOKUP($G123,BPU_26_26x_26b_I!$G$3:$H$119,2,FALSE)),"")</f>
        <v>S/I</v>
      </c>
      <c r="V123" s="378" t="str">
        <f>IFERROR(IF(VLOOKUP($G123,BPU_26_26x_26b_I!$G$3:$I$119,3,FALSE)="","",VLOOKUP($G123,BPU_26_26x_26b_I!$G$3:$I$119,3,FALSE)),"")</f>
        <v>S/I</v>
      </c>
      <c r="W123" s="378" t="str">
        <f>IFERROR(IF(VLOOKUP($G123,BPU_26_26x_26b_I!$G$3:$J$119,4,FALSE)="","",VLOOKUP($G123,BPU_26_26x_26b_I!$G$3:$J$119,4,FALSE)),"")</f>
        <v>S/I</v>
      </c>
      <c r="X123" s="378"/>
      <c r="Y123" s="378">
        <f>IFERROR(IF(VLOOKUP($G123,EA_93_I!$G$3:$L$119,6,FALSE)="","",VLOOKUP($G123,EA_93_I!$G$3:$L$119,6,FALSE)),"")</f>
        <v>1.85</v>
      </c>
      <c r="Z123" s="689">
        <v>20.13</v>
      </c>
      <c r="AA123" s="378" t="str">
        <f>IFERROR(IF(VLOOKUP($G123,DE_102_105_16_29_33_I!$G$3:$L$119,6,FALSE)="","",VLOOKUP($G123,DE_102_105_16_29_33_I!$G$3:$L$119,6,FALSE)),"")</f>
        <v>S/I</v>
      </c>
      <c r="AB123" s="378" t="str">
        <f>IFERROR(IF(VLOOKUP($G123,DE_102_105_16_29_33_I!$G$3:$L$119,2,FALSE)="","",VLOOKUP($G123,DE_102_105_16_29_33_I!$G$3:$L$119,2,FALSE)),"")</f>
        <v>S/I</v>
      </c>
      <c r="AC123" s="378" t="str">
        <f>IFERROR(IF(VLOOKUP($G123,DE_102_105_16_29_33_I!$G$3:$L$119,3,FALSE)="","",VLOOKUP($G123,DE_102_105_16_29_33_I!$G$3:$L$119,3,FALSE)),"")</f>
        <v>S/I</v>
      </c>
      <c r="AD123" s="378">
        <f>IFERROR(IF(VLOOKUP($G123,DE_28_I!$G$3:$J$119,4,FALSE)="","",VLOOKUP($G123,DE_28_I!$G$3:$J$119,4,FALSE)),"")</f>
        <v>7.1779411613908799</v>
      </c>
      <c r="AE123" s="378">
        <f>IFERROR(IF(VLOOKUP($G123,DE_31_I!$G$3:$J$119,4,FALSE)="","",VLOOKUP($G123,DE_31_I!$G$3:$J$119,4,FALSE)),"")</f>
        <v>382.9944319684991</v>
      </c>
      <c r="AF123" s="378" t="str">
        <f>IFERROR(IF(VLOOKUP($G123,DE_102_105_16_29_33_I!$G$3:$L$119,4,FALSE)="","",VLOOKUP($G123,DE_102_105_16_29_33_I!$G$3:$L$119,4,FALSE)),"")</f>
        <v>S/I</v>
      </c>
      <c r="AG123" s="378" t="str">
        <f>IFERROR(IF(VLOOKUP($G123,DE_102_105_16_29_33_I!$G$3:$L$119,5,FALSE)="","",VLOOKUP($G123,DE_102_105_16_29_33_I!$G$3:$L$119,5,FALSE)),"")</f>
        <v>S/I</v>
      </c>
      <c r="AH123" s="378"/>
      <c r="AI123" s="378" t="str">
        <f>IFERROR(IF(VLOOKUP($G123,EA_10_90_I!$G$3:$I$119,2,FALSE)="","",VLOOKUP($G123,EA_10_90_I!$G$3:$I$119,2,FALSE)),"")</f>
        <v>S/I</v>
      </c>
      <c r="AJ123" s="378" t="str">
        <f>IFERROR(IF(VLOOKUP($G123,EA_10_90_I!$G$3:$I$119,3,FALSE)="","",VLOOKUP($G123,EA_10_90_I!$G$3:$I$119,3,FALSE)),"")</f>
        <v>S/I</v>
      </c>
      <c r="AK123" s="378"/>
      <c r="AL123" s="378"/>
      <c r="AM123" s="690">
        <f>IFERROR(IF(VLOOKUP($G123,EA_34_I!$G$3:$J$119,4,FALSE)="","",VLOOKUP($G123,EA_34_I!$G$3:$J$119,4,FALSE)),"")</f>
        <v>1.0224531899205975</v>
      </c>
      <c r="AN123" s="378" t="str">
        <f>IFERROR(IF(VLOOKUP($G123,EA_35_I!$G$3:$J$119,4,FALSE)="","",VLOOKUP($G123,EA_35_I!$G$3:$J$119,4,FALSE)),"")</f>
        <v>S/R</v>
      </c>
      <c r="AO123" s="378">
        <f>IFERROR(IF(VLOOKUP($G123,EA_22_22a_I!$G$3:$J$119,4,FALSE)="","",VLOOKUP($G123,EA_22_22a_I!$G$3:$J$119,4,FALSE)),"")</f>
        <v>763.91</v>
      </c>
      <c r="AP123" s="378">
        <f>IFERROR(IF(VLOOKUP($G123,EA_22_22a_I!$G$3:$L$119,6,FALSE)="","",VLOOKUP($G123,EA_22_22a_I!$G$3:$L$119,6,FALSE)),"")</f>
        <v>575.91999999999996</v>
      </c>
      <c r="AQ123" s="378" t="str">
        <f>IFERROR(IF(VLOOKUP($G123,EA_23_I!$G$3:$L$119,6,FALSE)="","",VLOOKUP($G123,EA_23_I!$G$3:$L$119,6,FALSE)),"")</f>
        <v>S/I</v>
      </c>
      <c r="AR123" s="378"/>
      <c r="AS123" s="378"/>
      <c r="AT123" s="378"/>
      <c r="AU123" s="378">
        <f>IFERROR(IF(VLOOKUP($G123,BPU_24_I!$G$3:$J$119,4,FALSE)="","",VLOOKUP($G123,BPU_24_I!$G$3:$J$119,4,FALSE)),"")</f>
        <v>602.19000000000005</v>
      </c>
      <c r="AV123" s="378">
        <f>IFERROR(IF(VLOOKUP($G123,IS_91_I!$G$3:$H$119,2,FALSE)="","",VLOOKUP($G123,IS_91_I!$G$3:$H$119,2,FALSE)),"")</f>
        <v>4.6500000000000004</v>
      </c>
      <c r="AW123" s="378">
        <f>IFERROR(IF(VLOOKUP($G123,IS_40_I!$G$3:$H$119,2,FALSE)="","",VLOOKUP($G123,IS_40_I!$G$3:$H$119,2,FALSE)),"")</f>
        <v>58.84</v>
      </c>
      <c r="AX123" s="378">
        <f>IFERROR(IF(VLOOKUP($G123,IS_31_I!$G$3:$H$119,2,FALSE)="","",VLOOKUP($G123,IS_31_I!$G$3:$H$119,2,FALSE)),"")</f>
        <v>11.53</v>
      </c>
      <c r="AY123" s="378">
        <f>IFERROR(IF(VLOOKUP($G123,IS_32_I!$G$3:$H$119,2,FALSE)="","",VLOOKUP($G123,IS_32_I!$G$3:$H$119,2,FALSE)),"")</f>
        <v>2339</v>
      </c>
      <c r="AZ123" s="378">
        <f>IFERROR(IF(VLOOKUP($G123,IS_33_I!$G$3:$H$119,2,FALSE)="","",VLOOKUP($G123,IS_33_I!$G$3:$H$119,2,FALSE)),"")</f>
        <v>5.43</v>
      </c>
      <c r="BA123" s="378">
        <f>IFERROR(IF(VLOOKUP($G123,IS_34_I!$G$3:$H$119,2,FALSE)="","",VLOOKUP($G123,IS_34_I!$G$3:$H$119,2,FALSE)),"")</f>
        <v>1.37</v>
      </c>
      <c r="BB123" s="378">
        <f>IFERROR(IF(VLOOKUP($G123,IS_36_I!$G$3:$I$119,3,FALSE)="","",VLOOKUP($G123,IS_36_I!$G$3:$I$119,3,FALSE)),"")</f>
        <v>16.260000000000002</v>
      </c>
      <c r="BC123" s="378">
        <f>IFERROR(IF(VLOOKUP($G123,IS_37_I!$G$3:$I$119,3,FALSE)="","",VLOOKUP($G123,IS_37_I!$G$3:$I$119,3,FALSE)),"")</f>
        <v>18.079999999999998</v>
      </c>
      <c r="BD123" s="378">
        <f>IFERROR(IF(VLOOKUP($G123,IS_39_I!$G$3:$L$119,6,FALSE)="","",VLOOKUP($G123,IS_39_I!$G$3:$L$119,6,FALSE)),"")</f>
        <v>50</v>
      </c>
      <c r="BE123" s="378">
        <f>IFERROR(IF(VLOOKUP($G123,IS_39a_I!$G$3:$J$119,4,FALSE)="","",VLOOKUP($G123,IS_39a_I!$G$3:$J$119,4,FALSE)),"")</f>
        <v>33.65</v>
      </c>
      <c r="BF123" s="378">
        <f>IFERROR(IF(VLOOKUP($G123,IS_58_I!$G$3:$L$119,6,FALSE)="","",VLOOKUP($G123,IS_58_I!$G$3:$L$119,6,FALSE)),"")</f>
        <v>0.22764327683268221</v>
      </c>
      <c r="BG123" s="378"/>
      <c r="BH123" s="378">
        <f>IFERROR(IF(VLOOKUP($G123,DE_48_I!$G$3:$J$119,4,FALSE)="","",VLOOKUP($G123,DE_48_I!$G$3:$J$119,4,FALSE)),"")</f>
        <v>5.25</v>
      </c>
      <c r="BI123" s="378"/>
      <c r="BJ123" s="378">
        <f>IFERROR(IF(VLOOKUP($G123,IS_5_I!$G$3:$J$119,4,FALSE)="","",VLOOKUP($G123,IS_5_I!$G$3:$J$119,4,FALSE)),"")</f>
        <v>0.02</v>
      </c>
      <c r="BK123" s="378" t="str">
        <f>IFERROR(IF(VLOOKUP($G123,EA_48_I!$G$3:$J$119,4,FALSE)="","",VLOOKUP($G123,EA_48_I!$G$3:$J$119,4,FALSE)),"")</f>
        <v>Comuna no costera</v>
      </c>
      <c r="BL123" s="378">
        <f>IFERROR(IF(VLOOKUP($G123,IG_1_I!$G$3:$J$119,4,FALSE)="","",VLOOKUP($G123,IG_1_I!$G$3:$J$119,4,FALSE)),"")</f>
        <v>5.41</v>
      </c>
      <c r="BM123" s="378" t="str">
        <f>IFERROR(IF(VLOOKUP($G123,IG_66_I!$G$3:$H$119,2,FALSE)="","",VLOOKUP($G123,IG_66_I!$G$3:$H$119,2,FALSE)),"")</f>
        <v>SI</v>
      </c>
      <c r="BN123" s="690">
        <f>IFERROR(IF(VLOOKUP($G123,DE_3_I!$G$3:$J$119,4,FALSE)="","",VLOOKUP($G123,DE_3_I!$G$3:$J$119,4,FALSE)),"")</f>
        <v>43.83</v>
      </c>
      <c r="BO123" s="677"/>
      <c r="BP123" s="677"/>
      <c r="BQ123" s="677"/>
      <c r="BR123" s="677"/>
      <c r="BS123" s="378" t="str">
        <f>IFERROR(IF(VLOOKUP($G123,DE_98_IC!#REF!,2,FALSE)="","",VLOOKUP($G123,DE_98_IC!#REF!,2,FALSE)),"")</f>
        <v/>
      </c>
      <c r="BT123" s="378">
        <f>IFERROR(IF(VLOOKUP($G123,IP_6_I!$G$3:$J$119,4,FALSE)="","",VLOOKUP($G123,IP_6_I!$G$3:$J$119,4,FALSE)),"")</f>
        <v>0.44627092005427849</v>
      </c>
      <c r="BU123" s="378" t="str">
        <f>IFERROR(IF(VLOOKUP($G123,IP_48_34_34a_I!$G$3:$N$119,7,FALSE)="","",VLOOKUP($G123,IP_48_34_34a_I!$G$3:$N$119,7,FALSE)),"")</f>
        <v>S/ZCH</v>
      </c>
      <c r="BV123" s="378" t="str">
        <f>IFERROR(IF(VLOOKUP($G123,IP_48_34_34a_I!$G$3:$N$119,8,FALSE)="","",VLOOKUP($G123,IP_48_34_34a_I!$G$3:$N$119,8,FALSE)),"")</f>
        <v>S/ZCH</v>
      </c>
      <c r="BW123" s="378" t="str">
        <f>IFERROR(IF(VLOOKUP($G123,IP_48_34_34a_I!$G$3:$N$119,6,FALSE)="","",VLOOKUP($G123,IP_48_34_34a_I!$G$3:$N$119,6,FALSE)),"")</f>
        <v>SI</v>
      </c>
      <c r="BX123" s="378" t="str">
        <f>IFERROR(IF(VLOOKUP($G123,IP_43_43a_I!$G$3:$L$119,5,FALSE)="","",VLOOKUP($G123,IP_43_43a_I!$G$3:$L$119,5,FALSE)),"")</f>
        <v>Sin ZT</v>
      </c>
      <c r="BY123" s="378" t="str">
        <f>IFERROR(IF(VLOOKUP($G123,IP_43_43a_I!$G$3:$L$119,6,FALSE)="","",VLOOKUP($G123,IP_43_43a_I!$G$3:$L$119,6,FALSE)),"")</f>
        <v>Sin ZT</v>
      </c>
      <c r="BZ123" s="378"/>
      <c r="CA123" s="378"/>
      <c r="CB123" s="378"/>
      <c r="CC123" s="378" t="str">
        <f>IFERROR(IF(VLOOKUP($G123,IG_92_I!$G$3:$H$119,2,FALSE)="","",VLOOKUP($G123,IG_92_I!$G$3:$H$119,2,FALSE)),"")</f>
        <v>S/I</v>
      </c>
      <c r="CD123" s="378" t="str">
        <f>IFERROR(IF(VLOOKUP($G123,IG_91_I!$G$3:$K$119,5,FALSE)="","",VLOOKUP($G123,IG_91_I!$G$3:$K$119,5,FALSE)),"")</f>
        <v/>
      </c>
      <c r="CE123" s="378">
        <f>IFERROR(IF(VLOOKUP($G123,IG_90_I!$G$3:$H$119,2,FALSE)="","",VLOOKUP($G123,IG_90_I!$G$3:$H$119,2,FALSE)),"")</f>
        <v>33.79</v>
      </c>
      <c r="CF123" s="96"/>
      <c r="CG123" s="96"/>
      <c r="CH123" s="96"/>
      <c r="CI123" s="96"/>
      <c r="CJ123" s="96"/>
      <c r="CK123" s="96"/>
      <c r="CL123" s="96"/>
      <c r="CM123" s="96"/>
      <c r="CN123" s="96"/>
      <c r="CO123" s="96"/>
      <c r="CP123" s="96"/>
    </row>
    <row r="124" spans="1:94" ht="15" x14ac:dyDescent="0.25">
      <c r="A124" s="429" t="s">
        <v>335</v>
      </c>
      <c r="B124" s="431" t="s">
        <v>336</v>
      </c>
      <c r="C124" s="419" t="s">
        <v>181</v>
      </c>
      <c r="D124" s="392" t="s">
        <v>337</v>
      </c>
      <c r="E124" s="377">
        <v>16101</v>
      </c>
      <c r="F124" s="429" t="s">
        <v>339</v>
      </c>
      <c r="G124" s="89">
        <v>16103</v>
      </c>
      <c r="H124" s="378">
        <f>IFERROR(IF(VLOOKUP($G124,BPU_20_I!$G$3:$H$119,2,FALSE)="","",VLOOKUP($G124,BPU_20_I!$G$3:$H$119,2,FALSE)),"")</f>
        <v>313.8</v>
      </c>
      <c r="I124" s="87">
        <f>IFERROR(IF(VLOOKUP($G124,BPU_21_I!$G$3:$J$119,4,FALSE)="","",VLOOKUP($G124,BPU_21_I!$G$3:$J$119,4,FALSE)),"")</f>
        <v>5.53</v>
      </c>
      <c r="J124" s="378">
        <f>IFERROR(IF(VLOOKUP($G124,BPU_22_I!$G$3:$H$119,2,FALSE)="","",VLOOKUP($G124,BPU_22_I!$G$3:$H$119,2,FALSE)),"")</f>
        <v>1572.94</v>
      </c>
      <c r="K124" s="378">
        <f>IFERROR(IF(VLOOKUP($G124,BPU_23_I!$G$3:$J$119,4,FALSE)="","",VLOOKUP($G124,BPU_23_I!$G$3:$J$119,4,FALSE)),"")</f>
        <v>1.25</v>
      </c>
      <c r="L124" s="378">
        <f>IFERROR(IF(VLOOKUP($G124,BPU_28a_I!$G$3:$J$119,4,FALSE)="","",VLOOKUP($G124,BPU_28a_I!$G$3:$J$119,4,FALSE)),"")</f>
        <v>68.680000000000007</v>
      </c>
      <c r="M124" s="378">
        <f>IFERROR(IF(VLOOKUP($G124,BPU_28b_I!$G$3:$J$119,4,FALSE)="","",VLOOKUP($G124,BPU_28b_I!$G$3:$J$119,4,FALSE)),"")</f>
        <v>99.24</v>
      </c>
      <c r="N124" s="378">
        <f>IFERROR(IF(VLOOKUP($G124,BPU_29_I!$G$3:$L$119,6,FALSE)="","",VLOOKUP($G124,BPU_29_I!$G$3:$L$119,6,FALSE)),"")</f>
        <v>5.04</v>
      </c>
      <c r="O124" s="378">
        <f>IFERROR(IF(VLOOKUP($G124,BPU_7_I!$G$3:$H$119,2,FALSE)="","",VLOOKUP($G124,BPU_7_I!$G$3:$H$119,2,FALSE)),"")</f>
        <v>912.22</v>
      </c>
      <c r="P124" s="378">
        <f>IFERROR(IF(VLOOKUP($G124,BPU_8_I!$G$3:$J$119,4,FALSE)="","",VLOOKUP($G124,BPU_8_I!$G$3:$J$119,4,FALSE)),"")</f>
        <v>17.54</v>
      </c>
      <c r="Q124" s="378">
        <f>IFERROR(IF(VLOOKUP($G124,BPU_3_I!$G$3:$H$119,2,FALSE)="","",VLOOKUP($G124,BPU_3_I!$G$3:$H$119,2,FALSE)),"")</f>
        <v>752.11</v>
      </c>
      <c r="R124" s="378">
        <f>IFERROR(IF(VLOOKUP($G124,BPU_4_I!$G$3:$H$119,2,FALSE)="","",VLOOKUP($G124,BPU_4_I!$G$3:$H$119,2,FALSE)),"")</f>
        <v>0.67</v>
      </c>
      <c r="S124" s="378">
        <f>IFERROR(IF(VLOOKUP($G124,BPU_1_I!$G$3:$H$119,2,FALSE)="","",VLOOKUP($G124,BPU_1_I!$G$3:$H$119,2,FALSE)),"")</f>
        <v>573.04999999999995</v>
      </c>
      <c r="T124" s="378">
        <f>IFERROR(IF(VLOOKUP($G124,BPU_25_I!$G$3:$H$119,2,FALSE)="","",VLOOKUP($G124,BPU_25_I!$G$3:$H$119,2,FALSE)),"")</f>
        <v>287.2</v>
      </c>
      <c r="U124" s="378" t="str">
        <f>IFERROR(IF(VLOOKUP($G124,BPU_26_26x_26b_I!$G$3:$H$119,2,FALSE)="","",VLOOKUP($G124,BPU_26_26x_26b_I!$G$3:$H$119,2,FALSE)),"")</f>
        <v>S/I</v>
      </c>
      <c r="V124" s="378" t="str">
        <f>IFERROR(IF(VLOOKUP($G124,BPU_26_26x_26b_I!$G$3:$I$119,3,FALSE)="","",VLOOKUP($G124,BPU_26_26x_26b_I!$G$3:$I$119,3,FALSE)),"")</f>
        <v>S/I</v>
      </c>
      <c r="W124" s="378" t="str">
        <f>IFERROR(IF(VLOOKUP($G124,BPU_26_26x_26b_I!$G$3:$J$119,4,FALSE)="","",VLOOKUP($G124,BPU_26_26x_26b_I!$G$3:$J$119,4,FALSE)),"")</f>
        <v>S/I</v>
      </c>
      <c r="X124" s="88"/>
      <c r="Y124" s="378">
        <f>IFERROR(IF(VLOOKUP($G124,EA_93_I!$G$3:$L$119,6,FALSE)="","",VLOOKUP($G124,EA_93_I!$G$3:$L$119,6,FALSE)),"")</f>
        <v>5.3</v>
      </c>
      <c r="Z124" s="689">
        <v>16.89</v>
      </c>
      <c r="AA124" s="378" t="str">
        <f>IFERROR(IF(VLOOKUP($G124,DE_102_105_16_29_33_I!$G$3:$L$119,6,FALSE)="","",VLOOKUP($G124,DE_102_105_16_29_33_I!$G$3:$L$119,6,FALSE)),"")</f>
        <v>S/I</v>
      </c>
      <c r="AB124" s="378" t="str">
        <f>IFERROR(IF(VLOOKUP($G124,DE_102_105_16_29_33_I!$G$3:$L$119,2,FALSE)="","",VLOOKUP($G124,DE_102_105_16_29_33_I!$G$3:$L$119,2,FALSE)),"")</f>
        <v>S/I</v>
      </c>
      <c r="AC124" s="378" t="str">
        <f>IFERROR(IF(VLOOKUP($G124,DE_102_105_16_29_33_I!$G$3:$L$119,3,FALSE)="","",VLOOKUP($G124,DE_102_105_16_29_33_I!$G$3:$L$119,3,FALSE)),"")</f>
        <v>S/I</v>
      </c>
      <c r="AD124" s="378">
        <f>IFERROR(IF(VLOOKUP($G124,DE_28_I!$G$3:$J$119,4,FALSE)="","",VLOOKUP($G124,DE_28_I!$G$3:$J$119,4,FALSE)),"")</f>
        <v>8.9182199233033081</v>
      </c>
      <c r="AE124" s="378">
        <f>IFERROR(IF(VLOOKUP($G124,DE_31_I!$G$3:$J$119,4,FALSE)="","",VLOOKUP($G124,DE_31_I!$G$3:$J$119,4,FALSE)),"")</f>
        <v>588.60251493801843</v>
      </c>
      <c r="AF124" s="378" t="str">
        <f>IFERROR(IF(VLOOKUP($G124,DE_102_105_16_29_33_I!$G$3:$L$119,4,FALSE)="","",VLOOKUP($G124,DE_102_105_16_29_33_I!$G$3:$L$119,4,FALSE)),"")</f>
        <v>S/I</v>
      </c>
      <c r="AG124" s="378" t="str">
        <f>IFERROR(IF(VLOOKUP($G124,DE_102_105_16_29_33_I!$G$3:$L$119,5,FALSE)="","",VLOOKUP($G124,DE_102_105_16_29_33_I!$G$3:$L$119,5,FALSE)),"")</f>
        <v>S/I</v>
      </c>
      <c r="AH124" s="88"/>
      <c r="AI124" s="378" t="str">
        <f>IFERROR(IF(VLOOKUP($G124,EA_10_90_I!$G$3:$I$119,2,FALSE)="","",VLOOKUP($G124,EA_10_90_I!$G$3:$I$119,2,FALSE)),"")</f>
        <v>S/I</v>
      </c>
      <c r="AJ124" s="378" t="str">
        <f>IFERROR(IF(VLOOKUP($G124,EA_10_90_I!$G$3:$I$119,3,FALSE)="","",VLOOKUP($G124,EA_10_90_I!$G$3:$I$119,3,FALSE)),"")</f>
        <v>S/I</v>
      </c>
      <c r="AK124" s="378"/>
      <c r="AL124" s="378"/>
      <c r="AM124" s="690">
        <f>IFERROR(IF(VLOOKUP($G124,EA_34_I!$G$3:$J$119,4,FALSE)="","",VLOOKUP($G124,EA_34_I!$G$3:$J$119,4,FALSE)),"")</f>
        <v>0.79105728651206975</v>
      </c>
      <c r="AN124" s="378" t="str">
        <f>IFERROR(IF(VLOOKUP($G124,EA_35_I!$G$3:$J$119,4,FALSE)="","",VLOOKUP($G124,EA_35_I!$G$3:$J$119,4,FALSE)),"")</f>
        <v>S/R</v>
      </c>
      <c r="AO124" s="378">
        <f>IFERROR(IF(VLOOKUP($G124,EA_22_22a_I!$G$3:$J$119,4,FALSE)="","",VLOOKUP($G124,EA_22_22a_I!$G$3:$J$119,4,FALSE)),"")</f>
        <v>601.57000000000005</v>
      </c>
      <c r="AP124" s="378">
        <f>IFERROR(IF(VLOOKUP($G124,EA_22_22a_I!$G$3:$L$119,6,FALSE)="","",VLOOKUP($G124,EA_22_22a_I!$G$3:$L$119,6,FALSE)),"")</f>
        <v>709.33</v>
      </c>
      <c r="AQ124" s="378" t="str">
        <f>IFERROR(IF(VLOOKUP($G124,EA_23_I!$G$3:$L$119,6,FALSE)="","",VLOOKUP($G124,EA_23_I!$G$3:$L$119,6,FALSE)),"")</f>
        <v>S/I</v>
      </c>
      <c r="AR124" s="88"/>
      <c r="AS124" s="88"/>
      <c r="AT124" s="88"/>
      <c r="AU124" s="378">
        <f>IFERROR(IF(VLOOKUP($G124,BPU_24_I!$G$3:$J$119,4,FALSE)="","",VLOOKUP($G124,BPU_24_I!$G$3:$J$119,4,FALSE)),"")</f>
        <v>307.24</v>
      </c>
      <c r="AV124" s="378">
        <f>IFERROR(IF(VLOOKUP($G124,IS_91_I!$G$3:$H$119,2,FALSE)="","",VLOOKUP($G124,IS_91_I!$G$3:$H$119,2,FALSE)),"")</f>
        <v>5.45</v>
      </c>
      <c r="AW124" s="378">
        <f>IFERROR(IF(VLOOKUP($G124,IS_40_I!$G$3:$H$119,2,FALSE)="","",VLOOKUP($G124,IS_40_I!$G$3:$H$119,2,FALSE)),"")</f>
        <v>60.57</v>
      </c>
      <c r="AX124" s="378">
        <f>IFERROR(IF(VLOOKUP($G124,IS_31_I!$G$3:$H$119,2,FALSE)="","",VLOOKUP($G124,IS_31_I!$G$3:$H$119,2,FALSE)),"")</f>
        <v>13.56</v>
      </c>
      <c r="AY124" s="378">
        <f>IFERROR(IF(VLOOKUP($G124,IS_32_I!$G$3:$H$119,2,FALSE)="","",VLOOKUP($G124,IS_32_I!$G$3:$H$119,2,FALSE)),"")</f>
        <v>382</v>
      </c>
      <c r="AZ124" s="378">
        <f>IFERROR(IF(VLOOKUP($G124,IS_33_I!$G$3:$H$119,2,FALSE)="","",VLOOKUP($G124,IS_33_I!$G$3:$H$119,2,FALSE)),"")</f>
        <v>6.61</v>
      </c>
      <c r="BA124" s="378">
        <f>IFERROR(IF(VLOOKUP($G124,IS_34_I!$G$3:$H$119,2,FALSE)="","",VLOOKUP($G124,IS_34_I!$G$3:$H$119,2,FALSE)),"")</f>
        <v>0.73</v>
      </c>
      <c r="BB124" s="378">
        <f>IFERROR(IF(VLOOKUP($G124,IS_36_I!$G$3:$I$119,3,FALSE)="","",VLOOKUP($G124,IS_36_I!$G$3:$I$119,3,FALSE)),"")</f>
        <v>9.92</v>
      </c>
      <c r="BC124" s="378">
        <f>IFERROR(IF(VLOOKUP($G124,IS_37_I!$G$3:$I$119,3,FALSE)="","",VLOOKUP($G124,IS_37_I!$G$3:$I$119,3,FALSE)),"")</f>
        <v>14.55</v>
      </c>
      <c r="BD124" s="378">
        <f>IFERROR(IF(VLOOKUP($G124,IS_39_I!$G$3:$L$119,6,FALSE)="","",VLOOKUP($G124,IS_39_I!$G$3:$L$119,6,FALSE)),"")</f>
        <v>41.66</v>
      </c>
      <c r="BE124" s="378">
        <f>IFERROR(IF(VLOOKUP($G124,IS_39a_I!$G$3:$J$119,4,FALSE)="","",VLOOKUP($G124,IS_39a_I!$G$3:$J$119,4,FALSE)),"")</f>
        <v>33.94</v>
      </c>
      <c r="BF124" s="378">
        <f>IFERROR(IF(VLOOKUP($G124,IS_58_I!$G$3:$L$119,6,FALSE)="","",VLOOKUP($G124,IS_58_I!$G$3:$L$119,6,FALSE)),"")</f>
        <v>1.5243623033450435</v>
      </c>
      <c r="BG124" s="378"/>
      <c r="BH124" s="378">
        <f>IFERROR(IF(VLOOKUP($G124,DE_48_I!$G$3:$J$119,4,FALSE)="","",VLOOKUP($G124,DE_48_I!$G$3:$J$119,4,FALSE)),"")</f>
        <v>9.01</v>
      </c>
      <c r="BI124" s="88"/>
      <c r="BJ124" s="378">
        <f>IFERROR(IF(VLOOKUP($G124,IS_5_I!$G$3:$J$119,4,FALSE)="","",VLOOKUP($G124,IS_5_I!$G$3:$J$119,4,FALSE)),"")</f>
        <v>0.03</v>
      </c>
      <c r="BK124" s="378" t="str">
        <f>IFERROR(IF(VLOOKUP($G124,EA_48_I!$G$3:$J$119,4,FALSE)="","",VLOOKUP($G124,EA_48_I!$G$3:$J$119,4,FALSE)),"")</f>
        <v>Comuna no costera</v>
      </c>
      <c r="BL124" s="378">
        <f>IFERROR(IF(VLOOKUP($G124,IG_1_I!$G$3:$J$119,4,FALSE)="","",VLOOKUP($G124,IG_1_I!$G$3:$J$119,4,FALSE)),"")</f>
        <v>46.1</v>
      </c>
      <c r="BM124" s="378" t="str">
        <f>IFERROR(IF(VLOOKUP($G124,IG_66_I!$G$3:$H$119,2,FALSE)="","",VLOOKUP($G124,IG_66_I!$G$3:$H$119,2,FALSE)),"")</f>
        <v>SI</v>
      </c>
      <c r="BN124" s="690">
        <f>IFERROR(IF(VLOOKUP($G124,DE_3_I!$G$3:$J$119,4,FALSE)="","",VLOOKUP($G124,DE_3_I!$G$3:$J$119,4,FALSE)),"")</f>
        <v>57.1</v>
      </c>
      <c r="BO124" s="89"/>
      <c r="BP124" s="89"/>
      <c r="BQ124" s="89"/>
      <c r="BR124" s="89"/>
      <c r="BS124" s="378" t="str">
        <f>IFERROR(IF(VLOOKUP($G124,DE_98_IC!#REF!,2,FALSE)="","",VLOOKUP($G124,DE_98_IC!#REF!,2,FALSE)),"")</f>
        <v/>
      </c>
      <c r="BT124" s="378">
        <f>IFERROR(IF(VLOOKUP($G124,IP_6_I!$G$3:$J$119,4,FALSE)="","",VLOOKUP($G124,IP_6_I!$G$3:$J$119,4,FALSE)),"")</f>
        <v>0</v>
      </c>
      <c r="BU124" s="378" t="str">
        <f>IFERROR(IF(VLOOKUP($G124,IP_48_34_34a_I!$G$3:$N$119,7,FALSE)="","",VLOOKUP($G124,IP_48_34_34a_I!$G$3:$N$119,7,FALSE)),"")</f>
        <v>S/ZCH</v>
      </c>
      <c r="BV124" s="378" t="str">
        <f>IFERROR(IF(VLOOKUP($G124,IP_48_34_34a_I!$G$3:$N$119,8,FALSE)="","",VLOOKUP($G124,IP_48_34_34a_I!$G$3:$N$119,8,FALSE)),"")</f>
        <v>S/ZCH</v>
      </c>
      <c r="BW124" s="378" t="str">
        <f>IFERROR(IF(VLOOKUP($G124,IP_48_34_34a_I!$G$3:$N$119,6,FALSE)="","",VLOOKUP($G124,IP_48_34_34a_I!$G$3:$N$119,6,FALSE)),"")</f>
        <v>SI</v>
      </c>
      <c r="BX124" s="378">
        <f>IFERROR(IF(VLOOKUP($G124,IP_43_43a_I!$G$3:$L$119,5,FALSE)="","",VLOOKUP($G124,IP_43_43a_I!$G$3:$L$119,5,FALSE)),"")</f>
        <v>0</v>
      </c>
      <c r="BY124" s="378">
        <f>IFERROR(IF(VLOOKUP($G124,IP_43_43a_I!$G$3:$L$119,6,FALSE)="","",VLOOKUP($G124,IP_43_43a_I!$G$3:$L$119,6,FALSE)),"")</f>
        <v>0</v>
      </c>
      <c r="BZ124" s="378"/>
      <c r="CA124" s="378"/>
      <c r="CB124" s="378"/>
      <c r="CC124" s="378" t="str">
        <f>IFERROR(IF(VLOOKUP($G124,IG_92_I!$G$3:$H$119,2,FALSE)="","",VLOOKUP($G124,IG_92_I!$G$3:$H$119,2,FALSE)),"")</f>
        <v>S/I</v>
      </c>
      <c r="CD124" s="378" t="str">
        <f>IFERROR(IF(VLOOKUP($G124,IG_91_I!$G$3:$K$119,5,FALSE)="","",VLOOKUP($G124,IG_91_I!$G$3:$K$119,5,FALSE)),"")</f>
        <v/>
      </c>
      <c r="CE124" s="378">
        <f>IFERROR(IF(VLOOKUP($G124,IG_90_I!$G$3:$H$119,2,FALSE)="","",VLOOKUP($G124,IG_90_I!$G$3:$H$119,2,FALSE)),"")</f>
        <v>46.03</v>
      </c>
      <c r="CF124" s="96"/>
      <c r="CG124" s="96"/>
      <c r="CH124" s="96"/>
      <c r="CI124" s="96"/>
      <c r="CJ124" s="96"/>
      <c r="CK124" s="96"/>
      <c r="CL124" s="96"/>
      <c r="CM124" s="96"/>
      <c r="CN124" s="96"/>
      <c r="CO124" s="96"/>
      <c r="CP124" s="96"/>
    </row>
    <row r="125" spans="1:94" ht="15" x14ac:dyDescent="0.25">
      <c r="A125" s="429" t="s">
        <v>335</v>
      </c>
      <c r="B125" s="431" t="s">
        <v>340</v>
      </c>
      <c r="C125" s="419" t="s">
        <v>181</v>
      </c>
      <c r="D125" s="387" t="s">
        <v>341</v>
      </c>
      <c r="E125" s="377">
        <v>16301</v>
      </c>
      <c r="F125" s="424" t="s">
        <v>341</v>
      </c>
      <c r="G125" s="677">
        <v>16301</v>
      </c>
      <c r="H125" s="378">
        <f>IFERROR(IF(VLOOKUP($G125,BPU_20_I!$G$3:$H$119,2,FALSE)="","",VLOOKUP($G125,BPU_20_I!$G$3:$H$119,2,FALSE)),"")</f>
        <v>288.51</v>
      </c>
      <c r="I125" s="87">
        <f>IFERROR(IF(VLOOKUP($G125,BPU_21_I!$G$3:$J$119,4,FALSE)="","",VLOOKUP($G125,BPU_21_I!$G$3:$J$119,4,FALSE)),"")</f>
        <v>5.28</v>
      </c>
      <c r="J125" s="378">
        <f>IFERROR(IF(VLOOKUP($G125,BPU_22_I!$G$3:$H$119,2,FALSE)="","",VLOOKUP($G125,BPU_22_I!$G$3:$H$119,2,FALSE)),"")</f>
        <v>1353.43</v>
      </c>
      <c r="K125" s="378">
        <f>IFERROR(IF(VLOOKUP($G125,BPU_23_I!$G$3:$J$119,4,FALSE)="","",VLOOKUP($G125,BPU_23_I!$G$3:$J$119,4,FALSE)),"")</f>
        <v>3.29</v>
      </c>
      <c r="L125" s="378">
        <f>IFERROR(IF(VLOOKUP($G125,BPU_28a_I!$G$3:$J$119,4,FALSE)="","",VLOOKUP($G125,BPU_28a_I!$G$3:$J$119,4,FALSE)),"")</f>
        <v>83.61</v>
      </c>
      <c r="M125" s="378">
        <f>IFERROR(IF(VLOOKUP($G125,BPU_28b_I!$G$3:$J$119,4,FALSE)="","",VLOOKUP($G125,BPU_28b_I!$G$3:$J$119,4,FALSE)),"")</f>
        <v>98.19</v>
      </c>
      <c r="N125" s="378">
        <f>IFERROR(IF(VLOOKUP($G125,BPU_29_I!$G$3:$L$119,6,FALSE)="","",VLOOKUP($G125,BPU_29_I!$G$3:$L$119,6,FALSE)),"")</f>
        <v>7.65</v>
      </c>
      <c r="O125" s="378">
        <f>IFERROR(IF(VLOOKUP($G125,BPU_7_I!$G$3:$H$119,2,FALSE)="","",VLOOKUP($G125,BPU_7_I!$G$3:$H$119,2,FALSE)),"")</f>
        <v>898.85</v>
      </c>
      <c r="P125" s="378">
        <f>IFERROR(IF(VLOOKUP($G125,BPU_8_I!$G$3:$J$119,4,FALSE)="","",VLOOKUP($G125,BPU_8_I!$G$3:$J$119,4,FALSE)),"")</f>
        <v>31.41</v>
      </c>
      <c r="Q125" s="378">
        <f>IFERROR(IF(VLOOKUP($G125,BPU_3_I!$G$3:$H$119,2,FALSE)="","",VLOOKUP($G125,BPU_3_I!$G$3:$H$119,2,FALSE)),"")</f>
        <v>543.63</v>
      </c>
      <c r="R125" s="378">
        <f>IFERROR(IF(VLOOKUP($G125,BPU_4_I!$G$3:$H$119,2,FALSE)="","",VLOOKUP($G125,BPU_4_I!$G$3:$H$119,2,FALSE)),"")</f>
        <v>1.1000000000000001</v>
      </c>
      <c r="S125" s="378">
        <f>IFERROR(IF(VLOOKUP($G125,BPU_1_I!$G$3:$H$119,2,FALSE)="","",VLOOKUP($G125,BPU_1_I!$G$3:$H$119,2,FALSE)),"")</f>
        <v>535.19000000000005</v>
      </c>
      <c r="T125" s="378" t="str">
        <f>IFERROR(IF(VLOOKUP($G125,BPU_25_I!$G$3:$H$119,2,FALSE)="","",VLOOKUP($G125,BPU_25_I!$G$3:$H$119,2,FALSE)),"")</f>
        <v>S/I</v>
      </c>
      <c r="U125" s="378" t="str">
        <f>IFERROR(IF(VLOOKUP($G125,BPU_26_26x_26b_I!$G$3:$H$119,2,FALSE)="","",VLOOKUP($G125,BPU_26_26x_26b_I!$G$3:$H$119,2,FALSE)),"")</f>
        <v>S/I</v>
      </c>
      <c r="V125" s="378" t="str">
        <f>IFERROR(IF(VLOOKUP($G125,BPU_26_26x_26b_I!$G$3:$I$119,3,FALSE)="","",VLOOKUP($G125,BPU_26_26x_26b_I!$G$3:$I$119,3,FALSE)),"")</f>
        <v>S/I</v>
      </c>
      <c r="W125" s="378" t="str">
        <f>IFERROR(IF(VLOOKUP($G125,BPU_26_26x_26b_I!$G$3:$J$119,4,FALSE)="","",VLOOKUP($G125,BPU_26_26x_26b_I!$G$3:$J$119,4,FALSE)),"")</f>
        <v>S/I</v>
      </c>
      <c r="X125" s="378" t="s">
        <v>342</v>
      </c>
      <c r="Y125" s="378" t="str">
        <f>IFERROR(IF(VLOOKUP($G125,EA_93_I!$G$3:$L$119,6,FALSE)="","",VLOOKUP($G125,EA_93_I!$G$3:$L$119,6,FALSE)),"")</f>
        <v>S/I</v>
      </c>
      <c r="Z125" s="689">
        <v>2.33</v>
      </c>
      <c r="AA125" s="378" t="str">
        <f>IFERROR(IF(VLOOKUP($G125,DE_102_105_16_29_33_I!$G$3:$L$119,6,FALSE)="","",VLOOKUP($G125,DE_102_105_16_29_33_I!$G$3:$L$119,6,FALSE)),"")</f>
        <v>S/I</v>
      </c>
      <c r="AB125" s="378" t="str">
        <f>IFERROR(IF(VLOOKUP($G125,DE_102_105_16_29_33_I!$G$3:$L$119,2,FALSE)="","",VLOOKUP($G125,DE_102_105_16_29_33_I!$G$3:$L$119,2,FALSE)),"")</f>
        <v>S/I</v>
      </c>
      <c r="AC125" s="378" t="str">
        <f>IFERROR(IF(VLOOKUP($G125,DE_102_105_16_29_33_I!$G$3:$L$119,3,FALSE)="","",VLOOKUP($G125,DE_102_105_16_29_33_I!$G$3:$L$119,3,FALSE)),"")</f>
        <v>S/I</v>
      </c>
      <c r="AD125" s="378">
        <f>IFERROR(IF(VLOOKUP($G125,DE_28_I!$G$3:$J$119,4,FALSE)="","",VLOOKUP($G125,DE_28_I!$G$3:$J$119,4,FALSE)),"")</f>
        <v>30.571140843044166</v>
      </c>
      <c r="AE125" s="378">
        <f>IFERROR(IF(VLOOKUP($G125,DE_31_I!$G$3:$J$119,4,FALSE)="","",VLOOKUP($G125,DE_31_I!$G$3:$J$119,4,FALSE)),"")</f>
        <v>498.12976550136676</v>
      </c>
      <c r="AF125" s="378" t="str">
        <f>IFERROR(IF(VLOOKUP($G125,DE_102_105_16_29_33_I!$G$3:$L$119,4,FALSE)="","",VLOOKUP($G125,DE_102_105_16_29_33_I!$G$3:$L$119,4,FALSE)),"")</f>
        <v>S/I</v>
      </c>
      <c r="AG125" s="378" t="str">
        <f>IFERROR(IF(VLOOKUP($G125,DE_102_105_16_29_33_I!$G$3:$L$119,5,FALSE)="","",VLOOKUP($G125,DE_102_105_16_29_33_I!$G$3:$L$119,5,FALSE)),"")</f>
        <v>S/I</v>
      </c>
      <c r="AH125" s="378"/>
      <c r="AI125" s="378" t="str">
        <f>IFERROR(IF(VLOOKUP($G125,EA_10_90_I!$G$3:$I$119,2,FALSE)="","",VLOOKUP($G125,EA_10_90_I!$G$3:$I$119,2,FALSE)),"")</f>
        <v>S/I</v>
      </c>
      <c r="AJ125" s="378" t="str">
        <f>IFERROR(IF(VLOOKUP($G125,EA_10_90_I!$G$3:$I$119,3,FALSE)="","",VLOOKUP($G125,EA_10_90_I!$G$3:$I$119,3,FALSE)),"")</f>
        <v>S/I</v>
      </c>
      <c r="AK125" s="378"/>
      <c r="AL125" s="378"/>
      <c r="AM125" s="690">
        <f>IFERROR(IF(VLOOKUP($G125,EA_34_I!$G$3:$J$119,4,FALSE)="","",VLOOKUP($G125,EA_34_I!$G$3:$J$119,4,FALSE)),"")</f>
        <v>0.75434745764381972</v>
      </c>
      <c r="AN125" s="378">
        <f>IFERROR(IF(VLOOKUP($G125,EA_35_I!$G$3:$J$119,4,FALSE)="","",VLOOKUP($G125,EA_35_I!$G$3:$J$119,4,FALSE)),"")</f>
        <v>0</v>
      </c>
      <c r="AO125" s="378">
        <f>IFERROR(IF(VLOOKUP($G125,EA_22_22a_I!$G$3:$J$119,4,FALSE)="","",VLOOKUP($G125,EA_22_22a_I!$G$3:$J$119,4,FALSE)),"")</f>
        <v>616.29</v>
      </c>
      <c r="AP125" s="378">
        <f>IFERROR(IF(VLOOKUP($G125,EA_22_22a_I!$G$3:$L$119,6,FALSE)="","",VLOOKUP($G125,EA_22_22a_I!$G$3:$L$119,6,FALSE)),"")</f>
        <v>704.32</v>
      </c>
      <c r="AQ125" s="378" t="str">
        <f>IFERROR(IF(VLOOKUP($G125,EA_23_I!$G$3:$L$119,6,FALSE)="","",VLOOKUP($G125,EA_23_I!$G$3:$L$119,6,FALSE)),"")</f>
        <v>S/I</v>
      </c>
      <c r="AR125" s="378"/>
      <c r="AS125" s="378"/>
      <c r="AT125" s="378"/>
      <c r="AU125" s="378">
        <f>IFERROR(IF(VLOOKUP($G125,BPU_24_I!$G$3:$J$119,4,FALSE)="","",VLOOKUP($G125,BPU_24_I!$G$3:$J$119,4,FALSE)),"")</f>
        <v>238.74</v>
      </c>
      <c r="AV125" s="378">
        <f>IFERROR(IF(VLOOKUP($G125,IS_91_I!$G$3:$H$119,2,FALSE)="","",VLOOKUP($G125,IS_91_I!$G$3:$H$119,2,FALSE)),"")</f>
        <v>15.2</v>
      </c>
      <c r="AW125" s="378">
        <f>IFERROR(IF(VLOOKUP($G125,IS_40_I!$G$3:$H$119,2,FALSE)="","",VLOOKUP($G125,IS_40_I!$G$3:$H$119,2,FALSE)),"")</f>
        <v>39.130000000000003</v>
      </c>
      <c r="AX125" s="378">
        <f>IFERROR(IF(VLOOKUP($G125,IS_31_I!$G$3:$H$119,2,FALSE)="","",VLOOKUP($G125,IS_31_I!$G$3:$H$119,2,FALSE)),"")</f>
        <v>16.64</v>
      </c>
      <c r="AY125" s="378">
        <f>IFERROR(IF(VLOOKUP($G125,IS_32_I!$G$3:$H$119,2,FALSE)="","",VLOOKUP($G125,IS_32_I!$G$3:$H$119,2,FALSE)),"")</f>
        <v>373</v>
      </c>
      <c r="AZ125" s="378">
        <f>IFERROR(IF(VLOOKUP($G125,IS_33_I!$G$3:$H$119,2,FALSE)="","",VLOOKUP($G125,IS_33_I!$G$3:$H$119,2,FALSE)),"")</f>
        <v>6</v>
      </c>
      <c r="BA125" s="378">
        <f>IFERROR(IF(VLOOKUP($G125,IS_34_I!$G$3:$H$119,2,FALSE)="","",VLOOKUP($G125,IS_34_I!$G$3:$H$119,2,FALSE)),"")</f>
        <v>0.81</v>
      </c>
      <c r="BB125" s="378">
        <f>IFERROR(IF(VLOOKUP($G125,IS_36_I!$G$3:$I$119,3,FALSE)="","",VLOOKUP($G125,IS_36_I!$G$3:$I$119,3,FALSE)),"")</f>
        <v>27.18</v>
      </c>
      <c r="BC125" s="378">
        <f>IFERROR(IF(VLOOKUP($G125,IS_37_I!$G$3:$I$119,3,FALSE)="","",VLOOKUP($G125,IS_37_I!$G$3:$I$119,3,FALSE)),"")</f>
        <v>26.51</v>
      </c>
      <c r="BD125" s="378" t="str">
        <f>IFERROR(IF(VLOOKUP($G125,IS_39_I!$G$3:$L$119,6,FALSE)="","",VLOOKUP($G125,IS_39_I!$G$3:$L$119,6,FALSE)),"")</f>
        <v>S/I</v>
      </c>
      <c r="BE125" s="378">
        <f>IFERROR(IF(VLOOKUP($G125,IS_39a_I!$G$3:$J$119,4,FALSE)="","",VLOOKUP($G125,IS_39a_I!$G$3:$J$119,4,FALSE)),"")</f>
        <v>40.18</v>
      </c>
      <c r="BF125" s="378">
        <f>IFERROR(IF(VLOOKUP($G125,IS_58_I!$G$3:$L$119,6,FALSE)="","",VLOOKUP($G125,IS_58_I!$G$3:$L$119,6,FALSE)),"")</f>
        <v>1.6616314199395772</v>
      </c>
      <c r="BG125" s="378"/>
      <c r="BH125" s="378">
        <f>IFERROR(IF(VLOOKUP($G125,DE_48_I!$G$3:$J$119,4,FALSE)="","",VLOOKUP($G125,DE_48_I!$G$3:$J$119,4,FALSE)),"")</f>
        <v>11.14</v>
      </c>
      <c r="BI125" s="378"/>
      <c r="BJ125" s="378">
        <f>IFERROR(IF(VLOOKUP($G125,IS_5_I!$G$3:$J$119,4,FALSE)="","",VLOOKUP($G125,IS_5_I!$G$3:$J$119,4,FALSE)),"")</f>
        <v>0.02</v>
      </c>
      <c r="BK125" s="378" t="str">
        <f>IFERROR(IF(VLOOKUP($G125,EA_48_I!$G$3:$J$119,4,FALSE)="","",VLOOKUP($G125,EA_48_I!$G$3:$J$119,4,FALSE)),"")</f>
        <v>Comuna no costera</v>
      </c>
      <c r="BL125" s="378">
        <f>IFERROR(IF(VLOOKUP($G125,IG_1_I!$G$3:$J$119,4,FALSE)="","",VLOOKUP($G125,IG_1_I!$G$3:$J$119,4,FALSE)),"")</f>
        <v>12.28</v>
      </c>
      <c r="BM125" s="378" t="str">
        <f>IFERROR(IF(VLOOKUP($G125,IG_66_I!$G$3:$H$119,2,FALSE)="","",VLOOKUP($G125,IG_66_I!$G$3:$H$119,2,FALSE)),"")</f>
        <v>SI</v>
      </c>
      <c r="BN125" s="690">
        <f>IFERROR(IF(VLOOKUP($G125,DE_3_I!$G$3:$J$119,4,FALSE)="","",VLOOKUP($G125,DE_3_I!$G$3:$J$119,4,FALSE)),"")</f>
        <v>66.97</v>
      </c>
      <c r="BO125" s="677"/>
      <c r="BP125" s="677"/>
      <c r="BQ125" s="677"/>
      <c r="BR125" s="677"/>
      <c r="BS125" s="378" t="str">
        <f>IFERROR(IF(VLOOKUP($G125,DE_98_IC!#REF!,2,FALSE)="","",VLOOKUP($G125,DE_98_IC!#REF!,2,FALSE)),"")</f>
        <v/>
      </c>
      <c r="BT125" s="378">
        <f>IFERROR(IF(VLOOKUP($G125,IP_6_I!$G$3:$J$119,4,FALSE)="","",VLOOKUP($G125,IP_6_I!$G$3:$J$119,4,FALSE)),"")</f>
        <v>7.1409376338439312</v>
      </c>
      <c r="BU125" s="378" t="str">
        <f>IFERROR(IF(VLOOKUP($G125,IP_48_34_34a_I!$G$3:$N$119,7,FALSE)="","",VLOOKUP($G125,IP_48_34_34a_I!$G$3:$N$119,7,FALSE)),"")</f>
        <v>NO</v>
      </c>
      <c r="BV125" s="378" t="str">
        <f>IFERROR(IF(VLOOKUP($G125,IP_48_34_34a_I!$G$3:$N$119,8,FALSE)="","",VLOOKUP($G125,IP_48_34_34a_I!$G$3:$N$119,8,FALSE)),"")</f>
        <v>NO</v>
      </c>
      <c r="BW125" s="378" t="str">
        <f>IFERROR(IF(VLOOKUP($G125,IP_48_34_34a_I!$G$3:$N$119,6,FALSE)="","",VLOOKUP($G125,IP_48_34_34a_I!$G$3:$N$119,6,FALSE)),"")</f>
        <v>SI</v>
      </c>
      <c r="BX125" s="378" t="str">
        <f>IFERROR(IF(VLOOKUP($G125,IP_43_43a_I!$G$3:$L$119,5,FALSE)="","",VLOOKUP($G125,IP_43_43a_I!$G$3:$L$119,5,FALSE)),"")</f>
        <v>Sin ZT</v>
      </c>
      <c r="BY125" s="378" t="str">
        <f>IFERROR(IF(VLOOKUP($G125,IP_43_43a_I!$G$3:$L$119,6,FALSE)="","",VLOOKUP($G125,IP_43_43a_I!$G$3:$L$119,6,FALSE)),"")</f>
        <v>Sin ZT</v>
      </c>
      <c r="BZ125" s="378"/>
      <c r="CA125" s="378"/>
      <c r="CB125" s="378"/>
      <c r="CC125" s="378" t="str">
        <f>IFERROR(IF(VLOOKUP($G125,IG_92_I!$G$3:$H$119,2,FALSE)="","",VLOOKUP($G125,IG_92_I!$G$3:$H$119,2,FALSE)),"")</f>
        <v>NO</v>
      </c>
      <c r="CD125" s="378" t="str">
        <f>IFERROR(IF(VLOOKUP($G125,IG_91_I!$G$3:$K$119,5,FALSE)="","",VLOOKUP($G125,IG_91_I!$G$3:$K$119,5,FALSE)),"")</f>
        <v/>
      </c>
      <c r="CE125" s="378">
        <f>IFERROR(IF(VLOOKUP($G125,IG_90_I!$G$3:$H$119,2,FALSE)="","",VLOOKUP($G125,IG_90_I!$G$3:$H$119,2,FALSE)),"")</f>
        <v>41.75</v>
      </c>
      <c r="CF125" s="96"/>
      <c r="CG125" s="96"/>
      <c r="CH125" s="96"/>
      <c r="CI125" s="96"/>
      <c r="CJ125" s="96"/>
      <c r="CK125" s="96"/>
      <c r="CL125" s="96"/>
      <c r="CM125" s="96"/>
      <c r="CN125" s="96"/>
      <c r="CO125" s="96"/>
      <c r="CP125" s="96"/>
    </row>
    <row r="126" spans="1:94" s="10" customFormat="1" x14ac:dyDescent="0.25">
      <c r="A126" s="9"/>
      <c r="B126" s="90"/>
      <c r="C126" s="9"/>
      <c r="D126" s="90"/>
      <c r="E126" s="91"/>
      <c r="F126" s="91"/>
      <c r="G126" s="91"/>
      <c r="H126" s="91"/>
      <c r="I126" s="91"/>
      <c r="J126" s="91"/>
      <c r="K126" s="91"/>
      <c r="L126" s="91"/>
      <c r="M126" s="91"/>
      <c r="N126" s="91"/>
      <c r="O126" s="91"/>
      <c r="P126" s="91"/>
      <c r="Q126" s="91"/>
      <c r="R126" s="91"/>
      <c r="S126" s="91"/>
      <c r="T126" s="93"/>
      <c r="U126" s="93"/>
      <c r="V126" s="93"/>
      <c r="W126" s="93"/>
      <c r="X126" s="93"/>
      <c r="Y126" s="93"/>
      <c r="Z126" s="93"/>
      <c r="AA126" s="93"/>
      <c r="AB126" s="93"/>
      <c r="AC126" s="93"/>
      <c r="AD126" s="93"/>
      <c r="AE126" s="93"/>
      <c r="AF126" s="93"/>
      <c r="AG126" s="93"/>
      <c r="AH126" s="93"/>
      <c r="AI126" s="93"/>
      <c r="AJ126" s="93"/>
      <c r="AK126" s="93"/>
      <c r="AL126" s="93"/>
      <c r="AM126" s="93"/>
      <c r="AN126" s="93"/>
      <c r="AO126" s="93"/>
      <c r="AP126" s="93"/>
      <c r="AQ126" s="93"/>
      <c r="AR126" s="93"/>
      <c r="AS126" s="93"/>
      <c r="AT126" s="93"/>
      <c r="AU126" s="93"/>
      <c r="AV126" s="93"/>
      <c r="AW126" s="93"/>
      <c r="AX126" s="93"/>
      <c r="AY126" s="93"/>
      <c r="AZ126" s="93"/>
      <c r="BA126" s="93"/>
      <c r="BB126" s="93"/>
      <c r="BC126" s="93"/>
      <c r="BD126" s="93"/>
      <c r="BE126" s="93"/>
      <c r="BF126" s="93"/>
      <c r="BG126" s="93"/>
      <c r="BH126" s="93"/>
      <c r="BI126" s="93"/>
      <c r="BJ126" s="94"/>
      <c r="BK126" s="93"/>
      <c r="BL126" s="93"/>
      <c r="BM126" s="69"/>
      <c r="BN126" s="93"/>
      <c r="BO126" s="91"/>
      <c r="BP126" s="91"/>
      <c r="BQ126" s="91"/>
      <c r="BR126" s="91"/>
      <c r="BS126" s="91"/>
      <c r="BT126" s="93"/>
      <c r="BU126" s="93"/>
      <c r="BV126" s="93"/>
      <c r="BW126" s="93"/>
      <c r="BX126" s="93"/>
      <c r="BY126" s="93"/>
      <c r="BZ126" s="93"/>
      <c r="CA126" s="93"/>
      <c r="CB126" s="93"/>
      <c r="CC126" s="93"/>
      <c r="CD126" s="93"/>
      <c r="CE126" s="93"/>
    </row>
    <row r="127" spans="1:94" x14ac:dyDescent="0.25">
      <c r="C127" s="9"/>
      <c r="F127" s="92"/>
      <c r="G127" s="101" t="s">
        <v>148</v>
      </c>
      <c r="H127" s="378">
        <f t="shared" ref="H127:T127" si="0">MIN(H9:H125)</f>
        <v>170.11</v>
      </c>
      <c r="I127" s="378">
        <f t="shared" si="0"/>
        <v>1.1499999999999999</v>
      </c>
      <c r="J127" s="378">
        <f t="shared" si="0"/>
        <v>85.32</v>
      </c>
      <c r="K127" s="378">
        <f t="shared" si="0"/>
        <v>0.28000000000000003</v>
      </c>
      <c r="L127" s="378">
        <f t="shared" si="0"/>
        <v>20.260000000000002</v>
      </c>
      <c r="M127" s="378">
        <f t="shared" si="0"/>
        <v>0.56999999999999995</v>
      </c>
      <c r="N127" s="378">
        <f t="shared" si="0"/>
        <v>1.25</v>
      </c>
      <c r="O127" s="378">
        <f t="shared" si="0"/>
        <v>322.08</v>
      </c>
      <c r="P127" s="378">
        <f t="shared" si="0"/>
        <v>0.85</v>
      </c>
      <c r="Q127" s="378">
        <f t="shared" si="0"/>
        <v>343.03</v>
      </c>
      <c r="R127" s="378">
        <f t="shared" si="0"/>
        <v>0.2</v>
      </c>
      <c r="S127" s="378">
        <f t="shared" si="0"/>
        <v>357.08</v>
      </c>
      <c r="T127" s="378">
        <f t="shared" si="0"/>
        <v>158.13</v>
      </c>
      <c r="U127" s="378">
        <f>MIN($U$9:$U$125)</f>
        <v>7.0000000000000007E-2</v>
      </c>
      <c r="V127" s="378">
        <f>MIN($V$9:$V$125)</f>
        <v>2.82</v>
      </c>
      <c r="W127" s="378">
        <f>MIN($W$9:$W$125)</f>
        <v>0.03</v>
      </c>
      <c r="X127" s="378">
        <f>MIN($X$136:$X$170)</f>
        <v>12.32</v>
      </c>
      <c r="Y127" s="378">
        <f>MIN($Y$9:$Y$125)</f>
        <v>0.13</v>
      </c>
      <c r="Z127" s="378">
        <f>MIN($Z$9:$Z$125)</f>
        <v>0.21</v>
      </c>
      <c r="AA127" s="662">
        <f>MIN($AA$9:$AA$125)</f>
        <v>0.75</v>
      </c>
      <c r="AB127" s="662">
        <f>MIN($AB$9:$AB$125)</f>
        <v>11.6</v>
      </c>
      <c r="AC127" s="662">
        <f>MIN($AC$9:$AC$125)</f>
        <v>38.200000000000003</v>
      </c>
      <c r="AD127" s="662">
        <f>MIN($AD$9:$AD$125)</f>
        <v>0</v>
      </c>
      <c r="AE127" s="662">
        <f>MIN($AE$9:$AE$125)</f>
        <v>51.23049857907862</v>
      </c>
      <c r="AF127" s="662">
        <f>MIN($AF$9:$AF$125)</f>
        <v>30</v>
      </c>
      <c r="AG127" s="662">
        <f>MIN($AG$9:$AG$125)</f>
        <v>35</v>
      </c>
      <c r="AH127" s="378" t="s">
        <v>343</v>
      </c>
      <c r="AI127" s="662">
        <f>MIN($AI$9:$AI$125)</f>
        <v>11.47</v>
      </c>
      <c r="AJ127" s="662">
        <f>MIN($AJ$9:$AJ$125)</f>
        <v>2.36</v>
      </c>
      <c r="AK127" s="378">
        <f>MIN($AK$136:$AK$170)</f>
        <v>100.4</v>
      </c>
      <c r="AL127" s="378">
        <f>MIN($AL$136:$AL$170)</f>
        <v>22.34</v>
      </c>
      <c r="AM127" s="662">
        <f>MIN($AM$9:$AM$125)</f>
        <v>0.59708281985070377</v>
      </c>
      <c r="AN127" s="662">
        <f>MIN($AN$9:$AN$125)</f>
        <v>0</v>
      </c>
      <c r="AO127" s="662">
        <f>MIN($AO$9:$AO$125)</f>
        <v>443.39</v>
      </c>
      <c r="AP127" s="662">
        <f>MIN($AP$9:$AP$125)</f>
        <v>80.180000000000007</v>
      </c>
      <c r="AQ127" s="662">
        <f>MIN($AQ$9:$AQ$125)</f>
        <v>0</v>
      </c>
      <c r="AR127" s="378">
        <f>MIN($AR$136:$AR$170)</f>
        <v>707.2</v>
      </c>
      <c r="AS127" s="378">
        <f>MIN($AS$136:$AS$170)</f>
        <v>4784.97</v>
      </c>
      <c r="AT127" s="378">
        <f>MIN($AT$136:$AT$170)</f>
        <v>0</v>
      </c>
      <c r="AU127" s="662">
        <f>MIN($AU$9:$AU$125)</f>
        <v>39.229999999999997</v>
      </c>
      <c r="AV127" s="662">
        <f>MIN($AV$9:$AV$125)</f>
        <v>2.95</v>
      </c>
      <c r="AW127" s="662">
        <f>MIN($AW$9:$AW$125)</f>
        <v>6.66</v>
      </c>
      <c r="AX127" s="662">
        <f>MIN($AX$9:$AX$125)</f>
        <v>0.79</v>
      </c>
      <c r="AY127" s="662">
        <f>MIN($AY$9:$AY$125)</f>
        <v>53</v>
      </c>
      <c r="AZ127" s="662">
        <f>MIN($AZ$9:$AZ$125)</f>
        <v>0.79</v>
      </c>
      <c r="BA127" s="662">
        <f>MIN($BA$9:$BA$125)</f>
        <v>0.46</v>
      </c>
      <c r="BB127" s="662">
        <f>MIN($BB$9:$BB$125)</f>
        <v>0.03</v>
      </c>
      <c r="BC127" s="662">
        <f>MIN($BC$9:$BC$125)</f>
        <v>2.84</v>
      </c>
      <c r="BD127" s="662">
        <f>MIN($BD$9:$BD$125)</f>
        <v>0</v>
      </c>
      <c r="BE127" s="662">
        <f>MIN($BE$9:$BE$125)</f>
        <v>11.1</v>
      </c>
      <c r="BF127" s="662">
        <f>MIN($BF$9:$BF$125)</f>
        <v>4.8463630576934209E-2</v>
      </c>
      <c r="BG127" s="378">
        <f>MIN($BG$136:$BG$170)</f>
        <v>0.43</v>
      </c>
      <c r="BH127" s="662">
        <f>MIN($BH$9:$BH$125)</f>
        <v>0.63</v>
      </c>
      <c r="BI127" s="378">
        <f>MIN($BI$173:$BI$233)</f>
        <v>0.22</v>
      </c>
      <c r="BJ127" s="662">
        <f>MIN($BJ$9:$BJ$125)</f>
        <v>0</v>
      </c>
      <c r="BK127" s="662">
        <f>MIN($BK$9:$BK$125)</f>
        <v>0.27</v>
      </c>
      <c r="BL127" s="662">
        <f>MIN($BL$9:$BL$125)</f>
        <v>0.06</v>
      </c>
      <c r="BM127" s="378" t="s">
        <v>344</v>
      </c>
      <c r="BN127" s="662">
        <f>MIN($BN$9:$BN$125)</f>
        <v>1.32</v>
      </c>
      <c r="BO127" s="662">
        <f>MIN($BO$173:$BO$205)</f>
        <v>0.90943489360822016</v>
      </c>
      <c r="BP127" s="662">
        <f>MIN($BP$173:$BP$205)</f>
        <v>7.8406189498325203</v>
      </c>
      <c r="BQ127" s="662">
        <f>MIN($BQ$173:$BQ$205)</f>
        <v>58.120229868203893</v>
      </c>
      <c r="BR127" s="662">
        <f>MIN($BR$173:$BR$205)</f>
        <v>2.73</v>
      </c>
      <c r="BS127" s="662">
        <f>MIN($BS$173:$BS$205)</f>
        <v>15.29</v>
      </c>
      <c r="BT127" s="662">
        <f>MIN($BT$9:$BT$125)</f>
        <v>0</v>
      </c>
      <c r="BU127" s="675" t="s">
        <v>345</v>
      </c>
      <c r="BV127" s="675" t="s">
        <v>346</v>
      </c>
      <c r="BW127" s="378" t="s">
        <v>347</v>
      </c>
      <c r="BX127" s="662">
        <f>MIN($BX$9:$BX$125)</f>
        <v>0</v>
      </c>
      <c r="BY127" s="662">
        <f>MIN($BY$9:$BY$125)</f>
        <v>0</v>
      </c>
      <c r="BZ127" s="378">
        <f>MIN($BZ$136:$BZ$170)</f>
        <v>2.46</v>
      </c>
      <c r="CA127" s="378">
        <f>MIN($CA$136:$CA$170)</f>
        <v>1.3936914346047249</v>
      </c>
      <c r="CB127" s="378">
        <f>MIN($CB$136:$CB$170)</f>
        <v>0</v>
      </c>
      <c r="CC127" s="378" t="s">
        <v>348</v>
      </c>
      <c r="CD127" s="662">
        <f>MIN($CD$9:$CD$125)</f>
        <v>0</v>
      </c>
      <c r="CE127" s="662">
        <f>MIN($CE$9:$CE$125)</f>
        <v>21.16</v>
      </c>
      <c r="CF127" s="96"/>
      <c r="CG127" s="96"/>
      <c r="CH127" s="96"/>
      <c r="CI127" s="96"/>
      <c r="CJ127" s="96"/>
      <c r="CK127" s="96"/>
      <c r="CL127" s="96"/>
      <c r="CM127" s="96"/>
      <c r="CN127" s="96"/>
      <c r="CO127" s="96"/>
      <c r="CP127" s="96"/>
    </row>
    <row r="128" spans="1:94" x14ac:dyDescent="0.25">
      <c r="C128" s="9"/>
      <c r="F128" s="92"/>
      <c r="G128" s="104" t="s">
        <v>149</v>
      </c>
      <c r="H128" s="378">
        <f t="shared" ref="H128:T128" si="1">MAX(H9:H125)</f>
        <v>1066.3699999999999</v>
      </c>
      <c r="I128" s="378">
        <f t="shared" si="1"/>
        <v>24.69</v>
      </c>
      <c r="J128" s="378">
        <f t="shared" si="1"/>
        <v>12065.09</v>
      </c>
      <c r="K128" s="378">
        <f t="shared" si="1"/>
        <v>65.02</v>
      </c>
      <c r="L128" s="378">
        <f t="shared" si="1"/>
        <v>97.12</v>
      </c>
      <c r="M128" s="378">
        <f t="shared" si="1"/>
        <v>100</v>
      </c>
      <c r="N128" s="378">
        <f t="shared" si="1"/>
        <v>18.670000000000002</v>
      </c>
      <c r="O128" s="378">
        <f t="shared" si="1"/>
        <v>10444.33</v>
      </c>
      <c r="P128" s="378">
        <f t="shared" si="1"/>
        <v>40.590000000000003</v>
      </c>
      <c r="Q128" s="378">
        <f t="shared" si="1"/>
        <v>3243.4</v>
      </c>
      <c r="R128" s="378">
        <f t="shared" si="1"/>
        <v>1.33</v>
      </c>
      <c r="S128" s="378">
        <f t="shared" si="1"/>
        <v>2964.67</v>
      </c>
      <c r="T128" s="378">
        <f t="shared" si="1"/>
        <v>9661.67</v>
      </c>
      <c r="U128" s="378">
        <f>MAX($U$9:$U$125)</f>
        <v>29.7</v>
      </c>
      <c r="V128" s="378">
        <f>MAX($V$9:$V$125)</f>
        <v>16.43</v>
      </c>
      <c r="W128" s="378">
        <f>MAX($W$9:$W$125)</f>
        <v>20.97</v>
      </c>
      <c r="X128" s="378">
        <f>MAX($X$136:$X$170)</f>
        <v>94.26</v>
      </c>
      <c r="Y128" s="378">
        <f>MAX($Y$9:$Y$125)</f>
        <v>16.32</v>
      </c>
      <c r="Z128" s="378">
        <f>MAX($Z$9:$Z$125)</f>
        <v>104.4</v>
      </c>
      <c r="AA128" s="662">
        <f>MAX($AA$9:$AA$125)</f>
        <v>75</v>
      </c>
      <c r="AB128" s="662">
        <f>MAX($AB$9:$AB$125)</f>
        <v>45.5</v>
      </c>
      <c r="AC128" s="662">
        <f>MAX($AC$9:$AC$125)</f>
        <v>83.8</v>
      </c>
      <c r="AD128" s="662">
        <f>MAX($AD$9:$AD$125)</f>
        <v>60.162083731464769</v>
      </c>
      <c r="AE128" s="662">
        <f>MAX($AE$9:$AE$125)</f>
        <v>729.02289698127902</v>
      </c>
      <c r="AF128" s="662">
        <f>MAX($AF$9:$AF$125)</f>
        <v>120</v>
      </c>
      <c r="AG128" s="662">
        <f>MAX($AG$9:$AG$125)</f>
        <v>140</v>
      </c>
      <c r="AH128" s="378" t="s">
        <v>349</v>
      </c>
      <c r="AI128" s="662">
        <f>MAX($AI$9:$AI$125)</f>
        <v>55.97</v>
      </c>
      <c r="AJ128" s="662">
        <f>MAX($AJ$9:$AJ$125)</f>
        <v>48.81</v>
      </c>
      <c r="AK128" s="378">
        <f>MAX($AK$136:$AK$170)</f>
        <v>202.02</v>
      </c>
      <c r="AL128" s="378">
        <f>MAX($AL$136:$AL$170)</f>
        <v>58.01</v>
      </c>
      <c r="AM128" s="662">
        <f>MAX($AM$9:$AM$125)</f>
        <v>2.8019401107283834</v>
      </c>
      <c r="AN128" s="662">
        <f>MAX($AN$9:$AN$125)</f>
        <v>17.04</v>
      </c>
      <c r="AO128" s="662">
        <f>MAX($AO$9:$AO$125)</f>
        <v>1573.31</v>
      </c>
      <c r="AP128" s="662">
        <f>MAX($AP$9:$AP$125)</f>
        <v>5895.22</v>
      </c>
      <c r="AQ128" s="662">
        <f>MAX($AQ$9:$AQ$125)</f>
        <v>2.29</v>
      </c>
      <c r="AR128" s="378">
        <f>MAX($AR$136:$AR$170)</f>
        <v>92716.290000000023</v>
      </c>
      <c r="AS128" s="378">
        <f>MAX($AS$136:$AS$170)</f>
        <v>648781.02</v>
      </c>
      <c r="AT128" s="378">
        <f>MAX($AT$136:$AT$170)</f>
        <v>745264.3899999999</v>
      </c>
      <c r="AU128" s="662">
        <f>MAX($AU$9:$AU$125)</f>
        <v>995.57</v>
      </c>
      <c r="AV128" s="662">
        <f>MAX($AV$9:$AV$125)</f>
        <v>75.489999999999995</v>
      </c>
      <c r="AW128" s="662">
        <f>MAX($AW$9:$AW$125)</f>
        <v>79.680000000000007</v>
      </c>
      <c r="AX128" s="662">
        <f>MAX($AX$9:$AX$125)</f>
        <v>36.57</v>
      </c>
      <c r="AY128" s="662">
        <f>MAX($AY$9:$AY$125)</f>
        <v>14405</v>
      </c>
      <c r="AZ128" s="662">
        <f>MAX($AZ$9:$AZ$125)</f>
        <v>15.32</v>
      </c>
      <c r="BA128" s="662">
        <f>MAX($BA$9:$BA$125)</f>
        <v>4.83</v>
      </c>
      <c r="BB128" s="662">
        <f>MAX($BB$9:$BB$125)</f>
        <v>27.18</v>
      </c>
      <c r="BC128" s="662">
        <f>MAX($BC$9:$BC$125)</f>
        <v>44.71</v>
      </c>
      <c r="BD128" s="662">
        <f>MAX($BD$9:$BD$125)</f>
        <v>93.75</v>
      </c>
      <c r="BE128" s="662">
        <f>MAX($BE$9:$BE$125)</f>
        <v>65.959999999999994</v>
      </c>
      <c r="BF128" s="662">
        <f>MAX($BF$9:$BF$125)</f>
        <v>4.9637635092180545</v>
      </c>
      <c r="BG128" s="378">
        <f>MAX($BG$136:$BG$170)</f>
        <v>5.43</v>
      </c>
      <c r="BH128" s="662">
        <f>MAX($BH$9:$BH$125)</f>
        <v>40.369999999999997</v>
      </c>
      <c r="BI128" s="378">
        <f>MAX($BI$173:$BI$233)</f>
        <v>13.03</v>
      </c>
      <c r="BJ128" s="662">
        <f>MAX($BJ$9:$BJ$125)</f>
        <v>0.87</v>
      </c>
      <c r="BK128" s="662">
        <f>MAX($BK$9:$BK$125)</f>
        <v>43.01</v>
      </c>
      <c r="BL128" s="662">
        <f>MAX($BL$9:$BL$125)</f>
        <v>99.61</v>
      </c>
      <c r="BM128" s="378" t="s">
        <v>350</v>
      </c>
      <c r="BN128" s="662">
        <f>MAX($BN$9:$BN$125)</f>
        <v>82.65</v>
      </c>
      <c r="BO128" s="662">
        <f>MAX($BO$173:$BO$205)</f>
        <v>34.039151181963582</v>
      </c>
      <c r="BP128" s="662">
        <f>MAX($BP$173:$BP$205)</f>
        <v>29.726308354929039</v>
      </c>
      <c r="BQ128" s="662">
        <f>MAX($BQ$173:$BQ$205)</f>
        <v>83.731526818956297</v>
      </c>
      <c r="BR128" s="662">
        <f>MAX($BR$173:$BR$205)</f>
        <v>10.59</v>
      </c>
      <c r="BS128" s="662">
        <f>MAX($BS$173:$BS$205)</f>
        <v>31.85</v>
      </c>
      <c r="BT128" s="662">
        <f>MAX($BT$9:$BT$125)</f>
        <v>31.622216313948552</v>
      </c>
      <c r="BU128" s="675" t="s">
        <v>351</v>
      </c>
      <c r="BV128" s="675" t="s">
        <v>352</v>
      </c>
      <c r="BW128" s="378" t="s">
        <v>353</v>
      </c>
      <c r="BX128" s="662">
        <f>MAX($BX$9:$BX$125)</f>
        <v>0</v>
      </c>
      <c r="BY128" s="662">
        <f>MAX($BY$9:$BY$125)</f>
        <v>100</v>
      </c>
      <c r="BZ128" s="378">
        <f>MAX($BZ$136:$BZ$170)</f>
        <v>27.83</v>
      </c>
      <c r="CA128" s="378">
        <f>MAX($CA$136:$CA$170)</f>
        <v>24.770321509860899</v>
      </c>
      <c r="CB128" s="378">
        <f>MAX($CB$136:$CB$170)</f>
        <v>100</v>
      </c>
      <c r="CC128" s="378" t="s">
        <v>354</v>
      </c>
      <c r="CD128" s="662">
        <f>MAX($CD$9:$CD$125)</f>
        <v>8777</v>
      </c>
      <c r="CE128" s="662">
        <f>MAX($CE$9:$CE$125)</f>
        <v>56.45</v>
      </c>
      <c r="CF128" s="96"/>
      <c r="CG128" s="96"/>
      <c r="CH128" s="96"/>
      <c r="CI128" s="96"/>
      <c r="CJ128" s="96"/>
      <c r="CK128" s="96"/>
      <c r="CL128" s="96"/>
      <c r="CM128" s="96"/>
      <c r="CN128" s="96"/>
      <c r="CO128" s="96"/>
      <c r="CP128" s="96"/>
    </row>
    <row r="129" spans="3:94" x14ac:dyDescent="0.25">
      <c r="F129" s="92"/>
      <c r="G129" s="101" t="s">
        <v>150</v>
      </c>
      <c r="H129" s="378">
        <f t="shared" ref="H129:T129" si="2">AVERAGE(H9:H125)</f>
        <v>341.86435897435888</v>
      </c>
      <c r="I129" s="378">
        <f t="shared" si="2"/>
        <v>4.8647863247863254</v>
      </c>
      <c r="J129" s="378">
        <f t="shared" si="2"/>
        <v>1883.1293457943925</v>
      </c>
      <c r="K129" s="378">
        <f t="shared" si="2"/>
        <v>4.375300000000002</v>
      </c>
      <c r="L129" s="378">
        <f t="shared" si="2"/>
        <v>73.530769230769238</v>
      </c>
      <c r="M129" s="378">
        <f t="shared" si="2"/>
        <v>82.545922330097099</v>
      </c>
      <c r="N129" s="378">
        <f t="shared" si="2"/>
        <v>6.0270940170940195</v>
      </c>
      <c r="O129" s="378">
        <f t="shared" si="2"/>
        <v>1268.6870175438592</v>
      </c>
      <c r="P129" s="378">
        <f t="shared" si="2"/>
        <v>12.66532710280374</v>
      </c>
      <c r="Q129" s="378">
        <f t="shared" si="2"/>
        <v>721.08034188034185</v>
      </c>
      <c r="R129" s="378">
        <f t="shared" si="2"/>
        <v>0.84905982905982869</v>
      </c>
      <c r="S129" s="378">
        <f t="shared" si="2"/>
        <v>793.58145299145303</v>
      </c>
      <c r="T129" s="378">
        <f t="shared" si="2"/>
        <v>574.38551724137926</v>
      </c>
      <c r="U129" s="378">
        <f>AVERAGE($U$9:$U$125)</f>
        <v>7.4329687500000006</v>
      </c>
      <c r="V129" s="378">
        <f>AVERAGE($V$9:$V$125)</f>
        <v>7.0908823529411764</v>
      </c>
      <c r="W129" s="378">
        <f>AVERAGE($W$9:$W$125)</f>
        <v>1.404807692307692</v>
      </c>
      <c r="X129" s="378">
        <f>AVERAGE($X$136:$X$170)</f>
        <v>74.035199999999989</v>
      </c>
      <c r="Y129" s="378">
        <f>AVERAGE($Y$9:$Y$125)</f>
        <v>2.9491111111111112</v>
      </c>
      <c r="Z129" s="378">
        <f>AVERAGE($Z$9:$Z$125)</f>
        <v>29.563589743589741</v>
      </c>
      <c r="AA129" s="662">
        <f>AVERAGE($AA$9:$AA$125)</f>
        <v>2.4352358508230174</v>
      </c>
      <c r="AB129" s="662">
        <f>AVERAGE($AB$9:$AB$125)</f>
        <v>29.063492063492063</v>
      </c>
      <c r="AC129" s="662">
        <f>AVERAGE($AC$9:$AC$125)</f>
        <v>67.22031746031746</v>
      </c>
      <c r="AD129" s="662">
        <f>AVERAGE($AD$9:$AD$125)</f>
        <v>8.5918855390079329</v>
      </c>
      <c r="AE129" s="662">
        <f>AVERAGE($AE$9:$AE$125)</f>
        <v>313.8220801610488</v>
      </c>
      <c r="AF129" s="662">
        <f>AVERAGE($AF$9:$AF$125)</f>
        <v>70.436507936507937</v>
      </c>
      <c r="AG129" s="662">
        <f>AVERAGE($AG$9:$AG$125)</f>
        <v>88.476190476190482</v>
      </c>
      <c r="AH129" s="378"/>
      <c r="AI129" s="662">
        <f>AVERAGE($AI$9:$AI$125)</f>
        <v>31.236341463414636</v>
      </c>
      <c r="AJ129" s="662">
        <f>AVERAGE($AJ$9:$AJ$125)</f>
        <v>21.743658536585365</v>
      </c>
      <c r="AK129" s="378">
        <f>AVERAGE($AK$136:$AK$170)</f>
        <v>167.22371428571427</v>
      </c>
      <c r="AL129" s="378">
        <f>AVERAGE($AL$136:$AL$170)</f>
        <v>45.168571428571418</v>
      </c>
      <c r="AM129" s="662">
        <f>AVERAGE($AM$9:$AM$125)</f>
        <v>1.2082701472182382</v>
      </c>
      <c r="AN129" s="662">
        <f>AVERAGE($AN$9:$AN$125)</f>
        <v>1.7085483870967741</v>
      </c>
      <c r="AO129" s="662">
        <f>AVERAGE($AO$9:$AO$125)</f>
        <v>751.20367521367507</v>
      </c>
      <c r="AP129" s="662">
        <f>AVERAGE($AP$9:$AP$125)</f>
        <v>839.79470085470098</v>
      </c>
      <c r="AQ129" s="662">
        <f>AVERAGE($AQ$9:$AQ$125)</f>
        <v>0.13644444444444442</v>
      </c>
      <c r="AR129" s="378">
        <f>AVERAGE($AR$136:$AR$170)</f>
        <v>6209.2228571428577</v>
      </c>
      <c r="AS129" s="378">
        <f>AVERAGE($AS$136:$AS$170)</f>
        <v>62997.274666666664</v>
      </c>
      <c r="AT129" s="378">
        <f>AVERAGE($AT$136:$AT$170)</f>
        <v>41326.080571428574</v>
      </c>
      <c r="AU129" s="662">
        <f>AVERAGE($AU$9:$AU$125)</f>
        <v>495.26333333333338</v>
      </c>
      <c r="AV129" s="662">
        <f>AVERAGE($AV$9:$AV$125)</f>
        <v>11.581794871794871</v>
      </c>
      <c r="AW129" s="662">
        <f>AVERAGE($AW$9:$AW$125)</f>
        <v>39.284700854700858</v>
      </c>
      <c r="AX129" s="662">
        <f>AVERAGE($AX$9:$AX$125)</f>
        <v>14.798547008547013</v>
      </c>
      <c r="AY129" s="662">
        <f>AVERAGE($AY$9:$AY$125)</f>
        <v>2459.3760683760684</v>
      </c>
      <c r="AZ129" s="662">
        <f>AVERAGE($AZ$9:$AZ$125)</f>
        <v>7.3358974358974365</v>
      </c>
      <c r="BA129" s="662">
        <f>AVERAGE($BA$9:$BA$125)</f>
        <v>1.8625641025641027</v>
      </c>
      <c r="BB129" s="662">
        <f>AVERAGE($BB$9:$BB$125)</f>
        <v>10.754102564102567</v>
      </c>
      <c r="BC129" s="662">
        <f>AVERAGE($BC$9:$BC$125)</f>
        <v>20.614700854700857</v>
      </c>
      <c r="BD129" s="662">
        <f>AVERAGE($BD$9:$BD$125)</f>
        <v>47.886056338028162</v>
      </c>
      <c r="BE129" s="662">
        <f>AVERAGE($BE$9:$BE$125)</f>
        <v>34.983239436619726</v>
      </c>
      <c r="BF129" s="662">
        <f>AVERAGE($BF$9:$BF$125)</f>
        <v>0.74862657892261686</v>
      </c>
      <c r="BG129" s="378">
        <f>AVERAGE($BG$136:$BG$170)</f>
        <v>3.076857142857143</v>
      </c>
      <c r="BH129" s="662">
        <f>AVERAGE($BH$9:$BH$125)</f>
        <v>8.9935087719298252</v>
      </c>
      <c r="BI129" s="378">
        <f>AVERAGE($BI$173:$BI$233)</f>
        <v>2.7352459016393436</v>
      </c>
      <c r="BJ129" s="662">
        <f>AVERAGE($BJ$9:$BJ$125)</f>
        <v>5.2051282051282025E-2</v>
      </c>
      <c r="BK129" s="662">
        <f>AVERAGE($BK$9:$BK$125)</f>
        <v>11.5665</v>
      </c>
      <c r="BL129" s="662">
        <f>AVERAGE($BL$9:$BL$125)</f>
        <v>32.402991452991451</v>
      </c>
      <c r="BM129" s="378"/>
      <c r="BN129" s="662">
        <f>AVERAGE($BN$9:$BN$125)</f>
        <v>39.171538461538468</v>
      </c>
      <c r="BO129" s="662">
        <f>AVERAGE($BO$173:$BO$205)</f>
        <v>7.9438492202403106</v>
      </c>
      <c r="BP129" s="662">
        <f>AVERAGE($BP$173:$BP$205)</f>
        <v>17.787903930773645</v>
      </c>
      <c r="BQ129" s="662">
        <f>AVERAGE($BQ$173:$BQ$205)</f>
        <v>74.26824684898601</v>
      </c>
      <c r="BR129" s="662">
        <f>AVERAGE($BR$173:$BR$205)</f>
        <v>7.1800000000000006</v>
      </c>
      <c r="BS129" s="662">
        <f>AVERAGE($BS$173:$BS$205)</f>
        <v>19.908181818181816</v>
      </c>
      <c r="BT129" s="662">
        <f>AVERAGE($BT$9:$BT$125)</f>
        <v>1.4397704256883705</v>
      </c>
      <c r="BU129" s="675" t="s">
        <v>20</v>
      </c>
      <c r="BV129" s="675" t="s">
        <v>20</v>
      </c>
      <c r="BW129" s="378" t="s">
        <v>20</v>
      </c>
      <c r="BX129" s="662">
        <f>AVERAGE($BX$9:$BX$125)</f>
        <v>0</v>
      </c>
      <c r="BY129" s="662">
        <f>AVERAGE($BY$9:$BY$125)</f>
        <v>4.9747474747474749</v>
      </c>
      <c r="BZ129" s="378">
        <f>AVERAGE($BZ$136:$BZ$170)</f>
        <v>14.078571428571429</v>
      </c>
      <c r="CA129" s="378">
        <f>AVERAGE($CA$136:$CA$170)</f>
        <v>11.734508882957298</v>
      </c>
      <c r="CB129" s="378">
        <f>AVERAGE($CB$136:$CB$170)</f>
        <v>64.400000000000006</v>
      </c>
      <c r="CC129" s="378" t="s">
        <v>20</v>
      </c>
      <c r="CD129" s="662">
        <f>AVERAGE($CD$9:$CD$125)</f>
        <v>1149.1142857142854</v>
      </c>
      <c r="CE129" s="662">
        <f>AVERAGE($CE$9:$CE$125)</f>
        <v>36.029487179487163</v>
      </c>
      <c r="CF129" s="96"/>
      <c r="CG129" s="96"/>
      <c r="CH129" s="96"/>
      <c r="CI129" s="96"/>
      <c r="CJ129" s="96"/>
      <c r="CK129" s="96"/>
      <c r="CL129" s="96"/>
      <c r="CM129" s="96"/>
      <c r="CN129" s="96"/>
      <c r="CO129" s="96"/>
      <c r="CP129" s="96"/>
    </row>
    <row r="130" spans="3:94" x14ac:dyDescent="0.25">
      <c r="C130" s="9"/>
      <c r="F130" s="92"/>
      <c r="G130" s="101" t="s">
        <v>151</v>
      </c>
      <c r="H130" s="378">
        <f>PERCENTILE($T$9:$T$125,0.25)</f>
        <v>216.22</v>
      </c>
      <c r="I130" s="378">
        <f>PERCENTILE($T$9:$T$125,0.25)</f>
        <v>216.22</v>
      </c>
      <c r="J130" s="378">
        <f>PERCENTILE($T$9:$T$125,0.25)</f>
        <v>216.22</v>
      </c>
      <c r="K130" s="378">
        <f>PERCENTILE($T$9:$T$125,0.25)</f>
        <v>216.22</v>
      </c>
      <c r="L130" s="378">
        <f>PERCENTILE($L$9:$L$125,0.25)</f>
        <v>64.2</v>
      </c>
      <c r="M130" s="378">
        <f>PERCENTILE($M$9:$M$125,0.25)</f>
        <v>73.34</v>
      </c>
      <c r="N130" s="378">
        <f t="shared" ref="N130:T130" si="3">PERCENTILE($T$9:$T$125,0.25)</f>
        <v>216.22</v>
      </c>
      <c r="O130" s="378">
        <f t="shared" si="3"/>
        <v>216.22</v>
      </c>
      <c r="P130" s="378">
        <f t="shared" si="3"/>
        <v>216.22</v>
      </c>
      <c r="Q130" s="378">
        <f t="shared" si="3"/>
        <v>216.22</v>
      </c>
      <c r="R130" s="378">
        <f t="shared" si="3"/>
        <v>216.22</v>
      </c>
      <c r="S130" s="378">
        <f t="shared" si="3"/>
        <v>216.22</v>
      </c>
      <c r="T130" s="378">
        <f t="shared" si="3"/>
        <v>216.22</v>
      </c>
      <c r="U130" s="378">
        <f>PERCENTILE($U$9:$U$125,0.25)</f>
        <v>4.4325000000000001</v>
      </c>
      <c r="V130" s="378">
        <f>PERCENTILE($V$9:$V$125,0.25)</f>
        <v>5.4799999999999995</v>
      </c>
      <c r="W130" s="378">
        <f>PERCENTILE($W$9:$W$125,0.25)</f>
        <v>0.155</v>
      </c>
      <c r="X130" s="378">
        <f>PERCENTILE($X$136:$X$170,0.25)</f>
        <v>73.180000000000007</v>
      </c>
      <c r="Y130" s="378">
        <f>PERCENTILE($Y$9:$Y$125,0.25)</f>
        <v>1.1549999999999998</v>
      </c>
      <c r="Z130" s="378">
        <f>PERCENTILE($Z$9:$Z$125,0.25)</f>
        <v>10.07</v>
      </c>
      <c r="AA130" s="662">
        <f>PERCENTILE($AA$9:$AA$125,0.25)</f>
        <v>1.0416666666666665</v>
      </c>
      <c r="AB130" s="662">
        <f>PERCENTILE($AB$9:$AB$125,0.25)</f>
        <v>24.299999999999997</v>
      </c>
      <c r="AC130" s="662">
        <f>PERCENTILE($AC$9:$AC$125,0.25)</f>
        <v>62.45</v>
      </c>
      <c r="AD130" s="662">
        <f>PERCENTILE($AD$9:$AD$125,0.25)</f>
        <v>3.5081154403854251</v>
      </c>
      <c r="AE130" s="662">
        <f>PERCENTILE($AE$9:$AE$125,0.25)</f>
        <v>204.26171645205571</v>
      </c>
      <c r="AF130" s="662">
        <f>PERCENTILE($AF$9:$AF$125,0.25)</f>
        <v>52.5</v>
      </c>
      <c r="AG130" s="662">
        <f>PERCENTILE($AG$9:$AG$125,0.25)</f>
        <v>67.5</v>
      </c>
      <c r="AH130" s="378"/>
      <c r="AI130" s="662">
        <f>PERCENTILE($AI$9:$AI$125,0.25)</f>
        <v>22.3</v>
      </c>
      <c r="AJ130" s="662">
        <f>PERCENTILE($AJ$9:$AJ$125,0.25)</f>
        <v>12.53</v>
      </c>
      <c r="AK130" s="378">
        <f>PERCENTILE($AK$136:$AK$170,0.25)</f>
        <v>154.18</v>
      </c>
      <c r="AL130" s="378">
        <f>PERCENTILE($AL$136:$AL$170,0.25)</f>
        <v>40.370000000000005</v>
      </c>
      <c r="AM130" s="662">
        <f>PERCENTILE($AM$9:$AM$125,0.25)</f>
        <v>1.0063448196173206</v>
      </c>
      <c r="AN130" s="662">
        <f>PERCENTILE($AN$9:$AN$125,0.25)</f>
        <v>0</v>
      </c>
      <c r="AO130" s="662">
        <f>PERCENTILE($AO$9:$AO$125,0.25)</f>
        <v>645.47</v>
      </c>
      <c r="AP130" s="662">
        <f>PERCENTILE($AP$9:$AP$125,0.25)</f>
        <v>489.84</v>
      </c>
      <c r="AQ130" s="662">
        <f>PERCENTILE($AQ$9:$AQ$125,0.25)</f>
        <v>0.02</v>
      </c>
      <c r="AR130" s="378">
        <f>PERCENTILE($AR$136:$AR$170,0.25)</f>
        <v>1433.4</v>
      </c>
      <c r="AS130" s="378">
        <f>PERCENTILE($AS$136:$AS$170,0.25)</f>
        <v>18038.272499999999</v>
      </c>
      <c r="AT130" s="378">
        <f>PERCENTILE($AT$136:$AT$170,0.25)</f>
        <v>587.73500000000001</v>
      </c>
      <c r="AU130" s="662">
        <f>PERCENTILE($AU$9:$AU$125,0.25)</f>
        <v>318.31</v>
      </c>
      <c r="AV130" s="662">
        <f>PERCENTILE($AV$9:$AV$125,0.25)</f>
        <v>6.53</v>
      </c>
      <c r="AW130" s="662">
        <f>PERCENTILE($AW$9:$AW$125,0.25)</f>
        <v>28.12</v>
      </c>
      <c r="AX130" s="662">
        <f>PERCENTILE($AX$9:$AX$125,0.25)</f>
        <v>11.31</v>
      </c>
      <c r="AY130" s="662">
        <f>PERCENTILE($AY$9:$AY$125,0.25)</f>
        <v>619</v>
      </c>
      <c r="AZ130" s="662">
        <f>PERCENTILE($AZ$9:$AZ$125,0.25)</f>
        <v>5.87</v>
      </c>
      <c r="BA130" s="662">
        <f>PERCENTILE($BA$9:$BA$125,0.25)</f>
        <v>1.06</v>
      </c>
      <c r="BB130" s="662">
        <f>PERCENTILE($BB$9:$BB$125,0.25)</f>
        <v>6.11</v>
      </c>
      <c r="BC130" s="662">
        <f>PERCENTILE($BC$9:$BC$125,0.25)</f>
        <v>16.690000000000001</v>
      </c>
      <c r="BD130" s="662">
        <f>PERCENTILE($BD$9:$BD$125,0.25)</f>
        <v>32.045000000000002</v>
      </c>
      <c r="BE130" s="662">
        <f>PERCENTILE($BE$9:$BE$125,0.25)</f>
        <v>24.490000000000002</v>
      </c>
      <c r="BF130" s="662">
        <f>PERCENTILE($BF$9:$BF$125,0.25)</f>
        <v>0.23526446246271479</v>
      </c>
      <c r="BG130" s="378">
        <f>PERCENTILE($BG$136:$BG$170,0.25)</f>
        <v>2.2649999999999997</v>
      </c>
      <c r="BH130" s="662">
        <f>PERCENTILE($BH$9:$BH$125,0.25)</f>
        <v>3.3174999999999999</v>
      </c>
      <c r="BI130" s="378">
        <f>PERCENTILE($BI$173:$BI$233,0.25)</f>
        <v>1.31</v>
      </c>
      <c r="BJ130" s="662">
        <f>PERCENTILE($BJ$9:$BJ$125,0.25)</f>
        <v>0</v>
      </c>
      <c r="BK130" s="662">
        <f>PERCENTILE($BK$9:$BK$125,0.25)</f>
        <v>3.2650000000000001</v>
      </c>
      <c r="BL130" s="662">
        <f>PERCENTILE($BL$9:$BL$125,0.25)</f>
        <v>11.97</v>
      </c>
      <c r="BM130" s="378"/>
      <c r="BN130" s="662">
        <f>PERCENTILE($BN$9:$BN$125,0.25)</f>
        <v>20.3</v>
      </c>
      <c r="BO130" s="662">
        <f>PERCENTILE($BO$173:$BO$205,0.25)</f>
        <v>3.1494211925053417</v>
      </c>
      <c r="BP130" s="662">
        <f>PERCENTILE($BP$173:$BP$205,0.25)</f>
        <v>15.681409282404104</v>
      </c>
      <c r="BQ130" s="662">
        <f>PERCENTILE($BQ$173:$BQ$205,0.25)</f>
        <v>70.145212182418391</v>
      </c>
      <c r="BR130" s="662">
        <f>PERCENTILE($BR$173:$BR$205,0.25)</f>
        <v>6.41</v>
      </c>
      <c r="BS130" s="662">
        <f>PERCENTILE($BS$173:$BS$205,0.25)</f>
        <v>17.420000000000002</v>
      </c>
      <c r="BT130" s="662">
        <f>PERCENTILE($BT$9:$BT$125,0.25)</f>
        <v>0</v>
      </c>
      <c r="BU130" s="675" t="s">
        <v>20</v>
      </c>
      <c r="BV130" s="675" t="s">
        <v>20</v>
      </c>
      <c r="BW130" s="378" t="s">
        <v>20</v>
      </c>
      <c r="BX130" s="662">
        <f>PERCENTILE($BX$9:$BX$125,0.25)</f>
        <v>0</v>
      </c>
      <c r="BY130" s="662">
        <f>PERCENTILE($BY$9:$BY$125,0.25)</f>
        <v>0</v>
      </c>
      <c r="BZ130" s="378">
        <f>PERCENTILE($BZ$136:$BZ$170,0.25)</f>
        <v>7.9850000000000003</v>
      </c>
      <c r="CA130" s="378">
        <f>PERCENTILE($CA$136:$CA$170,0.25)</f>
        <v>6.1317525999385154</v>
      </c>
      <c r="CB130" s="378">
        <f>PERCENTILE($CB$136:$CB$170,0.25)</f>
        <v>48.5</v>
      </c>
      <c r="CC130" s="378" t="s">
        <v>20</v>
      </c>
      <c r="CD130" s="662">
        <f>PERCENTILE($CD$9:$CD$125,0.25)</f>
        <v>150.19999999999999</v>
      </c>
      <c r="CE130" s="662">
        <f>PERCENTILE($CE$9:$CE$125,0.25)</f>
        <v>28.38</v>
      </c>
      <c r="CF130" s="96"/>
      <c r="CG130" s="96"/>
      <c r="CH130" s="96"/>
      <c r="CI130" s="96"/>
      <c r="CJ130" s="96"/>
      <c r="CK130" s="96"/>
      <c r="CL130" s="96"/>
      <c r="CM130" s="96"/>
      <c r="CN130" s="96"/>
      <c r="CO130" s="96"/>
      <c r="CP130" s="96"/>
    </row>
    <row r="131" spans="3:94" x14ac:dyDescent="0.25">
      <c r="C131" s="9"/>
      <c r="F131" s="92"/>
      <c r="G131" s="101" t="s">
        <v>152</v>
      </c>
      <c r="H131" s="378">
        <f>PERCENTILE($T$9:$T$125,0.5)</f>
        <v>276.27</v>
      </c>
      <c r="I131" s="378">
        <f>PERCENTILE($T$9:$T$125,0.5)</f>
        <v>276.27</v>
      </c>
      <c r="J131" s="378">
        <f>PERCENTILE($T$9:$T$125,0.5)</f>
        <v>276.27</v>
      </c>
      <c r="K131" s="378">
        <f>PERCENTILE($T$9:$T$125,0.5)</f>
        <v>276.27</v>
      </c>
      <c r="L131" s="378">
        <f>PERCENTILE($L$9:$L$125,0.5)</f>
        <v>78.41</v>
      </c>
      <c r="M131" s="378">
        <f>PERCENTILE($M$9:$M$125,0.5)</f>
        <v>90.35</v>
      </c>
      <c r="N131" s="378">
        <f t="shared" ref="N131:T131" si="4">PERCENTILE($T$9:$T$125,0.5)</f>
        <v>276.27</v>
      </c>
      <c r="O131" s="378">
        <f t="shared" si="4"/>
        <v>276.27</v>
      </c>
      <c r="P131" s="378">
        <f t="shared" si="4"/>
        <v>276.27</v>
      </c>
      <c r="Q131" s="378">
        <f t="shared" si="4"/>
        <v>276.27</v>
      </c>
      <c r="R131" s="378">
        <f t="shared" si="4"/>
        <v>276.27</v>
      </c>
      <c r="S131" s="378">
        <f t="shared" si="4"/>
        <v>276.27</v>
      </c>
      <c r="T131" s="378">
        <f t="shared" si="4"/>
        <v>276.27</v>
      </c>
      <c r="U131" s="378">
        <f>PERCENTILE($U$9:$U$125,0.5)</f>
        <v>6.23</v>
      </c>
      <c r="V131" s="378">
        <f>PERCENTILE($V$9:$V$125,0.5)</f>
        <v>6.6050000000000004</v>
      </c>
      <c r="W131" s="378">
        <f>PERCENTILE($W$9:$W$125,0.5)</f>
        <v>0.41000000000000003</v>
      </c>
      <c r="X131" s="378">
        <f>PERCENTILE($X$136:$X$170,0.5)</f>
        <v>81.77</v>
      </c>
      <c r="Y131" s="378">
        <f>PERCENTILE($Y$9:$Y$125,0.5)</f>
        <v>2.1500000000000004</v>
      </c>
      <c r="Z131" s="378">
        <f>PERCENTILE($Z$9:$Z$125,0.5)</f>
        <v>18.66</v>
      </c>
      <c r="AA131" s="662">
        <f>PERCENTILE($AA$9:$AA$125,0.5)</f>
        <v>1.25</v>
      </c>
      <c r="AB131" s="662">
        <f>PERCENTILE($AB$9:$AB$125,0.5)</f>
        <v>30.1</v>
      </c>
      <c r="AC131" s="662">
        <f>PERCENTILE($AC$9:$AC$125,0.5)</f>
        <v>69.900000000000006</v>
      </c>
      <c r="AD131" s="662">
        <f>PERCENTILE($AD$9:$AD$125,0.5)</f>
        <v>6.1840050708841572</v>
      </c>
      <c r="AE131" s="662">
        <f>PERCENTILE($AE$9:$AE$125,0.5)</f>
        <v>296.40310822718897</v>
      </c>
      <c r="AF131" s="662">
        <f>PERCENTILE($AF$9:$AF$125,0.5)</f>
        <v>75</v>
      </c>
      <c r="AG131" s="662">
        <f>PERCENTILE($AG$9:$AG$125,0.5)</f>
        <v>90</v>
      </c>
      <c r="AH131" s="378"/>
      <c r="AI131" s="662">
        <f>PERCENTILE($AI$9:$AI$125,0.5)</f>
        <v>29.09</v>
      </c>
      <c r="AJ131" s="662">
        <f>PERCENTILE($AJ$9:$AJ$125,0.5)</f>
        <v>20.85</v>
      </c>
      <c r="AK131" s="378">
        <f>PERCENTILE($AK$136:$AK$170,0.5)</f>
        <v>165.29</v>
      </c>
      <c r="AL131" s="378">
        <f>PERCENTILE($AL$136:$AL$170,0.5)</f>
        <v>47.32</v>
      </c>
      <c r="AM131" s="662">
        <f>PERCENTILE($AM$9:$AM$125,0.5)</f>
        <v>1.1811132994936657</v>
      </c>
      <c r="AN131" s="662">
        <f>PERCENTILE($AN$9:$AN$125,0.5)</f>
        <v>0.63500000000000001</v>
      </c>
      <c r="AO131" s="662">
        <f>PERCENTILE($AO$9:$AO$125,0.5)</f>
        <v>706.55</v>
      </c>
      <c r="AP131" s="662">
        <f>PERCENTILE($AP$9:$AP$125,0.5)</f>
        <v>706.78</v>
      </c>
      <c r="AQ131" s="662">
        <f>PERCENTILE($AQ$9:$AQ$125,0.5)</f>
        <v>7.0000000000000007E-2</v>
      </c>
      <c r="AR131" s="378">
        <f>PERCENTILE($AR$136:$AR$170,0.5)</f>
        <v>2780.17</v>
      </c>
      <c r="AS131" s="378">
        <f>PERCENTILE($AS$136:$AS$170,0.5)</f>
        <v>36641.895000000004</v>
      </c>
      <c r="AT131" s="378">
        <f>PERCENTILE($AT$136:$AT$170,0.5)</f>
        <v>12065.11</v>
      </c>
      <c r="AU131" s="662">
        <f>PERCENTILE($AU$9:$AU$125,0.5)</f>
        <v>514.54999999999995</v>
      </c>
      <c r="AV131" s="662">
        <f>PERCENTILE($AV$9:$AV$125,0.5)</f>
        <v>9.74</v>
      </c>
      <c r="AW131" s="662">
        <f>PERCENTILE($AW$9:$AW$125,0.5)</f>
        <v>40.11</v>
      </c>
      <c r="AX131" s="662">
        <f>PERCENTILE($AX$9:$AX$125,0.5)</f>
        <v>14.05</v>
      </c>
      <c r="AY131" s="662">
        <f>PERCENTILE($AY$9:$AY$125,0.5)</f>
        <v>1519</v>
      </c>
      <c r="AZ131" s="662">
        <f>PERCENTILE($AZ$9:$AZ$125,0.5)</f>
        <v>7.05</v>
      </c>
      <c r="BA131" s="662">
        <f>PERCENTILE($BA$9:$BA$125,0.5)</f>
        <v>1.49</v>
      </c>
      <c r="BB131" s="662">
        <f>PERCENTILE($BB$9:$BB$125,0.5)</f>
        <v>10.17</v>
      </c>
      <c r="BC131" s="662">
        <f>PERCENTILE($BC$9:$BC$125,0.5)</f>
        <v>20.27</v>
      </c>
      <c r="BD131" s="662">
        <f>PERCENTILE($BD$9:$BD$125,0.5)</f>
        <v>50</v>
      </c>
      <c r="BE131" s="662">
        <f>PERCENTILE($BE$9:$BE$125,0.5)</f>
        <v>33.94</v>
      </c>
      <c r="BF131" s="662">
        <f>PERCENTILE($BF$9:$BF$125,0.5)</f>
        <v>0.44255229685693265</v>
      </c>
      <c r="BG131" s="378">
        <f>PERCENTILE($BG$136:$BG$170,0.5)</f>
        <v>2.97</v>
      </c>
      <c r="BH131" s="662">
        <f>PERCENTILE($BH$9:$BH$125,0.5)</f>
        <v>7.6550000000000002</v>
      </c>
      <c r="BI131" s="378">
        <f>PERCENTILE($BI$173:$BI$233,0.5)</f>
        <v>2.27</v>
      </c>
      <c r="BJ131" s="662">
        <f>PERCENTILE($BJ$9:$BJ$125,0.5)</f>
        <v>0.02</v>
      </c>
      <c r="BK131" s="662">
        <f>PERCENTILE($BK$9:$BK$125,0.5)</f>
        <v>9.1449999999999996</v>
      </c>
      <c r="BL131" s="662">
        <f>PERCENTILE($BL$9:$BL$125,0.5)</f>
        <v>26.66</v>
      </c>
      <c r="BM131" s="378"/>
      <c r="BN131" s="662">
        <f>PERCENTILE($BN$9:$BN$125,0.5)</f>
        <v>41.45</v>
      </c>
      <c r="BO131" s="662">
        <f>PERCENTILE($BO$173:$BO$205,0.5)</f>
        <v>7.1532967625692994</v>
      </c>
      <c r="BP131" s="662">
        <f>PERCENTILE($BP$173:$BP$205,0.5)</f>
        <v>17.24674803243575</v>
      </c>
      <c r="BQ131" s="662">
        <f>PERCENTILE($BQ$173:$BQ$205,0.5)</f>
        <v>75.775938048436927</v>
      </c>
      <c r="BR131" s="662">
        <f>PERCENTILE($BR$173:$BR$205,0.5)</f>
        <v>7.44</v>
      </c>
      <c r="BS131" s="662">
        <f>PERCENTILE($BS$173:$BS$205,0.5)</f>
        <v>20.07</v>
      </c>
      <c r="BT131" s="662">
        <f>PERCENTILE($BT$9:$BT$125,0.5)</f>
        <v>0</v>
      </c>
      <c r="BU131" s="675" t="s">
        <v>20</v>
      </c>
      <c r="BV131" s="675" t="s">
        <v>20</v>
      </c>
      <c r="BW131" s="378" t="s">
        <v>20</v>
      </c>
      <c r="BX131" s="662">
        <f>PERCENTILE($BX$9:$BX$125,0.5)</f>
        <v>0</v>
      </c>
      <c r="BY131" s="662">
        <f>PERCENTILE($BY$9:$BY$125,0.5)</f>
        <v>0</v>
      </c>
      <c r="BZ131" s="378">
        <f>PERCENTILE($BZ$136:$BZ$170,0.5)</f>
        <v>13.72</v>
      </c>
      <c r="CA131" s="378">
        <f>PERCENTILE($CA$136:$CA$170,0.5)</f>
        <v>10.915395830870473</v>
      </c>
      <c r="CB131" s="378">
        <f>PERCENTILE($CB$136:$CB$170,0.5)</f>
        <v>73.5</v>
      </c>
      <c r="CC131" s="378" t="s">
        <v>20</v>
      </c>
      <c r="CD131" s="662">
        <f>PERCENTILE($CD$9:$CD$125,0.5)</f>
        <v>790</v>
      </c>
      <c r="CE131" s="662">
        <f>PERCENTILE($CE$9:$CE$125,0.5)</f>
        <v>34.380000000000003</v>
      </c>
      <c r="CF131" s="96"/>
      <c r="CG131" s="96"/>
      <c r="CH131" s="96"/>
      <c r="CI131" s="96"/>
      <c r="CJ131" s="96"/>
      <c r="CK131" s="96"/>
      <c r="CL131" s="96"/>
      <c r="CM131" s="96"/>
      <c r="CN131" s="96"/>
      <c r="CO131" s="96"/>
      <c r="CP131" s="96"/>
    </row>
    <row r="132" spans="3:94" x14ac:dyDescent="0.25">
      <c r="C132" s="9"/>
      <c r="F132" s="92"/>
      <c r="G132" s="101" t="s">
        <v>153</v>
      </c>
      <c r="H132" s="378">
        <f>PERCENTILE($T$9:$T$125,0.75)</f>
        <v>420.85</v>
      </c>
      <c r="I132" s="378">
        <f>PERCENTILE($T$9:$T$125,0.75)</f>
        <v>420.85</v>
      </c>
      <c r="J132" s="378">
        <f>PERCENTILE($T$9:$T$125,0.75)</f>
        <v>420.85</v>
      </c>
      <c r="K132" s="378">
        <f>PERCENTILE($T$9:$T$125,0.75)</f>
        <v>420.85</v>
      </c>
      <c r="L132" s="378">
        <f>PERCENTILE($L$9:$L$125,0.75)</f>
        <v>85.38</v>
      </c>
      <c r="M132" s="378">
        <f>PERCENTILE($M$9:$M$125,0.75)</f>
        <v>99.83</v>
      </c>
      <c r="N132" s="378">
        <f t="shared" ref="N132:T132" si="5">PERCENTILE($T$9:$T$125,0.75)</f>
        <v>420.85</v>
      </c>
      <c r="O132" s="378">
        <f t="shared" si="5"/>
        <v>420.85</v>
      </c>
      <c r="P132" s="378">
        <f t="shared" si="5"/>
        <v>420.85</v>
      </c>
      <c r="Q132" s="378">
        <f t="shared" si="5"/>
        <v>420.85</v>
      </c>
      <c r="R132" s="378">
        <f t="shared" si="5"/>
        <v>420.85</v>
      </c>
      <c r="S132" s="378">
        <f t="shared" si="5"/>
        <v>420.85</v>
      </c>
      <c r="T132" s="378">
        <f t="shared" si="5"/>
        <v>420.85</v>
      </c>
      <c r="U132" s="378">
        <f>PERCENTILE($U$9:$U$125,0.75)</f>
        <v>8.2725000000000009</v>
      </c>
      <c r="V132" s="378">
        <f>PERCENTILE($V$9:$V$125,0.75)</f>
        <v>7.88</v>
      </c>
      <c r="W132" s="378">
        <f>PERCENTILE($W$9:$W$125,0.75)</f>
        <v>1.0225</v>
      </c>
      <c r="X132" s="378">
        <f>PERCENTILE($X$136:$X$170,0.75)</f>
        <v>88.87</v>
      </c>
      <c r="Y132" s="378">
        <f>PERCENTILE($Y$9:$Y$125,0.75)</f>
        <v>4.1850000000000005</v>
      </c>
      <c r="Z132" s="378">
        <f>PERCENTILE($Z$9:$Z$125,0.75)</f>
        <v>39.700000000000003</v>
      </c>
      <c r="AA132" s="662">
        <f>PERCENTILE($AA$9:$AA$125,0.75)</f>
        <v>1.5</v>
      </c>
      <c r="AB132" s="662">
        <f>PERCENTILE($AB$9:$AB$125,0.75)</f>
        <v>33.4</v>
      </c>
      <c r="AC132" s="662">
        <f>PERCENTILE($AC$9:$AC$125,0.75)</f>
        <v>74.05</v>
      </c>
      <c r="AD132" s="662">
        <f>PERCENTILE($AD$9:$AD$125,0.75)</f>
        <v>10.362801687064115</v>
      </c>
      <c r="AE132" s="662">
        <f>PERCENTILE($AE$9:$AE$125,0.75)</f>
        <v>396.84987559887315</v>
      </c>
      <c r="AF132" s="662">
        <f>PERCENTILE($AF$9:$AF$125,0.75)</f>
        <v>87.5</v>
      </c>
      <c r="AG132" s="662">
        <f>PERCENTILE($AG$9:$AG$125,0.75)</f>
        <v>107.5</v>
      </c>
      <c r="AH132" s="378"/>
      <c r="AI132" s="662">
        <f>PERCENTILE($AI$9:$AI$125,0.75)</f>
        <v>40.01</v>
      </c>
      <c r="AJ132" s="662">
        <f>PERCENTILE($AJ$9:$AJ$125,0.75)</f>
        <v>29.33</v>
      </c>
      <c r="AK132" s="378">
        <f>PERCENTILE($AK$136:$AK$170,0.75)</f>
        <v>186.53</v>
      </c>
      <c r="AL132" s="378">
        <f>PERCENTILE($AL$136:$AL$170,0.75)</f>
        <v>51.024999999999999</v>
      </c>
      <c r="AM132" s="662">
        <f>PERCENTILE($AM$9:$AM$125,0.75)</f>
        <v>1.3571496082844501</v>
      </c>
      <c r="AN132" s="662">
        <f>PERCENTILE($AN$9:$AN$125,0.75)</f>
        <v>2.2649999999999997</v>
      </c>
      <c r="AO132" s="662">
        <f>PERCENTILE($AO$9:$AO$125,0.75)</f>
        <v>777.99</v>
      </c>
      <c r="AP132" s="662">
        <f>PERCENTILE($AP$9:$AP$125,0.75)</f>
        <v>946.45</v>
      </c>
      <c r="AQ132" s="662">
        <f>PERCENTILE($AQ$9:$AQ$125,0.75)</f>
        <v>0.16750000000000001</v>
      </c>
      <c r="AR132" s="378">
        <f>PERCENTILE($AR$136:$AR$170,0.75)</f>
        <v>3863.06</v>
      </c>
      <c r="AS132" s="378">
        <f>PERCENTILE($AS$136:$AS$170,0.75)</f>
        <v>67999.694999999992</v>
      </c>
      <c r="AT132" s="378">
        <f>PERCENTILE($AT$136:$AT$170,0.75)</f>
        <v>30015.924999999999</v>
      </c>
      <c r="AU132" s="662">
        <f>PERCENTILE($AU$9:$AU$125,0.75)</f>
        <v>674.29</v>
      </c>
      <c r="AV132" s="662">
        <f>PERCENTILE($AV$9:$AV$125,0.75)</f>
        <v>12.56</v>
      </c>
      <c r="AW132" s="662">
        <f>PERCENTILE($AW$9:$AW$125,0.75)</f>
        <v>49.9</v>
      </c>
      <c r="AX132" s="662">
        <f>PERCENTILE($AX$9:$AX$125,0.75)</f>
        <v>18.21</v>
      </c>
      <c r="AY132" s="662">
        <f>PERCENTILE($AY$9:$AY$125,0.75)</f>
        <v>3497</v>
      </c>
      <c r="AZ132" s="662">
        <f>PERCENTILE($AZ$9:$AZ$125,0.75)</f>
        <v>8.6</v>
      </c>
      <c r="BA132" s="662">
        <f>PERCENTILE($BA$9:$BA$125,0.75)</f>
        <v>2.35</v>
      </c>
      <c r="BB132" s="662">
        <f>PERCENTILE($BB$9:$BB$125,0.75)</f>
        <v>14.44</v>
      </c>
      <c r="BC132" s="662">
        <f>PERCENTILE($BC$9:$BC$125,0.75)</f>
        <v>24.3</v>
      </c>
      <c r="BD132" s="662">
        <f>PERCENTILE($BD$9:$BD$125,0.75)</f>
        <v>62.394999999999996</v>
      </c>
      <c r="BE132" s="662">
        <f>PERCENTILE($BE$9:$BE$125,0.75)</f>
        <v>42.954999999999998</v>
      </c>
      <c r="BF132" s="662">
        <f>PERCENTILE($BF$9:$BF$125,0.75)</f>
        <v>0.86595977710111094</v>
      </c>
      <c r="BG132" s="378">
        <f>PERCENTILE($BG$136:$BG$170,0.75)</f>
        <v>3.9850000000000003</v>
      </c>
      <c r="BH132" s="662">
        <f>PERCENTILE($BH$9:$BH$125,0.75)</f>
        <v>12.395</v>
      </c>
      <c r="BI132" s="378">
        <f>PERCENTILE($BI$173:$BI$233,0.75)</f>
        <v>3.35</v>
      </c>
      <c r="BJ132" s="662">
        <f>PERCENTILE($BJ$9:$BJ$125,0.75)</f>
        <v>0.04</v>
      </c>
      <c r="BK132" s="662">
        <f>PERCENTILE($BK$9:$BK$125,0.75)</f>
        <v>14.797499999999999</v>
      </c>
      <c r="BL132" s="662">
        <f>PERCENTILE($BL$9:$BL$125,0.75)</f>
        <v>46.1</v>
      </c>
      <c r="BM132" s="378"/>
      <c r="BN132" s="662">
        <f>PERCENTILE($BN$9:$BN$125,0.75)</f>
        <v>55.38</v>
      </c>
      <c r="BO132" s="662">
        <f>PERCENTILE($BO$173:$BO$205,0.75)</f>
        <v>10.287361488179304</v>
      </c>
      <c r="BP132" s="662">
        <f>PERCENTILE($BP$173:$BP$205,0.75)</f>
        <v>19.976933754554661</v>
      </c>
      <c r="BQ132" s="662">
        <f>PERCENTILE($BQ$173:$BQ$205,0.75)</f>
        <v>78.15676077898479</v>
      </c>
      <c r="BR132" s="662">
        <f>PERCENTILE($BR$173:$BR$205,0.75)</f>
        <v>8.5</v>
      </c>
      <c r="BS132" s="662">
        <f>PERCENTILE($BS$173:$BS$205,0.75)</f>
        <v>21.74</v>
      </c>
      <c r="BT132" s="662">
        <f>PERCENTILE($BT$9:$BT$125,0.75)</f>
        <v>0.23868788760089563</v>
      </c>
      <c r="BU132" s="675" t="s">
        <v>20</v>
      </c>
      <c r="BV132" s="675" t="s">
        <v>20</v>
      </c>
      <c r="BW132" s="378" t="s">
        <v>20</v>
      </c>
      <c r="BX132" s="662">
        <f>PERCENTILE($BX$9:$BX$125,0.75)</f>
        <v>0</v>
      </c>
      <c r="BY132" s="662">
        <f>PERCENTILE($BY$9:$BY$125,0.75)</f>
        <v>0</v>
      </c>
      <c r="BZ132" s="378">
        <f>PERCENTILE($BZ$136:$BZ$170,0.75)</f>
        <v>19.195</v>
      </c>
      <c r="CA132" s="378">
        <f>PERCENTILE($CA$136:$CA$170,0.75)</f>
        <v>16.702347588397757</v>
      </c>
      <c r="CB132" s="378">
        <f>PERCENTILE($CB$136:$CB$170,0.75)</f>
        <v>100</v>
      </c>
      <c r="CC132" s="378" t="s">
        <v>20</v>
      </c>
      <c r="CD132" s="662">
        <f>PERCENTILE($CD$9:$CD$125,0.75)</f>
        <v>1185.9000000000001</v>
      </c>
      <c r="CE132" s="662">
        <f>PERCENTILE($CE$9:$CE$125,0.75)</f>
        <v>42.6</v>
      </c>
      <c r="CF132" s="96"/>
      <c r="CG132" s="96"/>
      <c r="CH132" s="96"/>
      <c r="CI132" s="96"/>
      <c r="CJ132" s="96"/>
      <c r="CK132" s="96"/>
      <c r="CL132" s="96"/>
      <c r="CM132" s="96"/>
      <c r="CN132" s="96"/>
      <c r="CO132" s="96"/>
      <c r="CP132" s="96"/>
    </row>
    <row r="133" spans="3:94" ht="25.5" x14ac:dyDescent="0.25">
      <c r="C133" s="9"/>
      <c r="G133" s="101" t="s">
        <v>154</v>
      </c>
      <c r="H133" s="378">
        <f>STDEV(H9:H125)</f>
        <v>160.42851160297499</v>
      </c>
      <c r="I133" s="378">
        <f>STDEV(I9:I125)</f>
        <v>2.9425726482376278</v>
      </c>
      <c r="J133" s="378">
        <f>STDEV(J9:J125)</f>
        <v>1778.8609671000722</v>
      </c>
      <c r="K133" s="378">
        <f>STDEV(K9:K125)</f>
        <v>7.1950275274811908</v>
      </c>
      <c r="L133" s="378">
        <f>STDEV($L$9:$L$125)</f>
        <v>16.962492505212598</v>
      </c>
      <c r="M133" s="378">
        <f>STDEV($M$9:$M$125)</f>
        <v>23.284483659467824</v>
      </c>
      <c r="N133" s="378">
        <f t="shared" ref="N133:T133" si="6">STDEV(N9:N125)</f>
        <v>3.7300746640925646</v>
      </c>
      <c r="O133" s="378">
        <f t="shared" si="6"/>
        <v>967.27590676260354</v>
      </c>
      <c r="P133" s="378">
        <f t="shared" si="6"/>
        <v>8.2252483265554854</v>
      </c>
      <c r="Q133" s="378">
        <f t="shared" si="6"/>
        <v>349.68300497571715</v>
      </c>
      <c r="R133" s="378">
        <f t="shared" si="6"/>
        <v>0.20927618653753979</v>
      </c>
      <c r="S133" s="378">
        <f t="shared" si="6"/>
        <v>438.90722757710665</v>
      </c>
      <c r="T133" s="378">
        <f t="shared" si="6"/>
        <v>1120.6514183036359</v>
      </c>
      <c r="U133" s="378">
        <f>STDEV($U$9:$U$125)</f>
        <v>5.5330836661079692</v>
      </c>
      <c r="V133" s="378">
        <f>STDEV($V$9:$V$125)</f>
        <v>2.6557146702878618</v>
      </c>
      <c r="W133" s="378">
        <f>STDEV($W$9:$W$125)</f>
        <v>3.1614965991767785</v>
      </c>
      <c r="X133" s="378">
        <f>STDEV($X$136:$X$170)</f>
        <v>24.805168668377732</v>
      </c>
      <c r="Y133" s="378">
        <f>STDEV($Y$9:$Y$125)</f>
        <v>2.7150858800100983</v>
      </c>
      <c r="Z133" s="378">
        <f>STDEV($Z$9:$Z$125)</f>
        <v>26.626316106747574</v>
      </c>
      <c r="AA133" s="662">
        <f>STDEV($AA$9:$AA$125)</f>
        <v>9.2938045930462234</v>
      </c>
      <c r="AB133" s="662">
        <f>STDEV($AB$9:$AB$125)</f>
        <v>6.4820919957267771</v>
      </c>
      <c r="AC133" s="662">
        <f>STDEV($AC$9:$AC$125)</f>
        <v>9.9244777173466012</v>
      </c>
      <c r="AD133" s="662">
        <f>STDEV($AD$9:$AD$125)</f>
        <v>9.5014272120985179</v>
      </c>
      <c r="AE133" s="662">
        <f>STDEV($AE$9:$AE$125)</f>
        <v>144.69215545647722</v>
      </c>
      <c r="AF133" s="662">
        <f>STDEV($AF$9:$AF$125)</f>
        <v>20.485733049528616</v>
      </c>
      <c r="AG133" s="662">
        <f>STDEV($AG$9:$AG$125)</f>
        <v>26.330319297071085</v>
      </c>
      <c r="AH133" s="378"/>
      <c r="AI133" s="662">
        <f>STDEV($AI$9:$AI$125)</f>
        <v>11.861474351044558</v>
      </c>
      <c r="AJ133" s="662">
        <f>STDEV($AJ$9:$AJ$125)</f>
        <v>11.801609160639391</v>
      </c>
      <c r="AK133" s="378">
        <f>STDEV($AK$136:$AK$170)</f>
        <v>23.888137233870122</v>
      </c>
      <c r="AL133" s="378">
        <f>STDEV($AL$136:$AL$170)</f>
        <v>7.9630034766882671</v>
      </c>
      <c r="AM133" s="662">
        <f>STDEV($AM$9:$AM$125)</f>
        <v>0.33188014105381353</v>
      </c>
      <c r="AN133" s="662">
        <f>STDEV($AN$9:$AN$125)</f>
        <v>2.9582154826656217</v>
      </c>
      <c r="AO133" s="662">
        <f>STDEV($AO$9:$AO$125)</f>
        <v>202.04902250230018</v>
      </c>
      <c r="AP133" s="662">
        <f>STDEV($AP$9:$AP$125)</f>
        <v>691.72005820270442</v>
      </c>
      <c r="AQ133" s="662">
        <f>STDEV($AQ$9:$AQ$125)</f>
        <v>0.2591486108333958</v>
      </c>
      <c r="AR133" s="378">
        <f>STDEV($AR$136:$AR$170)</f>
        <v>15619.111477013475</v>
      </c>
      <c r="AS133" s="378">
        <f>STDEV($AS$136:$AS$170)</f>
        <v>114110.07182832382</v>
      </c>
      <c r="AT133" s="378">
        <f>STDEV($AT$136:$AT$170)</f>
        <v>125308.61376192258</v>
      </c>
      <c r="AU133" s="662">
        <f>STDEV($AU$9:$AU$125)</f>
        <v>231.67596174770514</v>
      </c>
      <c r="AV133" s="662">
        <f>STDEV($AV$9:$AV$125)</f>
        <v>8.6590601958180855</v>
      </c>
      <c r="AW133" s="662">
        <f>STDEV($AW$9:$AW$125)</f>
        <v>16.135867071829164</v>
      </c>
      <c r="AX133" s="662">
        <f>STDEV($AX$9:$AX$125)</f>
        <v>5.8674257506662393</v>
      </c>
      <c r="AY133" s="662">
        <f>STDEV($AY$9:$AY$125)</f>
        <v>2549.730938227282</v>
      </c>
      <c r="AZ133" s="662">
        <f>STDEV($AZ$9:$AZ$125)</f>
        <v>2.5508112819819648</v>
      </c>
      <c r="BA133" s="662">
        <f>STDEV($BA$9:$BA$125)</f>
        <v>1.1120787880223371</v>
      </c>
      <c r="BB133" s="662">
        <f>STDEV($BB$9:$BB$125)</f>
        <v>5.5560344879031449</v>
      </c>
      <c r="BC133" s="662">
        <f>STDEV($BC$9:$BC$125)</f>
        <v>7.0010089879528179</v>
      </c>
      <c r="BD133" s="662">
        <f>STDEV($BD$9:$BD$125)</f>
        <v>20.646171037532994</v>
      </c>
      <c r="BE133" s="662">
        <f>STDEV($BE$9:$BE$125)</f>
        <v>11.747310424658028</v>
      </c>
      <c r="BF133" s="662">
        <f>STDEV($BF$9:$BF$125)</f>
        <v>0.90479597979004844</v>
      </c>
      <c r="BG133" s="378">
        <f>STDEV($BG$136:$BG$170)</f>
        <v>1.1823475437813158</v>
      </c>
      <c r="BH133" s="662">
        <f>STDEV($BH$9:$BH$125)</f>
        <v>7.5503629382912667</v>
      </c>
      <c r="BI133" s="378">
        <f>STDEV($BI$173:$BI$233)</f>
        <v>2.1157863837963249</v>
      </c>
      <c r="BJ133" s="662">
        <f>STDEV($BJ$9:$BJ$125)</f>
        <v>0.10583443854418492</v>
      </c>
      <c r="BK133" s="662">
        <f>STDEV($BK$9:$BK$125)</f>
        <v>10.692485445395754</v>
      </c>
      <c r="BL133" s="662">
        <f>STDEV($BL$9:$BL$125)</f>
        <v>25.336689876641323</v>
      </c>
      <c r="BM133" s="378"/>
      <c r="BN133" s="662">
        <f>STDEV($BN$9:$BN$125)</f>
        <v>21.441172068748891</v>
      </c>
      <c r="BO133" s="662">
        <f>STDEV($BO$173:$BO$205)</f>
        <v>6.709807740709909</v>
      </c>
      <c r="BP133" s="662">
        <f>STDEV($BP$173:$BP$205)</f>
        <v>4.396776311450771</v>
      </c>
      <c r="BQ133" s="662">
        <f>STDEV($BQ$173:$BQ$205)</f>
        <v>5.6830945959233246</v>
      </c>
      <c r="BR133" s="662">
        <f>STDEV($BR$173:$BR$205)</f>
        <v>1.9761626324773918</v>
      </c>
      <c r="BS133" s="662">
        <f>STDEV($BS$173:$BS$205)</f>
        <v>3.429032712137511</v>
      </c>
      <c r="BT133" s="662">
        <f>STDEV($BT$9:$BT$125)</f>
        <v>4.1799811474160062</v>
      </c>
      <c r="BU133" s="675" t="s">
        <v>20</v>
      </c>
      <c r="BV133" s="675" t="s">
        <v>20</v>
      </c>
      <c r="BW133" s="378" t="s">
        <v>20</v>
      </c>
      <c r="BX133" s="662">
        <f>STDEV($BX$9:$BX$125)</f>
        <v>0</v>
      </c>
      <c r="BY133" s="662">
        <f>STDEV($BY$9:$BY$125)</f>
        <v>18.587025106124006</v>
      </c>
      <c r="BZ133" s="378">
        <f>STDEV($BZ$136:$BZ$170)</f>
        <v>7.4925367348241343</v>
      </c>
      <c r="CA133" s="378">
        <f>STDEV($CA$136:$CA$170)</f>
        <v>6.9382591481177425</v>
      </c>
      <c r="CB133" s="378">
        <f>STDEV($CB$136:$CB$170)</f>
        <v>36.924389315407637</v>
      </c>
      <c r="CC133" s="378" t="s">
        <v>20</v>
      </c>
      <c r="CD133" s="662">
        <f>STDEV($CD$9:$CD$125)</f>
        <v>1544.6323883047387</v>
      </c>
      <c r="CE133" s="662">
        <f>STDEV($CE$9:$CE$125)</f>
        <v>9.3104424916284749</v>
      </c>
      <c r="CF133" s="96"/>
      <c r="CG133" s="96"/>
      <c r="CH133" s="96"/>
      <c r="CI133" s="96"/>
      <c r="CJ133" s="96"/>
      <c r="CK133" s="96"/>
      <c r="CL133" s="96"/>
      <c r="CM133" s="96"/>
      <c r="CN133" s="96"/>
      <c r="CO133" s="96"/>
      <c r="CP133" s="96"/>
    </row>
    <row r="134" spans="3:94" x14ac:dyDescent="0.25">
      <c r="C134" s="9"/>
      <c r="H134" s="92"/>
      <c r="I134" s="93"/>
      <c r="J134" s="93"/>
      <c r="K134" s="93"/>
      <c r="L134" s="107"/>
      <c r="M134" s="107"/>
      <c r="N134" s="93"/>
      <c r="O134" s="107"/>
      <c r="P134" s="93"/>
      <c r="Q134" s="107"/>
      <c r="R134" s="93"/>
      <c r="S134" s="93"/>
      <c r="T134" s="93"/>
      <c r="U134" s="93"/>
      <c r="V134" s="93"/>
      <c r="W134" s="93"/>
      <c r="X134" s="93"/>
      <c r="Y134" s="93"/>
      <c r="Z134" s="93"/>
      <c r="AA134" s="93"/>
      <c r="AB134" s="93"/>
      <c r="AC134" s="93"/>
      <c r="AD134" s="93"/>
      <c r="AE134" s="93"/>
      <c r="AH134" s="108"/>
      <c r="AI134" s="108"/>
      <c r="AJ134" s="108"/>
      <c r="AK134" s="108"/>
      <c r="AL134" s="93"/>
      <c r="AM134" s="108"/>
      <c r="AN134" s="93"/>
      <c r="AO134" s="107"/>
      <c r="AP134" s="93"/>
      <c r="AQ134" s="93"/>
      <c r="AR134" s="93"/>
      <c r="AS134" s="93"/>
      <c r="AT134" s="93"/>
      <c r="AU134" s="93"/>
      <c r="AV134" s="93"/>
      <c r="AW134" s="93"/>
      <c r="AX134" s="93"/>
      <c r="AY134" s="93"/>
      <c r="AZ134" s="93"/>
      <c r="BA134" s="93"/>
      <c r="BB134" s="93"/>
      <c r="BC134" s="93"/>
      <c r="BD134" s="93"/>
      <c r="BE134" s="93"/>
      <c r="BF134" s="93"/>
      <c r="BG134" s="93"/>
      <c r="BH134" s="93"/>
      <c r="BI134" s="93"/>
      <c r="BJ134" s="93"/>
      <c r="BK134" s="93"/>
      <c r="BL134" s="93"/>
      <c r="BM134" s="93"/>
      <c r="BN134" s="93"/>
      <c r="BO134" s="93"/>
      <c r="BP134" s="93"/>
      <c r="BQ134" s="93"/>
      <c r="BR134" s="93"/>
      <c r="BS134" s="93"/>
      <c r="BT134" s="93"/>
      <c r="BU134" s="93"/>
      <c r="BV134" s="99"/>
      <c r="BW134" s="99"/>
      <c r="BX134" s="93"/>
      <c r="BY134" s="93"/>
      <c r="BZ134" s="93"/>
      <c r="CA134" s="93"/>
      <c r="CB134" s="93"/>
      <c r="CC134" s="93"/>
      <c r="CD134" s="93"/>
      <c r="CE134" s="93"/>
      <c r="CF134" s="93"/>
      <c r="CG134" s="96"/>
      <c r="CH134" s="96"/>
      <c r="CI134" s="96"/>
      <c r="CJ134" s="96"/>
      <c r="CK134" s="96"/>
      <c r="CL134" s="96"/>
      <c r="CM134" s="96"/>
      <c r="CN134" s="96"/>
      <c r="CO134" s="96"/>
      <c r="CP134" s="96"/>
    </row>
    <row r="135" spans="3:94" ht="15" x14ac:dyDescent="0.25">
      <c r="D135" s="101" t="s">
        <v>174</v>
      </c>
      <c r="E135" s="255" t="s">
        <v>176</v>
      </c>
      <c r="F135" s="101" t="s">
        <v>177</v>
      </c>
      <c r="G135" s="101" t="s">
        <v>178</v>
      </c>
      <c r="H135" s="69"/>
      <c r="I135" s="69"/>
      <c r="J135" s="69"/>
      <c r="CF135" s="96"/>
      <c r="CG135" s="96"/>
      <c r="CH135" s="96"/>
      <c r="CI135" s="96"/>
      <c r="CJ135" s="96"/>
      <c r="CK135" s="96"/>
      <c r="CL135" s="96"/>
      <c r="CM135" s="96"/>
      <c r="CN135" s="96"/>
      <c r="CO135" s="96"/>
      <c r="CP135" s="96"/>
    </row>
    <row r="136" spans="3:94" ht="15" x14ac:dyDescent="0.25">
      <c r="D136" s="304" t="s">
        <v>179</v>
      </c>
      <c r="E136" s="205" t="s">
        <v>181</v>
      </c>
      <c r="F136" s="304" t="s">
        <v>182</v>
      </c>
      <c r="G136" s="130">
        <v>1001</v>
      </c>
      <c r="H136" s="677"/>
      <c r="I136" s="677"/>
      <c r="J136" s="677"/>
      <c r="K136" s="677"/>
      <c r="L136" s="378" t="str">
        <f>IFERROR(IF(VLOOKUP($G136,BPU_28a_I!$F$3:$J$119,4,FALSE)="","",VLOOKUP($G136,BPU_28a_I!$F$3:$J$119,4,FALSE)),"")</f>
        <v/>
      </c>
      <c r="M136" s="378"/>
      <c r="N136" s="677"/>
      <c r="O136" s="677"/>
      <c r="P136" s="677"/>
      <c r="Q136" s="677"/>
      <c r="R136" s="677"/>
      <c r="S136" s="677"/>
      <c r="T136" s="677"/>
      <c r="U136" s="677"/>
      <c r="V136" s="677"/>
      <c r="W136" s="677"/>
      <c r="X136" s="378">
        <f>IFERROR(IF(VLOOKUP($G136,DE_36_IC!$D$3:$E$37,2,FALSE)="","",VLOOKUP($G136,DE_36_IC!$D$3:$E$37,2,FALSE)),"")</f>
        <v>92.17</v>
      </c>
      <c r="Y136" s="677"/>
      <c r="Z136" s="378" t="str">
        <f>IFERROR(IF(VLOOKUP($G136,DE_25_I!$F$3:$F$119,2,FALSE)="","",VLOOKUP($G136,DE_25_I!$F$3:$F$119,2,FALSE)),"")</f>
        <v/>
      </c>
      <c r="AA136" s="95"/>
      <c r="AB136" s="677"/>
      <c r="AC136" s="95"/>
      <c r="AD136" s="677"/>
      <c r="AE136" s="677"/>
      <c r="AF136" s="677"/>
      <c r="AG136" s="677"/>
      <c r="AH136" s="378" t="str">
        <f>IFERROR(IF(VLOOKUP($G136,EA_16_IC!$D$3:$F$37,3,FALSE)="","",VLOOKUP($G136,EA_16_IC!$D$3:$F$37,3,FALSE)),"")</f>
        <v>S/I</v>
      </c>
      <c r="AI136" s="677"/>
      <c r="AJ136" s="677"/>
      <c r="AK136" s="378">
        <f>IFERROR(IF(VLOOKUP($G136,EA_8_IC!$C$3:$G$37,5,FALSE)="","",VLOOKUP($G136,EA_8_IC!$C$3:$G$37,5,FALSE)),"")</f>
        <v>157.61000000000001</v>
      </c>
      <c r="AL136" s="378">
        <f>IFERROR(IF(VLOOKUP($G136,EA_9_I!$C$3:$F$37,4,FALSE)="","",VLOOKUP($G136,EA_9_I!$C$3:$F$37,4,FALSE)),"")</f>
        <v>22.34</v>
      </c>
      <c r="AM136" s="677"/>
      <c r="AN136" s="677"/>
      <c r="AO136" s="677"/>
      <c r="AP136" s="677"/>
      <c r="AQ136" s="677"/>
      <c r="AR136" s="378">
        <f>IFERROR(IF(VLOOKUP($G136,IP_33a_IC!$D$3:$E$37,2,FALSE)="","",VLOOKUP($G136,IP_33a_IC!$D$3:$E$37,2,FALSE)),"")</f>
        <v>3496.48</v>
      </c>
      <c r="AS136" s="378" t="str">
        <f>IFERROR(IF(VLOOKUP($G136,IP_33b_IC!$D$3:$E$37,2,FALSE)="","",VLOOKUP($G136,IP_33b_IC!$D$3:$E$37,2,FALSE)),"")</f>
        <v>S/I</v>
      </c>
      <c r="AT136" s="378">
        <f>IFERROR(IF(VLOOKUP($G136,IP_33c_IC!$D$3:$E$37,2,FALSE)="","",VLOOKUP($G136,IP_33c_IC!$D$3:$E$37,2,FALSE)),"")</f>
        <v>11986.83</v>
      </c>
      <c r="AU136" s="677"/>
      <c r="AV136" s="677"/>
      <c r="AW136" s="677"/>
      <c r="AX136" s="677"/>
      <c r="AY136" s="677"/>
      <c r="AZ136" s="677"/>
      <c r="BA136" s="677"/>
      <c r="BB136" s="677"/>
      <c r="BC136" s="677"/>
      <c r="BD136" s="677"/>
      <c r="BE136" s="378" t="str">
        <f>IFERROR(IF(VLOOKUP($G136,IS_39a_I!#REF!,2,FALSE)="","",VLOOKUP($G136,IS_39a_I!#REF!,2,FALSE)),"")</f>
        <v/>
      </c>
      <c r="BF136" s="677"/>
      <c r="BG136" s="378">
        <f>IFERROR(IF(VLOOKUP($G136,IS_20_IC!$D$3:$G$37,4,FALSE)="","",VLOOKUP($G136,IS_20_IC!$D$3:$G$37,4,FALSE)),"")</f>
        <v>1.94</v>
      </c>
      <c r="BH136" s="378"/>
      <c r="BI136" s="378"/>
      <c r="BJ136" s="677"/>
      <c r="BK136" s="378"/>
      <c r="BL136" s="378"/>
      <c r="BM136" s="378"/>
      <c r="BN136" s="378"/>
      <c r="BO136" s="378" t="str">
        <f>IFERROR(IF(VLOOKUP($G136,DE_99_IC!$D$3:$P$35,14,FALSE)="","",VLOOKUP($G136,DE_99_IC!$D$3:$P$35,14,FALSE)),"")</f>
        <v/>
      </c>
      <c r="BP136" s="378" t="str">
        <f>IFERROR(IF(VLOOKUP($G136,DE_100_IC!$D$3:$P$35,14,FALSE)="","",VLOOKUP($G136,DE_100_IC!$D$3:$P$35,14,FALSE)),"")</f>
        <v/>
      </c>
      <c r="BQ136" s="378" t="str">
        <f>IFERROR(IF(VLOOKUP($G136,DE_101_IC!$D$3:$P$35,14,FALSE)="","",VLOOKUP($G136,DE_101_IC!$D$3:$P$35,14,FALSE)),"")</f>
        <v/>
      </c>
      <c r="BR136" s="378"/>
      <c r="BS136" s="378" t="str">
        <f>IFERROR(IF(VLOOKUP($G136,DE_98_IC!$P$3:$P$35,2,FALSE)="","",VLOOKUP($G136,DE_98_IC!$P$3:$P$35,2,FALSE)),"")</f>
        <v/>
      </c>
      <c r="BT136" s="378"/>
      <c r="BU136" s="378"/>
      <c r="BV136" s="378"/>
      <c r="BW136" s="378"/>
      <c r="BX136" s="378"/>
      <c r="BY136" s="378"/>
      <c r="BZ136" s="378">
        <f>IFERROR(IF(VLOOKUP($G136,IP_47_IC!$D$3:$G$37,4,FALSE)="","",VLOOKUP($G136,IP_47_IC!$D$3:$G$37,4,FALSE)),"")</f>
        <v>8.77</v>
      </c>
      <c r="CA136" s="378">
        <f>IFERROR(IF(VLOOKUP($G136,IP_47a_IC!$D$3:$G$37,4,FALSE)="","",VLOOKUP($G136,IP_47a_IC!$D$3:$G$37,4,FALSE)),"")</f>
        <v>6.668493062382157</v>
      </c>
      <c r="CB136" s="378">
        <f>IFERROR(IF(VLOOKUP($G136,IG_22_IC!$D$3:$H$22,5,FALSE)="","",VLOOKUP($G136,IG_22_IC!$D$3:$H$49,5,FALSE)),"")</f>
        <v>50</v>
      </c>
      <c r="CC136" s="677"/>
      <c r="CD136" s="677"/>
      <c r="CE136" s="677"/>
      <c r="CF136" s="96"/>
      <c r="CG136" s="96"/>
      <c r="CH136" s="96"/>
      <c r="CI136" s="96"/>
      <c r="CJ136" s="96"/>
      <c r="CK136" s="96"/>
      <c r="CL136" s="96"/>
      <c r="CM136" s="96"/>
      <c r="CN136" s="96"/>
      <c r="CO136" s="96"/>
      <c r="CP136" s="96"/>
    </row>
    <row r="137" spans="3:94" ht="15" x14ac:dyDescent="0.25">
      <c r="D137" s="304" t="s">
        <v>184</v>
      </c>
      <c r="E137" s="205" t="s">
        <v>181</v>
      </c>
      <c r="F137" s="304" t="s">
        <v>184</v>
      </c>
      <c r="G137" s="130">
        <v>2101</v>
      </c>
      <c r="H137" s="677"/>
      <c r="I137" s="677"/>
      <c r="J137" s="677"/>
      <c r="K137" s="677"/>
      <c r="L137" s="378" t="str">
        <f>IFERROR(IF(VLOOKUP($G137,BPU_28a_I!$F$3:$J$119,4,FALSE)="","",VLOOKUP($G137,BPU_28a_I!$F$3:$J$119,4,FALSE)),"")</f>
        <v/>
      </c>
      <c r="M137" s="378"/>
      <c r="N137" s="677"/>
      <c r="O137" s="677"/>
      <c r="P137" s="677"/>
      <c r="Q137" s="677"/>
      <c r="R137" s="677"/>
      <c r="S137" s="677"/>
      <c r="T137" s="677"/>
      <c r="U137" s="677"/>
      <c r="V137" s="677"/>
      <c r="W137" s="677"/>
      <c r="X137" s="378">
        <f>IFERROR(IF(VLOOKUP($G137,DE_36_IC!$D$3:$E$37,2,FALSE)="","",VLOOKUP($G137,DE_36_IC!$D$3:$E$37,2,FALSE)),"")</f>
        <v>80.39</v>
      </c>
      <c r="Y137" s="677"/>
      <c r="Z137" s="378" t="str">
        <f>IFERROR(IF(VLOOKUP($G137,DE_25_I!$F$3:$F$119,2,FALSE)="","",VLOOKUP($G137,DE_25_I!$F$3:$F$119,2,FALSE)),"")</f>
        <v/>
      </c>
      <c r="AA137" s="95"/>
      <c r="AB137" s="677"/>
      <c r="AC137" s="95"/>
      <c r="AD137" s="677"/>
      <c r="AE137" s="677"/>
      <c r="AF137" s="677"/>
      <c r="AG137" s="677"/>
      <c r="AH137" s="378" t="str">
        <f>IFERROR(IF(VLOOKUP($G137,EA_16_IC!$D$3:$F$37,3,FALSE)="","",VLOOKUP($G137,EA_16_IC!$D$3:$F$37,3,FALSE)),"")</f>
        <v>SI</v>
      </c>
      <c r="AI137" s="677"/>
      <c r="AJ137" s="677"/>
      <c r="AK137" s="378">
        <f>IFERROR(IF(VLOOKUP($G137,EA_8_IC!$C$3:$G$37,5,FALSE)="","",VLOOKUP($G137,EA_8_IC!$C$3:$G$37,5,FALSE)),"")</f>
        <v>146.54</v>
      </c>
      <c r="AL137" s="378">
        <f>IFERROR(IF(VLOOKUP($G137,EA_9_I!$C$3:$F$37,4,FALSE)="","",VLOOKUP($G137,EA_9_I!$C$3:$F$37,4,FALSE)),"")</f>
        <v>49.13</v>
      </c>
      <c r="AM137" s="677"/>
      <c r="AN137" s="677"/>
      <c r="AO137" s="677"/>
      <c r="AP137" s="677"/>
      <c r="AQ137" s="677"/>
      <c r="AR137" s="378">
        <f>IFERROR(IF(VLOOKUP($G137,IP_33a_IC!$D$3:$E$37,2,FALSE)="","",VLOOKUP($G137,IP_33a_IC!$D$3:$E$37,2,FALSE)),"")</f>
        <v>4013.08</v>
      </c>
      <c r="AS137" s="378" t="str">
        <f>IFERROR(IF(VLOOKUP($G137,IP_33b_IC!$D$3:$E$37,2,FALSE)="","",VLOOKUP($G137,IP_33b_IC!$D$3:$E$37,2,FALSE)),"")</f>
        <v>S/I</v>
      </c>
      <c r="AT137" s="378">
        <f>IFERROR(IF(VLOOKUP($G137,IP_33c_IC!$D$3:$E$37,2,FALSE)="","",VLOOKUP($G137,IP_33c_IC!$D$3:$E$37,2,FALSE)),"")</f>
        <v>18511.46</v>
      </c>
      <c r="AU137" s="677"/>
      <c r="AV137" s="677"/>
      <c r="AW137" s="677"/>
      <c r="AX137" s="677"/>
      <c r="AY137" s="677"/>
      <c r="AZ137" s="677"/>
      <c r="BA137" s="677"/>
      <c r="BB137" s="677"/>
      <c r="BC137" s="677"/>
      <c r="BD137" s="677"/>
      <c r="BE137" s="378" t="str">
        <f>IFERROR(IF(VLOOKUP($G137,IS_39a_I!#REF!,2,FALSE)="","",VLOOKUP($G137,IS_39a_I!#REF!,2,FALSE)),"")</f>
        <v/>
      </c>
      <c r="BF137" s="677"/>
      <c r="BG137" s="378">
        <f>IFERROR(IF(VLOOKUP($G137,IS_20_IC!$D$3:$G$37,4,FALSE)="","",VLOOKUP($G137,IS_20_IC!$D$3:$G$37,4,FALSE)),"")</f>
        <v>3.34</v>
      </c>
      <c r="BH137" s="378"/>
      <c r="BI137" s="378"/>
      <c r="BJ137" s="677"/>
      <c r="BK137" s="378"/>
      <c r="BL137" s="378"/>
      <c r="BM137" s="378"/>
      <c r="BN137" s="378"/>
      <c r="BO137" s="378" t="str">
        <f>IFERROR(IF(VLOOKUP($G137,DE_99_IC!$D$3:$P$35,14,FALSE)="","",VLOOKUP($G137,DE_99_IC!$D$3:$P$35,14,FALSE)),"")</f>
        <v/>
      </c>
      <c r="BP137" s="378" t="str">
        <f>IFERROR(IF(VLOOKUP($G137,DE_100_IC!$D$3:$P$35,14,FALSE)="","",VLOOKUP($G137,DE_100_IC!$D$3:$P$35,14,FALSE)),"")</f>
        <v/>
      </c>
      <c r="BQ137" s="378" t="str">
        <f>IFERROR(IF(VLOOKUP($G137,DE_101_IC!$D$3:$P$35,14,FALSE)="","",VLOOKUP($G137,DE_101_IC!$D$3:$P$35,14,FALSE)),"")</f>
        <v/>
      </c>
      <c r="BR137" s="378"/>
      <c r="BS137" s="378" t="str">
        <f>IFERROR(IF(VLOOKUP($G137,DE_98_IC!$P$3:$P$35,2,FALSE)="","",VLOOKUP($G137,DE_98_IC!$P$3:$P$35,2,FALSE)),"")</f>
        <v/>
      </c>
      <c r="BT137" s="378"/>
      <c r="BU137" s="378"/>
      <c r="BV137" s="378"/>
      <c r="BW137" s="378"/>
      <c r="BX137" s="378"/>
      <c r="BY137" s="378"/>
      <c r="BZ137" s="378">
        <f>IFERROR(IF(VLOOKUP($G137,IP_47_IC!$D$3:$G$37,4,FALSE)="","",VLOOKUP($G137,IP_47_IC!$D$3:$G$37,4,FALSE)),"")</f>
        <v>13.11</v>
      </c>
      <c r="CA137" s="378">
        <f>IFERROR(IF(VLOOKUP($G137,IP_47a_IC!$D$3:$G$37,4,FALSE)="","",VLOOKUP($G137,IP_47a_IC!$D$3:$G$37,4,FALSE)),"")</f>
        <v>10.847495267605037</v>
      </c>
      <c r="CB137" s="378">
        <f>IFERROR(IF(VLOOKUP($G137,IG_22_IC!$D$3:$H$22,5,FALSE)="","",VLOOKUP($G137,IG_22_IC!$D$3:$H$49,5,FALSE)),"")</f>
        <v>17</v>
      </c>
      <c r="CC137" s="677"/>
      <c r="CD137" s="677"/>
      <c r="CE137" s="677"/>
      <c r="CF137" s="96"/>
      <c r="CG137" s="96"/>
      <c r="CH137" s="96"/>
      <c r="CI137" s="96"/>
      <c r="CJ137" s="96"/>
      <c r="CK137" s="96"/>
      <c r="CL137" s="96"/>
      <c r="CM137" s="96"/>
      <c r="CN137" s="96"/>
      <c r="CO137" s="96"/>
      <c r="CP137" s="96"/>
    </row>
    <row r="138" spans="3:94" ht="15" x14ac:dyDescent="0.25">
      <c r="D138" s="304" t="s">
        <v>184</v>
      </c>
      <c r="E138" s="205" t="s">
        <v>181</v>
      </c>
      <c r="F138" s="304" t="s">
        <v>186</v>
      </c>
      <c r="G138" s="130">
        <v>2201</v>
      </c>
      <c r="H138" s="677"/>
      <c r="I138" s="677"/>
      <c r="J138" s="677"/>
      <c r="K138" s="677"/>
      <c r="L138" s="378" t="str">
        <f>IFERROR(IF(VLOOKUP($G138,BPU_28a_I!$F$3:$J$119,4,FALSE)="","",VLOOKUP($G138,BPU_28a_I!$F$3:$J$119,4,FALSE)),"")</f>
        <v/>
      </c>
      <c r="M138" s="378"/>
      <c r="N138" s="677"/>
      <c r="O138" s="677"/>
      <c r="P138" s="677"/>
      <c r="Q138" s="677"/>
      <c r="R138" s="677"/>
      <c r="S138" s="677"/>
      <c r="T138" s="677"/>
      <c r="U138" s="677"/>
      <c r="V138" s="677"/>
      <c r="W138" s="677"/>
      <c r="X138" s="378">
        <f>IFERROR(IF(VLOOKUP($G138,DE_36_IC!$D$3:$E$37,2,FALSE)="","",VLOOKUP($G138,DE_36_IC!$D$3:$E$37,2,FALSE)),"")</f>
        <v>69.48</v>
      </c>
      <c r="Y138" s="677"/>
      <c r="Z138" s="378" t="str">
        <f>IFERROR(IF(VLOOKUP($G138,DE_25_I!$F$3:$F$119,2,FALSE)="","",VLOOKUP($G138,DE_25_I!$F$3:$F$119,2,FALSE)),"")</f>
        <v/>
      </c>
      <c r="AA138" s="95"/>
      <c r="AB138" s="677"/>
      <c r="AC138" s="95"/>
      <c r="AD138" s="677"/>
      <c r="AE138" s="677"/>
      <c r="AF138" s="677"/>
      <c r="AG138" s="677"/>
      <c r="AH138" s="378" t="str">
        <f>IFERROR(IF(VLOOKUP($G138,EA_16_IC!$D$3:$F$37,3,FALSE)="","",VLOOKUP($G138,EA_16_IC!$D$3:$F$37,3,FALSE)),"")</f>
        <v>S/I</v>
      </c>
      <c r="AI138" s="677"/>
      <c r="AJ138" s="677"/>
      <c r="AK138" s="378">
        <f>IFERROR(IF(VLOOKUP($G138,EA_8_IC!$C$3:$G$37,5,FALSE)="","",VLOOKUP($G138,EA_8_IC!$C$3:$G$37,5,FALSE)),"")</f>
        <v>151.85</v>
      </c>
      <c r="AL138" s="378">
        <f>IFERROR(IF(VLOOKUP($G138,EA_9_I!$C$3:$F$37,4,FALSE)="","",VLOOKUP($G138,EA_9_I!$C$3:$F$37,4,FALSE)),"")</f>
        <v>38.869999999999997</v>
      </c>
      <c r="AM138" s="677"/>
      <c r="AN138" s="677"/>
      <c r="AO138" s="677"/>
      <c r="AP138" s="677"/>
      <c r="AQ138" s="677"/>
      <c r="AR138" s="378">
        <f>IFERROR(IF(VLOOKUP($G138,IP_33a_IC!$D$3:$E$37,2,FALSE)="","",VLOOKUP($G138,IP_33a_IC!$D$3:$E$37,2,FALSE)),"")</f>
        <v>2504.87</v>
      </c>
      <c r="AS138" s="378" t="str">
        <f>IFERROR(IF(VLOOKUP($G138,IP_33b_IC!$D$3:$E$37,2,FALSE)="","",VLOOKUP($G138,IP_33b_IC!$D$3:$E$37,2,FALSE)),"")</f>
        <v>S/I</v>
      </c>
      <c r="AT138" s="378">
        <f>IFERROR(IF(VLOOKUP($G138,IP_33c_IC!$D$3:$E$37,2,FALSE)="","",VLOOKUP($G138,IP_33c_IC!$D$3:$E$37,2,FALSE)),"")</f>
        <v>15129.5</v>
      </c>
      <c r="AU138" s="677"/>
      <c r="AV138" s="677"/>
      <c r="AW138" s="677"/>
      <c r="AX138" s="677"/>
      <c r="AY138" s="677"/>
      <c r="AZ138" s="677"/>
      <c r="BA138" s="677"/>
      <c r="BB138" s="677"/>
      <c r="BC138" s="677"/>
      <c r="BD138" s="677"/>
      <c r="BE138" s="378" t="str">
        <f>IFERROR(IF(VLOOKUP($G138,IS_39a_I!#REF!,2,FALSE)="","",VLOOKUP($G138,IS_39a_I!#REF!,2,FALSE)),"")</f>
        <v/>
      </c>
      <c r="BF138" s="677"/>
      <c r="BG138" s="378">
        <f>IFERROR(IF(VLOOKUP($G138,IS_20_IC!$D$3:$G$37,4,FALSE)="","",VLOOKUP($G138,IS_20_IC!$D$3:$G$37,4,FALSE)),"")</f>
        <v>2.11</v>
      </c>
      <c r="BH138" s="378"/>
      <c r="BI138" s="378"/>
      <c r="BJ138" s="677"/>
      <c r="BK138" s="378"/>
      <c r="BL138" s="378"/>
      <c r="BM138" s="378"/>
      <c r="BN138" s="378"/>
      <c r="BO138" s="378" t="str">
        <f>IFERROR(IF(VLOOKUP($G138,DE_99_IC!$D$3:$P$35,14,FALSE)="","",VLOOKUP($G138,DE_99_IC!$D$3:$P$35,14,FALSE)),"")</f>
        <v/>
      </c>
      <c r="BP138" s="378" t="str">
        <f>IFERROR(IF(VLOOKUP($G138,DE_100_IC!$D$3:$P$35,14,FALSE)="","",VLOOKUP($G138,DE_100_IC!$D$3:$P$35,14,FALSE)),"")</f>
        <v/>
      </c>
      <c r="BQ138" s="378" t="str">
        <f>IFERROR(IF(VLOOKUP($G138,DE_101_IC!$D$3:$P$35,14,FALSE)="","",VLOOKUP($G138,DE_101_IC!$D$3:$P$35,14,FALSE)),"")</f>
        <v/>
      </c>
      <c r="BR138" s="378"/>
      <c r="BS138" s="378" t="str">
        <f>IFERROR(IF(VLOOKUP($G138,DE_98_IC!$P$3:$P$35,2,FALSE)="","",VLOOKUP($G138,DE_98_IC!$P$3:$P$35,2,FALSE)),"")</f>
        <v/>
      </c>
      <c r="BT138" s="378"/>
      <c r="BU138" s="378"/>
      <c r="BV138" s="378"/>
      <c r="BW138" s="378"/>
      <c r="BX138" s="378"/>
      <c r="BY138" s="378"/>
      <c r="BZ138" s="378">
        <f>IFERROR(IF(VLOOKUP($G138,IP_47_IC!$D$3:$G$37,4,FALSE)="","",VLOOKUP($G138,IP_47_IC!$D$3:$G$37,4,FALSE)),"")</f>
        <v>11.13</v>
      </c>
      <c r="CA138" s="378">
        <f>IFERROR(IF(VLOOKUP($G138,IP_47a_IC!$D$3:$G$37,4,FALSE)="","",VLOOKUP($G138,IP_47a_IC!$D$3:$G$37,4,FALSE)),"")</f>
        <v>10.206336882788637</v>
      </c>
      <c r="CB138" s="378">
        <f>IFERROR(IF(VLOOKUP($G138,IG_22_IC!$D$3:$H$22,5,FALSE)="","",VLOOKUP($G138,IG_22_IC!$D$3:$H$49,5,FALSE)),"")</f>
        <v>100</v>
      </c>
      <c r="CC138" s="677"/>
      <c r="CD138" s="677"/>
      <c r="CE138" s="677"/>
      <c r="CF138" s="96"/>
      <c r="CG138" s="96"/>
      <c r="CH138" s="96"/>
      <c r="CI138" s="96"/>
      <c r="CJ138" s="96"/>
      <c r="CK138" s="96"/>
      <c r="CL138" s="96"/>
      <c r="CM138" s="96"/>
      <c r="CN138" s="96"/>
      <c r="CO138" s="96"/>
      <c r="CP138" s="96"/>
    </row>
    <row r="139" spans="3:94" ht="15" x14ac:dyDescent="0.25">
      <c r="D139" s="304" t="s">
        <v>187</v>
      </c>
      <c r="E139" s="205" t="s">
        <v>181</v>
      </c>
      <c r="F139" s="304" t="s">
        <v>189</v>
      </c>
      <c r="G139" s="130">
        <v>3001</v>
      </c>
      <c r="H139" s="677"/>
      <c r="I139" s="677"/>
      <c r="J139" s="677"/>
      <c r="K139" s="677"/>
      <c r="L139" s="378" t="str">
        <f>IFERROR(IF(VLOOKUP($G139,BPU_28a_I!$F$3:$J$119,4,FALSE)="","",VLOOKUP($G139,BPU_28a_I!$F$3:$J$119,4,FALSE)),"")</f>
        <v/>
      </c>
      <c r="M139" s="378"/>
      <c r="N139" s="677"/>
      <c r="O139" s="677"/>
      <c r="P139" s="677"/>
      <c r="Q139" s="677"/>
      <c r="R139" s="677"/>
      <c r="S139" s="677"/>
      <c r="T139" s="677"/>
      <c r="U139" s="677"/>
      <c r="V139" s="677"/>
      <c r="W139" s="677"/>
      <c r="X139" s="378">
        <f>IFERROR(IF(VLOOKUP($G139,DE_36_IC!$D$3:$E$37,2,FALSE)="","",VLOOKUP($G139,DE_36_IC!$D$3:$E$37,2,FALSE)),"")</f>
        <v>88.76</v>
      </c>
      <c r="Y139" s="677"/>
      <c r="Z139" s="378" t="str">
        <f>IFERROR(IF(VLOOKUP($G139,DE_25_I!$F$3:$F$119,2,FALSE)="","",VLOOKUP($G139,DE_25_I!$F$3:$F$119,2,FALSE)),"")</f>
        <v/>
      </c>
      <c r="AA139" s="95"/>
      <c r="AB139" s="677"/>
      <c r="AC139" s="95"/>
      <c r="AD139" s="677"/>
      <c r="AE139" s="677"/>
      <c r="AF139" s="677"/>
      <c r="AG139" s="677"/>
      <c r="AH139" s="378" t="str">
        <f>IFERROR(IF(VLOOKUP($G139,EA_16_IC!$D$3:$F$37,3,FALSE)="","",VLOOKUP($G139,EA_16_IC!$D$3:$F$37,3,FALSE)),"")</f>
        <v>SI</v>
      </c>
      <c r="AI139" s="677"/>
      <c r="AJ139" s="677"/>
      <c r="AK139" s="378">
        <f>IFERROR(IF(VLOOKUP($G139,EA_8_IC!$C$3:$G$37,5,FALSE)="","",VLOOKUP($G139,EA_8_IC!$C$3:$G$37,5,FALSE)),"")</f>
        <v>165.29</v>
      </c>
      <c r="AL139" s="378">
        <f>IFERROR(IF(VLOOKUP($G139,EA_9_I!$C$3:$F$37,4,FALSE)="","",VLOOKUP($G139,EA_9_I!$C$3:$F$37,4,FALSE)),"")</f>
        <v>49.85</v>
      </c>
      <c r="AM139" s="677"/>
      <c r="AN139" s="677"/>
      <c r="AO139" s="677"/>
      <c r="AP139" s="677"/>
      <c r="AQ139" s="677"/>
      <c r="AR139" s="378">
        <f>IFERROR(IF(VLOOKUP($G139,IP_33a_IC!$D$3:$E$37,2,FALSE)="","",VLOOKUP($G139,IP_33a_IC!$D$3:$E$37,2,FALSE)),"")</f>
        <v>2775.4100000000003</v>
      </c>
      <c r="AS139" s="378">
        <f>IFERROR(IF(VLOOKUP($G139,IP_33b_IC!$D$3:$E$37,2,FALSE)="","",VLOOKUP($G139,IP_33b_IC!$D$3:$E$37,2,FALSE)),"")</f>
        <v>10765.61</v>
      </c>
      <c r="AT139" s="378">
        <f>IFERROR(IF(VLOOKUP($G139,IP_33c_IC!$D$3:$E$37,2,FALSE)="","",VLOOKUP($G139,IP_33c_IC!$D$3:$E$37,2,FALSE)),"")</f>
        <v>109468.84</v>
      </c>
      <c r="AU139" s="677"/>
      <c r="AV139" s="677"/>
      <c r="AW139" s="677"/>
      <c r="AX139" s="677"/>
      <c r="AY139" s="677"/>
      <c r="AZ139" s="677"/>
      <c r="BA139" s="677"/>
      <c r="BB139" s="677"/>
      <c r="BC139" s="677"/>
      <c r="BD139" s="677"/>
      <c r="BE139" s="378" t="str">
        <f>IFERROR(IF(VLOOKUP($G139,IS_39a_I!#REF!,2,FALSE)="","",VLOOKUP($G139,IS_39a_I!#REF!,2,FALSE)),"")</f>
        <v/>
      </c>
      <c r="BF139" s="677"/>
      <c r="BG139" s="378">
        <f>IFERROR(IF(VLOOKUP($G139,IS_20_IC!$D$3:$G$37,4,FALSE)="","",VLOOKUP($G139,IS_20_IC!$D$3:$G$37,4,FALSE)),"")</f>
        <v>2.36</v>
      </c>
      <c r="BH139" s="378"/>
      <c r="BI139" s="378"/>
      <c r="BJ139" s="677"/>
      <c r="BK139" s="378"/>
      <c r="BL139" s="378"/>
      <c r="BM139" s="378"/>
      <c r="BN139" s="378"/>
      <c r="BO139" s="378" t="str">
        <f>IFERROR(IF(VLOOKUP($G139,DE_99_IC!$D$3:$P$35,14,FALSE)="","",VLOOKUP($G139,DE_99_IC!$D$3:$P$35,14,FALSE)),"")</f>
        <v/>
      </c>
      <c r="BP139" s="378" t="str">
        <f>IFERROR(IF(VLOOKUP($G139,DE_100_IC!$D$3:$P$35,14,FALSE)="","",VLOOKUP($G139,DE_100_IC!$D$3:$P$35,14,FALSE)),"")</f>
        <v/>
      </c>
      <c r="BQ139" s="378" t="str">
        <f>IFERROR(IF(VLOOKUP($G139,DE_101_IC!$D$3:$P$35,14,FALSE)="","",VLOOKUP($G139,DE_101_IC!$D$3:$P$35,14,FALSE)),"")</f>
        <v/>
      </c>
      <c r="BR139" s="378"/>
      <c r="BS139" s="378" t="str">
        <f>IFERROR(IF(VLOOKUP($G139,DE_98_IC!$P$3:$P$35,2,FALSE)="","",VLOOKUP($G139,DE_98_IC!$P$3:$P$35,2,FALSE)),"")</f>
        <v/>
      </c>
      <c r="BT139" s="378"/>
      <c r="BU139" s="378"/>
      <c r="BV139" s="378"/>
      <c r="BW139" s="378"/>
      <c r="BX139" s="378"/>
      <c r="BY139" s="378"/>
      <c r="BZ139" s="378">
        <f>IFERROR(IF(VLOOKUP($G139,IP_47_IC!$D$3:$G$37,4,FALSE)="","",VLOOKUP($G139,IP_47_IC!$D$3:$G$37,4,FALSE)),"")</f>
        <v>3.67</v>
      </c>
      <c r="CA139" s="378">
        <f>IFERROR(IF(VLOOKUP($G139,IP_47a_IC!$D$3:$G$37,4,FALSE)="","",VLOOKUP($G139,IP_47a_IC!$D$3:$G$37,4,FALSE)),"")</f>
        <v>1.3936914346047249</v>
      </c>
      <c r="CB139" s="378">
        <f>IFERROR(IF(VLOOKUP($G139,IG_22_IC!$D$3:$H$22,5,FALSE)="","",VLOOKUP($G139,IG_22_IC!$D$3:$H$49,5,FALSE)),"")</f>
        <v>50</v>
      </c>
      <c r="CC139" s="677"/>
      <c r="CD139" s="677"/>
      <c r="CE139" s="677"/>
      <c r="CF139" s="96"/>
      <c r="CG139" s="96"/>
      <c r="CH139" s="96"/>
      <c r="CI139" s="96"/>
      <c r="CJ139" s="96"/>
      <c r="CK139" s="96"/>
      <c r="CL139" s="96"/>
      <c r="CM139" s="96"/>
      <c r="CN139" s="96"/>
      <c r="CO139" s="96"/>
      <c r="CP139" s="96"/>
    </row>
    <row r="140" spans="3:94" ht="15" x14ac:dyDescent="0.25">
      <c r="D140" s="304" t="s">
        <v>187</v>
      </c>
      <c r="E140" s="205" t="s">
        <v>181</v>
      </c>
      <c r="F140" s="303" t="s">
        <v>192</v>
      </c>
      <c r="G140" s="130">
        <v>3301</v>
      </c>
      <c r="H140" s="677"/>
      <c r="I140" s="677"/>
      <c r="J140" s="677"/>
      <c r="K140" s="677"/>
      <c r="L140" s="378" t="str">
        <f>IFERROR(IF(VLOOKUP($G140,BPU_28a_I!$F$3:$J$119,4,FALSE)="","",VLOOKUP($G140,BPU_28a_I!$F$3:$J$119,4,FALSE)),"")</f>
        <v/>
      </c>
      <c r="M140" s="378"/>
      <c r="N140" s="677"/>
      <c r="O140" s="677"/>
      <c r="P140" s="677"/>
      <c r="Q140" s="677"/>
      <c r="R140" s="677"/>
      <c r="S140" s="677"/>
      <c r="T140" s="677"/>
      <c r="U140" s="677"/>
      <c r="V140" s="677"/>
      <c r="W140" s="677"/>
      <c r="X140" s="378" t="str">
        <f>IFERROR(IF(VLOOKUP($G140,DE_36_IC!$D$3:$E$37,2,FALSE)="","",VLOOKUP($G140,DE_36_IC!$D$3:$E$37,2,FALSE)),"")</f>
        <v>S/I</v>
      </c>
      <c r="Y140" s="677"/>
      <c r="Z140" s="378" t="str">
        <f>IFERROR(IF(VLOOKUP($G140,DE_25_I!$F$3:$F$119,2,FALSE)="","",VLOOKUP($G140,DE_25_I!$F$3:$F$119,2,FALSE)),"")</f>
        <v/>
      </c>
      <c r="AA140" s="95"/>
      <c r="AB140" s="677"/>
      <c r="AC140" s="95"/>
      <c r="AD140" s="677"/>
      <c r="AE140" s="677"/>
      <c r="AF140" s="677"/>
      <c r="AG140" s="677"/>
      <c r="AH140" s="378" t="str">
        <f>IFERROR(IF(VLOOKUP($G140,EA_16_IC!$D$3:$F$37,3,FALSE)="","",VLOOKUP($G140,EA_16_IC!$D$3:$F$37,3,FALSE)),"")</f>
        <v>S/I</v>
      </c>
      <c r="AI140" s="677"/>
      <c r="AJ140" s="677"/>
      <c r="AK140" s="378">
        <f>IFERROR(IF(VLOOKUP($G140,EA_8_IC!$C$3:$G$37,5,FALSE)="","",VLOOKUP($G140,EA_8_IC!$C$3:$G$37,5,FALSE)),"")</f>
        <v>158.15</v>
      </c>
      <c r="AL140" s="378">
        <f>IFERROR(IF(VLOOKUP($G140,EA_9_I!$C$3:$F$37,4,FALSE)="","",VLOOKUP($G140,EA_9_I!$C$3:$F$37,4,FALSE)),"")</f>
        <v>53.27</v>
      </c>
      <c r="AM140" s="677"/>
      <c r="AN140" s="677"/>
      <c r="AO140" s="677"/>
      <c r="AP140" s="677"/>
      <c r="AQ140" s="677"/>
      <c r="AR140" s="378">
        <f>IFERROR(IF(VLOOKUP($G140,IP_33a_IC!$D$3:$E$37,2,FALSE)="","",VLOOKUP($G140,IP_33a_IC!$D$3:$E$37,2,FALSE)),"")</f>
        <v>938.13</v>
      </c>
      <c r="AS140" s="378">
        <f>IFERROR(IF(VLOOKUP($G140,IP_33b_IC!$D$3:$E$37,2,FALSE)="","",VLOOKUP($G140,IP_33b_IC!$D$3:$E$37,2,FALSE)),"")</f>
        <v>7059.37</v>
      </c>
      <c r="AT140" s="378">
        <f>IFERROR(IF(VLOOKUP($G140,IP_33c_IC!$D$3:$E$37,2,FALSE)="","",VLOOKUP($G140,IP_33c_IC!$D$3:$E$37,2,FALSE)),"")</f>
        <v>66160.73</v>
      </c>
      <c r="AU140" s="677"/>
      <c r="AV140" s="677"/>
      <c r="AW140" s="677"/>
      <c r="AX140" s="677"/>
      <c r="AY140" s="677"/>
      <c r="AZ140" s="677"/>
      <c r="BA140" s="677"/>
      <c r="BB140" s="677"/>
      <c r="BC140" s="677"/>
      <c r="BD140" s="677"/>
      <c r="BE140" s="378" t="str">
        <f>IFERROR(IF(VLOOKUP($G140,IS_39a_I!#REF!,2,FALSE)="","",VLOOKUP($G140,IS_39a_I!#REF!,2,FALSE)),"")</f>
        <v/>
      </c>
      <c r="BF140" s="677"/>
      <c r="BG140" s="378">
        <f>IFERROR(IF(VLOOKUP($G140,IS_20_IC!$D$3:$G$37,4,FALSE)="","",VLOOKUP($G140,IS_20_IC!$D$3:$G$37,4,FALSE)),"")</f>
        <v>0.79</v>
      </c>
      <c r="BH140" s="378"/>
      <c r="BI140" s="378"/>
      <c r="BJ140" s="677"/>
      <c r="BK140" s="378"/>
      <c r="BL140" s="378"/>
      <c r="BM140" s="378"/>
      <c r="BN140" s="378"/>
      <c r="BO140" s="378" t="str">
        <f>IFERROR(IF(VLOOKUP($G140,DE_99_IC!$D$3:$P$35,14,FALSE)="","",VLOOKUP($G140,DE_99_IC!$D$3:$P$35,14,FALSE)),"")</f>
        <v/>
      </c>
      <c r="BP140" s="378" t="str">
        <f>IFERROR(IF(VLOOKUP($G140,DE_100_IC!$D$3:$P$35,14,FALSE)="","",VLOOKUP($G140,DE_100_IC!$D$3:$P$35,14,FALSE)),"")</f>
        <v/>
      </c>
      <c r="BQ140" s="378" t="str">
        <f>IFERROR(IF(VLOOKUP($G140,DE_101_IC!$D$3:$P$35,14,FALSE)="","",VLOOKUP($G140,DE_101_IC!$D$3:$P$35,14,FALSE)),"")</f>
        <v/>
      </c>
      <c r="BR140" s="378"/>
      <c r="BS140" s="378" t="str">
        <f>IFERROR(IF(VLOOKUP($G140,DE_98_IC!$P$3:$P$35,2,FALSE)="","",VLOOKUP($G140,DE_98_IC!$P$3:$P$35,2,FALSE)),"")</f>
        <v/>
      </c>
      <c r="BT140" s="378"/>
      <c r="BU140" s="378"/>
      <c r="BV140" s="378"/>
      <c r="BW140" s="378"/>
      <c r="BX140" s="378"/>
      <c r="BY140" s="378"/>
      <c r="BZ140" s="378">
        <f>IFERROR(IF(VLOOKUP($G140,IP_47_IC!$D$3:$G$37,4,FALSE)="","",VLOOKUP($G140,IP_47_IC!$D$3:$G$37,4,FALSE)),"")</f>
        <v>7.98</v>
      </c>
      <c r="CA140" s="378">
        <f>IFERROR(IF(VLOOKUP($G140,IP_47a_IC!$D$3:$G$37,4,FALSE)="","",VLOOKUP($G140,IP_47a_IC!$D$3:$G$37,4,FALSE)),"")</f>
        <v>6.4234181626386873</v>
      </c>
      <c r="CB140" s="378">
        <f>IFERROR(IF(VLOOKUP($G140,IG_22_IC!$D$3:$H$22,5,FALSE)="","",VLOOKUP($G140,IG_22_IC!$D$3:$H$49,5,FALSE)),"")</f>
        <v>57</v>
      </c>
      <c r="CC140" s="677"/>
      <c r="CD140" s="677"/>
      <c r="CE140" s="677"/>
      <c r="CF140" s="96"/>
      <c r="CG140" s="96"/>
      <c r="CH140" s="96"/>
      <c r="CI140" s="96"/>
      <c r="CJ140" s="96"/>
      <c r="CK140" s="96"/>
      <c r="CL140" s="96"/>
      <c r="CM140" s="96"/>
      <c r="CN140" s="96"/>
      <c r="CO140" s="96"/>
      <c r="CP140" s="96"/>
    </row>
    <row r="141" spans="3:94" ht="15" x14ac:dyDescent="0.25">
      <c r="D141" s="304" t="s">
        <v>193</v>
      </c>
      <c r="E141" s="205" t="s">
        <v>181</v>
      </c>
      <c r="F141" s="304" t="s">
        <v>195</v>
      </c>
      <c r="G141" s="130">
        <v>4001</v>
      </c>
      <c r="H141" s="677"/>
      <c r="I141" s="677"/>
      <c r="J141" s="677"/>
      <c r="K141" s="677"/>
      <c r="L141" s="378" t="str">
        <f>IFERROR(IF(VLOOKUP($G141,BPU_28a_I!$F$3:$J$119,4,FALSE)="","",VLOOKUP($G141,BPU_28a_I!$F$3:$J$119,4,FALSE)),"")</f>
        <v/>
      </c>
      <c r="M141" s="378"/>
      <c r="N141" s="677"/>
      <c r="O141" s="677"/>
      <c r="P141" s="677"/>
      <c r="Q141" s="677"/>
      <c r="R141" s="677"/>
      <c r="S141" s="677"/>
      <c r="T141" s="677"/>
      <c r="U141" s="677"/>
      <c r="V141" s="677"/>
      <c r="W141" s="677"/>
      <c r="X141" s="378">
        <f>IFERROR(IF(VLOOKUP($G141,DE_36_IC!$D$3:$E$37,2,FALSE)="","",VLOOKUP($G141,DE_36_IC!$D$3:$E$37,2,FALSE)),"")</f>
        <v>80.81</v>
      </c>
      <c r="Y141" s="677"/>
      <c r="Z141" s="378" t="str">
        <f>IFERROR(IF(VLOOKUP($G141,DE_25_I!$F$3:$F$119,2,FALSE)="","",VLOOKUP($G141,DE_25_I!$F$3:$F$119,2,FALSE)),"")</f>
        <v/>
      </c>
      <c r="AA141" s="95"/>
      <c r="AB141" s="677"/>
      <c r="AC141" s="95"/>
      <c r="AD141" s="677"/>
      <c r="AE141" s="677"/>
      <c r="AF141" s="677"/>
      <c r="AG141" s="677"/>
      <c r="AH141" s="378" t="str">
        <f>IFERROR(IF(VLOOKUP($G141,EA_16_IC!$D$3:$F$37,3,FALSE)="","",VLOOKUP($G141,EA_16_IC!$D$3:$F$37,3,FALSE)),"")</f>
        <v>SI</v>
      </c>
      <c r="AI141" s="677"/>
      <c r="AJ141" s="677"/>
      <c r="AK141" s="378">
        <f>IFERROR(IF(VLOOKUP($G141,EA_8_IC!$C$3:$G$37,5,FALSE)="","",VLOOKUP($G141,EA_8_IC!$C$3:$G$37,5,FALSE)),"")</f>
        <v>178.65</v>
      </c>
      <c r="AL141" s="378">
        <f>IFERROR(IF(VLOOKUP($G141,EA_9_I!$C$3:$F$37,4,FALSE)="","",VLOOKUP($G141,EA_9_I!$C$3:$F$37,4,FALSE)),"")</f>
        <v>40.840000000000003</v>
      </c>
      <c r="AM141" s="677"/>
      <c r="AN141" s="677"/>
      <c r="AO141" s="677"/>
      <c r="AP141" s="677"/>
      <c r="AQ141" s="677"/>
      <c r="AR141" s="378">
        <f>IFERROR(IF(VLOOKUP($G141,IP_33a_IC!$D$3:$E$37,2,FALSE)="","",VLOOKUP($G141,IP_33a_IC!$D$3:$E$37,2,FALSE)),"")</f>
        <v>8234.4599999999991</v>
      </c>
      <c r="AS141" s="378">
        <f>IFERROR(IF(VLOOKUP($G141,IP_33b_IC!$D$3:$E$37,2,FALSE)="","",VLOOKUP($G141,IP_33b_IC!$D$3:$E$37,2,FALSE)),"")</f>
        <v>30059.279999999999</v>
      </c>
      <c r="AT141" s="378">
        <f>IFERROR(IF(VLOOKUP($G141,IP_33c_IC!$D$3:$E$37,2,FALSE)="","",VLOOKUP($G141,IP_33c_IC!$D$3:$E$37,2,FALSE)),"")</f>
        <v>8277.33</v>
      </c>
      <c r="AU141" s="677"/>
      <c r="AV141" s="677"/>
      <c r="AW141" s="677"/>
      <c r="AX141" s="677"/>
      <c r="AY141" s="677"/>
      <c r="AZ141" s="677"/>
      <c r="BA141" s="677"/>
      <c r="BB141" s="677"/>
      <c r="BC141" s="677"/>
      <c r="BD141" s="677"/>
      <c r="BE141" s="378" t="str">
        <f>IFERROR(IF(VLOOKUP($G141,IS_39a_I!#REF!,2,FALSE)="","",VLOOKUP($G141,IS_39a_I!#REF!,2,FALSE)),"")</f>
        <v/>
      </c>
      <c r="BF141" s="677"/>
      <c r="BG141" s="378">
        <f>IFERROR(IF(VLOOKUP($G141,IS_20_IC!$D$3:$G$37,4,FALSE)="","",VLOOKUP($G141,IS_20_IC!$D$3:$G$37,4,FALSE)),"")</f>
        <v>2.4700000000000002</v>
      </c>
      <c r="BH141" s="378"/>
      <c r="BI141" s="378"/>
      <c r="BJ141" s="677"/>
      <c r="BK141" s="378"/>
      <c r="BL141" s="378"/>
      <c r="BM141" s="378"/>
      <c r="BN141" s="378"/>
      <c r="BO141" s="378" t="str">
        <f>IFERROR(IF(VLOOKUP($G141,DE_99_IC!$D$3:$P$35,14,FALSE)="","",VLOOKUP($G141,DE_99_IC!$D$3:$P$35,14,FALSE)),"")</f>
        <v/>
      </c>
      <c r="BP141" s="378" t="str">
        <f>IFERROR(IF(VLOOKUP($G141,DE_100_IC!$D$3:$P$35,14,FALSE)="","",VLOOKUP($G141,DE_100_IC!$D$3:$P$35,14,FALSE)),"")</f>
        <v/>
      </c>
      <c r="BQ141" s="378" t="str">
        <f>IFERROR(IF(VLOOKUP($G141,DE_101_IC!$D$3:$P$35,14,FALSE)="","",VLOOKUP($G141,DE_101_IC!$D$3:$P$35,14,FALSE)),"")</f>
        <v/>
      </c>
      <c r="BR141" s="378"/>
      <c r="BS141" s="378" t="str">
        <f>IFERROR(IF(VLOOKUP($G141,DE_98_IC!$P$3:$P$35,2,FALSE)="","",VLOOKUP($G141,DE_98_IC!$P$3:$P$35,2,FALSE)),"")</f>
        <v/>
      </c>
      <c r="BT141" s="378"/>
      <c r="BU141" s="378"/>
      <c r="BV141" s="378"/>
      <c r="BW141" s="378"/>
      <c r="BX141" s="378"/>
      <c r="BY141" s="378"/>
      <c r="BZ141" s="378">
        <f>IFERROR(IF(VLOOKUP($G141,IP_47_IC!$D$3:$G$37,4,FALSE)="","",VLOOKUP($G141,IP_47_IC!$D$3:$G$37,4,FALSE)),"")</f>
        <v>7.82</v>
      </c>
      <c r="CA141" s="378">
        <f>IFERROR(IF(VLOOKUP($G141,IP_47a_IC!$D$3:$G$37,4,FALSE)="","",VLOOKUP($G141,IP_47a_IC!$D$3:$G$37,4,FALSE)),"")</f>
        <v>5.8677776266166495</v>
      </c>
      <c r="CB141" s="378">
        <f>IFERROR(IF(VLOOKUP($G141,IG_22_IC!$D$3:$H$22,5,FALSE)="","",VLOOKUP($G141,IG_22_IC!$D$3:$H$49,5,FALSE)),"")</f>
        <v>100</v>
      </c>
      <c r="CC141" s="677"/>
      <c r="CD141" s="677"/>
      <c r="CE141" s="677"/>
      <c r="CF141" s="96"/>
      <c r="CG141" s="96"/>
      <c r="CH141" s="96"/>
      <c r="CI141" s="96"/>
      <c r="CJ141" s="96"/>
      <c r="CK141" s="96"/>
      <c r="CL141" s="96"/>
      <c r="CM141" s="96"/>
      <c r="CN141" s="96"/>
      <c r="CO141" s="96"/>
      <c r="CP141" s="96"/>
    </row>
    <row r="142" spans="3:94" ht="15" x14ac:dyDescent="0.25">
      <c r="D142" s="304" t="s">
        <v>193</v>
      </c>
      <c r="E142" s="205" t="s">
        <v>181</v>
      </c>
      <c r="F142" s="304" t="s">
        <v>198</v>
      </c>
      <c r="G142" s="130">
        <v>4301</v>
      </c>
      <c r="H142" s="677"/>
      <c r="I142" s="677"/>
      <c r="J142" s="677"/>
      <c r="K142" s="677"/>
      <c r="L142" s="378" t="str">
        <f>IFERROR(IF(VLOOKUP($G142,BPU_28a_I!$F$3:$J$119,4,FALSE)="","",VLOOKUP($G142,BPU_28a_I!$F$3:$J$119,4,FALSE)),"")</f>
        <v/>
      </c>
      <c r="M142" s="378"/>
      <c r="N142" s="677"/>
      <c r="O142" s="677"/>
      <c r="P142" s="677"/>
      <c r="Q142" s="677"/>
      <c r="R142" s="677"/>
      <c r="S142" s="677"/>
      <c r="T142" s="677"/>
      <c r="U142" s="677"/>
      <c r="V142" s="677"/>
      <c r="W142" s="677"/>
      <c r="X142" s="378">
        <f>IFERROR(IF(VLOOKUP($G142,DE_36_IC!$D$3:$E$37,2,FALSE)="","",VLOOKUP($G142,DE_36_IC!$D$3:$E$37,2,FALSE)),"")</f>
        <v>73.180000000000007</v>
      </c>
      <c r="Y142" s="677"/>
      <c r="Z142" s="378" t="str">
        <f>IFERROR(IF(VLOOKUP($G142,DE_25_I!$F$3:$F$119,2,FALSE)="","",VLOOKUP($G142,DE_25_I!$F$3:$F$119,2,FALSE)),"")</f>
        <v/>
      </c>
      <c r="AA142" s="95"/>
      <c r="AB142" s="677"/>
      <c r="AC142" s="95"/>
      <c r="AD142" s="677"/>
      <c r="AE142" s="677"/>
      <c r="AF142" s="677"/>
      <c r="AG142" s="677"/>
      <c r="AH142" s="378" t="str">
        <f>IFERROR(IF(VLOOKUP($G142,EA_16_IC!$D$3:$F$37,3,FALSE)="","",VLOOKUP($G142,EA_16_IC!$D$3:$F$37,3,FALSE)),"")</f>
        <v>S/I</v>
      </c>
      <c r="AI142" s="677"/>
      <c r="AJ142" s="677"/>
      <c r="AK142" s="378">
        <f>IFERROR(IF(VLOOKUP($G142,EA_8_IC!$C$3:$G$37,5,FALSE)="","",VLOOKUP($G142,EA_8_IC!$C$3:$G$37,5,FALSE)),"")</f>
        <v>159.63</v>
      </c>
      <c r="AL142" s="378">
        <f>IFERROR(IF(VLOOKUP($G142,EA_9_I!$C$3:$F$37,4,FALSE)="","",VLOOKUP($G142,EA_9_I!$C$3:$F$37,4,FALSE)),"")</f>
        <v>46.48</v>
      </c>
      <c r="AM142" s="677"/>
      <c r="AN142" s="677"/>
      <c r="AO142" s="677"/>
      <c r="AP142" s="677"/>
      <c r="AQ142" s="677"/>
      <c r="AR142" s="378">
        <f>IFERROR(IF(VLOOKUP($G142,IP_33a_IC!$D$3:$E$37,2,FALSE)="","",VLOOKUP($G142,IP_33a_IC!$D$3:$E$37,2,FALSE)),"")</f>
        <v>1635.93</v>
      </c>
      <c r="AS142" s="378">
        <f>IFERROR(IF(VLOOKUP($G142,IP_33b_IC!$D$3:$E$37,2,FALSE)="","",VLOOKUP($G142,IP_33b_IC!$D$3:$E$37,2,FALSE)),"")</f>
        <v>17676.810000000001</v>
      </c>
      <c r="AT142" s="378">
        <f>IFERROR(IF(VLOOKUP($G142,IP_33c_IC!$D$3:$E$37,2,FALSE)="","",VLOOKUP($G142,IP_33c_IC!$D$3:$E$37,2,FALSE)),"")</f>
        <v>612.59</v>
      </c>
      <c r="AU142" s="677"/>
      <c r="AV142" s="677"/>
      <c r="AW142" s="677"/>
      <c r="AX142" s="677"/>
      <c r="AY142" s="677"/>
      <c r="AZ142" s="677"/>
      <c r="BA142" s="677"/>
      <c r="BB142" s="677"/>
      <c r="BC142" s="677"/>
      <c r="BD142" s="677"/>
      <c r="BE142" s="378" t="str">
        <f>IFERROR(IF(VLOOKUP($G142,IS_39a_I!#REF!,2,FALSE)="","",VLOOKUP($G142,IS_39a_I!#REF!,2,FALSE)),"")</f>
        <v/>
      </c>
      <c r="BF142" s="677"/>
      <c r="BG142" s="378">
        <f>IFERROR(IF(VLOOKUP($G142,IS_20_IC!$D$3:$G$37,4,FALSE)="","",VLOOKUP($G142,IS_20_IC!$D$3:$G$37,4,FALSE)),"")</f>
        <v>0.43</v>
      </c>
      <c r="BH142" s="378"/>
      <c r="BI142" s="378"/>
      <c r="BJ142" s="677"/>
      <c r="BK142" s="378"/>
      <c r="BL142" s="378"/>
      <c r="BM142" s="378"/>
      <c r="BN142" s="378"/>
      <c r="BO142" s="378" t="str">
        <f>IFERROR(IF(VLOOKUP($G142,DE_99_IC!$D$3:$P$35,14,FALSE)="","",VLOOKUP($G142,DE_99_IC!$D$3:$P$35,14,FALSE)),"")</f>
        <v/>
      </c>
      <c r="BP142" s="378" t="str">
        <f>IFERROR(IF(VLOOKUP($G142,DE_100_IC!$D$3:$P$35,14,FALSE)="","",VLOOKUP($G142,DE_100_IC!$D$3:$P$35,14,FALSE)),"")</f>
        <v/>
      </c>
      <c r="BQ142" s="378" t="str">
        <f>IFERROR(IF(VLOOKUP($G142,DE_101_IC!$D$3:$P$35,14,FALSE)="","",VLOOKUP($G142,DE_101_IC!$D$3:$P$35,14,FALSE)),"")</f>
        <v/>
      </c>
      <c r="BR142" s="378"/>
      <c r="BS142" s="378" t="str">
        <f>IFERROR(IF(VLOOKUP($G142,DE_98_IC!$P$3:$P$35,2,FALSE)="","",VLOOKUP($G142,DE_98_IC!$P$3:$P$35,2,FALSE)),"")</f>
        <v/>
      </c>
      <c r="BT142" s="378"/>
      <c r="BU142" s="378"/>
      <c r="BV142" s="378"/>
      <c r="BW142" s="378"/>
      <c r="BX142" s="378"/>
      <c r="BY142" s="378"/>
      <c r="BZ142" s="378">
        <f>IFERROR(IF(VLOOKUP($G142,IP_47_IC!$D$3:$G$37,4,FALSE)="","",VLOOKUP($G142,IP_47_IC!$D$3:$G$37,4,FALSE)),"")</f>
        <v>4.05</v>
      </c>
      <c r="CA142" s="378">
        <f>IFERROR(IF(VLOOKUP($G142,IP_47a_IC!$D$3:$G$37,4,FALSE)="","",VLOOKUP($G142,IP_47a_IC!$D$3:$G$37,4,FALSE)),"")</f>
        <v>2.6811876914392916</v>
      </c>
      <c r="CB142" s="378" t="str">
        <f>IFERROR(IF(VLOOKUP($G142,IG_22_IC!$D$3:$H$22,5,FALSE)="","",VLOOKUP($G142,IG_22_IC!$D$3:$H$49,5,FALSE)),"")</f>
        <v/>
      </c>
      <c r="CC142" s="677"/>
      <c r="CD142" s="677"/>
      <c r="CE142" s="677"/>
      <c r="CF142" s="96"/>
      <c r="CG142" s="96"/>
      <c r="CH142" s="96"/>
      <c r="CI142" s="96"/>
      <c r="CJ142" s="96"/>
      <c r="CK142" s="96"/>
      <c r="CL142" s="96"/>
      <c r="CM142" s="96"/>
      <c r="CN142" s="96"/>
      <c r="CO142" s="96"/>
      <c r="CP142" s="96"/>
    </row>
    <row r="143" spans="3:94" ht="15" x14ac:dyDescent="0.25">
      <c r="D143" s="304" t="s">
        <v>199</v>
      </c>
      <c r="E143" s="205" t="s">
        <v>200</v>
      </c>
      <c r="F143" s="304" t="s">
        <v>200</v>
      </c>
      <c r="G143" s="130">
        <v>5001</v>
      </c>
      <c r="H143" s="677"/>
      <c r="I143" s="677"/>
      <c r="J143" s="677"/>
      <c r="K143" s="677"/>
      <c r="L143" s="378" t="str">
        <f>IFERROR(IF(VLOOKUP($G143,BPU_28a_I!$F$3:$J$119,4,FALSE)="","",VLOOKUP($G143,BPU_28a_I!$F$3:$J$119,4,FALSE)),"")</f>
        <v/>
      </c>
      <c r="M143" s="378"/>
      <c r="N143" s="677"/>
      <c r="O143" s="677"/>
      <c r="P143" s="677"/>
      <c r="Q143" s="677"/>
      <c r="R143" s="677"/>
      <c r="S143" s="677"/>
      <c r="T143" s="677"/>
      <c r="U143" s="677"/>
      <c r="V143" s="677"/>
      <c r="W143" s="677"/>
      <c r="X143" s="378">
        <f>IFERROR(IF(VLOOKUP($G143,DE_36_IC!$D$3:$E$37,2,FALSE)="","",VLOOKUP($G143,DE_36_IC!$D$3:$E$37,2,FALSE)),"")</f>
        <v>86.41</v>
      </c>
      <c r="Y143" s="677"/>
      <c r="Z143" s="378" t="str">
        <f>IFERROR(IF(VLOOKUP($G143,DE_25_I!$F$3:$F$119,2,FALSE)="","",VLOOKUP($G143,DE_25_I!$F$3:$F$119,2,FALSE)),"")</f>
        <v/>
      </c>
      <c r="AA143" s="95"/>
      <c r="AB143" s="677"/>
      <c r="AC143" s="95"/>
      <c r="AD143" s="677"/>
      <c r="AE143" s="677"/>
      <c r="AF143" s="677"/>
      <c r="AG143" s="677"/>
      <c r="AH143" s="378" t="str">
        <f>IFERROR(IF(VLOOKUP($G143,EA_16_IC!$D$3:$F$37,3,FALSE)="","",VLOOKUP($G143,EA_16_IC!$D$3:$F$37,3,FALSE)),"")</f>
        <v>SI</v>
      </c>
      <c r="AI143" s="677"/>
      <c r="AJ143" s="677"/>
      <c r="AK143" s="378">
        <f>IFERROR(IF(VLOOKUP($G143,EA_8_IC!$C$3:$G$37,5,FALSE)="","",VLOOKUP($G143,EA_8_IC!$C$3:$G$37,5,FALSE)),"")</f>
        <v>158.21</v>
      </c>
      <c r="AL143" s="378">
        <f>IFERROR(IF(VLOOKUP($G143,EA_9_I!$C$3:$F$37,4,FALSE)="","",VLOOKUP($G143,EA_9_I!$C$3:$F$37,4,FALSE)),"")</f>
        <v>47.32</v>
      </c>
      <c r="AM143" s="677"/>
      <c r="AN143" s="677"/>
      <c r="AO143" s="677"/>
      <c r="AP143" s="677"/>
      <c r="AQ143" s="677"/>
      <c r="AR143" s="378">
        <f>IFERROR(IF(VLOOKUP($G143,IP_33a_IC!$D$3:$E$37,2,FALSE)="","",VLOOKUP($G143,IP_33a_IC!$D$3:$E$37,2,FALSE)),"")</f>
        <v>21086.760000000002</v>
      </c>
      <c r="AS143" s="378">
        <f>IFERROR(IF(VLOOKUP($G143,IP_33b_IC!$D$3:$E$37,2,FALSE)="","",VLOOKUP($G143,IP_33b_IC!$D$3:$E$37,2,FALSE)),"")</f>
        <v>66111.33</v>
      </c>
      <c r="AT143" s="378">
        <f>IFERROR(IF(VLOOKUP($G143,IP_33c_IC!$D$3:$E$37,2,FALSE)="","",VLOOKUP($G143,IP_33c_IC!$D$3:$E$37,2,FALSE)),"")</f>
        <v>75379.039999999994</v>
      </c>
      <c r="AU143" s="677"/>
      <c r="AV143" s="677"/>
      <c r="AW143" s="677"/>
      <c r="AX143" s="677"/>
      <c r="AY143" s="677"/>
      <c r="AZ143" s="677"/>
      <c r="BA143" s="677"/>
      <c r="BB143" s="677"/>
      <c r="BC143" s="677"/>
      <c r="BD143" s="677"/>
      <c r="BE143" s="378" t="str">
        <f>IFERROR(IF(VLOOKUP($G143,IS_39a_I!#REF!,2,FALSE)="","",VLOOKUP($G143,IS_39a_I!#REF!,2,FALSE)),"")</f>
        <v/>
      </c>
      <c r="BF143" s="677"/>
      <c r="BG143" s="378">
        <f>IFERROR(IF(VLOOKUP($G143,IS_20_IC!$D$3:$G$37,4,FALSE)="","",VLOOKUP($G143,IS_20_IC!$D$3:$G$37,4,FALSE)),"")</f>
        <v>4.1100000000000003</v>
      </c>
      <c r="BH143" s="378"/>
      <c r="BI143" s="378"/>
      <c r="BJ143" s="677"/>
      <c r="BK143" s="378"/>
      <c r="BL143" s="378"/>
      <c r="BM143" s="378"/>
      <c r="BN143" s="378"/>
      <c r="BO143" s="378" t="str">
        <f>IFERROR(IF(VLOOKUP($G143,DE_99_IC!$D$3:$P$35,14,FALSE)="","",VLOOKUP($G143,DE_99_IC!$D$3:$P$35,14,FALSE)),"")</f>
        <v/>
      </c>
      <c r="BP143" s="378" t="str">
        <f>IFERROR(IF(VLOOKUP($G143,DE_100_IC!$D$3:$P$35,14,FALSE)="","",VLOOKUP($G143,DE_100_IC!$D$3:$P$35,14,FALSE)),"")</f>
        <v/>
      </c>
      <c r="BQ143" s="378" t="str">
        <f>IFERROR(IF(VLOOKUP($G143,DE_101_IC!$D$3:$P$35,14,FALSE)="","",VLOOKUP($G143,DE_101_IC!$D$3:$P$35,14,FALSE)),"")</f>
        <v/>
      </c>
      <c r="BR143" s="378"/>
      <c r="BS143" s="378" t="str">
        <f>IFERROR(IF(VLOOKUP($G143,DE_98_IC!$P$3:$P$35,2,FALSE)="","",VLOOKUP($G143,DE_98_IC!$P$3:$P$35,2,FALSE)),"")</f>
        <v/>
      </c>
      <c r="BT143" s="378"/>
      <c r="BU143" s="378"/>
      <c r="BV143" s="378"/>
      <c r="BW143" s="378"/>
      <c r="BX143" s="378"/>
      <c r="BY143" s="378"/>
      <c r="BZ143" s="378">
        <f>IFERROR(IF(VLOOKUP($G143,IP_47_IC!$D$3:$G$37,4,FALSE)="","",VLOOKUP($G143,IP_47_IC!$D$3:$G$37,4,FALSE)),"")</f>
        <v>7.99</v>
      </c>
      <c r="CA143" s="378">
        <f>IFERROR(IF(VLOOKUP($G143,IP_47a_IC!$D$3:$G$37,4,FALSE)="","",VLOOKUP($G143,IP_47a_IC!$D$3:$G$37,4,FALSE)),"")</f>
        <v>5.6817977042149455</v>
      </c>
      <c r="CB143" s="378">
        <f>IFERROR(IF(VLOOKUP($G143,IG_22_IC!$D$3:$H$22,5,FALSE)="","",VLOOKUP($G143,IG_22_IC!$D$3:$H$49,5,FALSE)),"")</f>
        <v>90</v>
      </c>
      <c r="CC143" s="677"/>
      <c r="CD143" s="677"/>
      <c r="CE143" s="677"/>
      <c r="CF143" s="96"/>
      <c r="CG143" s="96"/>
      <c r="CH143" s="96"/>
      <c r="CI143" s="96"/>
      <c r="CJ143" s="96"/>
      <c r="CK143" s="96"/>
      <c r="CL143" s="96"/>
      <c r="CM143" s="96"/>
      <c r="CN143" s="96"/>
      <c r="CO143" s="96"/>
      <c r="CP143" s="96"/>
    </row>
    <row r="144" spans="3:94" ht="15" x14ac:dyDescent="0.25">
      <c r="D144" s="304" t="s">
        <v>199</v>
      </c>
      <c r="E144" s="205" t="s">
        <v>181</v>
      </c>
      <c r="F144" s="303" t="s">
        <v>207</v>
      </c>
      <c r="G144" s="130">
        <v>5301</v>
      </c>
      <c r="H144" s="677"/>
      <c r="I144" s="677"/>
      <c r="J144" s="677"/>
      <c r="K144" s="677"/>
      <c r="L144" s="378" t="str">
        <f>IFERROR(IF(VLOOKUP($G144,BPU_28a_I!$F$3:$J$119,4,FALSE)="","",VLOOKUP($G144,BPU_28a_I!$F$3:$J$119,4,FALSE)),"")</f>
        <v/>
      </c>
      <c r="M144" s="378"/>
      <c r="N144" s="677"/>
      <c r="O144" s="677"/>
      <c r="P144" s="677"/>
      <c r="Q144" s="677"/>
      <c r="R144" s="677"/>
      <c r="S144" s="677"/>
      <c r="T144" s="677"/>
      <c r="U144" s="677"/>
      <c r="V144" s="677"/>
      <c r="W144" s="677"/>
      <c r="X144" s="378">
        <f>IFERROR(IF(VLOOKUP($G144,DE_36_IC!$D$3:$E$37,2,FALSE)="","",VLOOKUP($G144,DE_36_IC!$D$3:$E$37,2,FALSE)),"")</f>
        <v>12.78</v>
      </c>
      <c r="Y144" s="677"/>
      <c r="Z144" s="378" t="str">
        <f>IFERROR(IF(VLOOKUP($G144,DE_25_I!$F$3:$F$119,2,FALSE)="","",VLOOKUP($G144,DE_25_I!$F$3:$F$119,2,FALSE)),"")</f>
        <v/>
      </c>
      <c r="AA144" s="95"/>
      <c r="AB144" s="677"/>
      <c r="AC144" s="95"/>
      <c r="AD144" s="677"/>
      <c r="AE144" s="677"/>
      <c r="AF144" s="677"/>
      <c r="AG144" s="677"/>
      <c r="AH144" s="378" t="str">
        <f>IFERROR(IF(VLOOKUP($G144,EA_16_IC!$D$3:$F$37,3,FALSE)="","",VLOOKUP($G144,EA_16_IC!$D$3:$F$37,3,FALSE)),"")</f>
        <v>S/I</v>
      </c>
      <c r="AI144" s="677"/>
      <c r="AJ144" s="677"/>
      <c r="AK144" s="378">
        <f>IFERROR(IF(VLOOKUP($G144,EA_8_IC!$C$3:$G$37,5,FALSE)="","",VLOOKUP($G144,EA_8_IC!$C$3:$G$37,5,FALSE)),"")</f>
        <v>200.24</v>
      </c>
      <c r="AL144" s="378">
        <f>IFERROR(IF(VLOOKUP($G144,EA_9_I!$C$3:$F$37,4,FALSE)="","",VLOOKUP($G144,EA_9_I!$C$3:$F$37,4,FALSE)),"")</f>
        <v>47.51</v>
      </c>
      <c r="AM144" s="677"/>
      <c r="AN144" s="677"/>
      <c r="AO144" s="677"/>
      <c r="AP144" s="677"/>
      <c r="AQ144" s="677"/>
      <c r="AR144" s="378">
        <f>IFERROR(IF(VLOOKUP($G144,IP_33a_IC!$D$3:$E$37,2,FALSE)="","",VLOOKUP($G144,IP_33a_IC!$D$3:$E$37,2,FALSE)),"")</f>
        <v>1443.82</v>
      </c>
      <c r="AS144" s="378">
        <f>IFERROR(IF(VLOOKUP($G144,IP_33b_IC!$D$3:$E$37,2,FALSE)="","",VLOOKUP($G144,IP_33b_IC!$D$3:$E$37,2,FALSE)),"")</f>
        <v>44174.96</v>
      </c>
      <c r="AT144" s="378">
        <f>IFERROR(IF(VLOOKUP($G144,IP_33c_IC!$D$3:$E$37,2,FALSE)="","",VLOOKUP($G144,IP_33c_IC!$D$3:$E$37,2,FALSE)),"")</f>
        <v>10830.079999999998</v>
      </c>
      <c r="AU144" s="677"/>
      <c r="AV144" s="677"/>
      <c r="AW144" s="677"/>
      <c r="AX144" s="677"/>
      <c r="AY144" s="677"/>
      <c r="AZ144" s="677"/>
      <c r="BA144" s="677"/>
      <c r="BB144" s="677"/>
      <c r="BC144" s="677"/>
      <c r="BD144" s="677"/>
      <c r="BE144" s="378" t="str">
        <f>IFERROR(IF(VLOOKUP($G144,IS_39a_I!#REF!,2,FALSE)="","",VLOOKUP($G144,IS_39a_I!#REF!,2,FALSE)),"")</f>
        <v/>
      </c>
      <c r="BF144" s="677"/>
      <c r="BG144" s="378">
        <f>IFERROR(IF(VLOOKUP($G144,IS_20_IC!$D$3:$G$37,4,FALSE)="","",VLOOKUP($G144,IS_20_IC!$D$3:$G$37,4,FALSE)),"")</f>
        <v>1.84</v>
      </c>
      <c r="BH144" s="378"/>
      <c r="BI144" s="378"/>
      <c r="BJ144" s="677"/>
      <c r="BK144" s="378"/>
      <c r="BL144" s="378"/>
      <c r="BM144" s="378"/>
      <c r="BN144" s="378"/>
      <c r="BO144" s="378" t="str">
        <f>IFERROR(IF(VLOOKUP($G144,DE_99_IC!$D$3:$P$35,14,FALSE)="","",VLOOKUP($G144,DE_99_IC!$D$3:$P$35,14,FALSE)),"")</f>
        <v/>
      </c>
      <c r="BP144" s="378" t="str">
        <f>IFERROR(IF(VLOOKUP($G144,DE_100_IC!$D$3:$P$35,14,FALSE)="","",VLOOKUP($G144,DE_100_IC!$D$3:$P$35,14,FALSE)),"")</f>
        <v/>
      </c>
      <c r="BQ144" s="378" t="str">
        <f>IFERROR(IF(VLOOKUP($G144,DE_101_IC!$D$3:$P$35,14,FALSE)="","",VLOOKUP($G144,DE_101_IC!$D$3:$P$35,14,FALSE)),"")</f>
        <v/>
      </c>
      <c r="BR144" s="378"/>
      <c r="BS144" s="378" t="str">
        <f>IFERROR(IF(VLOOKUP($G144,DE_98_IC!$P$3:$P$35,2,FALSE)="","",VLOOKUP($G144,DE_98_IC!$P$3:$P$35,2,FALSE)),"")</f>
        <v/>
      </c>
      <c r="BT144" s="378"/>
      <c r="BU144" s="378"/>
      <c r="BV144" s="378"/>
      <c r="BW144" s="378"/>
      <c r="BX144" s="378"/>
      <c r="BY144" s="378"/>
      <c r="BZ144" s="378">
        <f>IFERROR(IF(VLOOKUP($G144,IP_47_IC!$D$3:$G$37,4,FALSE)="","",VLOOKUP($G144,IP_47_IC!$D$3:$G$37,4,FALSE)),"")</f>
        <v>13.41</v>
      </c>
      <c r="CA144" s="378">
        <f>IFERROR(IF(VLOOKUP($G144,IP_47a_IC!$D$3:$G$37,4,FALSE)="","",VLOOKUP($G144,IP_47a_IC!$D$3:$G$37,4,FALSE)),"")</f>
        <v>10.702603992094405</v>
      </c>
      <c r="CB144" s="378" t="str">
        <f>IFERROR(IF(VLOOKUP($G144,IG_22_IC!$D$3:$H$22,5,FALSE)="","",VLOOKUP($G144,IG_22_IC!$D$3:$H$49,5,FALSE)),"")</f>
        <v/>
      </c>
      <c r="CC144" s="677"/>
      <c r="CD144" s="677"/>
      <c r="CE144" s="677"/>
      <c r="CF144" s="96"/>
      <c r="CG144" s="96"/>
      <c r="CH144" s="96"/>
      <c r="CI144" s="96"/>
      <c r="CJ144" s="96"/>
      <c r="CK144" s="96"/>
      <c r="CL144" s="96"/>
      <c r="CM144" s="96"/>
      <c r="CN144" s="96"/>
      <c r="CO144" s="96"/>
      <c r="CP144" s="96"/>
    </row>
    <row r="145" spans="4:94" ht="15" x14ac:dyDescent="0.25">
      <c r="D145" s="304" t="s">
        <v>199</v>
      </c>
      <c r="E145" s="205" t="s">
        <v>181</v>
      </c>
      <c r="F145" s="303" t="s">
        <v>210</v>
      </c>
      <c r="G145" s="130">
        <v>5501</v>
      </c>
      <c r="H145" s="677"/>
      <c r="I145" s="677"/>
      <c r="J145" s="677"/>
      <c r="K145" s="677"/>
      <c r="L145" s="378" t="str">
        <f>IFERROR(IF(VLOOKUP($G145,BPU_28a_I!$F$3:$J$119,4,FALSE)="","",VLOOKUP($G145,BPU_28a_I!$F$3:$J$119,4,FALSE)),"")</f>
        <v/>
      </c>
      <c r="M145" s="378"/>
      <c r="N145" s="677"/>
      <c r="O145" s="677"/>
      <c r="P145" s="677"/>
      <c r="Q145" s="677"/>
      <c r="R145" s="677"/>
      <c r="S145" s="677"/>
      <c r="T145" s="677"/>
      <c r="U145" s="677"/>
      <c r="V145" s="677"/>
      <c r="W145" s="677"/>
      <c r="X145" s="378">
        <f>IFERROR(IF(VLOOKUP($G145,DE_36_IC!$D$3:$E$37,2,FALSE)="","",VLOOKUP($G145,DE_36_IC!$D$3:$E$37,2,FALSE)),"")</f>
        <v>50.2</v>
      </c>
      <c r="Y145" s="677"/>
      <c r="Z145" s="378" t="str">
        <f>IFERROR(IF(VLOOKUP($G145,DE_25_I!$F$3:$F$119,2,FALSE)="","",VLOOKUP($G145,DE_25_I!$F$3:$F$119,2,FALSE)),"")</f>
        <v/>
      </c>
      <c r="AA145" s="95"/>
      <c r="AB145" s="677"/>
      <c r="AC145" s="95"/>
      <c r="AD145" s="677"/>
      <c r="AE145" s="677"/>
      <c r="AF145" s="677"/>
      <c r="AG145" s="677"/>
      <c r="AH145" s="378" t="str">
        <f>IFERROR(IF(VLOOKUP($G145,EA_16_IC!$D$3:$F$37,3,FALSE)="","",VLOOKUP($G145,EA_16_IC!$D$3:$F$37,3,FALSE)),"")</f>
        <v>S/I</v>
      </c>
      <c r="AI145" s="677"/>
      <c r="AJ145" s="677"/>
      <c r="AK145" s="378">
        <f>IFERROR(IF(VLOOKUP($G145,EA_8_IC!$C$3:$G$37,5,FALSE)="","",VLOOKUP($G145,EA_8_IC!$C$3:$G$37,5,FALSE)),"")</f>
        <v>177.82</v>
      </c>
      <c r="AL145" s="378">
        <f>IFERROR(IF(VLOOKUP($G145,EA_9_I!$C$3:$F$37,4,FALSE)="","",VLOOKUP($G145,EA_9_I!$C$3:$F$37,4,FALSE)),"")</f>
        <v>48.53</v>
      </c>
      <c r="AM145" s="677"/>
      <c r="AN145" s="677"/>
      <c r="AO145" s="677"/>
      <c r="AP145" s="677"/>
      <c r="AQ145" s="677"/>
      <c r="AR145" s="378">
        <f>IFERROR(IF(VLOOKUP($G145,IP_33a_IC!$D$3:$E$37,2,FALSE)="","",VLOOKUP($G145,IP_33a_IC!$D$3:$E$37,2,FALSE)),"")</f>
        <v>3102.12</v>
      </c>
      <c r="AS145" s="378">
        <f>IFERROR(IF(VLOOKUP($G145,IP_33b_IC!$D$3:$E$37,2,FALSE)="","",VLOOKUP($G145,IP_33b_IC!$D$3:$E$37,2,FALSE)),"")</f>
        <v>68629.149999999994</v>
      </c>
      <c r="AT145" s="378">
        <f>IFERROR(IF(VLOOKUP($G145,IP_33c_IC!$D$3:$E$37,2,FALSE)="","",VLOOKUP($G145,IP_33c_IC!$D$3:$E$37,2,FALSE)),"")</f>
        <v>33283.33</v>
      </c>
      <c r="AU145" s="677"/>
      <c r="AV145" s="677"/>
      <c r="AW145" s="677"/>
      <c r="AX145" s="677"/>
      <c r="AY145" s="677"/>
      <c r="AZ145" s="677"/>
      <c r="BA145" s="677"/>
      <c r="BB145" s="677"/>
      <c r="BC145" s="677"/>
      <c r="BD145" s="677"/>
      <c r="BE145" s="378" t="str">
        <f>IFERROR(IF(VLOOKUP($G145,IS_39a_I!#REF!,2,FALSE)="","",VLOOKUP($G145,IS_39a_I!#REF!,2,FALSE)),"")</f>
        <v/>
      </c>
      <c r="BF145" s="677"/>
      <c r="BG145" s="378">
        <f>IFERROR(IF(VLOOKUP($G145,IS_20_IC!$D$3:$G$37,4,FALSE)="","",VLOOKUP($G145,IS_20_IC!$D$3:$G$37,4,FALSE)),"")</f>
        <v>2.9</v>
      </c>
      <c r="BH145" s="378"/>
      <c r="BI145" s="378"/>
      <c r="BJ145" s="677"/>
      <c r="BK145" s="378"/>
      <c r="BL145" s="378"/>
      <c r="BM145" s="378"/>
      <c r="BN145" s="378"/>
      <c r="BO145" s="378" t="str">
        <f>IFERROR(IF(VLOOKUP($G145,DE_99_IC!$D$3:$P$35,14,FALSE)="","",VLOOKUP($G145,DE_99_IC!$D$3:$P$35,14,FALSE)),"")</f>
        <v/>
      </c>
      <c r="BP145" s="378" t="str">
        <f>IFERROR(IF(VLOOKUP($G145,DE_100_IC!$D$3:$P$35,14,FALSE)="","",VLOOKUP($G145,DE_100_IC!$D$3:$P$35,14,FALSE)),"")</f>
        <v/>
      </c>
      <c r="BQ145" s="378" t="str">
        <f>IFERROR(IF(VLOOKUP($G145,DE_101_IC!$D$3:$P$35,14,FALSE)="","",VLOOKUP($G145,DE_101_IC!$D$3:$P$35,14,FALSE)),"")</f>
        <v/>
      </c>
      <c r="BR145" s="378"/>
      <c r="BS145" s="378" t="str">
        <f>IFERROR(IF(VLOOKUP($G145,DE_98_IC!$P$3:$P$35,2,FALSE)="","",VLOOKUP($G145,DE_98_IC!$P$3:$P$35,2,FALSE)),"")</f>
        <v/>
      </c>
      <c r="BT145" s="378"/>
      <c r="BU145" s="378"/>
      <c r="BV145" s="378"/>
      <c r="BW145" s="378"/>
      <c r="BX145" s="378"/>
      <c r="BY145" s="378"/>
      <c r="BZ145" s="378">
        <f>IFERROR(IF(VLOOKUP($G145,IP_47_IC!$D$3:$G$37,4,FALSE)="","",VLOOKUP($G145,IP_47_IC!$D$3:$G$37,4,FALSE)),"")</f>
        <v>13.95</v>
      </c>
      <c r="CA145" s="378">
        <f>IFERROR(IF(VLOOKUP($G145,IP_47a_IC!$D$3:$G$37,4,FALSE)="","",VLOOKUP($G145,IP_47a_IC!$D$3:$G$37,4,FALSE)),"")</f>
        <v>11.987157769065712</v>
      </c>
      <c r="CB145" s="378" t="str">
        <f>IFERROR(IF(VLOOKUP($G145,IG_22_IC!$D$3:$H$22,5,FALSE)="","",VLOOKUP($G145,IG_22_IC!$D$3:$H$49,5,FALSE)),"")</f>
        <v/>
      </c>
      <c r="CC145" s="677"/>
      <c r="CD145" s="677"/>
      <c r="CE145" s="677"/>
      <c r="CF145" s="96"/>
      <c r="CG145" s="96"/>
      <c r="CH145" s="96"/>
      <c r="CI145" s="96"/>
      <c r="CJ145" s="96"/>
      <c r="CK145" s="96"/>
      <c r="CL145" s="96"/>
      <c r="CM145" s="96"/>
      <c r="CN145" s="96"/>
      <c r="CO145" s="96"/>
      <c r="CP145" s="96"/>
    </row>
    <row r="146" spans="4:94" ht="15" x14ac:dyDescent="0.25">
      <c r="D146" s="304" t="s">
        <v>199</v>
      </c>
      <c r="E146" s="205" t="s">
        <v>181</v>
      </c>
      <c r="F146" s="304" t="s">
        <v>215</v>
      </c>
      <c r="G146" s="130">
        <v>5601</v>
      </c>
      <c r="H146" s="677"/>
      <c r="I146" s="677"/>
      <c r="J146" s="677"/>
      <c r="K146" s="677"/>
      <c r="L146" s="378" t="str">
        <f>IFERROR(IF(VLOOKUP($G146,BPU_28a_I!$F$3:$J$119,4,FALSE)="","",VLOOKUP($G146,BPU_28a_I!$F$3:$J$119,4,FALSE)),"")</f>
        <v/>
      </c>
      <c r="M146" s="378"/>
      <c r="N146" s="677"/>
      <c r="O146" s="677"/>
      <c r="P146" s="677"/>
      <c r="Q146" s="677"/>
      <c r="R146" s="677"/>
      <c r="S146" s="677"/>
      <c r="T146" s="677"/>
      <c r="U146" s="677"/>
      <c r="V146" s="677"/>
      <c r="W146" s="677"/>
      <c r="X146" s="378" t="str">
        <f>IFERROR(IF(VLOOKUP($G146,DE_36_IC!$D$3:$E$37,2,FALSE)="","",VLOOKUP($G146,DE_36_IC!$D$3:$E$37,2,FALSE)),"")</f>
        <v>S/I</v>
      </c>
      <c r="Y146" s="677"/>
      <c r="Z146" s="378" t="str">
        <f>IFERROR(IF(VLOOKUP($G146,DE_25_I!$F$3:$F$119,2,FALSE)="","",VLOOKUP($G146,DE_25_I!$F$3:$F$119,2,FALSE)),"")</f>
        <v/>
      </c>
      <c r="AA146" s="95"/>
      <c r="AB146" s="677"/>
      <c r="AC146" s="95"/>
      <c r="AD146" s="677"/>
      <c r="AE146" s="677"/>
      <c r="AF146" s="677"/>
      <c r="AG146" s="677"/>
      <c r="AH146" s="378" t="str">
        <f>IFERROR(IF(VLOOKUP($G146,EA_16_IC!$D$3:$F$37,3,FALSE)="","",VLOOKUP($G146,EA_16_IC!$D$3:$F$37,3,FALSE)),"")</f>
        <v>S/I</v>
      </c>
      <c r="AI146" s="677"/>
      <c r="AJ146" s="677"/>
      <c r="AK146" s="378">
        <f>IFERROR(IF(VLOOKUP($G146,EA_8_IC!$C$3:$G$37,5,FALSE)="","",VLOOKUP($G146,EA_8_IC!$C$3:$G$37,5,FALSE)),"")</f>
        <v>190.7</v>
      </c>
      <c r="AL146" s="378">
        <f>IFERROR(IF(VLOOKUP($G146,EA_9_I!$C$3:$F$37,4,FALSE)="","",VLOOKUP($G146,EA_9_I!$C$3:$F$37,4,FALSE)),"")</f>
        <v>42.14</v>
      </c>
      <c r="AM146" s="677"/>
      <c r="AN146" s="677"/>
      <c r="AO146" s="677"/>
      <c r="AP146" s="677"/>
      <c r="AQ146" s="677"/>
      <c r="AR146" s="378">
        <f>IFERROR(IF(VLOOKUP($G146,IP_33a_IC!$D$3:$E$37,2,FALSE)="","",VLOOKUP($G146,IP_33a_IC!$D$3:$E$37,2,FALSE)),"")</f>
        <v>3665.17</v>
      </c>
      <c r="AS146" s="378">
        <f>IFERROR(IF(VLOOKUP($G146,IP_33b_IC!$D$3:$E$37,2,FALSE)="","",VLOOKUP($G146,IP_33b_IC!$D$3:$E$37,2,FALSE)),"")</f>
        <v>15599.6</v>
      </c>
      <c r="AT146" s="378">
        <f>IFERROR(IF(VLOOKUP($G146,IP_33c_IC!$D$3:$E$37,2,FALSE)="","",VLOOKUP($G146,IP_33c_IC!$D$3:$E$37,2,FALSE)),"")</f>
        <v>16542.879999999997</v>
      </c>
      <c r="AU146" s="677"/>
      <c r="AV146" s="677"/>
      <c r="AW146" s="677"/>
      <c r="AX146" s="677"/>
      <c r="AY146" s="677"/>
      <c r="AZ146" s="677"/>
      <c r="BA146" s="677"/>
      <c r="BB146" s="677"/>
      <c r="BC146" s="677"/>
      <c r="BD146" s="677"/>
      <c r="BE146" s="378" t="str">
        <f>IFERROR(IF(VLOOKUP($G146,IS_39a_I!#REF!,2,FALSE)="","",VLOOKUP($G146,IS_39a_I!#REF!,2,FALSE)),"")</f>
        <v/>
      </c>
      <c r="BF146" s="677"/>
      <c r="BG146" s="378">
        <f>IFERROR(IF(VLOOKUP($G146,IS_20_IC!$D$3:$G$37,4,FALSE)="","",VLOOKUP($G146,IS_20_IC!$D$3:$G$37,4,FALSE)),"")</f>
        <v>2.67</v>
      </c>
      <c r="BH146" s="378"/>
      <c r="BI146" s="378"/>
      <c r="BJ146" s="677"/>
      <c r="BK146" s="378"/>
      <c r="BL146" s="378"/>
      <c r="BM146" s="378"/>
      <c r="BN146" s="378"/>
      <c r="BO146" s="378" t="str">
        <f>IFERROR(IF(VLOOKUP($G146,DE_99_IC!$D$3:$P$35,14,FALSE)="","",VLOOKUP($G146,DE_99_IC!$D$3:$P$35,14,FALSE)),"")</f>
        <v/>
      </c>
      <c r="BP146" s="378" t="str">
        <f>IFERROR(IF(VLOOKUP($G146,DE_100_IC!$D$3:$P$35,14,FALSE)="","",VLOOKUP($G146,DE_100_IC!$D$3:$P$35,14,FALSE)),"")</f>
        <v/>
      </c>
      <c r="BQ146" s="378" t="str">
        <f>IFERROR(IF(VLOOKUP($G146,DE_101_IC!$D$3:$P$35,14,FALSE)="","",VLOOKUP($G146,DE_101_IC!$D$3:$P$35,14,FALSE)),"")</f>
        <v/>
      </c>
      <c r="BR146" s="378"/>
      <c r="BS146" s="378" t="str">
        <f>IFERROR(IF(VLOOKUP($G146,DE_98_IC!$P$3:$P$35,2,FALSE)="","",VLOOKUP($G146,DE_98_IC!$P$3:$P$35,2,FALSE)),"")</f>
        <v/>
      </c>
      <c r="BT146" s="378"/>
      <c r="BU146" s="378"/>
      <c r="BV146" s="378"/>
      <c r="BW146" s="378"/>
      <c r="BX146" s="378"/>
      <c r="BY146" s="378"/>
      <c r="BZ146" s="378">
        <f>IFERROR(IF(VLOOKUP($G146,IP_47_IC!$D$3:$G$37,4,FALSE)="","",VLOOKUP($G146,IP_47_IC!$D$3:$G$37,4,FALSE)),"")</f>
        <v>26.12</v>
      </c>
      <c r="CA146" s="378">
        <f>IFERROR(IF(VLOOKUP($G146,IP_47a_IC!$D$3:$G$37,4,FALSE)="","",VLOOKUP($G146,IP_47a_IC!$D$3:$G$37,4,FALSE)),"")</f>
        <v>23.195223161962684</v>
      </c>
      <c r="CB146" s="378" t="str">
        <f>IFERROR(IF(VLOOKUP($G146,IG_22_IC!$D$3:$H$22,5,FALSE)="","",VLOOKUP($G146,IG_22_IC!$D$3:$H$49,5,FALSE)),"")</f>
        <v/>
      </c>
      <c r="CC146" s="677"/>
      <c r="CD146" s="677"/>
      <c r="CE146" s="677"/>
      <c r="CF146" s="96"/>
      <c r="CG146" s="96"/>
      <c r="CH146" s="96"/>
      <c r="CI146" s="96"/>
      <c r="CJ146" s="96"/>
      <c r="CK146" s="96"/>
      <c r="CL146" s="96"/>
      <c r="CM146" s="96"/>
      <c r="CN146" s="96"/>
      <c r="CO146" s="96"/>
      <c r="CP146" s="96"/>
    </row>
    <row r="147" spans="4:94" ht="15" x14ac:dyDescent="0.25">
      <c r="D147" s="304" t="s">
        <v>199</v>
      </c>
      <c r="E147" s="205" t="s">
        <v>181</v>
      </c>
      <c r="F147" s="303" t="s">
        <v>219</v>
      </c>
      <c r="G147" s="130">
        <v>5701</v>
      </c>
      <c r="H147" s="677"/>
      <c r="I147" s="677"/>
      <c r="J147" s="677"/>
      <c r="K147" s="677"/>
      <c r="L147" s="378" t="str">
        <f>IFERROR(IF(VLOOKUP($G147,BPU_28a_I!$F$3:$J$119,4,FALSE)="","",VLOOKUP($G147,BPU_28a_I!$F$3:$J$119,4,FALSE)),"")</f>
        <v/>
      </c>
      <c r="M147" s="378"/>
      <c r="N147" s="677"/>
      <c r="O147" s="677"/>
      <c r="P147" s="677"/>
      <c r="Q147" s="677"/>
      <c r="R147" s="677"/>
      <c r="S147" s="677"/>
      <c r="T147" s="677"/>
      <c r="U147" s="677"/>
      <c r="V147" s="677"/>
      <c r="W147" s="677"/>
      <c r="X147" s="378">
        <f>IFERROR(IF(VLOOKUP($G147,DE_36_IC!$D$3:$E$37,2,FALSE)="","",VLOOKUP($G147,DE_36_IC!$D$3:$E$37,2,FALSE)),"")</f>
        <v>15</v>
      </c>
      <c r="Y147" s="677"/>
      <c r="Z147" s="378" t="str">
        <f>IFERROR(IF(VLOOKUP($G147,DE_25_I!$F$3:$F$119,2,FALSE)="","",VLOOKUP($G147,DE_25_I!$F$3:$F$119,2,FALSE)),"")</f>
        <v/>
      </c>
      <c r="AA147" s="95"/>
      <c r="AB147" s="677"/>
      <c r="AC147" s="95"/>
      <c r="AD147" s="677"/>
      <c r="AE147" s="677"/>
      <c r="AF147" s="677"/>
      <c r="AG147" s="677"/>
      <c r="AH147" s="378" t="str">
        <f>IFERROR(IF(VLOOKUP($G147,EA_16_IC!$D$3:$F$37,3,FALSE)="","",VLOOKUP($G147,EA_16_IC!$D$3:$F$37,3,FALSE)),"")</f>
        <v>S/I</v>
      </c>
      <c r="AI147" s="677"/>
      <c r="AJ147" s="677"/>
      <c r="AK147" s="378">
        <f>IFERROR(IF(VLOOKUP($G147,EA_8_IC!$C$3:$G$37,5,FALSE)="","",VLOOKUP($G147,EA_8_IC!$C$3:$G$37,5,FALSE)),"")</f>
        <v>197.21</v>
      </c>
      <c r="AL147" s="378">
        <f>IFERROR(IF(VLOOKUP($G147,EA_9_I!$C$3:$F$37,4,FALSE)="","",VLOOKUP($G147,EA_9_I!$C$3:$F$37,4,FALSE)),"")</f>
        <v>52.55</v>
      </c>
      <c r="AM147" s="677"/>
      <c r="AN147" s="677"/>
      <c r="AO147" s="677"/>
      <c r="AP147" s="677"/>
      <c r="AQ147" s="677"/>
      <c r="AR147" s="378">
        <f>IFERROR(IF(VLOOKUP($G147,IP_33a_IC!$D$3:$E$37,2,FALSE)="","",VLOOKUP($G147,IP_33a_IC!$D$3:$E$37,2,FALSE)),"")</f>
        <v>1419.12</v>
      </c>
      <c r="AS147" s="378">
        <f>IFERROR(IF(VLOOKUP($G147,IP_33b_IC!$D$3:$E$37,2,FALSE)="","",VLOOKUP($G147,IP_33b_IC!$D$3:$E$37,2,FALSE)),"")</f>
        <v>30026.58</v>
      </c>
      <c r="AT147" s="378">
        <f>IFERROR(IF(VLOOKUP($G147,IP_33c_IC!$D$3:$E$37,2,FALSE)="","",VLOOKUP($G147,IP_33c_IC!$D$3:$E$37,2,FALSE)),"")</f>
        <v>12065.11</v>
      </c>
      <c r="AU147" s="677"/>
      <c r="AV147" s="677"/>
      <c r="AW147" s="677"/>
      <c r="AX147" s="677"/>
      <c r="AY147" s="677"/>
      <c r="AZ147" s="677"/>
      <c r="BA147" s="677"/>
      <c r="BB147" s="677"/>
      <c r="BC147" s="677"/>
      <c r="BD147" s="677"/>
      <c r="BE147" s="378" t="str">
        <f>IFERROR(IF(VLOOKUP($G147,IS_39a_I!#REF!,2,FALSE)="","",VLOOKUP($G147,IS_39a_I!#REF!,2,FALSE)),"")</f>
        <v/>
      </c>
      <c r="BF147" s="677"/>
      <c r="BG147" s="378">
        <f>IFERROR(IF(VLOOKUP($G147,IS_20_IC!$D$3:$G$37,4,FALSE)="","",VLOOKUP($G147,IS_20_IC!$D$3:$G$37,4,FALSE)),"")</f>
        <v>1.49</v>
      </c>
      <c r="BH147" s="378"/>
      <c r="BI147" s="378"/>
      <c r="BJ147" s="677"/>
      <c r="BK147" s="378"/>
      <c r="BL147" s="378"/>
      <c r="BM147" s="378"/>
      <c r="BN147" s="378"/>
      <c r="BO147" s="378" t="str">
        <f>IFERROR(IF(VLOOKUP($G147,DE_99_IC!$D$3:$P$35,14,FALSE)="","",VLOOKUP($G147,DE_99_IC!$D$3:$P$35,14,FALSE)),"")</f>
        <v/>
      </c>
      <c r="BP147" s="378" t="str">
        <f>IFERROR(IF(VLOOKUP($G147,DE_100_IC!$D$3:$P$35,14,FALSE)="","",VLOOKUP($G147,DE_100_IC!$D$3:$P$35,14,FALSE)),"")</f>
        <v/>
      </c>
      <c r="BQ147" s="378" t="str">
        <f>IFERROR(IF(VLOOKUP($G147,DE_101_IC!$D$3:$P$35,14,FALSE)="","",VLOOKUP($G147,DE_101_IC!$D$3:$P$35,14,FALSE)),"")</f>
        <v/>
      </c>
      <c r="BR147" s="378"/>
      <c r="BS147" s="378" t="str">
        <f>IFERROR(IF(VLOOKUP($G147,DE_98_IC!$P$3:$P$35,2,FALSE)="","",VLOOKUP($G147,DE_98_IC!$P$3:$P$35,2,FALSE)),"")</f>
        <v/>
      </c>
      <c r="BT147" s="378"/>
      <c r="BU147" s="378"/>
      <c r="BV147" s="378"/>
      <c r="BW147" s="378"/>
      <c r="BX147" s="378"/>
      <c r="BY147" s="378"/>
      <c r="BZ147" s="378">
        <f>IFERROR(IF(VLOOKUP($G147,IP_47_IC!$D$3:$G$37,4,FALSE)="","",VLOOKUP($G147,IP_47_IC!$D$3:$G$37,4,FALSE)),"")</f>
        <v>14.17</v>
      </c>
      <c r="CA147" s="378">
        <f>IFERROR(IF(VLOOKUP($G147,IP_47a_IC!$D$3:$G$37,4,FALSE)="","",VLOOKUP($G147,IP_47a_IC!$D$3:$G$37,4,FALSE)),"")</f>
        <v>11.240215595460578</v>
      </c>
      <c r="CB147" s="378" t="str">
        <f>IFERROR(IF(VLOOKUP($G147,IG_22_IC!$D$3:$H$22,5,FALSE)="","",VLOOKUP($G147,IG_22_IC!$D$3:$H$49,5,FALSE)),"")</f>
        <v/>
      </c>
      <c r="CC147" s="677"/>
      <c r="CD147" s="677"/>
      <c r="CE147" s="677"/>
      <c r="CF147" s="96"/>
      <c r="CG147" s="96"/>
      <c r="CH147" s="96"/>
      <c r="CI147" s="96"/>
      <c r="CJ147" s="96"/>
      <c r="CK147" s="96"/>
      <c r="CL147" s="96"/>
      <c r="CM147" s="96"/>
      <c r="CN147" s="96"/>
      <c r="CO147" s="96"/>
      <c r="CP147" s="96"/>
    </row>
    <row r="148" spans="4:94" ht="15" x14ac:dyDescent="0.25">
      <c r="D148" s="304" t="s">
        <v>225</v>
      </c>
      <c r="E148" s="205" t="s">
        <v>181</v>
      </c>
      <c r="F148" s="304" t="s">
        <v>227</v>
      </c>
      <c r="G148" s="130">
        <v>6001</v>
      </c>
      <c r="H148" s="677"/>
      <c r="I148" s="677"/>
      <c r="J148" s="677"/>
      <c r="K148" s="677"/>
      <c r="L148" s="378" t="str">
        <f>IFERROR(IF(VLOOKUP($G148,BPU_28a_I!$F$3:$J$119,4,FALSE)="","",VLOOKUP($G148,BPU_28a_I!$F$3:$J$119,4,FALSE)),"")</f>
        <v/>
      </c>
      <c r="M148" s="378"/>
      <c r="N148" s="677"/>
      <c r="O148" s="677"/>
      <c r="P148" s="677"/>
      <c r="Q148" s="677"/>
      <c r="R148" s="677"/>
      <c r="S148" s="677"/>
      <c r="T148" s="677"/>
      <c r="U148" s="677"/>
      <c r="V148" s="677"/>
      <c r="W148" s="677"/>
      <c r="X148" s="378">
        <f>IFERROR(IF(VLOOKUP($G148,DE_36_IC!$D$3:$E$37,2,FALSE)="","",VLOOKUP($G148,DE_36_IC!$D$3:$E$37,2,FALSE)),"")</f>
        <v>76.31</v>
      </c>
      <c r="Y148" s="677"/>
      <c r="Z148" s="378" t="str">
        <f>IFERROR(IF(VLOOKUP($G148,DE_25_I!$F$3:$F$119,2,FALSE)="","",VLOOKUP($G148,DE_25_I!$F$3:$F$119,2,FALSE)),"")</f>
        <v/>
      </c>
      <c r="AA148" s="95"/>
      <c r="AB148" s="677"/>
      <c r="AC148" s="95"/>
      <c r="AD148" s="677"/>
      <c r="AE148" s="677"/>
      <c r="AF148" s="677"/>
      <c r="AG148" s="677"/>
      <c r="AH148" s="378" t="str">
        <f>IFERROR(IF(VLOOKUP($G148,EA_16_IC!$D$3:$F$37,3,FALSE)="","",VLOOKUP($G148,EA_16_IC!$D$3:$F$37,3,FALSE)),"")</f>
        <v>NO</v>
      </c>
      <c r="AI148" s="677"/>
      <c r="AJ148" s="677"/>
      <c r="AK148" s="378">
        <f>IFERROR(IF(VLOOKUP($G148,EA_8_IC!$C$3:$G$37,5,FALSE)="","",VLOOKUP($G148,EA_8_IC!$C$3:$G$37,5,FALSE)),"")</f>
        <v>201.19</v>
      </c>
      <c r="AL148" s="378">
        <f>IFERROR(IF(VLOOKUP($G148,EA_9_I!$C$3:$F$37,4,FALSE)="","",VLOOKUP($G148,EA_9_I!$C$3:$F$37,4,FALSE)),"")</f>
        <v>42.5</v>
      </c>
      <c r="AM148" s="677"/>
      <c r="AN148" s="677"/>
      <c r="AO148" s="677"/>
      <c r="AP148" s="677"/>
      <c r="AQ148" s="677"/>
      <c r="AR148" s="378">
        <f>IFERROR(IF(VLOOKUP($G148,IP_33a_IC!$D$3:$E$37,2,FALSE)="","",VLOOKUP($G148,IP_33a_IC!$D$3:$E$37,2,FALSE)),"")</f>
        <v>4957.0600000000004</v>
      </c>
      <c r="AS148" s="378">
        <f>IFERROR(IF(VLOOKUP($G148,IP_33b_IC!$D$3:$E$37,2,FALSE)="","",VLOOKUP($G148,IP_33b_IC!$D$3:$E$37,2,FALSE)),"")</f>
        <v>58166.31</v>
      </c>
      <c r="AT148" s="378">
        <f>IFERROR(IF(VLOOKUP($G148,IP_33c_IC!$D$3:$E$37,2,FALSE)="","",VLOOKUP($G148,IP_33c_IC!$D$3:$E$37,2,FALSE)),"")</f>
        <v>64855.68</v>
      </c>
      <c r="AU148" s="677"/>
      <c r="AV148" s="677"/>
      <c r="AW148" s="677"/>
      <c r="AX148" s="677"/>
      <c r="AY148" s="677"/>
      <c r="AZ148" s="677"/>
      <c r="BA148" s="677"/>
      <c r="BB148" s="677"/>
      <c r="BC148" s="677"/>
      <c r="BD148" s="677"/>
      <c r="BE148" s="378" t="str">
        <f>IFERROR(IF(VLOOKUP($G148,IS_39a_I!#REF!,2,FALSE)="","",VLOOKUP($G148,IS_39a_I!#REF!,2,FALSE)),"")</f>
        <v/>
      </c>
      <c r="BF148" s="677"/>
      <c r="BG148" s="378">
        <f>IFERROR(IF(VLOOKUP($G148,IS_20_IC!$D$3:$G$37,4,FALSE)="","",VLOOKUP($G148,IS_20_IC!$D$3:$G$37,4,FALSE)),"")</f>
        <v>4.45</v>
      </c>
      <c r="BH148" s="378"/>
      <c r="BI148" s="378"/>
      <c r="BJ148" s="677"/>
      <c r="BK148" s="378"/>
      <c r="BL148" s="378"/>
      <c r="BM148" s="378"/>
      <c r="BN148" s="378"/>
      <c r="BO148" s="378" t="str">
        <f>IFERROR(IF(VLOOKUP($G148,DE_99_IC!$D$3:$P$35,14,FALSE)="","",VLOOKUP($G148,DE_99_IC!$D$3:$P$35,14,FALSE)),"")</f>
        <v/>
      </c>
      <c r="BP148" s="378" t="str">
        <f>IFERROR(IF(VLOOKUP($G148,DE_100_IC!$D$3:$P$35,14,FALSE)="","",VLOOKUP($G148,DE_100_IC!$D$3:$P$35,14,FALSE)),"")</f>
        <v/>
      </c>
      <c r="BQ148" s="378" t="str">
        <f>IFERROR(IF(VLOOKUP($G148,DE_101_IC!$D$3:$P$35,14,FALSE)="","",VLOOKUP($G148,DE_101_IC!$D$3:$P$35,14,FALSE)),"")</f>
        <v/>
      </c>
      <c r="BR148" s="378"/>
      <c r="BS148" s="378" t="str">
        <f>IFERROR(IF(VLOOKUP($G148,DE_98_IC!$P$3:$P$35,2,FALSE)="","",VLOOKUP($G148,DE_98_IC!$P$3:$P$35,2,FALSE)),"")</f>
        <v/>
      </c>
      <c r="BT148" s="378"/>
      <c r="BU148" s="378"/>
      <c r="BV148" s="378"/>
      <c r="BW148" s="378"/>
      <c r="BX148" s="378"/>
      <c r="BY148" s="378"/>
      <c r="BZ148" s="378">
        <f>IFERROR(IF(VLOOKUP($G148,IP_47_IC!$D$3:$G$37,4,FALSE)="","",VLOOKUP($G148,IP_47_IC!$D$3:$G$37,4,FALSE)),"")</f>
        <v>17.07</v>
      </c>
      <c r="CA148" s="378">
        <f>IFERROR(IF(VLOOKUP($G148,IP_47a_IC!$D$3:$G$37,4,FALSE)="","",VLOOKUP($G148,IP_47a_IC!$D$3:$G$37,4,FALSE)),"")</f>
        <v>14.281504557031299</v>
      </c>
      <c r="CB148" s="378">
        <f>IFERROR(IF(VLOOKUP($G148,IG_22_IC!$D$3:$H$22,5,FALSE)="","",VLOOKUP($G148,IG_22_IC!$D$3:$H$49,5,FALSE)),"")</f>
        <v>50</v>
      </c>
      <c r="CC148" s="677"/>
      <c r="CD148" s="677"/>
      <c r="CE148" s="677"/>
      <c r="CF148" s="96"/>
      <c r="CG148" s="96"/>
      <c r="CH148" s="96"/>
      <c r="CI148" s="96"/>
      <c r="CJ148" s="96"/>
      <c r="CK148" s="96"/>
      <c r="CL148" s="96"/>
      <c r="CM148" s="96"/>
      <c r="CN148" s="96"/>
      <c r="CO148" s="96"/>
      <c r="CP148" s="96"/>
    </row>
    <row r="149" spans="4:94" ht="15" x14ac:dyDescent="0.25">
      <c r="D149" s="304" t="s">
        <v>225</v>
      </c>
      <c r="E149" s="205" t="s">
        <v>181</v>
      </c>
      <c r="F149" s="303" t="s">
        <v>230</v>
      </c>
      <c r="G149" s="130">
        <v>6115</v>
      </c>
      <c r="H149" s="677"/>
      <c r="I149" s="677"/>
      <c r="J149" s="677"/>
      <c r="K149" s="677"/>
      <c r="L149" s="378" t="str">
        <f>IFERROR(IF(VLOOKUP($G149,BPU_28a_I!$F$3:$J$119,4,FALSE)="","",VLOOKUP($G149,BPU_28a_I!$F$3:$J$119,4,FALSE)),"")</f>
        <v/>
      </c>
      <c r="M149" s="378"/>
      <c r="N149" s="677"/>
      <c r="O149" s="677"/>
      <c r="P149" s="677"/>
      <c r="Q149" s="677"/>
      <c r="R149" s="677"/>
      <c r="S149" s="677"/>
      <c r="T149" s="677"/>
      <c r="U149" s="677"/>
      <c r="V149" s="677"/>
      <c r="W149" s="677"/>
      <c r="X149" s="378" t="str">
        <f>IFERROR(IF(VLOOKUP($G149,DE_36_IC!$D$3:$E$37,2,FALSE)="","",VLOOKUP($G149,DE_36_IC!$D$3:$E$37,2,FALSE)),"")</f>
        <v>S/I</v>
      </c>
      <c r="Y149" s="677"/>
      <c r="Z149" s="378" t="str">
        <f>IFERROR(IF(VLOOKUP($G149,DE_25_I!$F$3:$F$119,2,FALSE)="","",VLOOKUP($G149,DE_25_I!$F$3:$F$119,2,FALSE)),"")</f>
        <v/>
      </c>
      <c r="AA149" s="95"/>
      <c r="AB149" s="677"/>
      <c r="AC149" s="95"/>
      <c r="AD149" s="677"/>
      <c r="AE149" s="677"/>
      <c r="AF149" s="677"/>
      <c r="AG149" s="677"/>
      <c r="AH149" s="378" t="str">
        <f>IFERROR(IF(VLOOKUP($G149,EA_16_IC!$D$3:$F$37,3,FALSE)="","",VLOOKUP($G149,EA_16_IC!$D$3:$F$37,3,FALSE)),"")</f>
        <v>S/I</v>
      </c>
      <c r="AI149" s="677"/>
      <c r="AJ149" s="677"/>
      <c r="AK149" s="378">
        <f>IFERROR(IF(VLOOKUP($G149,EA_8_IC!$C$3:$G$37,5,FALSE)="","",VLOOKUP($G149,EA_8_IC!$C$3:$G$37,5,FALSE)),"")</f>
        <v>202.02</v>
      </c>
      <c r="AL149" s="378">
        <f>IFERROR(IF(VLOOKUP($G149,EA_9_I!$C$3:$F$37,4,FALSE)="","",VLOOKUP($G149,EA_9_I!$C$3:$F$37,4,FALSE)),"")</f>
        <v>51.08</v>
      </c>
      <c r="AM149" s="677"/>
      <c r="AN149" s="677"/>
      <c r="AO149" s="677"/>
      <c r="AP149" s="677"/>
      <c r="AQ149" s="677"/>
      <c r="AR149" s="378">
        <f>IFERROR(IF(VLOOKUP($G149,IP_33a_IC!$D$3:$E$37,2,FALSE)="","",VLOOKUP($G149,IP_33a_IC!$D$3:$E$37,2,FALSE)),"")</f>
        <v>1422.98</v>
      </c>
      <c r="AS149" s="378">
        <f>IFERROR(IF(VLOOKUP($G149,IP_33b_IC!$D$3:$E$37,2,FALSE)="","",VLOOKUP($G149,IP_33b_IC!$D$3:$E$37,2,FALSE)),"")</f>
        <v>38947.43</v>
      </c>
      <c r="AT149" s="378">
        <f>IFERROR(IF(VLOOKUP($G149,IP_33c_IC!$D$3:$E$37,2,FALSE)="","",VLOOKUP($G149,IP_33c_IC!$D$3:$E$37,2,FALSE)),"")</f>
        <v>16735.37</v>
      </c>
      <c r="AU149" s="677"/>
      <c r="AV149" s="677"/>
      <c r="AW149" s="677"/>
      <c r="AX149" s="677"/>
      <c r="AY149" s="677"/>
      <c r="AZ149" s="677"/>
      <c r="BA149" s="677"/>
      <c r="BB149" s="677"/>
      <c r="BC149" s="677"/>
      <c r="BD149" s="677"/>
      <c r="BE149" s="378" t="str">
        <f>IFERROR(IF(VLOOKUP($G149,IS_39a_I!#REF!,2,FALSE)="","",VLOOKUP($G149,IS_39a_I!#REF!,2,FALSE)),"")</f>
        <v/>
      </c>
      <c r="BF149" s="677"/>
      <c r="BG149" s="378">
        <f>IFERROR(IF(VLOOKUP($G149,IS_20_IC!$D$3:$G$37,4,FALSE)="","",VLOOKUP($G149,IS_20_IC!$D$3:$G$37,4,FALSE)),"")</f>
        <v>1.67</v>
      </c>
      <c r="BH149" s="378"/>
      <c r="BI149" s="378"/>
      <c r="BJ149" s="677"/>
      <c r="BK149" s="378"/>
      <c r="BL149" s="378"/>
      <c r="BM149" s="378"/>
      <c r="BN149" s="378"/>
      <c r="BO149" s="378" t="str">
        <f>IFERROR(IF(VLOOKUP($G149,DE_99_IC!$D$3:$P$35,14,FALSE)="","",VLOOKUP($G149,DE_99_IC!$D$3:$P$35,14,FALSE)),"")</f>
        <v/>
      </c>
      <c r="BP149" s="378" t="str">
        <f>IFERROR(IF(VLOOKUP($G149,DE_100_IC!$D$3:$P$35,14,FALSE)="","",VLOOKUP($G149,DE_100_IC!$D$3:$P$35,14,FALSE)),"")</f>
        <v/>
      </c>
      <c r="BQ149" s="378" t="str">
        <f>IFERROR(IF(VLOOKUP($G149,DE_101_IC!$D$3:$P$35,14,FALSE)="","",VLOOKUP($G149,DE_101_IC!$D$3:$P$35,14,FALSE)),"")</f>
        <v/>
      </c>
      <c r="BR149" s="378"/>
      <c r="BS149" s="378" t="str">
        <f>IFERROR(IF(VLOOKUP($G149,DE_98_IC!$P$3:$P$35,2,FALSE)="","",VLOOKUP($G149,DE_98_IC!$P$3:$P$35,2,FALSE)),"")</f>
        <v/>
      </c>
      <c r="BT149" s="378"/>
      <c r="BU149" s="378"/>
      <c r="BV149" s="378"/>
      <c r="BW149" s="378"/>
      <c r="BX149" s="378"/>
      <c r="BY149" s="378"/>
      <c r="BZ149" s="378">
        <f>IFERROR(IF(VLOOKUP($G149,IP_47_IC!$D$3:$G$37,4,FALSE)="","",VLOOKUP($G149,IP_47_IC!$D$3:$G$37,4,FALSE)),"")</f>
        <v>18.05</v>
      </c>
      <c r="CA149" s="378">
        <f>IFERROR(IF(VLOOKUP($G149,IP_47a_IC!$D$3:$G$37,4,FALSE)="","",VLOOKUP($G149,IP_47a_IC!$D$3:$G$37,4,FALSE)),"")</f>
        <v>15.367745736637099</v>
      </c>
      <c r="CB149" s="378">
        <f>IFERROR(IF(VLOOKUP($G149,IG_22_IC!$D$3:$H$22,5,FALSE)="","",VLOOKUP($G149,IG_22_IC!$D$3:$H$49,5,FALSE)),"")</f>
        <v>0</v>
      </c>
      <c r="CC149" s="677"/>
      <c r="CD149" s="677"/>
      <c r="CE149" s="677"/>
      <c r="CF149" s="96"/>
      <c r="CG149" s="96"/>
      <c r="CH149" s="96"/>
      <c r="CI149" s="96"/>
      <c r="CJ149" s="96"/>
      <c r="CK149" s="96"/>
      <c r="CL149" s="96"/>
      <c r="CM149" s="96"/>
      <c r="CN149" s="96"/>
      <c r="CO149" s="96"/>
      <c r="CP149" s="96"/>
    </row>
    <row r="150" spans="4:94" ht="15" x14ac:dyDescent="0.25">
      <c r="D150" s="304" t="s">
        <v>225</v>
      </c>
      <c r="E150" s="205" t="s">
        <v>181</v>
      </c>
      <c r="F150" s="303" t="s">
        <v>232</v>
      </c>
      <c r="G150" s="130">
        <v>6301</v>
      </c>
      <c r="H150" s="677"/>
      <c r="I150" s="677"/>
      <c r="J150" s="677"/>
      <c r="K150" s="677"/>
      <c r="L150" s="378" t="str">
        <f>IFERROR(IF(VLOOKUP($G150,BPU_28a_I!$F$3:$J$119,4,FALSE)="","",VLOOKUP($G150,BPU_28a_I!$F$3:$J$119,4,FALSE)),"")</f>
        <v/>
      </c>
      <c r="M150" s="378"/>
      <c r="N150" s="677"/>
      <c r="O150" s="677"/>
      <c r="P150" s="677"/>
      <c r="Q150" s="677"/>
      <c r="R150" s="677"/>
      <c r="S150" s="677"/>
      <c r="T150" s="677"/>
      <c r="U150" s="677"/>
      <c r="V150" s="677"/>
      <c r="W150" s="677"/>
      <c r="X150" s="378" t="str">
        <f>IFERROR(IF(VLOOKUP($G150,DE_36_IC!$D$3:$E$37,2,FALSE)="","",VLOOKUP($G150,DE_36_IC!$D$3:$E$37,2,FALSE)),"")</f>
        <v>S/I</v>
      </c>
      <c r="Y150" s="677"/>
      <c r="Z150" s="378" t="str">
        <f>IFERROR(IF(VLOOKUP($G150,DE_25_I!$F$3:$F$119,2,FALSE)="","",VLOOKUP($G150,DE_25_I!$F$3:$F$119,2,FALSE)),"")</f>
        <v/>
      </c>
      <c r="AA150" s="95"/>
      <c r="AB150" s="677"/>
      <c r="AC150" s="95"/>
      <c r="AD150" s="677"/>
      <c r="AE150" s="677"/>
      <c r="AF150" s="677"/>
      <c r="AG150" s="677"/>
      <c r="AH150" s="378" t="str">
        <f>IFERROR(IF(VLOOKUP($G150,EA_16_IC!$D$3:$F$37,3,FALSE)="","",VLOOKUP($G150,EA_16_IC!$D$3:$F$37,3,FALSE)),"")</f>
        <v>NO</v>
      </c>
      <c r="AI150" s="677"/>
      <c r="AJ150" s="677"/>
      <c r="AK150" s="378">
        <f>IFERROR(IF(VLOOKUP($G150,EA_8_IC!$C$3:$G$37,5,FALSE)="","",VLOOKUP($G150,EA_8_IC!$C$3:$G$37,5,FALSE)),"")</f>
        <v>179.12</v>
      </c>
      <c r="AL150" s="378">
        <f>IFERROR(IF(VLOOKUP($G150,EA_9_I!$C$3:$F$37,4,FALSE)="","",VLOOKUP($G150,EA_9_I!$C$3:$F$37,4,FALSE)),"")</f>
        <v>49.16</v>
      </c>
      <c r="AM150" s="677"/>
      <c r="AN150" s="677"/>
      <c r="AO150" s="677"/>
      <c r="AP150" s="677"/>
      <c r="AQ150" s="677"/>
      <c r="AR150" s="378">
        <f>IFERROR(IF(VLOOKUP($G150,IP_33a_IC!$D$3:$E$37,2,FALSE)="","",VLOOKUP($G150,IP_33a_IC!$D$3:$E$37,2,FALSE)),"")</f>
        <v>1593.84</v>
      </c>
      <c r="AS150" s="378">
        <f>IFERROR(IF(VLOOKUP($G150,IP_33b_IC!$D$3:$E$37,2,FALSE)="","",VLOOKUP($G150,IP_33b_IC!$D$3:$E$37,2,FALSE)),"")</f>
        <v>34336.36</v>
      </c>
      <c r="AT150" s="378">
        <f>IFERROR(IF(VLOOKUP($G150,IP_33c_IC!$D$3:$E$37,2,FALSE)="","",VLOOKUP($G150,IP_33c_IC!$D$3:$E$37,2,FALSE)),"")</f>
        <v>46125.71</v>
      </c>
      <c r="AU150" s="677"/>
      <c r="AV150" s="677"/>
      <c r="AW150" s="677"/>
      <c r="AX150" s="677"/>
      <c r="AY150" s="677"/>
      <c r="AZ150" s="677"/>
      <c r="BA150" s="677"/>
      <c r="BB150" s="677"/>
      <c r="BC150" s="677"/>
      <c r="BD150" s="677"/>
      <c r="BE150" s="378" t="str">
        <f>IFERROR(IF(VLOOKUP($G150,IS_39a_I!#REF!,2,FALSE)="","",VLOOKUP($G150,IS_39a_I!#REF!,2,FALSE)),"")</f>
        <v/>
      </c>
      <c r="BF150" s="677"/>
      <c r="BG150" s="378">
        <f>IFERROR(IF(VLOOKUP($G150,IS_20_IC!$D$3:$G$37,4,FALSE)="","",VLOOKUP($G150,IS_20_IC!$D$3:$G$37,4,FALSE)),"")</f>
        <v>2.5299999999999998</v>
      </c>
      <c r="BH150" s="378"/>
      <c r="BI150" s="378"/>
      <c r="BJ150" s="677"/>
      <c r="BK150" s="378"/>
      <c r="BL150" s="378"/>
      <c r="BM150" s="378"/>
      <c r="BN150" s="378"/>
      <c r="BO150" s="378" t="str">
        <f>IFERROR(IF(VLOOKUP($G150,DE_99_IC!$D$3:$P$35,14,FALSE)="","",VLOOKUP($G150,DE_99_IC!$D$3:$P$35,14,FALSE)),"")</f>
        <v/>
      </c>
      <c r="BP150" s="378" t="str">
        <f>IFERROR(IF(VLOOKUP($G150,DE_100_IC!$D$3:$P$35,14,FALSE)="","",VLOOKUP($G150,DE_100_IC!$D$3:$P$35,14,FALSE)),"")</f>
        <v/>
      </c>
      <c r="BQ150" s="378" t="str">
        <f>IFERROR(IF(VLOOKUP($G150,DE_101_IC!$D$3:$P$35,14,FALSE)="","",VLOOKUP($G150,DE_101_IC!$D$3:$P$35,14,FALSE)),"")</f>
        <v/>
      </c>
      <c r="BR150" s="378"/>
      <c r="BS150" s="378" t="str">
        <f>IFERROR(IF(VLOOKUP($G150,DE_98_IC!$P$3:$P$35,2,FALSE)="","",VLOOKUP($G150,DE_98_IC!$P$3:$P$35,2,FALSE)),"")</f>
        <v/>
      </c>
      <c r="BT150" s="378"/>
      <c r="BU150" s="378"/>
      <c r="BV150" s="378"/>
      <c r="BW150" s="378"/>
      <c r="BX150" s="378"/>
      <c r="BY150" s="378"/>
      <c r="BZ150" s="378">
        <f>IFERROR(IF(VLOOKUP($G150,IP_47_IC!$D$3:$G$37,4,FALSE)="","",VLOOKUP($G150,IP_47_IC!$D$3:$G$37,4,FALSE)),"")</f>
        <v>3.57</v>
      </c>
      <c r="CA150" s="378">
        <f>IFERROR(IF(VLOOKUP($G150,IP_47a_IC!$D$3:$G$37,4,FALSE)="","",VLOOKUP($G150,IP_47a_IC!$D$3:$G$37,4,FALSE)),"")</f>
        <v>2.0927893892860054</v>
      </c>
      <c r="CB150" s="378">
        <f>IFERROR(IF(VLOOKUP($G150,IG_22_IC!$D$3:$H$22,5,FALSE)="","",VLOOKUP($G150,IG_22_IC!$D$3:$H$49,5,FALSE)),"")</f>
        <v>0</v>
      </c>
      <c r="CC150" s="677"/>
      <c r="CD150" s="677"/>
      <c r="CE150" s="677"/>
      <c r="CF150" s="96"/>
      <c r="CG150" s="96"/>
      <c r="CH150" s="96"/>
      <c r="CI150" s="96"/>
      <c r="CJ150" s="96"/>
      <c r="CK150" s="96"/>
      <c r="CL150" s="96"/>
      <c r="CM150" s="96"/>
      <c r="CN150" s="96"/>
      <c r="CO150" s="96"/>
      <c r="CP150" s="96"/>
    </row>
    <row r="151" spans="4:94" ht="15" x14ac:dyDescent="0.25">
      <c r="D151" s="304" t="s">
        <v>233</v>
      </c>
      <c r="E151" s="205" t="s">
        <v>181</v>
      </c>
      <c r="F151" s="304" t="s">
        <v>235</v>
      </c>
      <c r="G151" s="130">
        <v>7001</v>
      </c>
      <c r="H151" s="677"/>
      <c r="I151" s="677"/>
      <c r="J151" s="677"/>
      <c r="K151" s="677"/>
      <c r="L151" s="378" t="str">
        <f>IFERROR(IF(VLOOKUP($G151,BPU_28a_I!$F$3:$J$119,4,FALSE)="","",VLOOKUP($G151,BPU_28a_I!$F$3:$J$119,4,FALSE)),"")</f>
        <v/>
      </c>
      <c r="M151" s="378"/>
      <c r="N151" s="677"/>
      <c r="O151" s="677"/>
      <c r="P151" s="677"/>
      <c r="Q151" s="677"/>
      <c r="R151" s="677"/>
      <c r="S151" s="677"/>
      <c r="T151" s="677"/>
      <c r="U151" s="677"/>
      <c r="V151" s="677"/>
      <c r="W151" s="677"/>
      <c r="X151" s="378">
        <f>IFERROR(IF(VLOOKUP($G151,DE_36_IC!$D$3:$E$37,2,FALSE)="","",VLOOKUP($G151,DE_36_IC!$D$3:$E$37,2,FALSE)),"")</f>
        <v>84.26</v>
      </c>
      <c r="Y151" s="677"/>
      <c r="Z151" s="378" t="str">
        <f>IFERROR(IF(VLOOKUP($G151,DE_25_I!$F$3:$F$119,2,FALSE)="","",VLOOKUP($G151,DE_25_I!$F$3:$F$119,2,FALSE)),"")</f>
        <v/>
      </c>
      <c r="AA151" s="95"/>
      <c r="AB151" s="677"/>
      <c r="AC151" s="95"/>
      <c r="AD151" s="677"/>
      <c r="AE151" s="677"/>
      <c r="AF151" s="677"/>
      <c r="AG151" s="677"/>
      <c r="AH151" s="378" t="str">
        <f>IFERROR(IF(VLOOKUP($G151,EA_16_IC!$D$3:$F$37,3,FALSE)="","",VLOOKUP($G151,EA_16_IC!$D$3:$F$37,3,FALSE)),"")</f>
        <v>NO</v>
      </c>
      <c r="AI151" s="677"/>
      <c r="AJ151" s="677"/>
      <c r="AK151" s="378">
        <f>IFERROR(IF(VLOOKUP($G151,EA_8_IC!$C$3:$G$37,5,FALSE)="","",VLOOKUP($G151,EA_8_IC!$C$3:$G$37,5,FALSE)),"")</f>
        <v>198.71</v>
      </c>
      <c r="AL151" s="378">
        <f>IFERROR(IF(VLOOKUP($G151,EA_9_I!$C$3:$F$37,4,FALSE)="","",VLOOKUP($G151,EA_9_I!$C$3:$F$37,4,FALSE)),"")</f>
        <v>52.04</v>
      </c>
      <c r="AM151" s="677"/>
      <c r="AN151" s="677"/>
      <c r="AO151" s="677"/>
      <c r="AP151" s="677"/>
      <c r="AQ151" s="677"/>
      <c r="AR151" s="378">
        <f>IFERROR(IF(VLOOKUP($G151,IP_33a_IC!$D$3:$E$37,2,FALSE)="","",VLOOKUP($G151,IP_33a_IC!$D$3:$E$37,2,FALSE)),"")</f>
        <v>4604.42</v>
      </c>
      <c r="AS151" s="378">
        <f>IFERROR(IF(VLOOKUP($G151,IP_33b_IC!$D$3:$E$37,2,FALSE)="","",VLOOKUP($G151,IP_33b_IC!$D$3:$E$37,2,FALSE)),"")</f>
        <v>62951.49</v>
      </c>
      <c r="AT151" s="378">
        <f>IFERROR(IF(VLOOKUP($G151,IP_33c_IC!$D$3:$E$37,2,FALSE)="","",VLOOKUP($G151,IP_33c_IC!$D$3:$E$37,2,FALSE)),"")</f>
        <v>562.88</v>
      </c>
      <c r="AU151" s="677"/>
      <c r="AV151" s="677"/>
      <c r="AW151" s="677"/>
      <c r="AX151" s="677"/>
      <c r="AY151" s="677"/>
      <c r="AZ151" s="677"/>
      <c r="BA151" s="677"/>
      <c r="BB151" s="677"/>
      <c r="BC151" s="677"/>
      <c r="BD151" s="677"/>
      <c r="BE151" s="378" t="str">
        <f>IFERROR(IF(VLOOKUP($G151,IS_39a_I!#REF!,2,FALSE)="","",VLOOKUP($G151,IS_39a_I!#REF!,2,FALSE)),"")</f>
        <v/>
      </c>
      <c r="BF151" s="677"/>
      <c r="BG151" s="378">
        <f>IFERROR(IF(VLOOKUP($G151,IS_20_IC!$D$3:$G$37,4,FALSE)="","",VLOOKUP($G151,IS_20_IC!$D$3:$G$37,4,FALSE)),"")</f>
        <v>3.49</v>
      </c>
      <c r="BH151" s="378"/>
      <c r="BI151" s="378"/>
      <c r="BJ151" s="677"/>
      <c r="BK151" s="378"/>
      <c r="BL151" s="378"/>
      <c r="BM151" s="378"/>
      <c r="BN151" s="378"/>
      <c r="BO151" s="378" t="str">
        <f>IFERROR(IF(VLOOKUP($G151,DE_99_IC!$D$3:$P$35,14,FALSE)="","",VLOOKUP($G151,DE_99_IC!$D$3:$P$35,14,FALSE)),"")</f>
        <v/>
      </c>
      <c r="BP151" s="378" t="str">
        <f>IFERROR(IF(VLOOKUP($G151,DE_100_IC!$D$3:$P$35,14,FALSE)="","",VLOOKUP($G151,DE_100_IC!$D$3:$P$35,14,FALSE)),"")</f>
        <v/>
      </c>
      <c r="BQ151" s="378" t="str">
        <f>IFERROR(IF(VLOOKUP($G151,DE_101_IC!$D$3:$P$35,14,FALSE)="","",VLOOKUP($G151,DE_101_IC!$D$3:$P$35,14,FALSE)),"")</f>
        <v/>
      </c>
      <c r="BR151" s="378"/>
      <c r="BS151" s="378" t="str">
        <f>IFERROR(IF(VLOOKUP($G151,DE_98_IC!$P$3:$P$35,2,FALSE)="","",VLOOKUP($G151,DE_98_IC!$P$3:$P$35,2,FALSE)),"")</f>
        <v/>
      </c>
      <c r="BT151" s="378"/>
      <c r="BU151" s="378"/>
      <c r="BV151" s="378"/>
      <c r="BW151" s="378"/>
      <c r="BX151" s="378"/>
      <c r="BY151" s="378"/>
      <c r="BZ151" s="378">
        <f>IFERROR(IF(VLOOKUP($G151,IP_47_IC!$D$3:$G$37,4,FALSE)="","",VLOOKUP($G151,IP_47_IC!$D$3:$G$37,4,FALSE)),"")</f>
        <v>17.61</v>
      </c>
      <c r="CA151" s="378">
        <f>IFERROR(IF(VLOOKUP($G151,IP_47a_IC!$D$3:$G$37,4,FALSE)="","",VLOOKUP($G151,IP_47a_IC!$D$3:$G$37,4,FALSE)),"")</f>
        <v>15.349891924591313</v>
      </c>
      <c r="CB151" s="378" t="str">
        <f>IFERROR(IF(VLOOKUP($G151,IG_22_IC!$D$3:$H$22,5,FALSE)="","",VLOOKUP($G151,IG_22_IC!$D$3:$H$49,5,FALSE)),"")</f>
        <v/>
      </c>
      <c r="CC151" s="677"/>
      <c r="CD151" s="677"/>
      <c r="CE151" s="677"/>
      <c r="CF151" s="96"/>
      <c r="CG151" s="96"/>
      <c r="CH151" s="96"/>
      <c r="CI151" s="96"/>
      <c r="CJ151" s="96"/>
      <c r="CK151" s="96"/>
      <c r="CL151" s="96"/>
      <c r="CM151" s="96"/>
      <c r="CN151" s="96"/>
      <c r="CO151" s="96"/>
      <c r="CP151" s="96"/>
    </row>
    <row r="152" spans="4:94" ht="15" x14ac:dyDescent="0.25">
      <c r="D152" s="304" t="s">
        <v>233</v>
      </c>
      <c r="E152" s="205" t="s">
        <v>181</v>
      </c>
      <c r="F152" s="303" t="s">
        <v>236</v>
      </c>
      <c r="G152" s="130">
        <v>7102</v>
      </c>
      <c r="H152" s="677"/>
      <c r="I152" s="677"/>
      <c r="J152" s="677"/>
      <c r="K152" s="677"/>
      <c r="L152" s="378" t="str">
        <f>IFERROR(IF(VLOOKUP($G152,BPU_28a_I!$F$3:$J$119,4,FALSE)="","",VLOOKUP($G152,BPU_28a_I!$F$3:$J$119,4,FALSE)),"")</f>
        <v/>
      </c>
      <c r="M152" s="378"/>
      <c r="N152" s="677"/>
      <c r="O152" s="677"/>
      <c r="P152" s="677"/>
      <c r="Q152" s="677"/>
      <c r="R152" s="677"/>
      <c r="S152" s="677"/>
      <c r="T152" s="677"/>
      <c r="U152" s="677"/>
      <c r="V152" s="677"/>
      <c r="W152" s="677"/>
      <c r="X152" s="378" t="str">
        <f>IFERROR(IF(VLOOKUP($G152,DE_36_IC!$D$3:$E$37,2,FALSE)="","",VLOOKUP($G152,DE_36_IC!$D$3:$E$37,2,FALSE)),"")</f>
        <v>S/I</v>
      </c>
      <c r="Y152" s="677"/>
      <c r="Z152" s="378" t="str">
        <f>IFERROR(IF(VLOOKUP($G152,DE_25_I!$F$3:$F$119,2,FALSE)="","",VLOOKUP($G152,DE_25_I!$F$3:$F$119,2,FALSE)),"")</f>
        <v/>
      </c>
      <c r="AA152" s="95"/>
      <c r="AB152" s="677"/>
      <c r="AC152" s="95"/>
      <c r="AD152" s="677"/>
      <c r="AE152" s="677"/>
      <c r="AF152" s="677"/>
      <c r="AG152" s="677"/>
      <c r="AH152" s="378" t="str">
        <f>IFERROR(IF(VLOOKUP($G152,EA_16_IC!$D$3:$F$37,3,FALSE)="","",VLOOKUP($G152,EA_16_IC!$D$3:$F$37,3,FALSE)),"")</f>
        <v>S/I</v>
      </c>
      <c r="AI152" s="677"/>
      <c r="AJ152" s="677"/>
      <c r="AK152" s="378">
        <f>IFERROR(IF(VLOOKUP($G152,EA_8_IC!$C$3:$G$37,5,FALSE)="","",VLOOKUP($G152,EA_8_IC!$C$3:$G$37,5,FALSE)),"")</f>
        <v>159.52000000000001</v>
      </c>
      <c r="AL152" s="378">
        <f>IFERROR(IF(VLOOKUP($G152,EA_9_I!$C$3:$F$37,4,FALSE)="","",VLOOKUP($G152,EA_9_I!$C$3:$F$37,4,FALSE)),"")</f>
        <v>25.07</v>
      </c>
      <c r="AM152" s="677"/>
      <c r="AN152" s="677"/>
      <c r="AO152" s="677"/>
      <c r="AP152" s="677"/>
      <c r="AQ152" s="677"/>
      <c r="AR152" s="378">
        <f>IFERROR(IF(VLOOKUP($G152,IP_33a_IC!$D$3:$E$37,2,FALSE)="","",VLOOKUP($G152,IP_33a_IC!$D$3:$E$37,2,FALSE)),"")</f>
        <v>1037.6400000000001</v>
      </c>
      <c r="AS152" s="378">
        <f>IFERROR(IF(VLOOKUP($G152,IP_33b_IC!$D$3:$E$37,2,FALSE)="","",VLOOKUP($G152,IP_33b_IC!$D$3:$E$37,2,FALSE)),"")</f>
        <v>4784.97</v>
      </c>
      <c r="AT152" s="378">
        <f>IFERROR(IF(VLOOKUP($G152,IP_33c_IC!$D$3:$E$37,2,FALSE)="","",VLOOKUP($G152,IP_33c_IC!$D$3:$E$37,2,FALSE)),"")</f>
        <v>6422.19</v>
      </c>
      <c r="AU152" s="677"/>
      <c r="AV152" s="677"/>
      <c r="AW152" s="677"/>
      <c r="AX152" s="677"/>
      <c r="AY152" s="677"/>
      <c r="AZ152" s="677"/>
      <c r="BA152" s="677"/>
      <c r="BB152" s="677"/>
      <c r="BC152" s="677"/>
      <c r="BD152" s="677"/>
      <c r="BE152" s="378" t="str">
        <f>IFERROR(IF(VLOOKUP($G152,IS_39a_I!#REF!,2,FALSE)="","",VLOOKUP($G152,IS_39a_I!#REF!,2,FALSE)),"")</f>
        <v/>
      </c>
      <c r="BF152" s="677"/>
      <c r="BG152" s="378">
        <f>IFERROR(IF(VLOOKUP($G152,IS_20_IC!$D$3:$G$37,4,FALSE)="","",VLOOKUP($G152,IS_20_IC!$D$3:$G$37,4,FALSE)),"")</f>
        <v>2.7</v>
      </c>
      <c r="BH152" s="378"/>
      <c r="BI152" s="378"/>
      <c r="BJ152" s="677"/>
      <c r="BK152" s="378"/>
      <c r="BL152" s="378"/>
      <c r="BM152" s="378"/>
      <c r="BN152" s="378"/>
      <c r="BO152" s="378" t="str">
        <f>IFERROR(IF(VLOOKUP($G152,DE_99_IC!$D$3:$P$35,14,FALSE)="","",VLOOKUP($G152,DE_99_IC!$D$3:$P$35,14,FALSE)),"")</f>
        <v/>
      </c>
      <c r="BP152" s="378" t="str">
        <f>IFERROR(IF(VLOOKUP($G152,DE_100_IC!$D$3:$P$35,14,FALSE)="","",VLOOKUP($G152,DE_100_IC!$D$3:$P$35,14,FALSE)),"")</f>
        <v/>
      </c>
      <c r="BQ152" s="378" t="str">
        <f>IFERROR(IF(VLOOKUP($G152,DE_101_IC!$D$3:$P$35,14,FALSE)="","",VLOOKUP($G152,DE_101_IC!$D$3:$P$35,14,FALSE)),"")</f>
        <v/>
      </c>
      <c r="BR152" s="378"/>
      <c r="BS152" s="378" t="str">
        <f>IFERROR(IF(VLOOKUP($G152,DE_98_IC!$P$3:$P$35,2,FALSE)="","",VLOOKUP($G152,DE_98_IC!$P$3:$P$35,2,FALSE)),"")</f>
        <v/>
      </c>
      <c r="BT152" s="378"/>
      <c r="BU152" s="378"/>
      <c r="BV152" s="378"/>
      <c r="BW152" s="378"/>
      <c r="BX152" s="378"/>
      <c r="BY152" s="378"/>
      <c r="BZ152" s="378">
        <f>IFERROR(IF(VLOOKUP($G152,IP_47_IC!$D$3:$G$37,4,FALSE)="","",VLOOKUP($G152,IP_47_IC!$D$3:$G$37,4,FALSE)),"")</f>
        <v>13.18</v>
      </c>
      <c r="CA152" s="378">
        <f>IFERROR(IF(VLOOKUP($G152,IP_47a_IC!$D$3:$G$37,4,FALSE)="","",VLOOKUP($G152,IP_47a_IC!$D$3:$G$37,4,FALSE)),"")</f>
        <v>10.915395830870473</v>
      </c>
      <c r="CB152" s="378" t="str">
        <f>IFERROR(IF(VLOOKUP($G152,IG_22_IC!$D$3:$H$22,5,FALSE)="","",VLOOKUP($G152,IG_22_IC!$D$3:$H$49,5,FALSE)),"")</f>
        <v/>
      </c>
      <c r="CC152" s="677"/>
      <c r="CD152" s="677"/>
      <c r="CE152" s="677"/>
      <c r="CF152" s="96"/>
      <c r="CG152" s="96"/>
      <c r="CH152" s="96"/>
      <c r="CI152" s="96"/>
      <c r="CJ152" s="96"/>
      <c r="CK152" s="96"/>
      <c r="CL152" s="96"/>
      <c r="CM152" s="96"/>
      <c r="CN152" s="96"/>
      <c r="CO152" s="96"/>
      <c r="CP152" s="96"/>
    </row>
    <row r="153" spans="4:94" ht="15" x14ac:dyDescent="0.25">
      <c r="D153" s="304" t="s">
        <v>233</v>
      </c>
      <c r="E153" s="205" t="s">
        <v>181</v>
      </c>
      <c r="F153" s="304" t="s">
        <v>238</v>
      </c>
      <c r="G153" s="130">
        <v>7301</v>
      </c>
      <c r="H153" s="677"/>
      <c r="I153" s="677"/>
      <c r="J153" s="677"/>
      <c r="K153" s="677"/>
      <c r="L153" s="378" t="str">
        <f>IFERROR(IF(VLOOKUP($G153,BPU_28a_I!$F$3:$J$119,4,FALSE)="","",VLOOKUP($G153,BPU_28a_I!$F$3:$J$119,4,FALSE)),"")</f>
        <v/>
      </c>
      <c r="M153" s="378"/>
      <c r="N153" s="677"/>
      <c r="O153" s="677"/>
      <c r="P153" s="677"/>
      <c r="Q153" s="677"/>
      <c r="R153" s="677"/>
      <c r="S153" s="677"/>
      <c r="T153" s="677"/>
      <c r="U153" s="677"/>
      <c r="V153" s="677"/>
      <c r="W153" s="677"/>
      <c r="X153" s="378" t="str">
        <f>IFERROR(IF(VLOOKUP($G153,DE_36_IC!$D$3:$E$37,2,FALSE)="","",VLOOKUP($G153,DE_36_IC!$D$3:$E$37,2,FALSE)),"")</f>
        <v>S/I</v>
      </c>
      <c r="Y153" s="677"/>
      <c r="Z153" s="378" t="str">
        <f>IFERROR(IF(VLOOKUP($G153,DE_25_I!$F$3:$F$119,2,FALSE)="","",VLOOKUP($G153,DE_25_I!$F$3:$F$119,2,FALSE)),"")</f>
        <v/>
      </c>
      <c r="AA153" s="95" t="s">
        <v>342</v>
      </c>
      <c r="AB153" s="677"/>
      <c r="AC153" s="677"/>
      <c r="AD153" s="677"/>
      <c r="AE153" s="677"/>
      <c r="AF153" s="677"/>
      <c r="AG153" s="677"/>
      <c r="AH153" s="378" t="str">
        <f>IFERROR(IF(VLOOKUP($G153,EA_16_IC!$D$3:$F$37,3,FALSE)="","",VLOOKUP($G153,EA_16_IC!$D$3:$F$37,3,FALSE)),"")</f>
        <v>NO</v>
      </c>
      <c r="AI153" s="677"/>
      <c r="AJ153" s="677"/>
      <c r="AK153" s="378">
        <f>IFERROR(IF(VLOOKUP($G153,EA_8_IC!$C$3:$G$37,5,FALSE)="","",VLOOKUP($G153,EA_8_IC!$C$3:$G$37,5,FALSE)),"")</f>
        <v>188.51</v>
      </c>
      <c r="AL153" s="378">
        <f>IFERROR(IF(VLOOKUP($G153,EA_9_I!$C$3:$F$37,4,FALSE)="","",VLOOKUP($G153,EA_9_I!$C$3:$F$37,4,FALSE)),"")</f>
        <v>58.01</v>
      </c>
      <c r="AM153" s="677"/>
      <c r="AN153" s="677"/>
      <c r="AO153" s="677"/>
      <c r="AP153" s="677"/>
      <c r="AQ153" s="677"/>
      <c r="AR153" s="378">
        <f>IFERROR(IF(VLOOKUP($G153,IP_33a_IC!$D$3:$E$37,2,FALSE)="","",VLOOKUP($G153,IP_33a_IC!$D$3:$E$37,2,FALSE)),"")</f>
        <v>3327.1099999999997</v>
      </c>
      <c r="AS153" s="378">
        <f>IFERROR(IF(VLOOKUP($G153,IP_33b_IC!$D$3:$E$37,2,FALSE)="","",VLOOKUP($G153,IP_33b_IC!$D$3:$E$37,2,FALSE)),"")</f>
        <v>100874.97</v>
      </c>
      <c r="AT153" s="378">
        <f>IFERROR(IF(VLOOKUP($G153,IP_33c_IC!$D$3:$E$37,2,FALSE)="","",VLOOKUP($G153,IP_33c_IC!$D$3:$E$37,2,FALSE)),"")</f>
        <v>35189.9</v>
      </c>
      <c r="AU153" s="677"/>
      <c r="AV153" s="677"/>
      <c r="AW153" s="677"/>
      <c r="AX153" s="677"/>
      <c r="AY153" s="677"/>
      <c r="AZ153" s="677"/>
      <c r="BA153" s="677"/>
      <c r="BB153" s="677"/>
      <c r="BC153" s="677"/>
      <c r="BD153" s="677"/>
      <c r="BE153" s="378" t="str">
        <f>IFERROR(IF(VLOOKUP($G153,IS_39a_I!#REF!,2,FALSE)="","",VLOOKUP($G153,IS_39a_I!#REF!,2,FALSE)),"")</f>
        <v/>
      </c>
      <c r="BF153" s="677"/>
      <c r="BG153" s="378">
        <f>IFERROR(IF(VLOOKUP($G153,IS_20_IC!$D$3:$G$37,4,FALSE)="","",VLOOKUP($G153,IS_20_IC!$D$3:$G$37,4,FALSE)),"")</f>
        <v>2.72</v>
      </c>
      <c r="BH153" s="378"/>
      <c r="BI153" s="378"/>
      <c r="BJ153" s="677"/>
      <c r="BK153" s="378"/>
      <c r="BL153" s="378"/>
      <c r="BM153" s="378"/>
      <c r="BN153" s="378"/>
      <c r="BO153" s="378" t="str">
        <f>IFERROR(IF(VLOOKUP($G153,DE_99_IC!$D$3:$P$35,14,FALSE)="","",VLOOKUP($G153,DE_99_IC!$D$3:$P$35,14,FALSE)),"")</f>
        <v/>
      </c>
      <c r="BP153" s="378" t="str">
        <f>IFERROR(IF(VLOOKUP($G153,DE_100_IC!$D$3:$P$35,14,FALSE)="","",VLOOKUP($G153,DE_100_IC!$D$3:$P$35,14,FALSE)),"")</f>
        <v/>
      </c>
      <c r="BQ153" s="378" t="str">
        <f>IFERROR(IF(VLOOKUP($G153,DE_101_IC!$D$3:$P$35,14,FALSE)="","",VLOOKUP($G153,DE_101_IC!$D$3:$P$35,14,FALSE)),"")</f>
        <v/>
      </c>
      <c r="BR153" s="378"/>
      <c r="BS153" s="378" t="str">
        <f>IFERROR(IF(VLOOKUP($G153,DE_98_IC!$P$3:$P$35,2,FALSE)="","",VLOOKUP($G153,DE_98_IC!$P$3:$P$35,2,FALSE)),"")</f>
        <v/>
      </c>
      <c r="BT153" s="378"/>
      <c r="BU153" s="378"/>
      <c r="BV153" s="378"/>
      <c r="BW153" s="378"/>
      <c r="BX153" s="378"/>
      <c r="BY153" s="378"/>
      <c r="BZ153" s="378">
        <f>IFERROR(IF(VLOOKUP($G153,IP_47_IC!$D$3:$G$37,4,FALSE)="","",VLOOKUP($G153,IP_47_IC!$D$3:$G$37,4,FALSE)),"")</f>
        <v>23.46</v>
      </c>
      <c r="CA153" s="378">
        <f>IFERROR(IF(VLOOKUP($G153,IP_47a_IC!$D$3:$G$37,4,FALSE)="","",VLOOKUP($G153,IP_47a_IC!$D$3:$G$37,4,FALSE)),"")</f>
        <v>20.079086895100513</v>
      </c>
      <c r="CB153" s="378">
        <f>IFERROR(IF(VLOOKUP($G153,IG_22_IC!$D$3:$H$22,5,FALSE)="","",VLOOKUP($G153,IG_22_IC!$D$3:$H$49,5,FALSE)),"")</f>
        <v>0</v>
      </c>
      <c r="CC153" s="677"/>
      <c r="CD153" s="677"/>
      <c r="CE153" s="677"/>
      <c r="CF153" s="96"/>
      <c r="CG153" s="96"/>
      <c r="CH153" s="96"/>
      <c r="CI153" s="96"/>
      <c r="CJ153" s="96"/>
      <c r="CK153" s="96"/>
      <c r="CL153" s="96"/>
      <c r="CM153" s="96"/>
      <c r="CN153" s="96"/>
      <c r="CO153" s="96"/>
      <c r="CP153" s="96"/>
    </row>
    <row r="154" spans="4:94" ht="15" x14ac:dyDescent="0.25">
      <c r="D154" s="304" t="s">
        <v>233</v>
      </c>
      <c r="E154" s="205" t="s">
        <v>181</v>
      </c>
      <c r="F154" s="303" t="s">
        <v>241</v>
      </c>
      <c r="G154" s="130">
        <v>7401</v>
      </c>
      <c r="H154" s="677"/>
      <c r="I154" s="677"/>
      <c r="J154" s="677"/>
      <c r="K154" s="677"/>
      <c r="L154" s="378" t="str">
        <f>IFERROR(IF(VLOOKUP($G154,BPU_28a_I!$F$3:$J$119,4,FALSE)="","",VLOOKUP($G154,BPU_28a_I!$F$3:$J$119,4,FALSE)),"")</f>
        <v/>
      </c>
      <c r="M154" s="378"/>
      <c r="N154" s="677"/>
      <c r="O154" s="677"/>
      <c r="P154" s="677"/>
      <c r="Q154" s="677"/>
      <c r="R154" s="677"/>
      <c r="S154" s="677"/>
      <c r="T154" s="677"/>
      <c r="U154" s="677"/>
      <c r="V154" s="677"/>
      <c r="W154" s="677"/>
      <c r="X154" s="378" t="str">
        <f>IFERROR(IF(VLOOKUP($G154,DE_36_IC!$D$3:$E$37,2,FALSE)="","",VLOOKUP($G154,DE_36_IC!$D$3:$E$37,2,FALSE)),"")</f>
        <v>S/I</v>
      </c>
      <c r="Y154" s="677"/>
      <c r="Z154" s="378" t="str">
        <f>IFERROR(IF(VLOOKUP($G154,DE_25_I!$F$3:$F$119,2,FALSE)="","",VLOOKUP($G154,DE_25_I!$F$3:$F$119,2,FALSE)),"")</f>
        <v/>
      </c>
      <c r="AA154" s="95" t="s">
        <v>342</v>
      </c>
      <c r="AB154" s="677"/>
      <c r="AC154" s="677"/>
      <c r="AD154" s="677"/>
      <c r="AE154" s="677"/>
      <c r="AF154" s="677"/>
      <c r="AG154" s="677"/>
      <c r="AH154" s="378" t="str">
        <f>IFERROR(IF(VLOOKUP($G154,EA_16_IC!$D$3:$F$37,3,FALSE)="","",VLOOKUP($G154,EA_16_IC!$D$3:$F$37,3,FALSE)),"")</f>
        <v>NO</v>
      </c>
      <c r="AI154" s="677"/>
      <c r="AJ154" s="677"/>
      <c r="AK154" s="378">
        <f>IFERROR(IF(VLOOKUP($G154,EA_8_IC!$C$3:$G$37,5,FALSE)="","",VLOOKUP($G154,EA_8_IC!$C$3:$G$37,5,FALSE)),"")</f>
        <v>169.12</v>
      </c>
      <c r="AL154" s="378">
        <f>IFERROR(IF(VLOOKUP($G154,EA_9_I!$C$3:$F$37,4,FALSE)="","",VLOOKUP($G154,EA_9_I!$C$3:$F$37,4,FALSE)),"")</f>
        <v>53.5</v>
      </c>
      <c r="AM154" s="677"/>
      <c r="AN154" s="677"/>
      <c r="AO154" s="677"/>
      <c r="AP154" s="677"/>
      <c r="AQ154" s="677"/>
      <c r="AR154" s="378">
        <f>IFERROR(IF(VLOOKUP($G154,IP_33a_IC!$D$3:$E$37,2,FALSE)="","",VLOOKUP($G154,IP_33a_IC!$D$3:$E$37,2,FALSE)),"")</f>
        <v>1658.93</v>
      </c>
      <c r="AS154" s="378">
        <f>IFERROR(IF(VLOOKUP($G154,IP_33b_IC!$D$3:$E$37,2,FALSE)="","",VLOOKUP($G154,IP_33b_IC!$D$3:$E$37,2,FALSE)),"")</f>
        <v>48394.69</v>
      </c>
      <c r="AT154" s="378">
        <f>IFERROR(IF(VLOOKUP($G154,IP_33c_IC!$D$3:$E$37,2,FALSE)="","",VLOOKUP($G154,IP_33c_IC!$D$3:$E$37,2,FALSE)),"")</f>
        <v>12015.52</v>
      </c>
      <c r="AU154" s="677"/>
      <c r="AV154" s="677"/>
      <c r="AW154" s="677"/>
      <c r="AX154" s="677"/>
      <c r="AY154" s="677"/>
      <c r="AZ154" s="677"/>
      <c r="BA154" s="677"/>
      <c r="BB154" s="677"/>
      <c r="BC154" s="677"/>
      <c r="BD154" s="677"/>
      <c r="BE154" s="378" t="str">
        <f>IFERROR(IF(VLOOKUP($G154,IS_39a_I!#REF!,2,FALSE)="","",VLOOKUP($G154,IS_39a_I!#REF!,2,FALSE)),"")</f>
        <v/>
      </c>
      <c r="BF154" s="677"/>
      <c r="BG154" s="378">
        <f>IFERROR(IF(VLOOKUP($G154,IS_20_IC!$D$3:$G$37,4,FALSE)="","",VLOOKUP($G154,IS_20_IC!$D$3:$G$37,4,FALSE)),"")</f>
        <v>1.95</v>
      </c>
      <c r="BH154" s="378"/>
      <c r="BI154" s="378"/>
      <c r="BJ154" s="677"/>
      <c r="BK154" s="378"/>
      <c r="BL154" s="378"/>
      <c r="BM154" s="378"/>
      <c r="BN154" s="378"/>
      <c r="BO154" s="378" t="str">
        <f>IFERROR(IF(VLOOKUP($G154,DE_99_IC!$D$3:$P$35,14,FALSE)="","",VLOOKUP($G154,DE_99_IC!$D$3:$P$35,14,FALSE)),"")</f>
        <v/>
      </c>
      <c r="BP154" s="378" t="str">
        <f>IFERROR(IF(VLOOKUP($G154,DE_100_IC!$D$3:$P$35,14,FALSE)="","",VLOOKUP($G154,DE_100_IC!$D$3:$P$35,14,FALSE)),"")</f>
        <v/>
      </c>
      <c r="BQ154" s="378" t="str">
        <f>IFERROR(IF(VLOOKUP($G154,DE_101_IC!$D$3:$P$35,14,FALSE)="","",VLOOKUP($G154,DE_101_IC!$D$3:$P$35,14,FALSE)),"")</f>
        <v/>
      </c>
      <c r="BR154" s="378"/>
      <c r="BS154" s="378" t="str">
        <f>IFERROR(IF(VLOOKUP($G154,DE_98_IC!$P$3:$P$35,2,FALSE)="","",VLOOKUP($G154,DE_98_IC!$P$3:$P$35,2,FALSE)),"")</f>
        <v/>
      </c>
      <c r="BT154" s="378"/>
      <c r="BU154" s="378"/>
      <c r="BV154" s="378"/>
      <c r="BW154" s="378"/>
      <c r="BX154" s="378"/>
      <c r="BY154" s="378"/>
      <c r="BZ154" s="378">
        <f>IFERROR(IF(VLOOKUP($G154,IP_47_IC!$D$3:$G$37,4,FALSE)="","",VLOOKUP($G154,IP_47_IC!$D$3:$G$37,4,FALSE)),"")</f>
        <v>21.09</v>
      </c>
      <c r="CA154" s="378">
        <f>IFERROR(IF(VLOOKUP($G154,IP_47a_IC!$D$3:$G$37,4,FALSE)="","",VLOOKUP($G154,IP_47a_IC!$D$3:$G$37,4,FALSE)),"")</f>
        <v>17.104251345710203</v>
      </c>
      <c r="CB154" s="378">
        <f>IFERROR(IF(VLOOKUP($G154,IG_22_IC!$D$3:$H$22,5,FALSE)="","",VLOOKUP($G154,IG_22_IC!$D$3:$H$49,5,FALSE)),"")</f>
        <v>67</v>
      </c>
      <c r="CC154" s="677"/>
      <c r="CD154" s="677"/>
      <c r="CE154" s="677"/>
      <c r="CF154" s="96"/>
      <c r="CG154" s="96"/>
      <c r="CH154" s="96"/>
      <c r="CI154" s="96"/>
      <c r="CJ154" s="96"/>
      <c r="CK154" s="96"/>
      <c r="CL154" s="96"/>
      <c r="CM154" s="96"/>
      <c r="CN154" s="96"/>
      <c r="CO154" s="96"/>
      <c r="CP154" s="96"/>
    </row>
    <row r="155" spans="4:94" ht="15" x14ac:dyDescent="0.25">
      <c r="D155" s="304" t="s">
        <v>242</v>
      </c>
      <c r="E155" s="205" t="s">
        <v>244</v>
      </c>
      <c r="F155" s="304" t="s">
        <v>244</v>
      </c>
      <c r="G155" s="130">
        <v>8001</v>
      </c>
      <c r="H155" s="677"/>
      <c r="I155" s="677"/>
      <c r="J155" s="677"/>
      <c r="K155" s="677"/>
      <c r="L155" s="378" t="str">
        <f>IFERROR(IF(VLOOKUP($G155,BPU_28a_I!$F$3:$J$119,4,FALSE)="","",VLOOKUP($G155,BPU_28a_I!$F$3:$J$119,4,FALSE)),"")</f>
        <v/>
      </c>
      <c r="M155" s="378"/>
      <c r="N155" s="677"/>
      <c r="O155" s="677"/>
      <c r="P155" s="677"/>
      <c r="Q155" s="677"/>
      <c r="R155" s="677"/>
      <c r="S155" s="677"/>
      <c r="T155" s="677"/>
      <c r="U155" s="677"/>
      <c r="V155" s="677"/>
      <c r="W155" s="677"/>
      <c r="X155" s="378">
        <f>IFERROR(IF(VLOOKUP($G155,DE_36_IC!$D$3:$E$37,2,FALSE)="","",VLOOKUP($G155,DE_36_IC!$D$3:$E$37,2,FALSE)),"")</f>
        <v>80.05</v>
      </c>
      <c r="Y155" s="677"/>
      <c r="Z155" s="378" t="str">
        <f>IFERROR(IF(VLOOKUP($G155,DE_25_I!$F$3:$F$119,2,FALSE)="","",VLOOKUP($G155,DE_25_I!$F$3:$F$119,2,FALSE)),"")</f>
        <v/>
      </c>
      <c r="AA155" s="95" t="s">
        <v>342</v>
      </c>
      <c r="AB155" s="677"/>
      <c r="AC155" s="677"/>
      <c r="AD155" s="677"/>
      <c r="AE155" s="677"/>
      <c r="AF155" s="677"/>
      <c r="AG155" s="677"/>
      <c r="AH155" s="378" t="str">
        <f>IFERROR(IF(VLOOKUP($G155,EA_16_IC!$D$3:$F$37,3,FALSE)="","",VLOOKUP($G155,EA_16_IC!$D$3:$F$37,3,FALSE)),"")</f>
        <v>SI</v>
      </c>
      <c r="AI155" s="677"/>
      <c r="AJ155" s="677"/>
      <c r="AK155" s="378">
        <f>IFERROR(IF(VLOOKUP($G155,EA_8_IC!$C$3:$G$37,5,FALSE)="","",VLOOKUP($G155,EA_8_IC!$C$3:$G$37,5,FALSE)),"")</f>
        <v>149.32</v>
      </c>
      <c r="AL155" s="378">
        <f>IFERROR(IF(VLOOKUP($G155,EA_9_I!$C$3:$F$37,4,FALSE)="","",VLOOKUP($G155,EA_9_I!$C$3:$F$37,4,FALSE)),"")</f>
        <v>50.8</v>
      </c>
      <c r="AM155" s="677"/>
      <c r="AN155" s="677"/>
      <c r="AO155" s="677"/>
      <c r="AP155" s="677"/>
      <c r="AQ155" s="677"/>
      <c r="AR155" s="378">
        <f>IFERROR(IF(VLOOKUP($G155,IP_33a_IC!$D$3:$E$37,2,FALSE)="","",VLOOKUP($G155,IP_33a_IC!$D$3:$E$37,2,FALSE)),"")</f>
        <v>16752.749999999996</v>
      </c>
      <c r="AS155" s="378">
        <f>IFERROR(IF(VLOOKUP($G155,IP_33b_IC!$D$3:$E$37,2,FALSE)="","",VLOOKUP($G155,IP_33b_IC!$D$3:$E$37,2,FALSE)),"")</f>
        <v>19122.66</v>
      </c>
      <c r="AT155" s="378">
        <f>IFERROR(IF(VLOOKUP($G155,IP_33c_IC!$D$3:$E$37,2,FALSE)="","",VLOOKUP($G155,IP_33c_IC!$D$3:$E$37,2,FALSE)),"")</f>
        <v>26748.519999999997</v>
      </c>
      <c r="AU155" s="677"/>
      <c r="AV155" s="677"/>
      <c r="AW155" s="677"/>
      <c r="AX155" s="677"/>
      <c r="AY155" s="677"/>
      <c r="AZ155" s="677"/>
      <c r="BA155" s="677"/>
      <c r="BB155" s="677"/>
      <c r="BC155" s="677"/>
      <c r="BD155" s="677"/>
      <c r="BE155" s="378" t="str">
        <f>IFERROR(IF(VLOOKUP($G155,IS_39a_I!#REF!,2,FALSE)="","",VLOOKUP($G155,IS_39a_I!#REF!,2,FALSE)),"")</f>
        <v/>
      </c>
      <c r="BF155" s="677"/>
      <c r="BG155" s="378">
        <f>IFERROR(IF(VLOOKUP($G155,IS_20_IC!$D$3:$G$37,4,FALSE)="","",VLOOKUP($G155,IS_20_IC!$D$3:$G$37,4,FALSE)),"")</f>
        <v>3.64</v>
      </c>
      <c r="BH155" s="378"/>
      <c r="BI155" s="378"/>
      <c r="BJ155" s="677"/>
      <c r="BK155" s="378"/>
      <c r="BL155" s="378"/>
      <c r="BM155" s="378"/>
      <c r="BN155" s="378"/>
      <c r="BO155" s="378" t="str">
        <f>IFERROR(IF(VLOOKUP($G155,DE_99_IC!$D$3:$P$35,14,FALSE)="","",VLOOKUP($G155,DE_99_IC!$D$3:$P$35,14,FALSE)),"")</f>
        <v/>
      </c>
      <c r="BP155" s="378" t="str">
        <f>IFERROR(IF(VLOOKUP($G155,DE_100_IC!$D$3:$P$35,14,FALSE)="","",VLOOKUP($G155,DE_100_IC!$D$3:$P$35,14,FALSE)),"")</f>
        <v/>
      </c>
      <c r="BQ155" s="378" t="str">
        <f>IFERROR(IF(VLOOKUP($G155,DE_101_IC!$D$3:$P$35,14,FALSE)="","",VLOOKUP($G155,DE_101_IC!$D$3:$P$35,14,FALSE)),"")</f>
        <v/>
      </c>
      <c r="BR155" s="378"/>
      <c r="BS155" s="378" t="str">
        <f>IFERROR(IF(VLOOKUP($G155,DE_98_IC!$P$3:$P$35,2,FALSE)="","",VLOOKUP($G155,DE_98_IC!$P$3:$P$35,2,FALSE)),"")</f>
        <v/>
      </c>
      <c r="BT155" s="378"/>
      <c r="BU155" s="378"/>
      <c r="BV155" s="378"/>
      <c r="BW155" s="378"/>
      <c r="BX155" s="378"/>
      <c r="BY155" s="378"/>
      <c r="BZ155" s="378">
        <f>IFERROR(IF(VLOOKUP($G155,IP_47_IC!$D$3:$G$37,4,FALSE)="","",VLOOKUP($G155,IP_47_IC!$D$3:$G$37,4,FALSE)),"")</f>
        <v>10.38</v>
      </c>
      <c r="CA155" s="378">
        <f>IFERROR(IF(VLOOKUP($G155,IP_47a_IC!$D$3:$G$37,4,FALSE)="","",VLOOKUP($G155,IP_47a_IC!$D$3:$G$37,4,FALSE)),"")</f>
        <v>8.3041365092647137</v>
      </c>
      <c r="CB155" s="378">
        <f>IFERROR(IF(VLOOKUP($G155,IG_22_IC!$D$3:$H$22,5,FALSE)="","",VLOOKUP($G155,IG_22_IC!$D$3:$H$49,5,FALSE)),"")</f>
        <v>83</v>
      </c>
      <c r="CC155" s="677"/>
      <c r="CD155" s="677"/>
      <c r="CE155" s="677"/>
      <c r="CF155" s="96"/>
      <c r="CG155" s="96"/>
      <c r="CH155" s="96"/>
      <c r="CI155" s="96"/>
      <c r="CJ155" s="96"/>
      <c r="CK155" s="96"/>
      <c r="CL155" s="96"/>
      <c r="CM155" s="96"/>
      <c r="CN155" s="96"/>
      <c r="CO155" s="96"/>
      <c r="CP155" s="96"/>
    </row>
    <row r="156" spans="4:94" ht="15" x14ac:dyDescent="0.25">
      <c r="D156" s="304" t="s">
        <v>242</v>
      </c>
      <c r="E156" s="205" t="s">
        <v>181</v>
      </c>
      <c r="F156" s="304" t="s">
        <v>255</v>
      </c>
      <c r="G156" s="130">
        <v>8301</v>
      </c>
      <c r="H156" s="677"/>
      <c r="I156" s="677"/>
      <c r="J156" s="677"/>
      <c r="K156" s="677"/>
      <c r="L156" s="378" t="str">
        <f>IFERROR(IF(VLOOKUP($G156,BPU_28a_I!$F$3:$J$119,4,FALSE)="","",VLOOKUP($G156,BPU_28a_I!$F$3:$J$119,4,FALSE)),"")</f>
        <v/>
      </c>
      <c r="M156" s="378"/>
      <c r="N156" s="677"/>
      <c r="O156" s="677"/>
      <c r="P156" s="677"/>
      <c r="Q156" s="677"/>
      <c r="R156" s="677"/>
      <c r="S156" s="677"/>
      <c r="T156" s="677"/>
      <c r="U156" s="677"/>
      <c r="V156" s="677"/>
      <c r="W156" s="677"/>
      <c r="X156" s="378">
        <f>IFERROR(IF(VLOOKUP($G156,DE_36_IC!$D$3:$E$37,2,FALSE)="","",VLOOKUP($G156,DE_36_IC!$D$3:$E$37,2,FALSE)),"")</f>
        <v>81.77</v>
      </c>
      <c r="Y156" s="677"/>
      <c r="Z156" s="378" t="str">
        <f>IFERROR(IF(VLOOKUP($G156,DE_25_I!$F$3:$F$119,2,FALSE)="","",VLOOKUP($G156,DE_25_I!$F$3:$F$119,2,FALSE)),"")</f>
        <v/>
      </c>
      <c r="AA156" s="95" t="s">
        <v>342</v>
      </c>
      <c r="AB156" s="677"/>
      <c r="AC156" s="677"/>
      <c r="AD156" s="677"/>
      <c r="AE156" s="677"/>
      <c r="AF156" s="677"/>
      <c r="AG156" s="677"/>
      <c r="AH156" s="378" t="str">
        <f>IFERROR(IF(VLOOKUP($G156,EA_16_IC!$D$3:$F$37,3,FALSE)="","",VLOOKUP($G156,EA_16_IC!$D$3:$F$37,3,FALSE)),"")</f>
        <v>NO</v>
      </c>
      <c r="AI156" s="677"/>
      <c r="AJ156" s="677"/>
      <c r="AK156" s="378">
        <f>IFERROR(IF(VLOOKUP($G156,EA_8_IC!$C$3:$G$37,5,FALSE)="","",VLOOKUP($G156,EA_8_IC!$C$3:$G$37,5,FALSE)),"")</f>
        <v>100.4</v>
      </c>
      <c r="AL156" s="378">
        <f>IFERROR(IF(VLOOKUP($G156,EA_9_I!$C$3:$F$37,4,FALSE)="","",VLOOKUP($G156,EA_9_I!$C$3:$F$37,4,FALSE)),"")</f>
        <v>37.270000000000003</v>
      </c>
      <c r="AM156" s="677"/>
      <c r="AN156" s="677"/>
      <c r="AO156" s="677"/>
      <c r="AP156" s="677"/>
      <c r="AQ156" s="677"/>
      <c r="AR156" s="378">
        <f>IFERROR(IF(VLOOKUP($G156,IP_33a_IC!$D$3:$E$37,2,FALSE)="","",VLOOKUP($G156,IP_33a_IC!$D$3:$E$37,2,FALSE)),"")</f>
        <v>3713.04</v>
      </c>
      <c r="AS156" s="378">
        <f>IFERROR(IF(VLOOKUP($G156,IP_33b_IC!$D$3:$E$37,2,FALSE)="","",VLOOKUP($G156,IP_33b_IC!$D$3:$E$37,2,FALSE)),"")</f>
        <v>83994.96</v>
      </c>
      <c r="AT156" s="378">
        <f>IFERROR(IF(VLOOKUP($G156,IP_33c_IC!$D$3:$E$37,2,FALSE)="","",VLOOKUP($G156,IP_33c_IC!$D$3:$E$37,2,FALSE)),"")</f>
        <v>0</v>
      </c>
      <c r="AU156" s="677"/>
      <c r="AV156" s="677"/>
      <c r="AW156" s="677"/>
      <c r="AX156" s="677"/>
      <c r="AY156" s="677"/>
      <c r="AZ156" s="677"/>
      <c r="BA156" s="677"/>
      <c r="BB156" s="677"/>
      <c r="BC156" s="677"/>
      <c r="BD156" s="677"/>
      <c r="BE156" s="378" t="str">
        <f>IFERROR(IF(VLOOKUP($G156,IS_39a_I!#REF!,2,FALSE)="","",VLOOKUP($G156,IS_39a_I!#REF!,2,FALSE)),"")</f>
        <v/>
      </c>
      <c r="BF156" s="677"/>
      <c r="BG156" s="378">
        <f>IFERROR(IF(VLOOKUP($G156,IS_20_IC!$D$3:$G$37,4,FALSE)="","",VLOOKUP($G156,IS_20_IC!$D$3:$G$37,4,FALSE)),"")</f>
        <v>3.98</v>
      </c>
      <c r="BH156" s="378"/>
      <c r="BI156" s="378"/>
      <c r="BJ156" s="677"/>
      <c r="BK156" s="378"/>
      <c r="BL156" s="378"/>
      <c r="BM156" s="378"/>
      <c r="BN156" s="378"/>
      <c r="BO156" s="378" t="str">
        <f>IFERROR(IF(VLOOKUP($G156,DE_99_IC!$D$3:$P$35,14,FALSE)="","",VLOOKUP($G156,DE_99_IC!$D$3:$P$35,14,FALSE)),"")</f>
        <v/>
      </c>
      <c r="BP156" s="378" t="str">
        <f>IFERROR(IF(VLOOKUP($G156,DE_100_IC!$D$3:$P$35,14,FALSE)="","",VLOOKUP($G156,DE_100_IC!$D$3:$P$35,14,FALSE)),"")</f>
        <v/>
      </c>
      <c r="BQ156" s="378" t="str">
        <f>IFERROR(IF(VLOOKUP($G156,DE_101_IC!$D$3:$P$35,14,FALSE)="","",VLOOKUP($G156,DE_101_IC!$D$3:$P$35,14,FALSE)),"")</f>
        <v/>
      </c>
      <c r="BR156" s="378"/>
      <c r="BS156" s="378" t="str">
        <f>IFERROR(IF(VLOOKUP($G156,DE_98_IC!$P$3:$P$35,2,FALSE)="","",VLOOKUP($G156,DE_98_IC!$P$3:$P$35,2,FALSE)),"")</f>
        <v/>
      </c>
      <c r="BT156" s="378"/>
      <c r="BU156" s="378"/>
      <c r="BV156" s="378"/>
      <c r="BW156" s="378"/>
      <c r="BX156" s="378"/>
      <c r="BY156" s="378"/>
      <c r="BZ156" s="378">
        <f>IFERROR(IF(VLOOKUP($G156,IP_47_IC!$D$3:$G$37,4,FALSE)="","",VLOOKUP($G156,IP_47_IC!$D$3:$G$37,4,FALSE)),"")</f>
        <v>3.14</v>
      </c>
      <c r="CA156" s="378">
        <f>IFERROR(IF(VLOOKUP($G156,IP_47a_IC!$D$3:$G$37,4,FALSE)="","",VLOOKUP($G156,IP_47a_IC!$D$3:$G$37,4,FALSE)),"")</f>
        <v>2.3425392588080372</v>
      </c>
      <c r="CB156" s="378">
        <f>IFERROR(IF(VLOOKUP($G156,IG_22_IC!$D$3:$H$22,5,FALSE)="","",VLOOKUP($G156,IG_22_IC!$D$3:$H$49,5,FALSE)),"")</f>
        <v>100</v>
      </c>
      <c r="CC156" s="677"/>
      <c r="CD156" s="677"/>
      <c r="CE156" s="677"/>
      <c r="CF156" s="96"/>
      <c r="CG156" s="96"/>
      <c r="CH156" s="96"/>
      <c r="CI156" s="96"/>
      <c r="CJ156" s="96"/>
      <c r="CK156" s="96"/>
      <c r="CL156" s="96"/>
      <c r="CM156" s="96"/>
      <c r="CN156" s="96"/>
      <c r="CO156" s="96"/>
      <c r="CP156" s="96"/>
    </row>
    <row r="157" spans="4:94" ht="15" x14ac:dyDescent="0.25">
      <c r="D157" s="304" t="s">
        <v>258</v>
      </c>
      <c r="E157" s="205" t="s">
        <v>181</v>
      </c>
      <c r="F157" s="304" t="s">
        <v>260</v>
      </c>
      <c r="G157" s="130">
        <v>9001</v>
      </c>
      <c r="H157" s="677"/>
      <c r="I157" s="677"/>
      <c r="J157" s="677"/>
      <c r="K157" s="677"/>
      <c r="L157" s="378" t="str">
        <f>IFERROR(IF(VLOOKUP($G157,BPU_28a_I!$F$3:$J$119,4,FALSE)="","",VLOOKUP($G157,BPU_28a_I!$F$3:$J$119,4,FALSE)),"")</f>
        <v/>
      </c>
      <c r="M157" s="378"/>
      <c r="N157" s="677"/>
      <c r="O157" s="677"/>
      <c r="P157" s="677"/>
      <c r="Q157" s="677"/>
      <c r="R157" s="677"/>
      <c r="S157" s="677"/>
      <c r="T157" s="677"/>
      <c r="U157" s="677"/>
      <c r="V157" s="677"/>
      <c r="W157" s="677"/>
      <c r="X157" s="378">
        <f>IFERROR(IF(VLOOKUP($G157,DE_36_IC!$D$3:$E$37,2,FALSE)="","",VLOOKUP($G157,DE_36_IC!$D$3:$E$37,2,FALSE)),"")</f>
        <v>90.84</v>
      </c>
      <c r="Y157" s="677"/>
      <c r="Z157" s="378" t="str">
        <f>IFERROR(IF(VLOOKUP($G157,DE_25_I!$F$3:$F$119,2,FALSE)="","",VLOOKUP($G157,DE_25_I!$F$3:$F$119,2,FALSE)),"")</f>
        <v/>
      </c>
      <c r="AA157" s="95" t="s">
        <v>342</v>
      </c>
      <c r="AB157" s="677"/>
      <c r="AC157" s="677"/>
      <c r="AD157" s="677"/>
      <c r="AE157" s="677"/>
      <c r="AF157" s="677"/>
      <c r="AG157" s="677"/>
      <c r="AH157" s="378" t="str">
        <f>IFERROR(IF(VLOOKUP($G157,EA_16_IC!$D$3:$F$37,3,FALSE)="","",VLOOKUP($G157,EA_16_IC!$D$3:$F$37,3,FALSE)),"")</f>
        <v>NO</v>
      </c>
      <c r="AI157" s="677"/>
      <c r="AJ157" s="677"/>
      <c r="AK157" s="378">
        <f>IFERROR(IF(VLOOKUP($G157,EA_8_IC!$C$3:$G$37,5,FALSE)="","",VLOOKUP($G157,EA_8_IC!$C$3:$G$37,5,FALSE)),"")</f>
        <v>164.6</v>
      </c>
      <c r="AL157" s="378">
        <f>IFERROR(IF(VLOOKUP($G157,EA_9_I!$C$3:$F$37,4,FALSE)="","",VLOOKUP($G157,EA_9_I!$C$3:$F$37,4,FALSE)),"")</f>
        <v>52.55</v>
      </c>
      <c r="AM157" s="677"/>
      <c r="AN157" s="677"/>
      <c r="AO157" s="677"/>
      <c r="AP157" s="677"/>
      <c r="AQ157" s="677"/>
      <c r="AR157" s="378">
        <f>IFERROR(IF(VLOOKUP($G157,IP_33a_IC!$D$3:$E$37,2,FALSE)="","",VLOOKUP($G157,IP_33a_IC!$D$3:$E$37,2,FALSE)),"")</f>
        <v>4757.2</v>
      </c>
      <c r="AS157" s="378">
        <f>IFERROR(IF(VLOOKUP($G157,IP_33b_IC!$D$3:$E$37,2,FALSE)="","",VLOOKUP($G157,IP_33b_IC!$D$3:$E$37,2,FALSE)),"")</f>
        <v>87576.74</v>
      </c>
      <c r="AT157" s="378">
        <f>IFERROR(IF(VLOOKUP($G157,IP_33c_IC!$D$3:$E$37,2,FALSE)="","",VLOOKUP($G157,IP_33c_IC!$D$3:$E$37,2,FALSE)),"")</f>
        <v>1159.17</v>
      </c>
      <c r="AU157" s="677"/>
      <c r="AV157" s="677"/>
      <c r="AW157" s="677"/>
      <c r="AX157" s="677"/>
      <c r="AY157" s="677"/>
      <c r="AZ157" s="677"/>
      <c r="BA157" s="677"/>
      <c r="BB157" s="677"/>
      <c r="BC157" s="677"/>
      <c r="BD157" s="677"/>
      <c r="BE157" s="378" t="str">
        <f>IFERROR(IF(VLOOKUP($G157,IS_39a_I!#REF!,2,FALSE)="","",VLOOKUP($G157,IS_39a_I!#REF!,2,FALSE)),"")</f>
        <v/>
      </c>
      <c r="BF157" s="677"/>
      <c r="BG157" s="378">
        <f>IFERROR(IF(VLOOKUP($G157,IS_20_IC!$D$3:$G$37,4,FALSE)="","",VLOOKUP($G157,IS_20_IC!$D$3:$G$37,4,FALSE)),"")</f>
        <v>3.5</v>
      </c>
      <c r="BH157" s="378"/>
      <c r="BI157" s="378"/>
      <c r="BJ157" s="677"/>
      <c r="BK157" s="378"/>
      <c r="BL157" s="378"/>
      <c r="BM157" s="378"/>
      <c r="BN157" s="378"/>
      <c r="BO157" s="378" t="str">
        <f>IFERROR(IF(VLOOKUP($G157,DE_99_IC!$D$3:$P$35,14,FALSE)="","",VLOOKUP($G157,DE_99_IC!$D$3:$P$35,14,FALSE)),"")</f>
        <v/>
      </c>
      <c r="BP157" s="378" t="str">
        <f>IFERROR(IF(VLOOKUP($G157,DE_100_IC!$D$3:$P$35,14,FALSE)="","",VLOOKUP($G157,DE_100_IC!$D$3:$P$35,14,FALSE)),"")</f>
        <v/>
      </c>
      <c r="BQ157" s="378" t="str">
        <f>IFERROR(IF(VLOOKUP($G157,DE_101_IC!$D$3:$P$35,14,FALSE)="","",VLOOKUP($G157,DE_101_IC!$D$3:$P$35,14,FALSE)),"")</f>
        <v/>
      </c>
      <c r="BR157" s="378"/>
      <c r="BS157" s="378" t="str">
        <f>IFERROR(IF(VLOOKUP($G157,DE_98_IC!$P$3:$P$35,2,FALSE)="","",VLOOKUP($G157,DE_98_IC!$P$3:$P$35,2,FALSE)),"")</f>
        <v/>
      </c>
      <c r="BT157" s="378"/>
      <c r="BU157" s="378"/>
      <c r="BV157" s="378"/>
      <c r="BW157" s="378"/>
      <c r="BX157" s="378"/>
      <c r="BY157" s="378"/>
      <c r="BZ157" s="378">
        <f>IFERROR(IF(VLOOKUP($G157,IP_47_IC!$D$3:$G$37,4,FALSE)="","",VLOOKUP($G157,IP_47_IC!$D$3:$G$37,4,FALSE)),"")</f>
        <v>27.83</v>
      </c>
      <c r="CA157" s="378">
        <f>IFERROR(IF(VLOOKUP($G157,IP_47a_IC!$D$3:$G$37,4,FALSE)="","",VLOOKUP($G157,IP_47a_IC!$D$3:$G$37,4,FALSE)),"")</f>
        <v>24.770321509860899</v>
      </c>
      <c r="CB157" s="378" t="str">
        <f>IFERROR(IF(VLOOKUP($G157,IG_22_IC!$D$3:$H$22,5,FALSE)="","",VLOOKUP($G157,IG_22_IC!$D$3:$H$49,5,FALSE)),"")</f>
        <v/>
      </c>
      <c r="CC157" s="677"/>
      <c r="CD157" s="677"/>
      <c r="CE157" s="677"/>
      <c r="CF157" s="96"/>
      <c r="CG157" s="96"/>
      <c r="CH157" s="96"/>
      <c r="CI157" s="96"/>
      <c r="CJ157" s="96"/>
      <c r="CK157" s="96"/>
      <c r="CL157" s="96"/>
      <c r="CM157" s="96"/>
      <c r="CN157" s="96"/>
      <c r="CO157" s="96"/>
      <c r="CP157" s="96"/>
    </row>
    <row r="158" spans="4:94" ht="15" x14ac:dyDescent="0.25">
      <c r="D158" s="304" t="s">
        <v>258</v>
      </c>
      <c r="E158" s="205" t="s">
        <v>181</v>
      </c>
      <c r="F158" s="303" t="s">
        <v>263</v>
      </c>
      <c r="G158" s="130">
        <v>9120</v>
      </c>
      <c r="H158" s="677"/>
      <c r="I158" s="677"/>
      <c r="J158" s="677"/>
      <c r="K158" s="677"/>
      <c r="L158" s="378" t="str">
        <f>IFERROR(IF(VLOOKUP($G158,BPU_28a_I!$F$3:$J$119,4,FALSE)="","",VLOOKUP($G158,BPU_28a_I!$F$3:$J$119,4,FALSE)),"")</f>
        <v/>
      </c>
      <c r="M158" s="378"/>
      <c r="N158" s="677"/>
      <c r="O158" s="677"/>
      <c r="P158" s="677"/>
      <c r="Q158" s="677"/>
      <c r="R158" s="677"/>
      <c r="S158" s="677"/>
      <c r="T158" s="677"/>
      <c r="U158" s="677"/>
      <c r="V158" s="677"/>
      <c r="W158" s="677"/>
      <c r="X158" s="378">
        <f>IFERROR(IF(VLOOKUP($G158,DE_36_IC!$D$3:$E$37,2,FALSE)="","",VLOOKUP($G158,DE_36_IC!$D$3:$E$37,2,FALSE)),"")</f>
        <v>86.24</v>
      </c>
      <c r="Y158" s="677"/>
      <c r="Z158" s="378" t="str">
        <f>IFERROR(IF(VLOOKUP($G158,DE_25_I!$F$3:$F$119,2,FALSE)="","",VLOOKUP($G158,DE_25_I!$F$3:$F$119,2,FALSE)),"")</f>
        <v/>
      </c>
      <c r="AA158" s="95" t="s">
        <v>342</v>
      </c>
      <c r="AB158" s="677"/>
      <c r="AC158" s="677"/>
      <c r="AD158" s="677"/>
      <c r="AE158" s="677"/>
      <c r="AF158" s="677"/>
      <c r="AG158" s="677"/>
      <c r="AH158" s="378" t="str">
        <f>IFERROR(IF(VLOOKUP($G158,EA_16_IC!$D$3:$F$37,3,FALSE)="","",VLOOKUP($G158,EA_16_IC!$D$3:$F$37,3,FALSE)),"")</f>
        <v>S/I</v>
      </c>
      <c r="AI158" s="677"/>
      <c r="AJ158" s="677"/>
      <c r="AK158" s="378">
        <f>IFERROR(IF(VLOOKUP($G158,EA_8_IC!$C$3:$G$37,5,FALSE)="","",VLOOKUP($G158,EA_8_IC!$C$3:$G$37,5,FALSE)),"")</f>
        <v>188.7</v>
      </c>
      <c r="AL158" s="378">
        <f>IFERROR(IF(VLOOKUP($G158,EA_9_I!$C$3:$F$37,4,FALSE)="","",VLOOKUP($G158,EA_9_I!$C$3:$F$37,4,FALSE)),"")</f>
        <v>51.27</v>
      </c>
      <c r="AM158" s="677"/>
      <c r="AN158" s="677"/>
      <c r="AO158" s="677"/>
      <c r="AP158" s="677"/>
      <c r="AQ158" s="677"/>
      <c r="AR158" s="378">
        <f>IFERROR(IF(VLOOKUP($G158,IP_33a_IC!$D$3:$E$37,2,FALSE)="","",VLOOKUP($G158,IP_33a_IC!$D$3:$E$37,2,FALSE)),"")</f>
        <v>1042.1199999999999</v>
      </c>
      <c r="AS158" s="378">
        <f>IFERROR(IF(VLOOKUP($G158,IP_33b_IC!$D$3:$E$37,2,FALSE)="","",VLOOKUP($G158,IP_33b_IC!$D$3:$E$37,2,FALSE)),"")</f>
        <v>25871.29</v>
      </c>
      <c r="AT158" s="378">
        <f>IFERROR(IF(VLOOKUP($G158,IP_33c_IC!$D$3:$E$37,2,FALSE)="","",VLOOKUP($G158,IP_33c_IC!$D$3:$E$37,2,FALSE)),"")</f>
        <v>0</v>
      </c>
      <c r="AU158" s="677"/>
      <c r="AV158" s="677"/>
      <c r="AW158" s="677"/>
      <c r="AX158" s="677"/>
      <c r="AY158" s="677"/>
      <c r="AZ158" s="677"/>
      <c r="BA158" s="677"/>
      <c r="BB158" s="677"/>
      <c r="BC158" s="677"/>
      <c r="BD158" s="677"/>
      <c r="BE158" s="378" t="str">
        <f>IFERROR(IF(VLOOKUP($G158,IS_39a_I!#REF!,2,FALSE)="","",VLOOKUP($G158,IS_39a_I!#REF!,2,FALSE)),"")</f>
        <v/>
      </c>
      <c r="BF158" s="677"/>
      <c r="BG158" s="378">
        <f>IFERROR(IF(VLOOKUP($G158,IS_20_IC!$D$3:$G$37,4,FALSE)="","",VLOOKUP($G158,IS_20_IC!$D$3:$G$37,4,FALSE)),"")</f>
        <v>5.43</v>
      </c>
      <c r="BH158" s="378"/>
      <c r="BI158" s="378"/>
      <c r="BJ158" s="677"/>
      <c r="BK158" s="378"/>
      <c r="BL158" s="378"/>
      <c r="BM158" s="378"/>
      <c r="BN158" s="378"/>
      <c r="BO158" s="378" t="str">
        <f>IFERROR(IF(VLOOKUP($G158,DE_99_IC!$D$3:$P$35,14,FALSE)="","",VLOOKUP($G158,DE_99_IC!$D$3:$P$35,14,FALSE)),"")</f>
        <v/>
      </c>
      <c r="BP158" s="378" t="str">
        <f>IFERROR(IF(VLOOKUP($G158,DE_100_IC!$D$3:$P$35,14,FALSE)="","",VLOOKUP($G158,DE_100_IC!$D$3:$P$35,14,FALSE)),"")</f>
        <v/>
      </c>
      <c r="BQ158" s="378" t="str">
        <f>IFERROR(IF(VLOOKUP($G158,DE_101_IC!$D$3:$P$35,14,FALSE)="","",VLOOKUP($G158,DE_101_IC!$D$3:$P$35,14,FALSE)),"")</f>
        <v/>
      </c>
      <c r="BR158" s="378"/>
      <c r="BS158" s="378" t="str">
        <f>IFERROR(IF(VLOOKUP($G158,DE_98_IC!$P$3:$P$35,2,FALSE)="","",VLOOKUP($G158,DE_98_IC!$P$3:$P$35,2,FALSE)),"")</f>
        <v/>
      </c>
      <c r="BT158" s="378"/>
      <c r="BU158" s="378"/>
      <c r="BV158" s="378"/>
      <c r="BW158" s="378"/>
      <c r="BX158" s="378"/>
      <c r="BY158" s="378"/>
      <c r="BZ158" s="378">
        <f>IFERROR(IF(VLOOKUP($G158,IP_47_IC!$D$3:$G$37,4,FALSE)="","",VLOOKUP($G158,IP_47_IC!$D$3:$G$37,4,FALSE)),"")</f>
        <v>13.72</v>
      </c>
      <c r="CA158" s="378">
        <f>IFERROR(IF(VLOOKUP($G158,IP_47a_IC!$D$3:$G$37,4,FALSE)="","",VLOOKUP($G158,IP_47a_IC!$D$3:$G$37,4,FALSE)),"")</f>
        <v>10.199629104396204</v>
      </c>
      <c r="CB158" s="378" t="str">
        <f>IFERROR(IF(VLOOKUP($G158,IG_22_IC!$D$3:$H$22,5,FALSE)="","",VLOOKUP($G158,IG_22_IC!$D$3:$H$49,5,FALSE)),"")</f>
        <v/>
      </c>
      <c r="CC158" s="677"/>
      <c r="CD158" s="677"/>
      <c r="CE158" s="677"/>
      <c r="CF158" s="96"/>
      <c r="CG158" s="96"/>
      <c r="CH158" s="96"/>
      <c r="CI158" s="96"/>
      <c r="CJ158" s="96"/>
      <c r="CK158" s="96"/>
      <c r="CL158" s="96"/>
      <c r="CM158" s="96"/>
      <c r="CN158" s="96"/>
      <c r="CO158" s="96"/>
      <c r="CP158" s="96"/>
    </row>
    <row r="159" spans="4:94" ht="15" x14ac:dyDescent="0.25">
      <c r="D159" s="304" t="s">
        <v>258</v>
      </c>
      <c r="E159" s="205" t="s">
        <v>181</v>
      </c>
      <c r="F159" s="303" t="s">
        <v>265</v>
      </c>
      <c r="G159" s="130">
        <v>9201</v>
      </c>
      <c r="H159" s="677"/>
      <c r="I159" s="677"/>
      <c r="J159" s="677"/>
      <c r="K159" s="677"/>
      <c r="L159" s="378" t="str">
        <f>IFERROR(IF(VLOOKUP($G159,BPU_28a_I!$F$3:$J$119,4,FALSE)="","",VLOOKUP($G159,BPU_28a_I!$F$3:$J$119,4,FALSE)),"")</f>
        <v/>
      </c>
      <c r="M159" s="378"/>
      <c r="N159" s="677"/>
      <c r="O159" s="677"/>
      <c r="P159" s="677"/>
      <c r="Q159" s="677"/>
      <c r="R159" s="677"/>
      <c r="S159" s="677"/>
      <c r="T159" s="677"/>
      <c r="U159" s="677"/>
      <c r="V159" s="677"/>
      <c r="W159" s="677"/>
      <c r="X159" s="378" t="str">
        <f>IFERROR(IF(VLOOKUP($G159,DE_36_IC!$D$3:$E$37,2,FALSE)="","",VLOOKUP($G159,DE_36_IC!$D$3:$E$37,2,FALSE)),"")</f>
        <v>S/I</v>
      </c>
      <c r="Y159" s="677"/>
      <c r="Z159" s="378" t="str">
        <f>IFERROR(IF(VLOOKUP($G159,DE_25_I!$F$3:$F$119,2,FALSE)="","",VLOOKUP($G159,DE_25_I!$F$3:$F$119,2,FALSE)),"")</f>
        <v/>
      </c>
      <c r="AA159" s="95" t="s">
        <v>342</v>
      </c>
      <c r="AB159" s="677"/>
      <c r="AC159" s="677"/>
      <c r="AD159" s="677"/>
      <c r="AE159" s="677"/>
      <c r="AF159" s="677"/>
      <c r="AG159" s="677"/>
      <c r="AH159" s="378" t="str">
        <f>IFERROR(IF(VLOOKUP($G159,EA_16_IC!$D$3:$F$37,3,FALSE)="","",VLOOKUP($G159,EA_16_IC!$D$3:$F$37,3,FALSE)),"")</f>
        <v>S/I</v>
      </c>
      <c r="AI159" s="677"/>
      <c r="AJ159" s="677"/>
      <c r="AK159" s="378">
        <f>IFERROR(IF(VLOOKUP($G159,EA_8_IC!$C$3:$G$37,5,FALSE)="","",VLOOKUP($G159,EA_8_IC!$C$3:$G$37,5,FALSE)),"")</f>
        <v>184.55</v>
      </c>
      <c r="AL159" s="378">
        <f>IFERROR(IF(VLOOKUP($G159,EA_9_I!$C$3:$F$37,4,FALSE)="","",VLOOKUP($G159,EA_9_I!$C$3:$F$37,4,FALSE)),"")</f>
        <v>39.340000000000003</v>
      </c>
      <c r="AM159" s="677"/>
      <c r="AN159" s="677"/>
      <c r="AO159" s="677"/>
      <c r="AP159" s="677"/>
      <c r="AQ159" s="677"/>
      <c r="AR159" s="378">
        <f>IFERROR(IF(VLOOKUP($G159,IP_33a_IC!$D$3:$E$37,2,FALSE)="","",VLOOKUP($G159,IP_33a_IC!$D$3:$E$37,2,FALSE)),"")</f>
        <v>1070.8900000000001</v>
      </c>
      <c r="AS159" s="378">
        <f>IFERROR(IF(VLOOKUP($G159,IP_33b_IC!$D$3:$E$37,2,FALSE)="","",VLOOKUP($G159,IP_33b_IC!$D$3:$E$37,2,FALSE)),"")</f>
        <v>11860.36</v>
      </c>
      <c r="AT159" s="378">
        <f>IFERROR(IF(VLOOKUP($G159,IP_33c_IC!$D$3:$E$37,2,FALSE)="","",VLOOKUP($G159,IP_33c_IC!$D$3:$E$37,2,FALSE)),"")</f>
        <v>0</v>
      </c>
      <c r="AU159" s="677"/>
      <c r="AV159" s="677"/>
      <c r="AW159" s="677"/>
      <c r="AX159" s="677"/>
      <c r="AY159" s="677"/>
      <c r="AZ159" s="677"/>
      <c r="BA159" s="677"/>
      <c r="BB159" s="677"/>
      <c r="BC159" s="677"/>
      <c r="BD159" s="677"/>
      <c r="BE159" s="378" t="str">
        <f>IFERROR(IF(VLOOKUP($G159,IS_39a_I!#REF!,2,FALSE)="","",VLOOKUP($G159,IS_39a_I!#REF!,2,FALSE)),"")</f>
        <v/>
      </c>
      <c r="BF159" s="677"/>
      <c r="BG159" s="378">
        <f>IFERROR(IF(VLOOKUP($G159,IS_20_IC!$D$3:$G$37,4,FALSE)="","",VLOOKUP($G159,IS_20_IC!$D$3:$G$37,4,FALSE)),"")</f>
        <v>2.62</v>
      </c>
      <c r="BH159" s="378"/>
      <c r="BI159" s="378"/>
      <c r="BJ159" s="677"/>
      <c r="BK159" s="378"/>
      <c r="BL159" s="378"/>
      <c r="BM159" s="378"/>
      <c r="BN159" s="378"/>
      <c r="BO159" s="378" t="str">
        <f>IFERROR(IF(VLOOKUP($G159,DE_99_IC!$D$3:$P$35,14,FALSE)="","",VLOOKUP($G159,DE_99_IC!$D$3:$P$35,14,FALSE)),"")</f>
        <v/>
      </c>
      <c r="BP159" s="378" t="str">
        <f>IFERROR(IF(VLOOKUP($G159,DE_100_IC!$D$3:$P$35,14,FALSE)="","",VLOOKUP($G159,DE_100_IC!$D$3:$P$35,14,FALSE)),"")</f>
        <v/>
      </c>
      <c r="BQ159" s="378" t="str">
        <f>IFERROR(IF(VLOOKUP($G159,DE_101_IC!$D$3:$P$35,14,FALSE)="","",VLOOKUP($G159,DE_101_IC!$D$3:$P$35,14,FALSE)),"")</f>
        <v/>
      </c>
      <c r="BR159" s="378"/>
      <c r="BS159" s="378" t="str">
        <f>IFERROR(IF(VLOOKUP($G159,DE_98_IC!$P$3:$P$35,2,FALSE)="","",VLOOKUP($G159,DE_98_IC!$P$3:$P$35,2,FALSE)),"")</f>
        <v/>
      </c>
      <c r="BT159" s="378"/>
      <c r="BU159" s="378"/>
      <c r="BV159" s="378"/>
      <c r="BW159" s="378"/>
      <c r="BX159" s="378"/>
      <c r="BY159" s="378"/>
      <c r="BZ159" s="378">
        <f>IFERROR(IF(VLOOKUP($G159,IP_47_IC!$D$3:$G$37,4,FALSE)="","",VLOOKUP($G159,IP_47_IC!$D$3:$G$37,4,FALSE)),"")</f>
        <v>23.06</v>
      </c>
      <c r="CA159" s="378">
        <f>IFERROR(IF(VLOOKUP($G159,IP_47a_IC!$D$3:$G$37,4,FALSE)="","",VLOOKUP($G159,IP_47a_IC!$D$3:$G$37,4,FALSE)),"")</f>
        <v>21.830743909276709</v>
      </c>
      <c r="CB159" s="378" t="str">
        <f>IFERROR(IF(VLOOKUP($G159,IG_22_IC!$D$3:$H$22,5,FALSE)="","",VLOOKUP($G159,IG_22_IC!$D$3:$H$49,5,FALSE)),"")</f>
        <v/>
      </c>
      <c r="CC159" s="677"/>
      <c r="CD159" s="677"/>
      <c r="CE159" s="677"/>
      <c r="CF159" s="96"/>
      <c r="CG159" s="96"/>
      <c r="CH159" s="96"/>
      <c r="CI159" s="96"/>
      <c r="CJ159" s="96"/>
      <c r="CK159" s="96"/>
      <c r="CL159" s="96"/>
      <c r="CM159" s="96"/>
      <c r="CN159" s="96"/>
      <c r="CO159" s="96"/>
      <c r="CP159" s="96"/>
    </row>
    <row r="160" spans="4:94" s="573" customFormat="1" ht="15" x14ac:dyDescent="0.25">
      <c r="D160" s="704" t="s">
        <v>266</v>
      </c>
      <c r="E160" s="410" t="s">
        <v>181</v>
      </c>
      <c r="F160" s="704" t="s">
        <v>268</v>
      </c>
      <c r="G160" s="703">
        <v>10001</v>
      </c>
      <c r="H160" s="702"/>
      <c r="I160" s="702"/>
      <c r="J160" s="702"/>
      <c r="K160" s="702"/>
      <c r="L160" s="705" t="str">
        <f>IFERROR(IF(VLOOKUP($G160,BPU_28a_I!$F$3:$J$119,4,FALSE)="","",VLOOKUP($G160,BPU_28a_I!$F$3:$J$119,4,FALSE)),"")</f>
        <v/>
      </c>
      <c r="M160" s="705"/>
      <c r="N160" s="702"/>
      <c r="O160" s="702"/>
      <c r="P160" s="702"/>
      <c r="Q160" s="702"/>
      <c r="R160" s="702"/>
      <c r="S160" s="702"/>
      <c r="T160" s="702"/>
      <c r="U160" s="702"/>
      <c r="V160" s="702"/>
      <c r="W160" s="702"/>
      <c r="X160" s="705">
        <f>IFERROR(IF(VLOOKUP($G160,DE_36_IC!$D$3:$E$37,2,FALSE)="","",VLOOKUP($G160,DE_36_IC!$D$3:$E$37,2,FALSE)),"")</f>
        <v>70.209999999999994</v>
      </c>
      <c r="Y160" s="702"/>
      <c r="Z160" s="705" t="str">
        <f>IFERROR(IF(VLOOKUP($G160,DE_25_I!$F$3:$F$119,2,FALSE)="","",VLOOKUP($G160,DE_25_I!$F$3:$F$119,2,FALSE)),"")</f>
        <v/>
      </c>
      <c r="AA160" s="701"/>
      <c r="AB160" s="702"/>
      <c r="AC160" s="702"/>
      <c r="AD160" s="702"/>
      <c r="AE160" s="702"/>
      <c r="AF160" s="702"/>
      <c r="AG160" s="702"/>
      <c r="AH160" s="705" t="str">
        <f>IFERROR(IF(VLOOKUP($G160,EA_16_IC!$D$3:$F$37,3,FALSE)="","",VLOOKUP($G160,EA_16_IC!$D$3:$F$37,3,FALSE)),"")</f>
        <v>NO</v>
      </c>
      <c r="AI160" s="702"/>
      <c r="AJ160" s="702"/>
      <c r="AK160" s="705">
        <f>IFERROR(IF(VLOOKUP($G160,EA_8_IC!$C$3:$G$37,5,FALSE)="","",VLOOKUP($G160,EA_8_IC!$C$3:$G$37,5,FALSE)),"")</f>
        <v>138.32</v>
      </c>
      <c r="AL160" s="705">
        <f>IFERROR(IF(VLOOKUP($G160,EA_9_I!$C$3:$F$37,4,FALSE)="","",VLOOKUP($G160,EA_9_I!$C$3:$F$37,4,FALSE)),"")</f>
        <v>54.21</v>
      </c>
      <c r="AM160" s="702"/>
      <c r="AN160" s="702"/>
      <c r="AO160" s="702"/>
      <c r="AP160" s="702"/>
      <c r="AQ160" s="702"/>
      <c r="AR160" s="705">
        <f>IFERROR(IF(VLOOKUP($G160,IP_33a_IC!$D$3:$E$37,2,FALSE)="","",VLOOKUP($G160,IP_33a_IC!$D$3:$E$37,2,FALSE)),"")</f>
        <v>5361.24</v>
      </c>
      <c r="AS160" s="705">
        <f>IFERROR(IF(VLOOKUP($G160,IP_33b_IC!$D$3:$E$37,2,FALSE)="","",VLOOKUP($G160,IP_33b_IC!$D$3:$E$37,2,FALSE)),"")</f>
        <v>29738.65</v>
      </c>
      <c r="AT160" s="705">
        <f>IFERROR(IF(VLOOKUP($G160,IP_33c_IC!$D$3:$E$37,2,FALSE)="","",VLOOKUP($G160,IP_33c_IC!$D$3:$E$37,2,FALSE)),"")</f>
        <v>13253.510000000002</v>
      </c>
      <c r="AU160" s="702"/>
      <c r="AV160" s="702"/>
      <c r="AW160" s="702"/>
      <c r="AX160" s="702"/>
      <c r="AY160" s="702"/>
      <c r="AZ160" s="702"/>
      <c r="BA160" s="702"/>
      <c r="BB160" s="702"/>
      <c r="BC160" s="702"/>
      <c r="BD160" s="702"/>
      <c r="BE160" s="705" t="str">
        <f>IFERROR(IF(VLOOKUP($G160,IS_39a_I!#REF!,2,FALSE)="","",VLOOKUP($G160,IS_39a_I!#REF!,2,FALSE)),"")</f>
        <v/>
      </c>
      <c r="BF160" s="702"/>
      <c r="BG160" s="705">
        <f>IFERROR(IF(VLOOKUP($G160,IS_20_IC!$D$3:$G$37,4,FALSE)="","",VLOOKUP($G160,IS_20_IC!$D$3:$G$37,4,FALSE)),"")</f>
        <v>4.0199999999999996</v>
      </c>
      <c r="BH160" s="705"/>
      <c r="BI160" s="705"/>
      <c r="BJ160" s="702"/>
      <c r="BK160" s="705"/>
      <c r="BL160" s="705"/>
      <c r="BM160" s="705"/>
      <c r="BN160" s="705"/>
      <c r="BO160" s="705" t="str">
        <f>IFERROR(IF(VLOOKUP($G160,DE_99_IC!$D$3:$P$35,14,FALSE)="","",VLOOKUP($G160,DE_99_IC!$D$3:$P$35,14,FALSE)),"")</f>
        <v/>
      </c>
      <c r="BP160" s="705" t="str">
        <f>IFERROR(IF(VLOOKUP($G160,DE_100_IC!$D$3:$P$35,14,FALSE)="","",VLOOKUP($G160,DE_100_IC!$D$3:$P$35,14,FALSE)),"")</f>
        <v/>
      </c>
      <c r="BQ160" s="705" t="str">
        <f>IFERROR(IF(VLOOKUP($G160,DE_101_IC!$D$3:$P$35,14,FALSE)="","",VLOOKUP($G160,DE_101_IC!$D$3:$P$35,14,FALSE)),"")</f>
        <v/>
      </c>
      <c r="BR160" s="705"/>
      <c r="BS160" s="705" t="str">
        <f>IFERROR(IF(VLOOKUP($G160,DE_98_IC!$P$3:$P$35,2,FALSE)="","",VLOOKUP($G160,DE_98_IC!$P$3:$P$35,2,FALSE)),"")</f>
        <v/>
      </c>
      <c r="BT160" s="705"/>
      <c r="BU160" s="705"/>
      <c r="BV160" s="705"/>
      <c r="BW160" s="705"/>
      <c r="BX160" s="705"/>
      <c r="BY160" s="705"/>
      <c r="BZ160" s="705">
        <f>IFERROR(IF(VLOOKUP($G160,IP_47_IC!$D$3:$G$37,4,FALSE)="","",VLOOKUP($G160,IP_47_IC!$D$3:$G$37,4,FALSE)),"")</f>
        <v>19.440000000000001</v>
      </c>
      <c r="CA160" s="705">
        <f>IFERROR(IF(VLOOKUP($G160,IP_47a_IC!$D$3:$G$37,4,FALSE)="","",VLOOKUP($G160,IP_47a_IC!$D$3:$G$37,4,FALSE)),"")</f>
        <v>16.666608101032747</v>
      </c>
      <c r="CB160" s="705">
        <f>IFERROR(IF(VLOOKUP($G160,IG_22_IC!$D$3:$H$22,5,FALSE)="","",VLOOKUP($G160,IG_22_IC!$D$3:$H$49,5,FALSE)),"")</f>
        <v>100</v>
      </c>
      <c r="CC160" s="702"/>
      <c r="CD160" s="702"/>
      <c r="CE160" s="702"/>
    </row>
    <row r="161" spans="4:94" s="573" customFormat="1" ht="15" x14ac:dyDescent="0.25">
      <c r="D161" s="704" t="s">
        <v>266</v>
      </c>
      <c r="E161" s="410" t="s">
        <v>181</v>
      </c>
      <c r="F161" s="700" t="s">
        <v>272</v>
      </c>
      <c r="G161" s="703">
        <v>10201</v>
      </c>
      <c r="H161" s="702"/>
      <c r="I161" s="702"/>
      <c r="J161" s="702"/>
      <c r="K161" s="702"/>
      <c r="L161" s="705" t="str">
        <f>IFERROR(IF(VLOOKUP($G161,BPU_28a_I!$F$3:$J$119,4,FALSE)="","",VLOOKUP($G161,BPU_28a_I!$F$3:$J$119,4,FALSE)),"")</f>
        <v/>
      </c>
      <c r="M161" s="705"/>
      <c r="N161" s="702"/>
      <c r="O161" s="702"/>
      <c r="P161" s="702"/>
      <c r="Q161" s="702"/>
      <c r="R161" s="702"/>
      <c r="S161" s="702"/>
      <c r="T161" s="702"/>
      <c r="U161" s="702"/>
      <c r="V161" s="702"/>
      <c r="W161" s="702"/>
      <c r="X161" s="705">
        <f>IFERROR(IF(VLOOKUP($G161,DE_36_IC!$D$3:$E$37,2,FALSE)="","",VLOOKUP($G161,DE_36_IC!$D$3:$E$37,2,FALSE)),"")</f>
        <v>75.83</v>
      </c>
      <c r="Y161" s="702"/>
      <c r="Z161" s="705" t="str">
        <f>IFERROR(IF(VLOOKUP($G161,DE_25_I!$F$3:$F$119,2,FALSE)="","",VLOOKUP($G161,DE_25_I!$F$3:$F$119,2,FALSE)),"")</f>
        <v/>
      </c>
      <c r="AA161" s="701" t="s">
        <v>342</v>
      </c>
      <c r="AB161" s="702"/>
      <c r="AC161" s="702"/>
      <c r="AD161" s="702"/>
      <c r="AE161" s="702"/>
      <c r="AF161" s="702"/>
      <c r="AG161" s="702"/>
      <c r="AH161" s="705" t="str">
        <f>IFERROR(IF(VLOOKUP($G161,EA_16_IC!$D$3:$F$37,3,FALSE)="","",VLOOKUP($G161,EA_16_IC!$D$3:$F$37,3,FALSE)),"")</f>
        <v>S/I</v>
      </c>
      <c r="AI161" s="702"/>
      <c r="AJ161" s="702"/>
      <c r="AK161" s="705">
        <f>IFERROR(IF(VLOOKUP($G161,EA_8_IC!$C$3:$G$37,5,FALSE)="","",VLOOKUP($G161,EA_8_IC!$C$3:$G$37,5,FALSE)),"")</f>
        <v>167.83</v>
      </c>
      <c r="AL161" s="705">
        <f>IFERROR(IF(VLOOKUP($G161,EA_9_I!$C$3:$F$37,4,FALSE)="","",VLOOKUP($G161,EA_9_I!$C$3:$F$37,4,FALSE)),"")</f>
        <v>39.9</v>
      </c>
      <c r="AM161" s="702"/>
      <c r="AN161" s="702"/>
      <c r="AO161" s="702"/>
      <c r="AP161" s="702"/>
      <c r="AQ161" s="702"/>
      <c r="AR161" s="705">
        <f>IFERROR(IF(VLOOKUP($G161,IP_33a_IC!$D$3:$E$37,2,FALSE)="","",VLOOKUP($G161,IP_33a_IC!$D$3:$E$37,2,FALSE)),"")</f>
        <v>707.2</v>
      </c>
      <c r="AS161" s="705">
        <f>IFERROR(IF(VLOOKUP($G161,IP_33b_IC!$D$3:$E$37,2,FALSE)="","",VLOOKUP($G161,IP_33b_IC!$D$3:$E$37,2,FALSE)),"")</f>
        <v>11949.33</v>
      </c>
      <c r="AT161" s="705">
        <f>IFERROR(IF(VLOOKUP($G161,IP_33c_IC!$D$3:$E$37,2,FALSE)="","",VLOOKUP($G161,IP_33c_IC!$D$3:$E$37,2,FALSE)),"")</f>
        <v>1437.48</v>
      </c>
      <c r="AU161" s="702"/>
      <c r="AV161" s="702"/>
      <c r="AW161" s="702"/>
      <c r="AX161" s="702"/>
      <c r="AY161" s="702"/>
      <c r="AZ161" s="702"/>
      <c r="BA161" s="702"/>
      <c r="BB161" s="702"/>
      <c r="BC161" s="702"/>
      <c r="BD161" s="702"/>
      <c r="BE161" s="705" t="str">
        <f>IFERROR(IF(VLOOKUP($G161,IS_39a_I!#REF!,2,FALSE)="","",VLOOKUP($G161,IS_39a_I!#REF!,2,FALSE)),"")</f>
        <v/>
      </c>
      <c r="BF161" s="702"/>
      <c r="BG161" s="705">
        <f>IFERROR(IF(VLOOKUP($G161,IS_20_IC!$D$3:$G$37,4,FALSE)="","",VLOOKUP($G161,IS_20_IC!$D$3:$G$37,4,FALSE)),"")</f>
        <v>4.83</v>
      </c>
      <c r="BH161" s="705"/>
      <c r="BI161" s="705"/>
      <c r="BJ161" s="702"/>
      <c r="BK161" s="705"/>
      <c r="BL161" s="705"/>
      <c r="BM161" s="705"/>
      <c r="BN161" s="705"/>
      <c r="BO161" s="705" t="str">
        <f>IFERROR(IF(VLOOKUP($G161,DE_99_IC!$D$3:$P$35,14,FALSE)="","",VLOOKUP($G161,DE_99_IC!$D$3:$P$35,14,FALSE)),"")</f>
        <v/>
      </c>
      <c r="BP161" s="705" t="str">
        <f>IFERROR(IF(VLOOKUP($G161,DE_100_IC!$D$3:$P$35,14,FALSE)="","",VLOOKUP($G161,DE_100_IC!$D$3:$P$35,14,FALSE)),"")</f>
        <v/>
      </c>
      <c r="BQ161" s="705" t="str">
        <f>IFERROR(IF(VLOOKUP($G161,DE_101_IC!$D$3:$P$35,14,FALSE)="","",VLOOKUP($G161,DE_101_IC!$D$3:$P$35,14,FALSE)),"")</f>
        <v/>
      </c>
      <c r="BR161" s="705"/>
      <c r="BS161" s="705" t="str">
        <f>IFERROR(IF(VLOOKUP($G161,DE_98_IC!$P$3:$P$35,2,FALSE)="","",VLOOKUP($G161,DE_98_IC!$P$3:$P$35,2,FALSE)),"")</f>
        <v/>
      </c>
      <c r="BT161" s="705"/>
      <c r="BU161" s="705"/>
      <c r="BV161" s="705"/>
      <c r="BW161" s="705"/>
      <c r="BX161" s="705"/>
      <c r="BY161" s="705"/>
      <c r="BZ161" s="705">
        <f>IFERROR(IF(VLOOKUP($G161,IP_47_IC!$D$3:$G$37,4,FALSE)="","",VLOOKUP($G161,IP_47_IC!$D$3:$G$37,4,FALSE)),"")</f>
        <v>2.46</v>
      </c>
      <c r="CA161" s="705">
        <f>IFERROR(IF(VLOOKUP($G161,IP_47a_IC!$D$3:$G$37,4,FALSE)="","",VLOOKUP($G161,IP_47a_IC!$D$3:$G$37,4,FALSE)),"")</f>
        <v>1.6849892119593137</v>
      </c>
      <c r="CB161" s="705" t="str">
        <f>IFERROR(IF(VLOOKUP($G161,IG_22_IC!$D$3:$H$22,5,FALSE)="","",VLOOKUP($G161,IG_22_IC!$D$3:$H$49,5,FALSE)),"")</f>
        <v/>
      </c>
      <c r="CC161" s="702"/>
      <c r="CD161" s="702"/>
      <c r="CE161" s="702"/>
    </row>
    <row r="162" spans="4:94" s="573" customFormat="1" ht="15" x14ac:dyDescent="0.25">
      <c r="D162" s="704" t="s">
        <v>266</v>
      </c>
      <c r="E162" s="410" t="s">
        <v>181</v>
      </c>
      <c r="F162" s="704" t="s">
        <v>273</v>
      </c>
      <c r="G162" s="703">
        <v>10301</v>
      </c>
      <c r="H162" s="702"/>
      <c r="I162" s="702"/>
      <c r="J162" s="702"/>
      <c r="K162" s="702"/>
      <c r="L162" s="705" t="str">
        <f>IFERROR(IF(VLOOKUP($G162,BPU_28a_I!$F$3:$J$119,4,FALSE)="","",VLOOKUP($G162,BPU_28a_I!$F$3:$J$119,4,FALSE)),"")</f>
        <v/>
      </c>
      <c r="M162" s="705"/>
      <c r="N162" s="702"/>
      <c r="O162" s="702"/>
      <c r="P162" s="702"/>
      <c r="Q162" s="702"/>
      <c r="R162" s="702"/>
      <c r="S162" s="702"/>
      <c r="T162" s="702"/>
      <c r="U162" s="702"/>
      <c r="V162" s="702"/>
      <c r="W162" s="702"/>
      <c r="X162" s="705">
        <f>IFERROR(IF(VLOOKUP($G162,DE_36_IC!$D$3:$E$37,2,FALSE)="","",VLOOKUP($G162,DE_36_IC!$D$3:$E$37,2,FALSE)),"")</f>
        <v>88.87</v>
      </c>
      <c r="Y162" s="702"/>
      <c r="Z162" s="705" t="str">
        <f>IFERROR(IF(VLOOKUP($G162,DE_25_I!$F$3:$F$119,2,FALSE)="","",VLOOKUP($G162,DE_25_I!$F$3:$F$119,2,FALSE)),"")</f>
        <v/>
      </c>
      <c r="AA162" s="701" t="s">
        <v>342</v>
      </c>
      <c r="AB162" s="702"/>
      <c r="AC162" s="702"/>
      <c r="AD162" s="702"/>
      <c r="AE162" s="702"/>
      <c r="AF162" s="702"/>
      <c r="AG162" s="702"/>
      <c r="AH162" s="705" t="str">
        <f>IFERROR(IF(VLOOKUP($G162,EA_16_IC!$D$3:$F$37,3,FALSE)="","",VLOOKUP($G162,EA_16_IC!$D$3:$F$37,3,FALSE)),"")</f>
        <v>NO</v>
      </c>
      <c r="AI162" s="702"/>
      <c r="AJ162" s="702"/>
      <c r="AK162" s="705">
        <f>IFERROR(IF(VLOOKUP($G162,EA_8_IC!$C$3:$G$37,5,FALSE)="","",VLOOKUP($G162,EA_8_IC!$C$3:$G$37,5,FALSE)),"")</f>
        <v>134.69999999999999</v>
      </c>
      <c r="AL162" s="705">
        <f>IFERROR(IF(VLOOKUP($G162,EA_9_I!$C$3:$F$37,4,FALSE)="","",VLOOKUP($G162,EA_9_I!$C$3:$F$37,4,FALSE)),"")</f>
        <v>37.83</v>
      </c>
      <c r="AM162" s="702"/>
      <c r="AN162" s="702"/>
      <c r="AO162" s="702"/>
      <c r="AP162" s="702"/>
      <c r="AQ162" s="702"/>
      <c r="AR162" s="705">
        <f>IFERROR(IF(VLOOKUP($G162,IP_33a_IC!$D$3:$E$37,2,FALSE)="","",VLOOKUP($G162,IP_33a_IC!$D$3:$E$37,2,FALSE)),"")</f>
        <v>2662.32</v>
      </c>
      <c r="AS162" s="705">
        <f>IFERROR(IF(VLOOKUP($G162,IP_33b_IC!$D$3:$E$37,2,FALSE)="","",VLOOKUP($G162,IP_33b_IC!$D$3:$E$37,2,FALSE)),"")</f>
        <v>75207.73</v>
      </c>
      <c r="AT162" s="705">
        <f>IFERROR(IF(VLOOKUP($G162,IP_33c_IC!$D$3:$E$37,2,FALSE)="","",VLOOKUP($G162,IP_33c_IC!$D$3:$E$37,2,FALSE)),"")</f>
        <v>0</v>
      </c>
      <c r="AU162" s="702"/>
      <c r="AV162" s="702"/>
      <c r="AW162" s="702"/>
      <c r="AX162" s="702"/>
      <c r="AY162" s="702"/>
      <c r="AZ162" s="702"/>
      <c r="BA162" s="702"/>
      <c r="BB162" s="702"/>
      <c r="BC162" s="702"/>
      <c r="BD162" s="702"/>
      <c r="BE162" s="705" t="str">
        <f>IFERROR(IF(VLOOKUP($G162,IS_39a_I!#REF!,2,FALSE)="","",VLOOKUP($G162,IS_39a_I!#REF!,2,FALSE)),"")</f>
        <v/>
      </c>
      <c r="BF162" s="702"/>
      <c r="BG162" s="705">
        <f>IFERROR(IF(VLOOKUP($G162,IS_20_IC!$D$3:$G$37,4,FALSE)="","",VLOOKUP($G162,IS_20_IC!$D$3:$G$37,4,FALSE)),"")</f>
        <v>3.99</v>
      </c>
      <c r="BH162" s="705"/>
      <c r="BI162" s="705"/>
      <c r="BJ162" s="702"/>
      <c r="BK162" s="705"/>
      <c r="BL162" s="705"/>
      <c r="BM162" s="705"/>
      <c r="BN162" s="705"/>
      <c r="BO162" s="705" t="str">
        <f>IFERROR(IF(VLOOKUP($G162,DE_99_IC!$D$3:$P$35,14,FALSE)="","",VLOOKUP($G162,DE_99_IC!$D$3:$P$35,14,FALSE)),"")</f>
        <v/>
      </c>
      <c r="BP162" s="705" t="str">
        <f>IFERROR(IF(VLOOKUP($G162,DE_100_IC!$D$3:$P$35,14,FALSE)="","",VLOOKUP($G162,DE_100_IC!$D$3:$P$35,14,FALSE)),"")</f>
        <v/>
      </c>
      <c r="BQ162" s="705" t="str">
        <f>IFERROR(IF(VLOOKUP($G162,DE_101_IC!$D$3:$P$35,14,FALSE)="","",VLOOKUP($G162,DE_101_IC!$D$3:$P$35,14,FALSE)),"")</f>
        <v/>
      </c>
      <c r="BR162" s="705"/>
      <c r="BS162" s="705" t="str">
        <f>IFERROR(IF(VLOOKUP($G162,DE_98_IC!$P$3:$P$35,2,FALSE)="","",VLOOKUP($G162,DE_98_IC!$P$3:$P$35,2,FALSE)),"")</f>
        <v/>
      </c>
      <c r="BT162" s="705"/>
      <c r="BU162" s="705"/>
      <c r="BV162" s="705"/>
      <c r="BW162" s="705"/>
      <c r="BX162" s="705"/>
      <c r="BY162" s="705"/>
      <c r="BZ162" s="705">
        <f>IFERROR(IF(VLOOKUP($G162,IP_47_IC!$D$3:$G$37,4,FALSE)="","",VLOOKUP($G162,IP_47_IC!$D$3:$G$37,4,FALSE)),"")</f>
        <v>8.5500000000000007</v>
      </c>
      <c r="CA162" s="705">
        <f>IFERROR(IF(VLOOKUP($G162,IP_47a_IC!$D$3:$G$37,4,FALSE)="","",VLOOKUP($G162,IP_47a_IC!$D$3:$G$37,4,FALSE)),"")</f>
        <v>6.1092431643722644</v>
      </c>
      <c r="CB162" s="705">
        <f>IFERROR(IF(VLOOKUP($G162,IG_22_IC!$D$3:$H$22,5,FALSE)="","",VLOOKUP($G162,IG_22_IC!$D$3:$H$49,5,FALSE)),"")</f>
        <v>100</v>
      </c>
      <c r="CC162" s="702"/>
      <c r="CD162" s="702"/>
      <c r="CE162" s="702"/>
    </row>
    <row r="163" spans="4:94" ht="15" x14ac:dyDescent="0.25">
      <c r="D163" s="304" t="s">
        <v>274</v>
      </c>
      <c r="E163" s="205" t="s">
        <v>181</v>
      </c>
      <c r="F163" s="303" t="s">
        <v>275</v>
      </c>
      <c r="G163" s="130">
        <v>11101</v>
      </c>
      <c r="H163" s="677"/>
      <c r="I163" s="677"/>
      <c r="J163" s="677"/>
      <c r="K163" s="677"/>
      <c r="L163" s="378" t="str">
        <f>IFERROR(IF(VLOOKUP($G163,BPU_28a_I!$F$3:$J$119,4,FALSE)="","",VLOOKUP($G163,BPU_28a_I!$F$3:$J$119,4,FALSE)),"")</f>
        <v/>
      </c>
      <c r="M163" s="378"/>
      <c r="N163" s="677"/>
      <c r="O163" s="677"/>
      <c r="P163" s="677"/>
      <c r="Q163" s="677"/>
      <c r="R163" s="677"/>
      <c r="S163" s="677"/>
      <c r="T163" s="677"/>
      <c r="U163" s="677"/>
      <c r="V163" s="677"/>
      <c r="W163" s="677"/>
      <c r="X163" s="378">
        <f>IFERROR(IF(VLOOKUP($G163,DE_36_IC!$D$3:$E$37,2,FALSE)="","",VLOOKUP($G163,DE_36_IC!$D$3:$E$37,2,FALSE)),"")</f>
        <v>12.32</v>
      </c>
      <c r="Y163" s="677"/>
      <c r="Z163" s="378" t="str">
        <f>IFERROR(IF(VLOOKUP($G163,DE_25_I!$F$3:$F$119,2,FALSE)="","",VLOOKUP($G163,DE_25_I!$F$3:$F$119,2,FALSE)),"")</f>
        <v/>
      </c>
      <c r="AA163" s="95" t="s">
        <v>342</v>
      </c>
      <c r="AB163" s="677"/>
      <c r="AC163" s="677"/>
      <c r="AD163" s="677"/>
      <c r="AE163" s="677"/>
      <c r="AF163" s="677"/>
      <c r="AG163" s="677"/>
      <c r="AH163" s="378" t="str">
        <f>IFERROR(IF(VLOOKUP($G163,EA_16_IC!$D$3:$F$37,3,FALSE)="","",VLOOKUP($G163,EA_16_IC!$D$3:$F$37,3,FALSE)),"")</f>
        <v>NO</v>
      </c>
      <c r="AI163" s="677"/>
      <c r="AJ163" s="677"/>
      <c r="AK163" s="378">
        <f>IFERROR(IF(VLOOKUP($G163,EA_8_IC!$C$3:$G$37,5,FALSE)="","",VLOOKUP($G163,EA_8_IC!$C$3:$G$37,5,FALSE)),"")</f>
        <v>127.57</v>
      </c>
      <c r="AL163" s="378">
        <f>IFERROR(IF(VLOOKUP($G163,EA_9_I!$C$3:$F$37,4,FALSE)="","",VLOOKUP($G163,EA_9_I!$C$3:$F$37,4,FALSE)),"")</f>
        <v>47.87</v>
      </c>
      <c r="AM163" s="677"/>
      <c r="AN163" s="677"/>
      <c r="AO163" s="677"/>
      <c r="AP163" s="677"/>
      <c r="AQ163" s="677"/>
      <c r="AR163" s="378">
        <f>IFERROR(IF(VLOOKUP($G163,IP_33a_IC!$D$3:$E$37,2,FALSE)="","",VLOOKUP($G163,IP_33a_IC!$D$3:$E$37,2,FALSE)),"")</f>
        <v>1140.75</v>
      </c>
      <c r="AS163" s="378">
        <f>IFERROR(IF(VLOOKUP($G163,IP_33b_IC!$D$3:$E$37,2,FALSE)="","",VLOOKUP($G163,IP_33b_IC!$D$3:$E$37,2,FALSE)),"")</f>
        <v>33533.75</v>
      </c>
      <c r="AT163" s="378">
        <f>IFERROR(IF(VLOOKUP($G163,IP_33c_IC!$D$3:$E$37,2,FALSE)="","",VLOOKUP($G163,IP_33c_IC!$D$3:$E$37,2,FALSE)),"")</f>
        <v>0</v>
      </c>
      <c r="AU163" s="677"/>
      <c r="AV163" s="677"/>
      <c r="AW163" s="677"/>
      <c r="AX163" s="677"/>
      <c r="AY163" s="677"/>
      <c r="AZ163" s="677"/>
      <c r="BA163" s="677"/>
      <c r="BB163" s="677"/>
      <c r="BC163" s="677"/>
      <c r="BD163" s="677"/>
      <c r="BE163" s="378" t="str">
        <f>IFERROR(IF(VLOOKUP($G163,IS_39a_I!#REF!,2,FALSE)="","",VLOOKUP($G163,IS_39a_I!#REF!,2,FALSE)),"")</f>
        <v/>
      </c>
      <c r="BF163" s="677"/>
      <c r="BG163" s="378">
        <f>IFERROR(IF(VLOOKUP($G163,IS_20_IC!$D$3:$G$37,4,FALSE)="","",VLOOKUP($G163,IS_20_IC!$D$3:$G$37,4,FALSE)),"")</f>
        <v>5.17</v>
      </c>
      <c r="BH163" s="378"/>
      <c r="BI163" s="378"/>
      <c r="BJ163" s="677"/>
      <c r="BK163" s="378"/>
      <c r="BL163" s="378"/>
      <c r="BM163" s="378"/>
      <c r="BN163" s="378"/>
      <c r="BO163" s="378" t="str">
        <f>IFERROR(IF(VLOOKUP($G163,DE_99_IC!$D$3:$P$35,14,FALSE)="","",VLOOKUP($G163,DE_99_IC!$D$3:$P$35,14,FALSE)),"")</f>
        <v/>
      </c>
      <c r="BP163" s="378" t="str">
        <f>IFERROR(IF(VLOOKUP($G163,DE_100_IC!$D$3:$P$35,14,FALSE)="","",VLOOKUP($G163,DE_100_IC!$D$3:$P$35,14,FALSE)),"")</f>
        <v/>
      </c>
      <c r="BQ163" s="378" t="str">
        <f>IFERROR(IF(VLOOKUP($G163,DE_101_IC!$D$3:$P$35,14,FALSE)="","",VLOOKUP($G163,DE_101_IC!$D$3:$P$35,14,FALSE)),"")</f>
        <v/>
      </c>
      <c r="BR163" s="378"/>
      <c r="BS163" s="378" t="str">
        <f>IFERROR(IF(VLOOKUP($G163,DE_98_IC!$P$3:$P$35,2,FALSE)="","",VLOOKUP($G163,DE_98_IC!$P$3:$P$35,2,FALSE)),"")</f>
        <v/>
      </c>
      <c r="BT163" s="378"/>
      <c r="BU163" s="378"/>
      <c r="BV163" s="378"/>
      <c r="BW163" s="378"/>
      <c r="BX163" s="378"/>
      <c r="BY163" s="378"/>
      <c r="BZ163" s="378">
        <f>IFERROR(IF(VLOOKUP($G163,IP_47_IC!$D$3:$G$37,4,FALSE)="","",VLOOKUP($G163,IP_47_IC!$D$3:$G$37,4,FALSE)),"")</f>
        <v>25.37</v>
      </c>
      <c r="CA163" s="378">
        <f>IFERROR(IF(VLOOKUP($G163,IP_47a_IC!$D$3:$G$37,4,FALSE)="","",VLOOKUP($G163,IP_47a_IC!$D$3:$G$37,4,FALSE)),"")</f>
        <v>21.609735127806619</v>
      </c>
      <c r="CB163" s="378" t="str">
        <f>IFERROR(IF(VLOOKUP($G163,IG_22_IC!$D$3:$H$22,5,FALSE)="","",VLOOKUP($G163,IG_22_IC!$D$3:$H$49,5,FALSE)),"")</f>
        <v/>
      </c>
      <c r="CC163" s="677"/>
      <c r="CD163" s="677"/>
      <c r="CE163" s="677"/>
      <c r="CF163" s="96"/>
      <c r="CG163" s="96"/>
      <c r="CH163" s="96"/>
      <c r="CI163" s="96"/>
      <c r="CJ163" s="96"/>
      <c r="CK163" s="96"/>
      <c r="CL163" s="96"/>
      <c r="CM163" s="96"/>
      <c r="CN163" s="96"/>
      <c r="CO163" s="96"/>
      <c r="CP163" s="96"/>
    </row>
    <row r="164" spans="4:94" ht="15" x14ac:dyDescent="0.25">
      <c r="D164" s="304" t="s">
        <v>276</v>
      </c>
      <c r="E164" s="205" t="s">
        <v>181</v>
      </c>
      <c r="F164" s="304" t="s">
        <v>277</v>
      </c>
      <c r="G164" s="130">
        <v>12101</v>
      </c>
      <c r="H164" s="677"/>
      <c r="I164" s="677"/>
      <c r="J164" s="677"/>
      <c r="K164" s="677"/>
      <c r="L164" s="378" t="str">
        <f>IFERROR(IF(VLOOKUP($G164,BPU_28a_I!$F$3:$J$119,4,FALSE)="","",VLOOKUP($G164,BPU_28a_I!$F$3:$J$119,4,FALSE)),"")</f>
        <v/>
      </c>
      <c r="M164" s="378"/>
      <c r="N164" s="677"/>
      <c r="O164" s="677"/>
      <c r="P164" s="677"/>
      <c r="Q164" s="677"/>
      <c r="R164" s="677"/>
      <c r="S164" s="677"/>
      <c r="T164" s="677"/>
      <c r="U164" s="677"/>
      <c r="V164" s="677"/>
      <c r="W164" s="677"/>
      <c r="X164" s="378">
        <f>IFERROR(IF(VLOOKUP($G164,DE_36_IC!$D$3:$E$37,2,FALSE)="","",VLOOKUP($G164,DE_36_IC!$D$3:$E$37,2,FALSE)),"")</f>
        <v>90.11</v>
      </c>
      <c r="Y164" s="677"/>
      <c r="Z164" s="378" t="str">
        <f>IFERROR(IF(VLOOKUP($G164,DE_25_I!$F$3:$F$119,2,FALSE)="","",VLOOKUP($G164,DE_25_I!$F$3:$F$119,2,FALSE)),"")</f>
        <v/>
      </c>
      <c r="AA164" s="95" t="s">
        <v>342</v>
      </c>
      <c r="AB164" s="677"/>
      <c r="AC164" s="677"/>
      <c r="AD164" s="677"/>
      <c r="AE164" s="677"/>
      <c r="AF164" s="677"/>
      <c r="AG164" s="677"/>
      <c r="AH164" s="378" t="str">
        <f>IFERROR(IF(VLOOKUP($G164,EA_16_IC!$D$3:$F$37,3,FALSE)="","",VLOOKUP($G164,EA_16_IC!$D$3:$F$37,3,FALSE)),"")</f>
        <v>S/I</v>
      </c>
      <c r="AI164" s="677"/>
      <c r="AJ164" s="677"/>
      <c r="AK164" s="378">
        <f>IFERROR(IF(VLOOKUP($G164,EA_8_IC!$C$3:$G$37,5,FALSE)="","",VLOOKUP($G164,EA_8_IC!$C$3:$G$37,5,FALSE)),"")</f>
        <v>159.77000000000001</v>
      </c>
      <c r="AL164" s="378">
        <f>IFERROR(IF(VLOOKUP($G164,EA_9_I!$C$3:$F$37,4,FALSE)="","",VLOOKUP($G164,EA_9_I!$C$3:$F$37,4,FALSE)),"")</f>
        <v>35.18</v>
      </c>
      <c r="AM164" s="677"/>
      <c r="AN164" s="677"/>
      <c r="AO164" s="677"/>
      <c r="AP164" s="677"/>
      <c r="AQ164" s="677"/>
      <c r="AR164" s="378">
        <f>IFERROR(IF(VLOOKUP($G164,IP_33a_IC!$D$3:$E$37,2,FALSE)="","",VLOOKUP($G164,IP_33a_IC!$D$3:$E$37,2,FALSE)),"")</f>
        <v>2834.03</v>
      </c>
      <c r="AS164" s="378" t="str">
        <f>IFERROR(IF(VLOOKUP($G164,IP_33b_IC!$D$3:$E$37,2,FALSE)="","",VLOOKUP($G164,IP_33b_IC!$D$3:$E$37,2,FALSE)),"")</f>
        <v>S/I</v>
      </c>
      <c r="AT164" s="378">
        <f>IFERROR(IF(VLOOKUP($G164,IP_33c_IC!$D$3:$E$37,2,FALSE)="","",VLOOKUP($G164,IP_33c_IC!$D$3:$E$37,2,FALSE)),"")</f>
        <v>83.79</v>
      </c>
      <c r="AU164" s="677"/>
      <c r="AV164" s="677"/>
      <c r="AW164" s="677"/>
      <c r="AX164" s="677"/>
      <c r="AY164" s="677"/>
      <c r="AZ164" s="677"/>
      <c r="BA164" s="677"/>
      <c r="BB164" s="677"/>
      <c r="BC164" s="677"/>
      <c r="BD164" s="677"/>
      <c r="BE164" s="378" t="str">
        <f>IFERROR(IF(VLOOKUP($G164,IS_39a_I!#REF!,2,FALSE)="","",VLOOKUP($G164,IS_39a_I!#REF!,2,FALSE)),"")</f>
        <v/>
      </c>
      <c r="BF164" s="677"/>
      <c r="BG164" s="378">
        <f>IFERROR(IF(VLOOKUP($G164,IS_20_IC!$D$3:$G$37,4,FALSE)="","",VLOOKUP($G164,IS_20_IC!$D$3:$G$37,4,FALSE)),"")</f>
        <v>4.24</v>
      </c>
      <c r="BH164" s="378"/>
      <c r="BI164" s="378"/>
      <c r="BJ164" s="677"/>
      <c r="BK164" s="378"/>
      <c r="BL164" s="378"/>
      <c r="BM164" s="378"/>
      <c r="BN164" s="378"/>
      <c r="BO164" s="378" t="str">
        <f>IFERROR(IF(VLOOKUP($G164,DE_99_IC!$D$3:$P$35,14,FALSE)="","",VLOOKUP($G164,DE_99_IC!$D$3:$P$35,14,FALSE)),"")</f>
        <v/>
      </c>
      <c r="BP164" s="378" t="str">
        <f>IFERROR(IF(VLOOKUP($G164,DE_100_IC!$D$3:$P$35,14,FALSE)="","",VLOOKUP($G164,DE_100_IC!$D$3:$P$35,14,FALSE)),"")</f>
        <v/>
      </c>
      <c r="BQ164" s="378" t="str">
        <f>IFERROR(IF(VLOOKUP($G164,DE_101_IC!$D$3:$P$35,14,FALSE)="","",VLOOKUP($G164,DE_101_IC!$D$3:$P$35,14,FALSE)),"")</f>
        <v/>
      </c>
      <c r="BR164" s="378"/>
      <c r="BS164" s="378" t="str">
        <f>IFERROR(IF(VLOOKUP($G164,DE_98_IC!$P$3:$P$35,2,FALSE)="","",VLOOKUP($G164,DE_98_IC!$P$3:$P$35,2,FALSE)),"")</f>
        <v/>
      </c>
      <c r="BT164" s="378"/>
      <c r="BU164" s="378"/>
      <c r="BV164" s="378"/>
      <c r="BW164" s="378"/>
      <c r="BX164" s="378"/>
      <c r="BY164" s="378"/>
      <c r="BZ164" s="378">
        <f>IFERROR(IF(VLOOKUP($G164,IP_47_IC!$D$3:$G$37,4,FALSE)="","",VLOOKUP($G164,IP_47_IC!$D$3:$G$37,4,FALSE)),"")</f>
        <v>18.95</v>
      </c>
      <c r="CA164" s="378">
        <f>IFERROR(IF(VLOOKUP($G164,IP_47a_IC!$D$3:$G$37,4,FALSE)="","",VLOOKUP($G164,IP_47a_IC!$D$3:$G$37,4,FALSE)),"")</f>
        <v>15.647647398033135</v>
      </c>
      <c r="CB164" s="378" t="str">
        <f>IFERROR(IF(VLOOKUP($G164,IG_22_IC!$D$3:$H$22,5,FALSE)="","",VLOOKUP($G164,IG_22_IC!$D$3:$H$49,5,FALSE)),"")</f>
        <v/>
      </c>
      <c r="CC164" s="677"/>
      <c r="CD164" s="677"/>
      <c r="CE164" s="677"/>
      <c r="CF164" s="96"/>
      <c r="CG164" s="96"/>
      <c r="CH164" s="96"/>
      <c r="CI164" s="96"/>
      <c r="CJ164" s="96"/>
      <c r="CK164" s="96"/>
      <c r="CL164" s="96"/>
      <c r="CM164" s="96"/>
      <c r="CN164" s="96"/>
      <c r="CO164" s="96"/>
      <c r="CP164" s="96"/>
    </row>
    <row r="165" spans="4:94" ht="15" x14ac:dyDescent="0.25">
      <c r="D165" s="304" t="s">
        <v>278</v>
      </c>
      <c r="E165" s="205" t="s">
        <v>280</v>
      </c>
      <c r="F165" s="304" t="s">
        <v>280</v>
      </c>
      <c r="G165" s="130">
        <v>13001</v>
      </c>
      <c r="H165" s="677"/>
      <c r="I165" s="677"/>
      <c r="J165" s="677"/>
      <c r="K165" s="677"/>
      <c r="L165" s="378" t="str">
        <f>IFERROR(IF(VLOOKUP($G165,BPU_28a_I!$F$3:$J$119,4,FALSE)="","",VLOOKUP($G165,BPU_28a_I!$F$3:$J$119,4,FALSE)),"")</f>
        <v/>
      </c>
      <c r="M165" s="378"/>
      <c r="N165" s="677"/>
      <c r="O165" s="677"/>
      <c r="P165" s="677"/>
      <c r="Q165" s="677"/>
      <c r="R165" s="677"/>
      <c r="S165" s="677"/>
      <c r="T165" s="677"/>
      <c r="U165" s="677"/>
      <c r="V165" s="677"/>
      <c r="W165" s="677"/>
      <c r="X165" s="378">
        <f>IFERROR(IF(VLOOKUP($G165,DE_36_IC!$D$3:$E$37,2,FALSE)="","",VLOOKUP($G165,DE_36_IC!$D$3:$E$37,2,FALSE)),"")</f>
        <v>93.66</v>
      </c>
      <c r="Y165" s="677"/>
      <c r="Z165" s="378" t="str">
        <f>IFERROR(IF(VLOOKUP($G165,DE_25_I!$F$3:$F$119,2,FALSE)="","",VLOOKUP($G165,DE_25_I!$F$3:$F$119,2,FALSE)),"")</f>
        <v/>
      </c>
      <c r="AA165" s="95" t="s">
        <v>342</v>
      </c>
      <c r="AB165" s="677"/>
      <c r="AC165" s="677"/>
      <c r="AD165" s="677"/>
      <c r="AE165" s="677"/>
      <c r="AF165" s="677"/>
      <c r="AG165" s="677"/>
      <c r="AH165" s="378" t="str">
        <f>IFERROR(IF(VLOOKUP($G165,EA_16_IC!$D$3:$F$37,3,FALSE)="","",VLOOKUP($G165,EA_16_IC!$D$3:$F$37,3,FALSE)),"")</f>
        <v>NO</v>
      </c>
      <c r="AI165" s="677"/>
      <c r="AJ165" s="677"/>
      <c r="AK165" s="378">
        <f>IFERROR(IF(VLOOKUP($G165,EA_8_IC!$C$3:$G$37,5,FALSE)="","",VLOOKUP($G165,EA_8_IC!$C$3:$G$37,5,FALSE)),"")</f>
        <v>195.21</v>
      </c>
      <c r="AL165" s="378">
        <f>IFERROR(IF(VLOOKUP($G165,EA_9_I!$C$3:$F$37,4,FALSE)="","",VLOOKUP($G165,EA_9_I!$C$3:$F$37,4,FALSE)),"")</f>
        <v>50.97</v>
      </c>
      <c r="AM165" s="677"/>
      <c r="AN165" s="677"/>
      <c r="AO165" s="677"/>
      <c r="AP165" s="677"/>
      <c r="AQ165" s="677"/>
      <c r="AR165" s="378">
        <f>IFERROR(IF(VLOOKUP($G165,IP_33a_IC!$D$3:$E$37,2,FALSE)="","",VLOOKUP($G165,IP_33a_IC!$D$3:$E$37,2,FALSE)),"")</f>
        <v>92716.290000000023</v>
      </c>
      <c r="AS165" s="378">
        <f>IFERROR(IF(VLOOKUP($G165,IP_33b_IC!$D$3:$E$37,2,FALSE)="","",VLOOKUP($G165,IP_33b_IC!$D$3:$E$37,2,FALSE)),"")</f>
        <v>648781.02</v>
      </c>
      <c r="AT165" s="378">
        <f>IFERROR(IF(VLOOKUP($G165,IP_33c_IC!$D$3:$E$37,2,FALSE)="","",VLOOKUP($G165,IP_33c_IC!$D$3:$E$37,2,FALSE)),"")</f>
        <v>745264.3899999999</v>
      </c>
      <c r="AU165" s="677"/>
      <c r="AV165" s="677"/>
      <c r="AW165" s="677"/>
      <c r="AX165" s="677"/>
      <c r="AY165" s="677"/>
      <c r="AZ165" s="677"/>
      <c r="BA165" s="677"/>
      <c r="BB165" s="677"/>
      <c r="BC165" s="677"/>
      <c r="BD165" s="677"/>
      <c r="BE165" s="378" t="str">
        <f>IFERROR(IF(VLOOKUP($G165,IS_39a_I!#REF!,2,FALSE)="","",VLOOKUP($G165,IS_39a_I!#REF!,2,FALSE)),"")</f>
        <v/>
      </c>
      <c r="BF165" s="677"/>
      <c r="BG165" s="378">
        <f>IFERROR(IF(VLOOKUP($G165,IS_20_IC!$D$3:$G$37,4,FALSE)="","",VLOOKUP($G165,IS_20_IC!$D$3:$G$37,4,FALSE)),"")</f>
        <v>3.81</v>
      </c>
      <c r="BH165" s="378"/>
      <c r="BI165" s="378"/>
      <c r="BJ165" s="677"/>
      <c r="BK165" s="378"/>
      <c r="BL165" s="378"/>
      <c r="BM165" s="378"/>
      <c r="BN165" s="378"/>
      <c r="BO165" s="378" t="str">
        <f>IFERROR(IF(VLOOKUP($G165,DE_99_IC!$D$3:$P$35,14,FALSE)="","",VLOOKUP($G165,DE_99_IC!$D$3:$P$35,14,FALSE)),"")</f>
        <v/>
      </c>
      <c r="BP165" s="378" t="str">
        <f>IFERROR(IF(VLOOKUP($G165,DE_100_IC!$D$3:$P$35,14,FALSE)="","",VLOOKUP($G165,DE_100_IC!$D$3:$P$35,14,FALSE)),"")</f>
        <v/>
      </c>
      <c r="BQ165" s="378" t="str">
        <f>IFERROR(IF(VLOOKUP($G165,DE_101_IC!$D$3:$P$35,14,FALSE)="","",VLOOKUP($G165,DE_101_IC!$D$3:$P$35,14,FALSE)),"")</f>
        <v/>
      </c>
      <c r="BR165" s="378"/>
      <c r="BS165" s="378" t="str">
        <f>IFERROR(IF(VLOOKUP($G165,DE_98_IC!$P$3:$P$35,2,FALSE)="","",VLOOKUP($G165,DE_98_IC!$P$3:$P$35,2,FALSE)),"")</f>
        <v/>
      </c>
      <c r="BT165" s="378"/>
      <c r="BU165" s="378"/>
      <c r="BV165" s="378"/>
      <c r="BW165" s="378"/>
      <c r="BX165" s="378"/>
      <c r="BY165" s="378"/>
      <c r="BZ165" s="378">
        <f>IFERROR(IF(VLOOKUP($G165,IP_47_IC!$D$3:$G$37,4,FALSE)="","",VLOOKUP($G165,IP_47_IC!$D$3:$G$37,4,FALSE)),"")</f>
        <v>7.73</v>
      </c>
      <c r="CA165" s="378">
        <f>IFERROR(IF(VLOOKUP($G165,IP_47a_IC!$D$3:$G$37,4,FALSE)="","",VLOOKUP($G165,IP_47a_IC!$D$3:$G$37,4,FALSE)),"")</f>
        <v>6.1542620355047655</v>
      </c>
      <c r="CB165" s="378">
        <f>IFERROR(IF(VLOOKUP($G165,IG_22_IC!$D$3:$H$22,5,FALSE)="","",VLOOKUP($G165,IG_22_IC!$D$3:$H$49,5,FALSE)),"")</f>
        <v>44</v>
      </c>
      <c r="CC165" s="677"/>
      <c r="CD165" s="677"/>
      <c r="CE165" s="677"/>
      <c r="CF165" s="96"/>
      <c r="CG165" s="96"/>
      <c r="CH165" s="96"/>
      <c r="CI165" s="96"/>
      <c r="CJ165" s="96"/>
      <c r="CK165" s="96"/>
      <c r="CL165" s="96"/>
      <c r="CM165" s="96"/>
      <c r="CN165" s="96"/>
      <c r="CO165" s="96"/>
      <c r="CP165" s="96"/>
    </row>
    <row r="166" spans="4:94" ht="15" x14ac:dyDescent="0.25">
      <c r="D166" s="304" t="s">
        <v>278</v>
      </c>
      <c r="E166" s="205" t="s">
        <v>181</v>
      </c>
      <c r="F166" s="304" t="s">
        <v>325</v>
      </c>
      <c r="G166" s="130">
        <v>13501</v>
      </c>
      <c r="H166" s="677"/>
      <c r="I166" s="677"/>
      <c r="J166" s="677"/>
      <c r="K166" s="677"/>
      <c r="L166" s="378" t="str">
        <f>IFERROR(IF(VLOOKUP($G166,BPU_28a_I!$F$3:$J$119,4,FALSE)="","",VLOOKUP($G166,BPU_28a_I!$F$3:$J$119,4,FALSE)),"")</f>
        <v/>
      </c>
      <c r="M166" s="378"/>
      <c r="N166" s="677"/>
      <c r="O166" s="677"/>
      <c r="P166" s="677"/>
      <c r="Q166" s="677"/>
      <c r="R166" s="677"/>
      <c r="S166" s="677"/>
      <c r="T166" s="677"/>
      <c r="U166" s="677"/>
      <c r="V166" s="677"/>
      <c r="W166" s="677"/>
      <c r="X166" s="378" t="str">
        <f>IFERROR(IF(VLOOKUP($G166,DE_36_IC!$D$3:$E$37,2,FALSE)="","",VLOOKUP($G166,DE_36_IC!$D$3:$E$37,2,FALSE)),"")</f>
        <v>S/I</v>
      </c>
      <c r="Y166" s="677"/>
      <c r="Z166" s="378" t="str">
        <f>IFERROR(IF(VLOOKUP($G166,DE_25_I!$F$3:$F$119,2,FALSE)="","",VLOOKUP($G166,DE_25_I!$F$3:$F$119,2,FALSE)),"")</f>
        <v/>
      </c>
      <c r="AA166" s="95" t="s">
        <v>342</v>
      </c>
      <c r="AB166" s="677"/>
      <c r="AC166" s="677"/>
      <c r="AD166" s="677"/>
      <c r="AE166" s="677"/>
      <c r="AF166" s="677"/>
      <c r="AG166" s="677"/>
      <c r="AH166" s="378" t="str">
        <f>IFERROR(IF(VLOOKUP($G166,EA_16_IC!$D$3:$F$37,3,FALSE)="","",VLOOKUP($G166,EA_16_IC!$D$3:$F$37,3,FALSE)),"")</f>
        <v>S/I</v>
      </c>
      <c r="AI166" s="677"/>
      <c r="AJ166" s="677"/>
      <c r="AK166" s="378">
        <f>IFERROR(IF(VLOOKUP($G166,EA_8_IC!$C$3:$G$37,5,FALSE)="","",VLOOKUP($G166,EA_8_IC!$C$3:$G$37,5,FALSE)),"")</f>
        <v>183.39</v>
      </c>
      <c r="AL166" s="378">
        <f>IFERROR(IF(VLOOKUP($G166,EA_9_I!$C$3:$F$37,4,FALSE)="","",VLOOKUP($G166,EA_9_I!$C$3:$F$37,4,FALSE)),"")</f>
        <v>47.1</v>
      </c>
      <c r="AM166" s="677"/>
      <c r="AN166" s="677"/>
      <c r="AO166" s="677"/>
      <c r="AP166" s="677"/>
      <c r="AQ166" s="677"/>
      <c r="AR166" s="378">
        <f>IFERROR(IF(VLOOKUP($G166,IP_33a_IC!$D$3:$E$37,2,FALSE)="","",VLOOKUP($G166,IP_33a_IC!$D$3:$E$37,2,FALSE)),"")</f>
        <v>1617.87</v>
      </c>
      <c r="AS166" s="378">
        <f>IFERROR(IF(VLOOKUP($G166,IP_33b_IC!$D$3:$E$37,2,FALSE)="","",VLOOKUP($G166,IP_33b_IC!$D$3:$E$37,2,FALSE)),"")</f>
        <v>49236.08</v>
      </c>
      <c r="AT166" s="378">
        <f>IFERROR(IF(VLOOKUP($G166,IP_33c_IC!$D$3:$E$37,2,FALSE)="","",VLOOKUP($G166,IP_33c_IC!$D$3:$E$37,2,FALSE)),"")</f>
        <v>65128.42</v>
      </c>
      <c r="AU166" s="677"/>
      <c r="AV166" s="677"/>
      <c r="AW166" s="677"/>
      <c r="AX166" s="677"/>
      <c r="AY166" s="677"/>
      <c r="AZ166" s="677"/>
      <c r="BA166" s="677"/>
      <c r="BB166" s="677"/>
      <c r="BC166" s="677"/>
      <c r="BD166" s="677"/>
      <c r="BE166" s="378" t="str">
        <f>IFERROR(IF(VLOOKUP($G166,IS_39a_I!#REF!,2,FALSE)="","",VLOOKUP($G166,IS_39a_I!#REF!,2,FALSE)),"")</f>
        <v/>
      </c>
      <c r="BF166" s="677"/>
      <c r="BG166" s="378">
        <f>IFERROR(IF(VLOOKUP($G166,IS_20_IC!$D$3:$G$37,4,FALSE)="","",VLOOKUP($G166,IS_20_IC!$D$3:$G$37,4,FALSE)),"")</f>
        <v>2.17</v>
      </c>
      <c r="BH166" s="378"/>
      <c r="BI166" s="378"/>
      <c r="BJ166" s="677"/>
      <c r="BK166" s="378"/>
      <c r="BL166" s="378"/>
      <c r="BM166" s="378"/>
      <c r="BN166" s="378"/>
      <c r="BO166" s="378" t="str">
        <f>IFERROR(IF(VLOOKUP($G166,DE_99_IC!$D$3:$P$35,14,FALSE)="","",VLOOKUP($G166,DE_99_IC!$D$3:$P$35,14,FALSE)),"")</f>
        <v/>
      </c>
      <c r="BP166" s="378" t="str">
        <f>IFERROR(IF(VLOOKUP($G166,DE_100_IC!$D$3:$P$35,14,FALSE)="","",VLOOKUP($G166,DE_100_IC!$D$3:$P$35,14,FALSE)),"")</f>
        <v/>
      </c>
      <c r="BQ166" s="378" t="str">
        <f>IFERROR(IF(VLOOKUP($G166,DE_101_IC!$D$3:$P$35,14,FALSE)="","",VLOOKUP($G166,DE_101_IC!$D$3:$P$35,14,FALSE)),"")</f>
        <v/>
      </c>
      <c r="BR166" s="378"/>
      <c r="BS166" s="378" t="str">
        <f>IFERROR(IF(VLOOKUP($G166,DE_98_IC!$P$3:$P$35,2,FALSE)="","",VLOOKUP($G166,DE_98_IC!$P$3:$P$35,2,FALSE)),"")</f>
        <v/>
      </c>
      <c r="BT166" s="378"/>
      <c r="BU166" s="378"/>
      <c r="BV166" s="378"/>
      <c r="BW166" s="378"/>
      <c r="BX166" s="378"/>
      <c r="BY166" s="378"/>
      <c r="BZ166" s="378">
        <f>IFERROR(IF(VLOOKUP($G166,IP_47_IC!$D$3:$G$37,4,FALSE)="","",VLOOKUP($G166,IP_47_IC!$D$3:$G$37,4,FALSE)),"")</f>
        <v>18.77</v>
      </c>
      <c r="CA166" s="378">
        <f>IFERROR(IF(VLOOKUP($G166,IP_47a_IC!$D$3:$G$37,4,FALSE)="","",VLOOKUP($G166,IP_47a_IC!$D$3:$G$37,4,FALSE)),"")</f>
        <v>16.73808707576277</v>
      </c>
      <c r="CB166" s="378">
        <f>IFERROR(IF(VLOOKUP($G166,IG_22_IC!$D$3:$H$22,5,FALSE)="","",VLOOKUP($G166,IG_22_IC!$D$3:$H$49,5,FALSE)),"")</f>
        <v>100</v>
      </c>
      <c r="CC166" s="677"/>
      <c r="CD166" s="677"/>
      <c r="CE166" s="677"/>
      <c r="CF166" s="96"/>
      <c r="CG166" s="96"/>
      <c r="CH166" s="96"/>
      <c r="CI166" s="96"/>
      <c r="CJ166" s="96"/>
      <c r="CK166" s="96"/>
      <c r="CL166" s="96"/>
      <c r="CM166" s="96"/>
      <c r="CN166" s="96"/>
      <c r="CO166" s="96"/>
      <c r="CP166" s="96"/>
    </row>
    <row r="167" spans="4:94" ht="15" x14ac:dyDescent="0.25">
      <c r="D167" s="304" t="s">
        <v>331</v>
      </c>
      <c r="E167" s="205" t="s">
        <v>181</v>
      </c>
      <c r="F167" s="304" t="s">
        <v>332</v>
      </c>
      <c r="G167" s="130">
        <v>14101</v>
      </c>
      <c r="H167" s="677"/>
      <c r="I167" s="677"/>
      <c r="J167" s="677"/>
      <c r="K167" s="677"/>
      <c r="L167" s="378" t="str">
        <f>IFERROR(IF(VLOOKUP($G167,BPU_28a_I!$F$3:$J$119,4,FALSE)="","",VLOOKUP($G167,BPU_28a_I!$F$3:$J$119,4,FALSE)),"")</f>
        <v/>
      </c>
      <c r="M167" s="378"/>
      <c r="N167" s="677"/>
      <c r="O167" s="677"/>
      <c r="P167" s="677"/>
      <c r="Q167" s="677"/>
      <c r="R167" s="677"/>
      <c r="S167" s="677"/>
      <c r="T167" s="677"/>
      <c r="U167" s="677"/>
      <c r="V167" s="677"/>
      <c r="W167" s="677"/>
      <c r="X167" s="378">
        <f>IFERROR(IF(VLOOKUP($G167,DE_36_IC!$D$3:$E$37,2,FALSE)="","",VLOOKUP($G167,DE_36_IC!$D$3:$E$37,2,FALSE)),"")</f>
        <v>89.23</v>
      </c>
      <c r="Y167" s="677"/>
      <c r="Z167" s="378" t="str">
        <f>IFERROR(IF(VLOOKUP($G167,DE_25_I!$F$3:$F$119,2,FALSE)="","",VLOOKUP($G167,DE_25_I!$F$3:$F$119,2,FALSE)),"")</f>
        <v/>
      </c>
      <c r="AA167" s="95" t="s">
        <v>342</v>
      </c>
      <c r="AB167" s="677"/>
      <c r="AC167" s="677"/>
      <c r="AD167" s="677"/>
      <c r="AE167" s="677"/>
      <c r="AF167" s="677"/>
      <c r="AG167" s="677"/>
      <c r="AH167" s="378" t="str">
        <f>IFERROR(IF(VLOOKUP($G167,EA_16_IC!$D$3:$F$37,3,FALSE)="","",VLOOKUP($G167,EA_16_IC!$D$3:$F$37,3,FALSE)),"")</f>
        <v>NO</v>
      </c>
      <c r="AI167" s="677"/>
      <c r="AJ167" s="677"/>
      <c r="AK167" s="378">
        <f>IFERROR(IF(VLOOKUP($G167,EA_8_IC!$C$3:$G$37,5,FALSE)="","",VLOOKUP($G167,EA_8_IC!$C$3:$G$37,5,FALSE)),"")</f>
        <v>156.51</v>
      </c>
      <c r="AL167" s="378">
        <f>IFERROR(IF(VLOOKUP($G167,EA_9_I!$C$3:$F$37,4,FALSE)="","",VLOOKUP($G167,EA_9_I!$C$3:$F$37,4,FALSE)),"")</f>
        <v>35.29</v>
      </c>
      <c r="AM167" s="677"/>
      <c r="AN167" s="677"/>
      <c r="AO167" s="677"/>
      <c r="AP167" s="677"/>
      <c r="AQ167" s="677"/>
      <c r="AR167" s="378">
        <f>IFERROR(IF(VLOOKUP($G167,IP_33a_IC!$D$3:$E$37,2,FALSE)="","",VLOOKUP($G167,IP_33a_IC!$D$3:$E$37,2,FALSE)),"")</f>
        <v>2780.17</v>
      </c>
      <c r="AS167" s="378">
        <f>IFERROR(IF(VLOOKUP($G167,IP_33b_IC!$D$3:$E$37,2,FALSE)="","",VLOOKUP($G167,IP_33b_IC!$D$3:$E$37,2,FALSE)),"")</f>
        <v>12808.72</v>
      </c>
      <c r="AT167" s="378">
        <f>IFERROR(IF(VLOOKUP($G167,IP_33c_IC!$D$3:$E$37,2,FALSE)="","",VLOOKUP($G167,IP_33c_IC!$D$3:$E$37,2,FALSE)),"")</f>
        <v>20828.599999999999</v>
      </c>
      <c r="AU167" s="677"/>
      <c r="AV167" s="677"/>
      <c r="AW167" s="677"/>
      <c r="AX167" s="677"/>
      <c r="AY167" s="677"/>
      <c r="AZ167" s="677"/>
      <c r="BA167" s="677"/>
      <c r="BB167" s="677"/>
      <c r="BC167" s="677"/>
      <c r="BD167" s="677"/>
      <c r="BE167" s="378" t="str">
        <f>IFERROR(IF(VLOOKUP($G167,IS_39a_I!#REF!,2,FALSE)="","",VLOOKUP($G167,IS_39a_I!#REF!,2,FALSE)),"")</f>
        <v/>
      </c>
      <c r="BF167" s="677"/>
      <c r="BG167" s="378">
        <f>IFERROR(IF(VLOOKUP($G167,IS_20_IC!$D$3:$G$37,4,FALSE)="","",VLOOKUP($G167,IS_20_IC!$D$3:$G$37,4,FALSE)),"")</f>
        <v>2.97</v>
      </c>
      <c r="BH167" s="378"/>
      <c r="BI167" s="378"/>
      <c r="BJ167" s="677"/>
      <c r="BK167" s="378"/>
      <c r="BL167" s="378"/>
      <c r="BM167" s="378"/>
      <c r="BN167" s="378"/>
      <c r="BO167" s="378" t="str">
        <f>IFERROR(IF(VLOOKUP($G167,DE_99_IC!$D$3:$P$35,14,FALSE)="","",VLOOKUP($G167,DE_99_IC!$D$3:$P$35,14,FALSE)),"")</f>
        <v/>
      </c>
      <c r="BP167" s="378" t="str">
        <f>IFERROR(IF(VLOOKUP($G167,DE_100_IC!$D$3:$P$35,14,FALSE)="","",VLOOKUP($G167,DE_100_IC!$D$3:$P$35,14,FALSE)),"")</f>
        <v/>
      </c>
      <c r="BQ167" s="378" t="str">
        <f>IFERROR(IF(VLOOKUP($G167,DE_101_IC!$D$3:$P$35,14,FALSE)="","",VLOOKUP($G167,DE_101_IC!$D$3:$P$35,14,FALSE)),"")</f>
        <v/>
      </c>
      <c r="BR167" s="378"/>
      <c r="BS167" s="378" t="str">
        <f>IFERROR(IF(VLOOKUP($G167,DE_98_IC!$P$3:$P$35,2,FALSE)="","",VLOOKUP($G167,DE_98_IC!$P$3:$P$35,2,FALSE)),"")</f>
        <v/>
      </c>
      <c r="BT167" s="378"/>
      <c r="BU167" s="378"/>
      <c r="BV167" s="378"/>
      <c r="BW167" s="378"/>
      <c r="BX167" s="378"/>
      <c r="BY167" s="378"/>
      <c r="BZ167" s="378">
        <f>IFERROR(IF(VLOOKUP($G167,IP_47_IC!$D$3:$G$37,4,FALSE)="","",VLOOKUP($G167,IP_47_IC!$D$3:$G$37,4,FALSE)),"")</f>
        <v>23.32</v>
      </c>
      <c r="CA167" s="378">
        <f>IFERROR(IF(VLOOKUP($G167,IP_47a_IC!$D$3:$G$37,4,FALSE)="","",VLOOKUP($G167,IP_47a_IC!$D$3:$G$37,4,FALSE)),"")</f>
        <v>19.349342610850641</v>
      </c>
      <c r="CB167" s="378">
        <f>IFERROR(IF(VLOOKUP($G167,IG_22_IC!$D$3:$H$22,5,FALSE)="","",VLOOKUP($G167,IG_22_IC!$D$3:$H$49,5,FALSE)),"")</f>
        <v>80</v>
      </c>
      <c r="CC167" s="677"/>
      <c r="CD167" s="677"/>
      <c r="CE167" s="677"/>
      <c r="CF167" s="96"/>
      <c r="CG167" s="96"/>
      <c r="CH167" s="96"/>
      <c r="CI167" s="96"/>
      <c r="CJ167" s="96"/>
      <c r="CK167" s="96"/>
      <c r="CL167" s="96"/>
      <c r="CM167" s="96"/>
      <c r="CN167" s="96"/>
      <c r="CO167" s="96"/>
      <c r="CP167" s="96"/>
    </row>
    <row r="168" spans="4:94" ht="15" x14ac:dyDescent="0.25">
      <c r="D168" s="304" t="s">
        <v>333</v>
      </c>
      <c r="E168" s="205" t="s">
        <v>181</v>
      </c>
      <c r="F168" s="304" t="s">
        <v>334</v>
      </c>
      <c r="G168" s="130">
        <v>15101</v>
      </c>
      <c r="H168" s="677"/>
      <c r="I168" s="677"/>
      <c r="J168" s="677"/>
      <c r="K168" s="677"/>
      <c r="L168" s="378" t="str">
        <f>IFERROR(IF(VLOOKUP($G168,BPU_28a_I!$F$3:$J$119,4,FALSE)="","",VLOOKUP($G168,BPU_28a_I!$F$3:$J$119,4,FALSE)),"")</f>
        <v/>
      </c>
      <c r="M168" s="378"/>
      <c r="N168" s="677"/>
      <c r="O168" s="677"/>
      <c r="P168" s="677"/>
      <c r="Q168" s="677"/>
      <c r="R168" s="677"/>
      <c r="S168" s="677"/>
      <c r="T168" s="677"/>
      <c r="U168" s="677"/>
      <c r="V168" s="677"/>
      <c r="W168" s="677"/>
      <c r="X168" s="378">
        <f>IFERROR(IF(VLOOKUP($G168,DE_36_IC!$D$3:$E$37,2,FALSE)="","",VLOOKUP($G168,DE_36_IC!$D$3:$E$37,2,FALSE)),"")</f>
        <v>94.26</v>
      </c>
      <c r="Y168" s="677"/>
      <c r="Z168" s="378" t="str">
        <f>IFERROR(IF(VLOOKUP($G168,DE_25_I!$F$3:$F$119,2,FALSE)="","",VLOOKUP($G168,DE_25_I!$F$3:$F$119,2,FALSE)),"")</f>
        <v/>
      </c>
      <c r="AA168" s="95" t="s">
        <v>342</v>
      </c>
      <c r="AB168" s="677"/>
      <c r="AC168" s="677"/>
      <c r="AD168" s="677"/>
      <c r="AE168" s="677"/>
      <c r="AF168" s="677"/>
      <c r="AG168" s="677"/>
      <c r="AH168" s="378" t="str">
        <f>IFERROR(IF(VLOOKUP($G168,EA_16_IC!$D$3:$F$37,3,FALSE)="","",VLOOKUP($G168,EA_16_IC!$D$3:$F$37,3,FALSE)),"")</f>
        <v>SI</v>
      </c>
      <c r="AI168" s="677"/>
      <c r="AJ168" s="677"/>
      <c r="AK168" s="378">
        <f>IFERROR(IF(VLOOKUP($G168,EA_8_IC!$C$3:$G$37,5,FALSE)="","",VLOOKUP($G168,EA_8_IC!$C$3:$G$37,5,FALSE)),"")</f>
        <v>145.5</v>
      </c>
      <c r="AL168" s="378">
        <f>IFERROR(IF(VLOOKUP($G168,EA_9_I!$C$3:$F$37,4,FALSE)="","",VLOOKUP($G168,EA_9_I!$C$3:$F$37,4,FALSE)),"")</f>
        <v>45.52</v>
      </c>
      <c r="AM168" s="677"/>
      <c r="AN168" s="677"/>
      <c r="AO168" s="677"/>
      <c r="AP168" s="677"/>
      <c r="AQ168" s="677"/>
      <c r="AR168" s="378">
        <f>IFERROR(IF(VLOOKUP($G168,IP_33a_IC!$D$3:$E$37,2,FALSE)="","",VLOOKUP($G168,IP_33a_IC!$D$3:$E$37,2,FALSE)),"")</f>
        <v>3026.68</v>
      </c>
      <c r="AS168" s="378" t="str">
        <f>IFERROR(IF(VLOOKUP($G168,IP_33b_IC!$D$3:$E$37,2,FALSE)="","",VLOOKUP($G168,IP_33b_IC!$D$3:$E$37,2,FALSE)),"")</f>
        <v>S/I</v>
      </c>
      <c r="AT168" s="378">
        <f>IFERROR(IF(VLOOKUP($G168,IP_33c_IC!$D$3:$E$37,2,FALSE)="","",VLOOKUP($G168,IP_33c_IC!$D$3:$E$37,2,FALSE)),"")</f>
        <v>12353.97</v>
      </c>
      <c r="AU168" s="677"/>
      <c r="AV168" s="677"/>
      <c r="AW168" s="677"/>
      <c r="AX168" s="677"/>
      <c r="AY168" s="677"/>
      <c r="AZ168" s="677"/>
      <c r="BA168" s="677"/>
      <c r="BB168" s="677"/>
      <c r="BC168" s="677"/>
      <c r="BD168" s="677"/>
      <c r="BE168" s="378" t="str">
        <f>IFERROR(IF(VLOOKUP($G168,IS_39a_I!#REF!,2,FALSE)="","",VLOOKUP($G168,IS_39a_I!#REF!,2,FALSE)),"")</f>
        <v/>
      </c>
      <c r="BF168" s="677"/>
      <c r="BG168" s="378">
        <f>IFERROR(IF(VLOOKUP($G168,IS_20_IC!$D$3:$G$37,4,FALSE)="","",VLOOKUP($G168,IS_20_IC!$D$3:$G$37,4,FALSE)),"")</f>
        <v>3.25</v>
      </c>
      <c r="BH168" s="378"/>
      <c r="BI168" s="378"/>
      <c r="BJ168" s="677"/>
      <c r="BK168" s="378"/>
      <c r="BL168" s="378"/>
      <c r="BM168" s="378"/>
      <c r="BN168" s="378"/>
      <c r="BO168" s="378" t="str">
        <f>IFERROR(IF(VLOOKUP($G168,DE_99_IC!$D$3:$P$35,14,FALSE)="","",VLOOKUP($G168,DE_99_IC!$D$3:$P$35,14,FALSE)),"")</f>
        <v/>
      </c>
      <c r="BP168" s="378" t="str">
        <f>IFERROR(IF(VLOOKUP($G168,DE_100_IC!$D$3:$P$35,14,FALSE)="","",VLOOKUP($G168,DE_100_IC!$D$3:$P$35,14,FALSE)),"")</f>
        <v/>
      </c>
      <c r="BQ168" s="378" t="str">
        <f>IFERROR(IF(VLOOKUP($G168,DE_101_IC!$D$3:$P$35,14,FALSE)="","",VLOOKUP($G168,DE_101_IC!$D$3:$P$35,14,FALSE)),"")</f>
        <v/>
      </c>
      <c r="BR168" s="378"/>
      <c r="BS168" s="378" t="str">
        <f>IFERROR(IF(VLOOKUP($G168,DE_98_IC!$P$3:$P$35,2,FALSE)="","",VLOOKUP($G168,DE_98_IC!$P$3:$P$35,2,FALSE)),"")</f>
        <v/>
      </c>
      <c r="BT168" s="378"/>
      <c r="BU168" s="378"/>
      <c r="BV168" s="378"/>
      <c r="BW168" s="378"/>
      <c r="BX168" s="378"/>
      <c r="BY168" s="378"/>
      <c r="BZ168" s="378">
        <f>IFERROR(IF(VLOOKUP($G168,IP_47_IC!$D$3:$G$37,4,FALSE)="","",VLOOKUP($G168,IP_47_IC!$D$3:$G$37,4,FALSE)),"")</f>
        <v>3.68</v>
      </c>
      <c r="CA168" s="378">
        <f>IFERROR(IF(VLOOKUP($G168,IP_47a_IC!$D$3:$G$37,4,FALSE)="","",VLOOKUP($G168,IP_47a_IC!$D$3:$G$37,4,FALSE)),"")</f>
        <v>1.5190281614243222</v>
      </c>
      <c r="CB168" s="378">
        <f>IFERROR(IF(VLOOKUP($G168,IG_22_IC!$D$3:$H$22,5,FALSE)="","",VLOOKUP($G168,IG_22_IC!$D$3:$H$49,5,FALSE)),"")</f>
        <v>100</v>
      </c>
      <c r="CC168" s="677"/>
      <c r="CD168" s="677"/>
      <c r="CE168" s="677"/>
      <c r="CF168" s="96"/>
      <c r="CG168" s="96"/>
      <c r="CH168" s="96"/>
      <c r="CI168" s="96"/>
      <c r="CJ168" s="96"/>
      <c r="CK168" s="96"/>
      <c r="CL168" s="96"/>
      <c r="CM168" s="96"/>
      <c r="CN168" s="96"/>
      <c r="CO168" s="96"/>
      <c r="CP168" s="96"/>
    </row>
    <row r="169" spans="4:94" ht="15" x14ac:dyDescent="0.25">
      <c r="D169" s="304" t="s">
        <v>335</v>
      </c>
      <c r="E169" s="205" t="s">
        <v>181</v>
      </c>
      <c r="F169" s="304" t="s">
        <v>337</v>
      </c>
      <c r="G169" s="130">
        <v>16101</v>
      </c>
      <c r="H169" s="677"/>
      <c r="I169" s="677"/>
      <c r="J169" s="677"/>
      <c r="K169" s="677"/>
      <c r="L169" s="378" t="str">
        <f>IFERROR(IF(VLOOKUP($G169,BPU_28a_I!$F$3:$J$119,4,FALSE)="","",VLOOKUP($G169,BPU_28a_I!$F$3:$J$119,4,FALSE)),"")</f>
        <v/>
      </c>
      <c r="M169" s="378"/>
      <c r="N169" s="677"/>
      <c r="O169" s="677"/>
      <c r="P169" s="677"/>
      <c r="Q169" s="677"/>
      <c r="R169" s="677"/>
      <c r="S169" s="677"/>
      <c r="T169" s="677"/>
      <c r="U169" s="677"/>
      <c r="V169" s="677"/>
      <c r="W169" s="677"/>
      <c r="X169" s="378">
        <f>IFERROR(IF(VLOOKUP($G169,DE_36_IC!$D$3:$E$37,2,FALSE)="","",VLOOKUP($G169,DE_36_IC!$D$3:$E$37,2,FALSE)),"")</f>
        <v>87.74</v>
      </c>
      <c r="Y169" s="677"/>
      <c r="Z169" s="378" t="str">
        <f>IFERROR(IF(VLOOKUP($G169,DE_25_I!$F$3:$F$119,2,FALSE)="","",VLOOKUP($G169,DE_25_I!$F$3:$F$119,2,FALSE)),"")</f>
        <v/>
      </c>
      <c r="AA169" s="95" t="s">
        <v>342</v>
      </c>
      <c r="AB169" s="677"/>
      <c r="AC169" s="677"/>
      <c r="AD169" s="677"/>
      <c r="AE169" s="677"/>
      <c r="AF169" s="677"/>
      <c r="AG169" s="677"/>
      <c r="AH169" s="378" t="str">
        <f>IFERROR(IF(VLOOKUP($G169,EA_16_IC!$D$3:$F$37,3,FALSE)="","",VLOOKUP($G169,EA_16_IC!$D$3:$F$37,3,FALSE)),"")</f>
        <v>NO</v>
      </c>
      <c r="AI169" s="677"/>
      <c r="AJ169" s="677"/>
      <c r="AK169" s="378">
        <f>IFERROR(IF(VLOOKUP($G169,EA_8_IC!$C$3:$G$37,5,FALSE)="","",VLOOKUP($G169,EA_8_IC!$C$3:$G$37,5,FALSE)),"")</f>
        <v>138.78</v>
      </c>
      <c r="AL169" s="378">
        <f>IFERROR(IF(VLOOKUP($G169,EA_9_I!$C$3:$F$37,4,FALSE)="","",VLOOKUP($G169,EA_9_I!$C$3:$F$37,4,FALSE)),"")</f>
        <v>41.02</v>
      </c>
      <c r="AM169" s="677"/>
      <c r="AN169" s="677"/>
      <c r="AO169" s="677"/>
      <c r="AP169" s="677"/>
      <c r="AQ169" s="677"/>
      <c r="AR169" s="378">
        <f>IFERROR(IF(VLOOKUP($G169,IP_33a_IC!$D$3:$E$37,2,FALSE)="","",VLOOKUP($G169,IP_33a_IC!$D$3:$E$37,2,FALSE)),"")</f>
        <v>3437.06</v>
      </c>
      <c r="AS169" s="378">
        <f>IFERROR(IF(VLOOKUP($G169,IP_33b_IC!$D$3:$E$37,2,FALSE)="","",VLOOKUP($G169,IP_33b_IC!$D$3:$E$37,2,FALSE)),"")</f>
        <v>91949.55</v>
      </c>
      <c r="AT169" s="378">
        <f>IFERROR(IF(VLOOKUP($G169,IP_33c_IC!$D$3:$E$37,2,FALSE)="","",VLOOKUP($G169,IP_33c_IC!$D$3:$E$37,2,FALSE)),"")</f>
        <v>0</v>
      </c>
      <c r="AU169" s="677"/>
      <c r="AV169" s="677"/>
      <c r="AW169" s="677"/>
      <c r="AX169" s="677"/>
      <c r="AY169" s="677"/>
      <c r="AZ169" s="677"/>
      <c r="BA169" s="677"/>
      <c r="BB169" s="677"/>
      <c r="BC169" s="677"/>
      <c r="BD169" s="677"/>
      <c r="BE169" s="378" t="str">
        <f>IFERROR(IF(VLOOKUP($G169,IS_39a_I!#REF!,2,FALSE)="","",VLOOKUP($G169,IS_39a_I!#REF!,2,FALSE)),"")</f>
        <v/>
      </c>
      <c r="BF169" s="677"/>
      <c r="BG169" s="378">
        <f>IFERROR(IF(VLOOKUP($G169,IS_20_IC!$D$3:$G$37,4,FALSE)="","",VLOOKUP($G169,IS_20_IC!$D$3:$G$37,4,FALSE)),"")</f>
        <v>3.94</v>
      </c>
      <c r="BH169" s="378"/>
      <c r="BI169" s="378"/>
      <c r="BJ169" s="677"/>
      <c r="BK169" s="378"/>
      <c r="BL169" s="378"/>
      <c r="BM169" s="378"/>
      <c r="BN169" s="378"/>
      <c r="BO169" s="378" t="str">
        <f>IFERROR(IF(VLOOKUP($G169,DE_99_IC!$D$3:$P$35,14,FALSE)="","",VLOOKUP($G169,DE_99_IC!$D$3:$P$35,14,FALSE)),"")</f>
        <v/>
      </c>
      <c r="BP169" s="378" t="str">
        <f>IFERROR(IF(VLOOKUP($G169,DE_100_IC!$D$3:$P$35,14,FALSE)="","",VLOOKUP($G169,DE_100_IC!$D$3:$P$35,14,FALSE)),"")</f>
        <v/>
      </c>
      <c r="BQ169" s="378" t="str">
        <f>IFERROR(IF(VLOOKUP($G169,DE_101_IC!$D$3:$P$35,14,FALSE)="","",VLOOKUP($G169,DE_101_IC!$D$3:$P$35,14,FALSE)),"")</f>
        <v/>
      </c>
      <c r="BR169" s="378"/>
      <c r="BS169" s="378" t="str">
        <f>IFERROR(IF(VLOOKUP($G169,DE_98_IC!$P$3:$P$35,2,FALSE)="","",VLOOKUP($G169,DE_98_IC!$P$3:$P$35,2,FALSE)),"")</f>
        <v/>
      </c>
      <c r="BT169" s="378"/>
      <c r="BU169" s="378"/>
      <c r="BV169" s="378"/>
      <c r="BW169" s="378"/>
      <c r="BX169" s="378"/>
      <c r="BY169" s="378"/>
      <c r="BZ169" s="378">
        <f>IFERROR(IF(VLOOKUP($G169,IP_47_IC!$D$3:$G$37,4,FALSE)="","",VLOOKUP($G169,IP_47_IC!$D$3:$G$37,4,FALSE)),"")</f>
        <v>15.55</v>
      </c>
      <c r="CA169" s="378">
        <f>IFERROR(IF(VLOOKUP($G169,IP_47a_IC!$D$3:$G$37,4,FALSE)="","",VLOOKUP($G169,IP_47a_IC!$D$3:$G$37,4,FALSE)),"")</f>
        <v>14.314629324702407</v>
      </c>
      <c r="CB169" s="378" t="str">
        <f>IFERROR(IF(VLOOKUP($G169,IG_22_IC!$D$3:$H$22,5,FALSE)="","",VLOOKUP($G169,IG_22_IC!$D$3:$H$49,5,FALSE)),"")</f>
        <v/>
      </c>
      <c r="CC169" s="677"/>
      <c r="CD169" s="677"/>
      <c r="CE169" s="677"/>
      <c r="CF169" s="96"/>
      <c r="CG169" s="96"/>
      <c r="CH169" s="96"/>
      <c r="CI169" s="96"/>
      <c r="CJ169" s="96"/>
      <c r="CK169" s="96"/>
      <c r="CL169" s="96"/>
      <c r="CM169" s="96"/>
      <c r="CN169" s="96"/>
      <c r="CO169" s="96"/>
      <c r="CP169" s="96"/>
    </row>
    <row r="170" spans="4:94" ht="15" x14ac:dyDescent="0.25">
      <c r="D170" s="304" t="s">
        <v>335</v>
      </c>
      <c r="E170" s="205" t="s">
        <v>181</v>
      </c>
      <c r="F170" s="303" t="s">
        <v>341</v>
      </c>
      <c r="G170" s="130">
        <v>16301</v>
      </c>
      <c r="H170" s="677"/>
      <c r="I170" s="677"/>
      <c r="J170" s="677"/>
      <c r="K170" s="677"/>
      <c r="L170" s="378" t="str">
        <f>IFERROR(IF(VLOOKUP($G170,BPU_28a_I!$F$3:$J$119,4,FALSE)="","",VLOOKUP($G170,BPU_28a_I!$F$3:$J$119,4,FALSE)),"")</f>
        <v/>
      </c>
      <c r="M170" s="378"/>
      <c r="N170" s="677"/>
      <c r="O170" s="677"/>
      <c r="P170" s="677"/>
      <c r="Q170" s="677"/>
      <c r="R170" s="677"/>
      <c r="S170" s="677"/>
      <c r="T170" s="677"/>
      <c r="U170" s="677"/>
      <c r="V170" s="677"/>
      <c r="W170" s="677"/>
      <c r="X170" s="378" t="str">
        <f>IFERROR(IF(VLOOKUP($G170,DE_36_IC!$D$3:$E$37,2,FALSE)="","",VLOOKUP($G170,DE_36_IC!$D$3:$E$37,2,FALSE)),"")</f>
        <v>S/I</v>
      </c>
      <c r="Y170" s="677"/>
      <c r="Z170" s="378" t="str">
        <f>IFERROR(IF(VLOOKUP($G170,DE_25_I!$F$3:$F$119,2,FALSE)="","",VLOOKUP($G170,DE_25_I!$F$3:$F$119,2,FALSE)),"")</f>
        <v/>
      </c>
      <c r="AA170" s="95" t="s">
        <v>342</v>
      </c>
      <c r="AB170" s="677"/>
      <c r="AC170" s="677"/>
      <c r="AD170" s="677"/>
      <c r="AE170" s="677"/>
      <c r="AF170" s="677"/>
      <c r="AG170" s="677"/>
      <c r="AH170" s="378" t="str">
        <f>IFERROR(IF(VLOOKUP($G170,EA_16_IC!$D$3:$F$37,3,FALSE)="","",VLOOKUP($G170,EA_16_IC!$D$3:$F$37,3,FALSE)),"")</f>
        <v>S/I</v>
      </c>
      <c r="AI170" s="677"/>
      <c r="AJ170" s="677"/>
      <c r="AK170" s="378">
        <f>IFERROR(IF(VLOOKUP($G170,EA_8_IC!$C$3:$G$37,5,FALSE)="","",VLOOKUP($G170,EA_8_IC!$C$3:$G$37,5,FALSE)),"")</f>
        <v>177.59</v>
      </c>
      <c r="AL170" s="378">
        <f>IFERROR(IF(VLOOKUP($G170,EA_9_I!$C$3:$F$37,4,FALSE)="","",VLOOKUP($G170,EA_9_I!$C$3:$F$37,4,FALSE)),"")</f>
        <v>44.59</v>
      </c>
      <c r="AM170" s="677"/>
      <c r="AN170" s="677"/>
      <c r="AO170" s="677"/>
      <c r="AP170" s="677"/>
      <c r="AQ170" s="677"/>
      <c r="AR170" s="378">
        <f>IFERROR(IF(VLOOKUP($G170,IP_33a_IC!$D$3:$E$37,2,FALSE)="","",VLOOKUP($G170,IP_33a_IC!$D$3:$E$37,2,FALSE)),"")</f>
        <v>785.86</v>
      </c>
      <c r="AS170" s="378">
        <f>IFERROR(IF(VLOOKUP($G170,IP_33b_IC!$D$3:$E$37,2,FALSE)="","",VLOOKUP($G170,IP_33b_IC!$D$3:$E$37,2,FALSE)),"")</f>
        <v>69728.490000000005</v>
      </c>
      <c r="AT170" s="378">
        <f>IFERROR(IF(VLOOKUP($G170,IP_33c_IC!$D$3:$E$37,2,FALSE)="","",VLOOKUP($G170,IP_33c_IC!$D$3:$E$37,2,FALSE)),"")</f>
        <v>0</v>
      </c>
      <c r="AU170" s="677"/>
      <c r="AV170" s="677"/>
      <c r="AW170" s="677"/>
      <c r="AX170" s="677"/>
      <c r="AY170" s="677"/>
      <c r="AZ170" s="677"/>
      <c r="BA170" s="677"/>
      <c r="BB170" s="677"/>
      <c r="BC170" s="677"/>
      <c r="BD170" s="677"/>
      <c r="BE170" s="378" t="str">
        <f>IFERROR(IF(VLOOKUP($G170,IS_39a_I!#REF!,2,FALSE)="","",VLOOKUP($G170,IS_39a_I!#REF!,2,FALSE)),"")</f>
        <v/>
      </c>
      <c r="BF170" s="677"/>
      <c r="BG170" s="378">
        <f>IFERROR(IF(VLOOKUP($G170,IS_20_IC!$D$3:$G$37,4,FALSE)="","",VLOOKUP($G170,IS_20_IC!$D$3:$G$37,4,FALSE)),"")</f>
        <v>4.17</v>
      </c>
      <c r="BH170" s="378"/>
      <c r="BI170" s="378"/>
      <c r="BJ170" s="677"/>
      <c r="BK170" s="378"/>
      <c r="BL170" s="378"/>
      <c r="BM170" s="378"/>
      <c r="BN170" s="378"/>
      <c r="BO170" s="378" t="str">
        <f>IFERROR(IF(VLOOKUP($G170,DE_99_IC!$D$3:$P$35,14,FALSE)="","",VLOOKUP($G170,DE_99_IC!$D$3:$P$35,14,FALSE)),"")</f>
        <v/>
      </c>
      <c r="BP170" s="378" t="str">
        <f>IFERROR(IF(VLOOKUP($G170,DE_100_IC!$D$3:$P$35,14,FALSE)="","",VLOOKUP($G170,DE_100_IC!$D$3:$P$35,14,FALSE)),"")</f>
        <v/>
      </c>
      <c r="BQ170" s="378" t="str">
        <f>IFERROR(IF(VLOOKUP($G170,DE_101_IC!$D$3:$P$35,14,FALSE)="","",VLOOKUP($G170,DE_101_IC!$D$3:$P$35,14,FALSE)),"")</f>
        <v/>
      </c>
      <c r="BR170" s="378"/>
      <c r="BS170" s="378" t="str">
        <f>IFERROR(IF(VLOOKUP($G170,DE_98_IC!$P$3:$P$35,2,FALSE)="","",VLOOKUP($G170,DE_98_IC!$P$3:$P$35,2,FALSE)),"")</f>
        <v/>
      </c>
      <c r="BT170" s="378"/>
      <c r="BU170" s="378"/>
      <c r="BV170" s="378"/>
      <c r="BW170" s="378"/>
      <c r="BX170" s="378"/>
      <c r="BY170" s="378"/>
      <c r="BZ170" s="378">
        <f>IFERROR(IF(VLOOKUP($G170,IP_47_IC!$D$3:$G$37,4,FALSE)="","",VLOOKUP($G170,IP_47_IC!$D$3:$G$37,4,FALSE)),"")</f>
        <v>24.6</v>
      </c>
      <c r="CA170" s="378">
        <f>IFERROR(IF(VLOOKUP($G170,IP_47a_IC!$D$3:$G$37,4,FALSE)="","",VLOOKUP($G170,IP_47a_IC!$D$3:$G$37,4,FALSE)),"")</f>
        <v>21.380804370349438</v>
      </c>
      <c r="CB170" s="378" t="str">
        <f>IFERROR(IF(VLOOKUP($G170,IG_22_IC!$D$3:$H$22,5,FALSE)="","",VLOOKUP($G170,IG_22_IC!$D$3:$H$49,5,FALSE)),"")</f>
        <v/>
      </c>
      <c r="CC170" s="677"/>
      <c r="CD170" s="677"/>
      <c r="CE170" s="677"/>
      <c r="CF170" s="96"/>
      <c r="CG170" s="96"/>
      <c r="CH170" s="96"/>
      <c r="CI170" s="96"/>
      <c r="CJ170" s="96"/>
      <c r="CK170" s="96"/>
      <c r="CL170" s="96"/>
      <c r="CM170" s="96"/>
      <c r="CN170" s="96"/>
      <c r="CO170" s="96"/>
      <c r="CP170" s="96"/>
    </row>
    <row r="171" spans="4:94" x14ac:dyDescent="0.25">
      <c r="BO171" s="69" t="str">
        <f>IFERROR(IF(VLOOKUP($G171,DE_99_IC!$D$3:$P$35,14,FALSE)="","",VLOOKUP($G171,DE_99_IC!$D$3:$P$35,14,FALSE)),"")</f>
        <v/>
      </c>
    </row>
    <row r="172" spans="4:94" ht="30" x14ac:dyDescent="0.25">
      <c r="BE172" s="255" t="s">
        <v>355</v>
      </c>
      <c r="BF172" s="255" t="s">
        <v>174</v>
      </c>
      <c r="BG172" s="255" t="s">
        <v>356</v>
      </c>
      <c r="BH172" s="255" t="s">
        <v>176</v>
      </c>
      <c r="BL172" s="692" t="s">
        <v>174</v>
      </c>
      <c r="BM172" s="692" t="s">
        <v>176</v>
      </c>
      <c r="BN172" s="695" t="s">
        <v>357</v>
      </c>
      <c r="BO172" s="171" t="str">
        <f>IFERROR(IF(VLOOKUP($G172,DE_99_IC!$D$3:$P$35,14,FALSE)="","",VLOOKUP($G172,DE_99_IC!$D$3:$P$35,14,FALSE)),"")</f>
        <v/>
      </c>
      <c r="BP172" s="171"/>
      <c r="BQ172" s="171"/>
      <c r="BR172" s="171"/>
      <c r="BS172" s="171"/>
    </row>
    <row r="173" spans="4:94" ht="15" x14ac:dyDescent="0.2">
      <c r="BE173" s="155">
        <v>1031</v>
      </c>
      <c r="BF173" s="156" t="s">
        <v>179</v>
      </c>
      <c r="BG173" s="156" t="s">
        <v>358</v>
      </c>
      <c r="BH173" s="156" t="s">
        <v>181</v>
      </c>
      <c r="BI173" s="157">
        <v>1.88</v>
      </c>
      <c r="BL173" s="693" t="s">
        <v>333</v>
      </c>
      <c r="BM173" s="691" t="s">
        <v>181</v>
      </c>
      <c r="BN173" s="693" t="s">
        <v>1661</v>
      </c>
      <c r="BO173" s="696">
        <f>IFERROR(IF(VLOOKUP($BN173,DE_99_IC!$C$3:$P$35,14,FALSE)="","",VLOOKUP($BN173,DE_99_IC!$C$3:$P$35,14,FALSE)),"")</f>
        <v>8.2804720492669706</v>
      </c>
      <c r="BP173" s="696">
        <f>IFERROR(IF(VLOOKUP($BN173,DE_100_IC!$C$3:$P$35,14,FALSE)="","",VLOOKUP($BN173,DE_100_IC!$C$3:$P$35,14,FALSE)),"")</f>
        <v>13.746355562759726</v>
      </c>
      <c r="BQ173" s="696">
        <f>IFERROR(IF(VLOOKUP($BN173,DE_101_IC!$C$3:$P$35,14,FALSE)="","",VLOOKUP($BN173,DE_101_IC!$C$3:$P$35,14,FALSE)),"")</f>
        <v>77.973172387973293</v>
      </c>
      <c r="BR173" s="696">
        <f>IFERROR(IF(VLOOKUP($BN173,DE_18_IC!$C$3:$P$35,2,FALSE)="","",VLOOKUP($BN173,DE_18_IC!$C$3:$P$35,2,FALSE)),"")</f>
        <v>7.46</v>
      </c>
      <c r="BS173" s="696">
        <f>IFERROR(IF(VLOOKUP($BN173,DE_98_IC!$C$3:$P$35,14,FALSE)="","",VLOOKUP($BN173,DE_98_IC!$C$3:$P$35,14,FALSE)),"")</f>
        <v>23.51</v>
      </c>
    </row>
    <row r="174" spans="4:94" ht="15" x14ac:dyDescent="0.2">
      <c r="BE174" s="155">
        <v>2003</v>
      </c>
      <c r="BF174" s="156" t="s">
        <v>184</v>
      </c>
      <c r="BG174" s="156" t="s">
        <v>184</v>
      </c>
      <c r="BH174" s="156" t="s">
        <v>181</v>
      </c>
      <c r="BI174" s="157">
        <v>1.26</v>
      </c>
      <c r="BL174" s="693" t="s">
        <v>179</v>
      </c>
      <c r="BM174" s="691" t="s">
        <v>181</v>
      </c>
      <c r="BN174" s="693" t="s">
        <v>183</v>
      </c>
      <c r="BO174" s="696">
        <f>IFERROR(IF(VLOOKUP($BN174,DE_99_IC!$C$3:$P$35,14,FALSE)="","",VLOOKUP($BN174,DE_99_IC!$C$3:$P$35,14,FALSE)),"")</f>
        <v>7.5171526259184134</v>
      </c>
      <c r="BP174" s="696">
        <f>IFERROR(IF(VLOOKUP($BN174,DE_100_IC!$C$3:$P$35,14,FALSE)="","",VLOOKUP($BN174,DE_100_IC!$C$3:$P$35,14,FALSE)),"")</f>
        <v>16.706909325644659</v>
      </c>
      <c r="BQ174" s="696">
        <f>IFERROR(IF(VLOOKUP($BN174,DE_101_IC!$C$3:$P$35,14,FALSE)="","",VLOOKUP($BN174,DE_101_IC!$C$3:$P$35,14,FALSE)),"")</f>
        <v>75.775938048436927</v>
      </c>
      <c r="BR174" s="696">
        <f>IFERROR(IF(VLOOKUP($BN174,DE_18_IC!$C$3:$P$35,2,FALSE)="","",VLOOKUP($BN174,DE_18_IC!$C$3:$P$35,2,FALSE)),"")</f>
        <v>10.59</v>
      </c>
      <c r="BS174" s="696">
        <f>IFERROR(IF(VLOOKUP($BN174,DE_98_IC!$C$3:$P$35,14,FALSE)="","",VLOOKUP($BN174,DE_98_IC!$C$3:$P$35,14,FALSE)),"")</f>
        <v>31.85</v>
      </c>
    </row>
    <row r="175" spans="4:94" ht="15" x14ac:dyDescent="0.2">
      <c r="BE175" s="155">
        <v>2005</v>
      </c>
      <c r="BF175" s="156" t="s">
        <v>184</v>
      </c>
      <c r="BG175" s="156" t="s">
        <v>186</v>
      </c>
      <c r="BH175" s="156" t="s">
        <v>181</v>
      </c>
      <c r="BI175" s="157">
        <v>1.82</v>
      </c>
      <c r="BL175" s="693" t="s">
        <v>179</v>
      </c>
      <c r="BM175" s="691" t="s">
        <v>181</v>
      </c>
      <c r="BN175" s="693" t="s">
        <v>1662</v>
      </c>
      <c r="BO175" s="696">
        <f>IFERROR(IF(VLOOKUP($BN175,DE_99_IC!$C$3:$P$35,14,FALSE)="","",VLOOKUP($BN175,DE_99_IC!$C$3:$P$35,14,FALSE)),"")</f>
        <v>7.2331197713485871</v>
      </c>
      <c r="BP175" s="696">
        <f>IFERROR(IF(VLOOKUP($BN175,DE_100_IC!$C$3:$P$35,14,FALSE)="","",VLOOKUP($BN175,DE_100_IC!$C$3:$P$35,14,FALSE)),"")</f>
        <v>9.0353534096951194</v>
      </c>
      <c r="BQ175" s="696">
        <f>IFERROR(IF(VLOOKUP($BN175,DE_101_IC!$C$3:$P$35,14,FALSE)="","",VLOOKUP($BN175,DE_101_IC!$C$3:$P$35,14,FALSE)),"")</f>
        <v>83.731526818956297</v>
      </c>
      <c r="BR175" s="696">
        <f>IFERROR(IF(VLOOKUP($BN175,DE_18_IC!$C$3:$P$35,2,FALSE)="","",VLOOKUP($BN175,DE_18_IC!$C$3:$P$35,2,FALSE)),"")</f>
        <v>8.18</v>
      </c>
      <c r="BS175" s="696">
        <f>IFERROR(IF(VLOOKUP($BN175,DE_98_IC!$C$3:$P$35,14,FALSE)="","",VLOOKUP($BN175,DE_98_IC!$C$3:$P$35,14,FALSE)),"")</f>
        <v>20.98</v>
      </c>
    </row>
    <row r="176" spans="4:94" ht="15" x14ac:dyDescent="0.2">
      <c r="BE176" s="155">
        <v>3018</v>
      </c>
      <c r="BF176" s="156" t="s">
        <v>187</v>
      </c>
      <c r="BG176" s="156" t="s">
        <v>188</v>
      </c>
      <c r="BH176" s="156" t="s">
        <v>181</v>
      </c>
      <c r="BI176" s="157">
        <v>0.67</v>
      </c>
      <c r="BL176" s="693" t="s">
        <v>184</v>
      </c>
      <c r="BM176" s="691" t="s">
        <v>181</v>
      </c>
      <c r="BN176" s="693" t="s">
        <v>1663</v>
      </c>
      <c r="BO176" s="696">
        <f>IFERROR(IF(VLOOKUP($BN176,DE_99_IC!$C$3:$P$35,14,FALSE)="","",VLOOKUP($BN176,DE_99_IC!$C$3:$P$35,14,FALSE)),"")</f>
        <v>15.047499088288372</v>
      </c>
      <c r="BP176" s="696">
        <f>IFERROR(IF(VLOOKUP($BN176,DE_100_IC!$C$3:$P$35,14,FALSE)="","",VLOOKUP($BN176,DE_100_IC!$C$3:$P$35,14,FALSE)),"")</f>
        <v>15.681409282404104</v>
      </c>
      <c r="BQ176" s="696">
        <f>IFERROR(IF(VLOOKUP($BN176,DE_101_IC!$C$3:$P$35,14,FALSE)="","",VLOOKUP($BN176,DE_101_IC!$C$3:$P$35,14,FALSE)),"")</f>
        <v>69.27109162930752</v>
      </c>
      <c r="BR176" s="696">
        <f>IFERROR(IF(VLOOKUP($BN176,DE_18_IC!$C$3:$P$35,2,FALSE)="","",VLOOKUP($BN176,DE_18_IC!$C$3:$P$35,2,FALSE)),"")</f>
        <v>8.7899999999999991</v>
      </c>
      <c r="BS176" s="696">
        <f>IFERROR(IF(VLOOKUP($BN176,DE_98_IC!$C$3:$P$35,14,FALSE)="","",VLOOKUP($BN176,DE_98_IC!$C$3:$P$35,14,FALSE)),"")</f>
        <v>15.29</v>
      </c>
    </row>
    <row r="177" spans="57:71" ht="15" x14ac:dyDescent="0.2">
      <c r="BE177" s="155">
        <v>3064</v>
      </c>
      <c r="BF177" s="156" t="s">
        <v>187</v>
      </c>
      <c r="BG177" s="156" t="s">
        <v>190</v>
      </c>
      <c r="BH177" s="156" t="s">
        <v>181</v>
      </c>
      <c r="BI177" s="157">
        <v>1.59</v>
      </c>
      <c r="BL177" s="693" t="s">
        <v>184</v>
      </c>
      <c r="BM177" s="691" t="s">
        <v>181</v>
      </c>
      <c r="BN177" s="694" t="s">
        <v>1664</v>
      </c>
      <c r="BO177" s="696">
        <f>IFERROR(IF(VLOOKUP($BN177,DE_99_IC!$C$3:$P$35,14,FALSE)="","",VLOOKUP($BN177,DE_99_IC!$C$3:$P$35,14,FALSE)),"")</f>
        <v>34.039151181963582</v>
      </c>
      <c r="BP177" s="696">
        <f>IFERROR(IF(VLOOKUP($BN177,DE_100_IC!$C$3:$P$35,14,FALSE)="","",VLOOKUP($BN177,DE_100_IC!$C$3:$P$35,14,FALSE)),"")</f>
        <v>7.8406189498325203</v>
      </c>
      <c r="BQ177" s="696">
        <f>IFERROR(IF(VLOOKUP($BN177,DE_101_IC!$C$3:$P$35,14,FALSE)="","",VLOOKUP($BN177,DE_101_IC!$C$3:$P$35,14,FALSE)),"")</f>
        <v>58.120229868203893</v>
      </c>
      <c r="BR177" s="696">
        <f>IFERROR(IF(VLOOKUP($BN177,DE_18_IC!$C$3:$P$35,2,FALSE)="","",VLOOKUP($BN177,DE_18_IC!$C$3:$P$35,2,FALSE)),"")</f>
        <v>10.15</v>
      </c>
      <c r="BS177" s="696">
        <f>IFERROR(IF(VLOOKUP($BN177,DE_98_IC!$C$3:$P$35,14,FALSE)="","",VLOOKUP($BN177,DE_98_IC!$C$3:$P$35,14,FALSE)),"")</f>
        <v>17.420000000000002</v>
      </c>
    </row>
    <row r="178" spans="57:71" ht="15" x14ac:dyDescent="0.2">
      <c r="BE178" s="155">
        <v>3068</v>
      </c>
      <c r="BF178" s="156" t="s">
        <v>187</v>
      </c>
      <c r="BG178" s="156" t="s">
        <v>192</v>
      </c>
      <c r="BH178" s="156" t="s">
        <v>181</v>
      </c>
      <c r="BI178" s="157">
        <v>3.43</v>
      </c>
      <c r="BL178" s="693" t="s">
        <v>187</v>
      </c>
      <c r="BM178" s="691" t="s">
        <v>181</v>
      </c>
      <c r="BN178" s="694" t="s">
        <v>1665</v>
      </c>
      <c r="BO178" s="696">
        <f>IFERROR(IF(VLOOKUP($BN178,DE_99_IC!$C$3:$P$35,14,FALSE)="","",VLOOKUP($BN178,DE_99_IC!$C$3:$P$35,14,FALSE)),"")</f>
        <v>18.614139535383131</v>
      </c>
      <c r="BP178" s="696">
        <f>IFERROR(IF(VLOOKUP($BN178,DE_100_IC!$C$3:$P$35,14,FALSE)="","",VLOOKUP($BN178,DE_100_IC!$C$3:$P$35,14,FALSE)),"")</f>
        <v>13.104349310948233</v>
      </c>
      <c r="BQ178" s="696">
        <f>IFERROR(IF(VLOOKUP($BN178,DE_101_IC!$C$3:$P$35,14,FALSE)="","",VLOOKUP($BN178,DE_101_IC!$C$3:$P$35,14,FALSE)),"")</f>
        <v>68.281511153668646</v>
      </c>
      <c r="BR178" s="696">
        <f>IFERROR(IF(VLOOKUP($BN178,DE_18_IC!$C$3:$P$35,2,FALSE)="","",VLOOKUP($BN178,DE_18_IC!$C$3:$P$35,2,FALSE)),"")</f>
        <v>7.55</v>
      </c>
      <c r="BS178" s="696">
        <f>IFERROR(IF(VLOOKUP($BN178,DE_98_IC!$C$3:$P$35,14,FALSE)="","",VLOOKUP($BN178,DE_98_IC!$C$3:$P$35,14,FALSE)),"")</f>
        <v>21.74</v>
      </c>
    </row>
    <row r="179" spans="57:71" ht="15" x14ac:dyDescent="0.2">
      <c r="BE179" s="155">
        <v>4107</v>
      </c>
      <c r="BF179" s="156" t="s">
        <v>193</v>
      </c>
      <c r="BG179" s="156" t="s">
        <v>359</v>
      </c>
      <c r="BH179" s="156" t="s">
        <v>181</v>
      </c>
      <c r="BI179" s="157">
        <v>3.29</v>
      </c>
      <c r="BL179" s="693" t="s">
        <v>187</v>
      </c>
      <c r="BM179" s="691" t="s">
        <v>181</v>
      </c>
      <c r="BN179" s="693" t="s">
        <v>1666</v>
      </c>
      <c r="BO179" s="696">
        <f>IFERROR(IF(VLOOKUP($BN179,DE_99_IC!$C$3:$P$35,14,FALSE)="","",VLOOKUP($BN179,DE_99_IC!$C$3:$P$35,14,FALSE)),"")</f>
        <v>18.490574485321019</v>
      </c>
      <c r="BP179" s="696">
        <f>IFERROR(IF(VLOOKUP($BN179,DE_100_IC!$C$3:$P$35,14,FALSE)="","",VLOOKUP($BN179,DE_100_IC!$C$3:$P$35,14,FALSE)),"")</f>
        <v>17.153578049287681</v>
      </c>
      <c r="BQ179" s="696">
        <f>IFERROR(IF(VLOOKUP($BN179,DE_101_IC!$C$3:$P$35,14,FALSE)="","",VLOOKUP($BN179,DE_101_IC!$C$3:$P$35,14,FALSE)),"")</f>
        <v>64.355847465391292</v>
      </c>
      <c r="BR179" s="696">
        <f>IFERROR(IF(VLOOKUP($BN179,DE_18_IC!$C$3:$P$35,2,FALSE)="","",VLOOKUP($BN179,DE_18_IC!$C$3:$P$35,2,FALSE)),"")</f>
        <v>8.77</v>
      </c>
      <c r="BS179" s="696">
        <f>IFERROR(IF(VLOOKUP($BN179,DE_98_IC!$C$3:$P$35,14,FALSE)="","",VLOOKUP($BN179,DE_98_IC!$C$3:$P$35,14,FALSE)),"")</f>
        <v>23.1</v>
      </c>
    </row>
    <row r="180" spans="57:71" ht="15" x14ac:dyDescent="0.2">
      <c r="BE180" s="155">
        <v>4144</v>
      </c>
      <c r="BF180" s="156" t="s">
        <v>193</v>
      </c>
      <c r="BG180" s="156" t="s">
        <v>198</v>
      </c>
      <c r="BH180" s="156" t="s">
        <v>181</v>
      </c>
      <c r="BI180" s="157">
        <v>1.89</v>
      </c>
      <c r="BL180" s="693" t="s">
        <v>193</v>
      </c>
      <c r="BM180" s="691" t="s">
        <v>181</v>
      </c>
      <c r="BN180" s="693" t="s">
        <v>1667</v>
      </c>
      <c r="BO180" s="696">
        <f>IFERROR(IF(VLOOKUP($BN180,DE_99_IC!$C$3:$P$35,14,FALSE)="","",VLOOKUP($BN180,DE_99_IC!$C$3:$P$35,14,FALSE)),"")</f>
        <v>8.3656694106017468</v>
      </c>
      <c r="BP180" s="696">
        <f>IFERROR(IF(VLOOKUP($BN180,DE_100_IC!$C$3:$P$35,14,FALSE)="","",VLOOKUP($BN180,DE_100_IC!$C$3:$P$35,14,FALSE)),"")</f>
        <v>20.809311728476956</v>
      </c>
      <c r="BQ180" s="696">
        <f>IFERROR(IF(VLOOKUP($BN180,DE_101_IC!$C$3:$P$35,14,FALSE)="","",VLOOKUP($BN180,DE_101_IC!$C$3:$P$35,14,FALSE)),"")</f>
        <v>70.825018860921304</v>
      </c>
      <c r="BR180" s="696">
        <f>IFERROR(IF(VLOOKUP($BN180,DE_18_IC!$C$3:$P$35,2,FALSE)="","",VLOOKUP($BN180,DE_18_IC!$C$3:$P$35,2,FALSE)),"")</f>
        <v>8.5</v>
      </c>
      <c r="BS180" s="696">
        <f>IFERROR(IF(VLOOKUP($BN180,DE_98_IC!$C$3:$P$35,14,FALSE)="","",VLOOKUP($BN180,DE_98_IC!$C$3:$P$35,14,FALSE)),"")</f>
        <v>22.98</v>
      </c>
    </row>
    <row r="181" spans="57:71" ht="15" x14ac:dyDescent="0.2">
      <c r="BE181" s="155">
        <v>5006</v>
      </c>
      <c r="BF181" s="156" t="s">
        <v>199</v>
      </c>
      <c r="BG181" s="156" t="s">
        <v>201</v>
      </c>
      <c r="BH181" s="156" t="s">
        <v>181</v>
      </c>
      <c r="BI181" s="157">
        <v>2.98</v>
      </c>
      <c r="BL181" s="693" t="s">
        <v>193</v>
      </c>
      <c r="BM181" s="691" t="s">
        <v>181</v>
      </c>
      <c r="BN181" s="693" t="s">
        <v>1668</v>
      </c>
      <c r="BO181" s="696">
        <f>IFERROR(IF(VLOOKUP($BN181,DE_99_IC!$C$3:$P$35,14,FALSE)="","",VLOOKUP($BN181,DE_99_IC!$C$3:$P$35,14,FALSE)),"")</f>
        <v>9.7812827890042531</v>
      </c>
      <c r="BP181" s="696">
        <f>IFERROR(IF(VLOOKUP($BN181,DE_100_IC!$C$3:$P$35,14,FALSE)="","",VLOOKUP($BN181,DE_100_IC!$C$3:$P$35,14,FALSE)),"")</f>
        <v>16.226258677735487</v>
      </c>
      <c r="BQ181" s="696">
        <f>IFERROR(IF(VLOOKUP($BN181,DE_101_IC!$C$3:$P$35,14,FALSE)="","",VLOOKUP($BN181,DE_101_IC!$C$3:$P$35,14,FALSE)),"")</f>
        <v>73.992458533260262</v>
      </c>
      <c r="BR181" s="696">
        <f>IFERROR(IF(VLOOKUP($BN181,DE_18_IC!$C$3:$P$35,2,FALSE)="","",VLOOKUP($BN181,DE_18_IC!$C$3:$P$35,2,FALSE)),"")</f>
        <v>8.15</v>
      </c>
      <c r="BS181" s="696">
        <f>IFERROR(IF(VLOOKUP($BN181,DE_98_IC!$C$3:$P$35,14,FALSE)="","",VLOOKUP($BN181,DE_98_IC!$C$3:$P$35,14,FALSE)),"")</f>
        <v>22.4</v>
      </c>
    </row>
    <row r="182" spans="57:71" ht="15" x14ac:dyDescent="0.2">
      <c r="BE182" s="155">
        <v>5025</v>
      </c>
      <c r="BF182" s="156" t="s">
        <v>199</v>
      </c>
      <c r="BG182" s="156" t="s">
        <v>200</v>
      </c>
      <c r="BH182" s="156" t="s">
        <v>200</v>
      </c>
      <c r="BI182" s="157">
        <v>0.61</v>
      </c>
      <c r="BL182" s="693" t="s">
        <v>193</v>
      </c>
      <c r="BM182" s="691" t="s">
        <v>181</v>
      </c>
      <c r="BN182" s="693" t="s">
        <v>1669</v>
      </c>
      <c r="BO182" s="696">
        <f>IFERROR(IF(VLOOKUP($BN182,DE_99_IC!$C$3:$P$35,14,FALSE)="","",VLOOKUP($BN182,DE_99_IC!$C$3:$P$35,14,FALSE)),"")</f>
        <v>13.859845224681418</v>
      </c>
      <c r="BP182" s="696">
        <f>IFERROR(IF(VLOOKUP($BN182,DE_100_IC!$C$3:$P$35,14,FALSE)="","",VLOOKUP($BN182,DE_100_IC!$C$3:$P$35,14,FALSE)),"")</f>
        <v>12.012449864431311</v>
      </c>
      <c r="BQ182" s="696">
        <f>IFERROR(IF(VLOOKUP($BN182,DE_101_IC!$C$3:$P$35,14,FALSE)="","",VLOOKUP($BN182,DE_101_IC!$C$3:$P$35,14,FALSE)),"")</f>
        <v>74.127704910887275</v>
      </c>
      <c r="BR182" s="696">
        <f>IFERROR(IF(VLOOKUP($BN182,DE_18_IC!$C$3:$P$35,2,FALSE)="","",VLOOKUP($BN182,DE_18_IC!$C$3:$P$35,2,FALSE)),"")</f>
        <v>5.97</v>
      </c>
      <c r="BS182" s="696">
        <f>IFERROR(IF(VLOOKUP($BN182,DE_98_IC!$C$3:$P$35,14,FALSE)="","",VLOOKUP($BN182,DE_98_IC!$C$3:$P$35,14,FALSE)),"")</f>
        <v>21.71</v>
      </c>
    </row>
    <row r="183" spans="57:71" ht="15" x14ac:dyDescent="0.2">
      <c r="BE183" s="155">
        <v>5044</v>
      </c>
      <c r="BF183" s="156" t="s">
        <v>199</v>
      </c>
      <c r="BG183" s="156" t="s">
        <v>222</v>
      </c>
      <c r="BH183" s="156" t="s">
        <v>181</v>
      </c>
      <c r="BI183" s="157">
        <v>0.86</v>
      </c>
      <c r="BL183" s="693" t="s">
        <v>199</v>
      </c>
      <c r="BM183" s="691" t="s">
        <v>200</v>
      </c>
      <c r="BN183" s="693" t="s">
        <v>1670</v>
      </c>
      <c r="BO183" s="696">
        <f>IFERROR(IF(VLOOKUP($BN183,DE_99_IC!$C$3:$P$35,14,FALSE)="","",VLOOKUP($BN183,DE_99_IC!$C$3:$P$35,14,FALSE)),"")</f>
        <v>2.3484109050758777</v>
      </c>
      <c r="BP183" s="696">
        <f>IFERROR(IF(VLOOKUP($BN183,DE_100_IC!$C$3:$P$35,14,FALSE)="","",VLOOKUP($BN183,DE_100_IC!$C$3:$P$35,14,FALSE)),"")</f>
        <v>14.068830665629083</v>
      </c>
      <c r="BQ183" s="696">
        <f>IFERROR(IF(VLOOKUP($BN183,DE_101_IC!$C$3:$P$35,14,FALSE)="","",VLOOKUP($BN183,DE_101_IC!$C$3:$P$35,14,FALSE)),"")</f>
        <v>83.582758429295041</v>
      </c>
      <c r="BR183" s="696">
        <f>IFERROR(IF(VLOOKUP($BN183,DE_18_IC!$C$3:$P$35,2,FALSE)="","",VLOOKUP($BN183,DE_18_IC!$C$3:$P$35,2,FALSE)),"")</f>
        <v>7.61</v>
      </c>
      <c r="BS183" s="696">
        <f>IFERROR(IF(VLOOKUP($BN183,DE_98_IC!$C$3:$P$35,14,FALSE)="","",VLOOKUP($BN183,DE_98_IC!$C$3:$P$35,14,FALSE)),"")</f>
        <v>17.309999999999999</v>
      </c>
    </row>
    <row r="184" spans="57:71" ht="15" x14ac:dyDescent="0.2">
      <c r="BE184" s="155">
        <v>5049</v>
      </c>
      <c r="BF184" s="156" t="s">
        <v>199</v>
      </c>
      <c r="BG184" s="156" t="s">
        <v>360</v>
      </c>
      <c r="BH184" s="156" t="s">
        <v>181</v>
      </c>
      <c r="BI184" s="157">
        <v>1.03</v>
      </c>
      <c r="BL184" s="693" t="s">
        <v>199</v>
      </c>
      <c r="BM184" s="691" t="s">
        <v>200</v>
      </c>
      <c r="BN184" s="693" t="s">
        <v>1671</v>
      </c>
      <c r="BO184" s="696">
        <f>IFERROR(IF(VLOOKUP($BN184,DE_99_IC!$C$3:$P$35,14,FALSE)="","",VLOOKUP($BN184,DE_99_IC!$C$3:$P$35,14,FALSE)),"")</f>
        <v>1.358372649549608</v>
      </c>
      <c r="BP184" s="696">
        <f>IFERROR(IF(VLOOKUP($BN184,DE_100_IC!$C$3:$P$35,14,FALSE)="","",VLOOKUP($BN184,DE_100_IC!$C$3:$P$35,14,FALSE)),"")</f>
        <v>18.813153359858255</v>
      </c>
      <c r="BQ184" s="696">
        <f>IFERROR(IF(VLOOKUP($BN184,DE_101_IC!$C$3:$P$35,14,FALSE)="","",VLOOKUP($BN184,DE_101_IC!$C$3:$P$35,14,FALSE)),"")</f>
        <v>79.82847399059213</v>
      </c>
      <c r="BR184" s="696">
        <f>IFERROR(IF(VLOOKUP($BN184,DE_18_IC!$C$3:$P$35,2,FALSE)="","",VLOOKUP($BN184,DE_18_IC!$C$3:$P$35,2,FALSE)),"")</f>
        <v>6.75</v>
      </c>
      <c r="BS184" s="696">
        <f>IFERROR(IF(VLOOKUP($BN184,DE_98_IC!$C$3:$P$35,14,FALSE)="","",VLOOKUP($BN184,DE_98_IC!$C$3:$P$35,14,FALSE)),"")</f>
        <v>17.73</v>
      </c>
    </row>
    <row r="185" spans="57:71" ht="15" x14ac:dyDescent="0.2">
      <c r="BE185" s="155">
        <v>5059</v>
      </c>
      <c r="BF185" s="156" t="s">
        <v>199</v>
      </c>
      <c r="BG185" s="156" t="s">
        <v>223</v>
      </c>
      <c r="BH185" s="156" t="s">
        <v>181</v>
      </c>
      <c r="BI185" s="157">
        <v>0.96</v>
      </c>
      <c r="BL185" s="693" t="s">
        <v>199</v>
      </c>
      <c r="BM185" s="691" t="s">
        <v>181</v>
      </c>
      <c r="BN185" s="693" t="s">
        <v>1672</v>
      </c>
      <c r="BO185" s="696">
        <f>IFERROR(IF(VLOOKUP($BN185,DE_99_IC!$C$3:$P$35,14,FALSE)="","",VLOOKUP($BN185,DE_99_IC!$C$3:$P$35,14,FALSE)),"")</f>
        <v>4.2736835265589344</v>
      </c>
      <c r="BP185" s="696">
        <f>IFERROR(IF(VLOOKUP($BN185,DE_100_IC!$C$3:$P$35,14,FALSE)="","",VLOOKUP($BN185,DE_100_IC!$C$3:$P$35,14,FALSE)),"")</f>
        <v>16.871320523044346</v>
      </c>
      <c r="BQ185" s="696">
        <f>IFERROR(IF(VLOOKUP($BN185,DE_101_IC!$C$3:$P$35,14,FALSE)="","",VLOOKUP($BN185,DE_101_IC!$C$3:$P$35,14,FALSE)),"")</f>
        <v>78.854995950396727</v>
      </c>
      <c r="BR185" s="696">
        <f>IFERROR(IF(VLOOKUP($BN185,DE_18_IC!$C$3:$P$35,2,FALSE)="","",VLOOKUP($BN185,DE_18_IC!$C$3:$P$35,2,FALSE)),"")</f>
        <v>7.1</v>
      </c>
      <c r="BS185" s="696">
        <f>IFERROR(IF(VLOOKUP($BN185,DE_98_IC!$C$3:$P$35,14,FALSE)="","",VLOOKUP($BN185,DE_98_IC!$C$3:$P$35,14,FALSE)),"")</f>
        <v>20.12</v>
      </c>
    </row>
    <row r="186" spans="57:71" ht="15" x14ac:dyDescent="0.2">
      <c r="BE186" s="155">
        <v>5069</v>
      </c>
      <c r="BF186" s="156" t="s">
        <v>199</v>
      </c>
      <c r="BG186" s="156" t="s">
        <v>203</v>
      </c>
      <c r="BH186" s="156" t="s">
        <v>181</v>
      </c>
      <c r="BI186" s="157">
        <v>7.61</v>
      </c>
      <c r="BL186" s="693" t="s">
        <v>278</v>
      </c>
      <c r="BM186" s="691" t="s">
        <v>280</v>
      </c>
      <c r="BN186" s="693" t="s">
        <v>1673</v>
      </c>
      <c r="BO186" s="696">
        <f>IFERROR(IF(VLOOKUP($BN186,DE_99_IC!$C$3:$P$35,14,FALSE)="","",VLOOKUP($BN186,DE_99_IC!$C$3:$P$35,14,FALSE)),"")</f>
        <v>0.90943489360822016</v>
      </c>
      <c r="BP186" s="696">
        <f>IFERROR(IF(VLOOKUP($BN186,DE_100_IC!$C$3:$P$35,14,FALSE)="","",VLOOKUP($BN186,DE_100_IC!$C$3:$P$35,14,FALSE)),"")</f>
        <v>19.917595401881186</v>
      </c>
      <c r="BQ186" s="696">
        <f>IFERROR(IF(VLOOKUP($BN186,DE_101_IC!$C$3:$P$35,14,FALSE)="","",VLOOKUP($BN186,DE_101_IC!$C$3:$P$35,14,FALSE)),"")</f>
        <v>79.172969704510592</v>
      </c>
      <c r="BR186" s="696">
        <f>IFERROR(IF(VLOOKUP($BN186,DE_18_IC!$C$3:$P$35,2,FALSE)="","",VLOOKUP($BN186,DE_18_IC!$C$3:$P$35,2,FALSE)),"")</f>
        <v>7.3</v>
      </c>
      <c r="BS186" s="696">
        <f>IFERROR(IF(VLOOKUP($BN186,DE_98_IC!$C$3:$P$35,14,FALSE)="","",VLOOKUP($BN186,DE_98_IC!$C$3:$P$35,14,FALSE)),"")</f>
        <v>21.42</v>
      </c>
    </row>
    <row r="187" spans="57:71" ht="15" x14ac:dyDescent="0.2">
      <c r="BE187" s="155">
        <v>5074</v>
      </c>
      <c r="BF187" s="156" t="s">
        <v>199</v>
      </c>
      <c r="BG187" s="156" t="s">
        <v>361</v>
      </c>
      <c r="BH187" s="156" t="s">
        <v>181</v>
      </c>
      <c r="BI187" s="157">
        <v>1.73</v>
      </c>
      <c r="BL187" s="693" t="s">
        <v>225</v>
      </c>
      <c r="BM187" s="691" t="s">
        <v>181</v>
      </c>
      <c r="BN187" s="694" t="s">
        <v>1674</v>
      </c>
      <c r="BO187" s="696">
        <f>IFERROR(IF(VLOOKUP($BN187,DE_99_IC!$C$3:$P$35,14,FALSE)="","",VLOOKUP($BN187,DE_99_IC!$C$3:$P$35,14,FALSE)),"")</f>
        <v>13.723227300472704</v>
      </c>
      <c r="BP187" s="696">
        <f>IFERROR(IF(VLOOKUP($BN187,DE_100_IC!$C$3:$P$35,14,FALSE)="","",VLOOKUP($BN187,DE_100_IC!$C$3:$P$35,14,FALSE)),"")</f>
        <v>16.131560517108912</v>
      </c>
      <c r="BQ187" s="696">
        <f>IFERROR(IF(VLOOKUP($BN187,DE_101_IC!$C$3:$P$35,14,FALSE)="","",VLOOKUP($BN187,DE_101_IC!$C$3:$P$35,14,FALSE)),"")</f>
        <v>70.145212182418391</v>
      </c>
      <c r="BR187" s="696">
        <f>IFERROR(IF(VLOOKUP($BN187,DE_18_IC!$C$3:$P$35,2,FALSE)="","",VLOOKUP($BN187,DE_18_IC!$C$3:$P$35,2,FALSE)),"")</f>
        <v>8.89</v>
      </c>
      <c r="BS187" s="696">
        <f>IFERROR(IF(VLOOKUP($BN187,DE_98_IC!$C$3:$P$35,14,FALSE)="","",VLOOKUP($BN187,DE_98_IC!$C$3:$P$35,14,FALSE)),"")</f>
        <v>16.170000000000002</v>
      </c>
    </row>
    <row r="188" spans="57:71" ht="15" x14ac:dyDescent="0.2">
      <c r="BE188" s="155">
        <v>5077</v>
      </c>
      <c r="BF188" s="156" t="s">
        <v>199</v>
      </c>
      <c r="BG188" s="156" t="s">
        <v>204</v>
      </c>
      <c r="BH188" s="156" t="s">
        <v>181</v>
      </c>
      <c r="BI188" s="157">
        <v>1.08</v>
      </c>
      <c r="BL188" s="693" t="s">
        <v>225</v>
      </c>
      <c r="BM188" s="691" t="s">
        <v>181</v>
      </c>
      <c r="BN188" s="693" t="s">
        <v>1675</v>
      </c>
      <c r="BO188" s="696">
        <f>IFERROR(IF(VLOOKUP($BN188,DE_99_IC!$C$3:$P$35,14,FALSE)="","",VLOOKUP($BN188,DE_99_IC!$C$3:$P$35,14,FALSE)),"")</f>
        <v>7.7781415575829422</v>
      </c>
      <c r="BP188" s="696">
        <f>IFERROR(IF(VLOOKUP($BN188,DE_100_IC!$C$3:$P$35,14,FALSE)="","",VLOOKUP($BN188,DE_100_IC!$C$3:$P$35,14,FALSE)),"")</f>
        <v>16.579259482675955</v>
      </c>
      <c r="BQ188" s="696">
        <f>IFERROR(IF(VLOOKUP($BN188,DE_101_IC!$C$3:$P$35,14,FALSE)="","",VLOOKUP($BN188,DE_101_IC!$C$3:$P$35,14,FALSE)),"")</f>
        <v>75.642598959741107</v>
      </c>
      <c r="BR188" s="696">
        <f>IFERROR(IF(VLOOKUP($BN188,DE_18_IC!$C$3:$P$35,2,FALSE)="","",VLOOKUP($BN188,DE_18_IC!$C$3:$P$35,2,FALSE)),"")</f>
        <v>5.31</v>
      </c>
      <c r="BS188" s="696">
        <f>IFERROR(IF(VLOOKUP($BN188,DE_98_IC!$C$3:$P$35,14,FALSE)="","",VLOOKUP($BN188,DE_98_IC!$C$3:$P$35,14,FALSE)),"")</f>
        <v>15.99</v>
      </c>
    </row>
    <row r="189" spans="57:71" ht="15" x14ac:dyDescent="0.2">
      <c r="BE189" s="155">
        <v>5080</v>
      </c>
      <c r="BF189" s="156" t="s">
        <v>199</v>
      </c>
      <c r="BG189" s="156" t="s">
        <v>362</v>
      </c>
      <c r="BH189" s="156" t="s">
        <v>181</v>
      </c>
      <c r="BI189" s="157">
        <v>1.05</v>
      </c>
      <c r="BL189" s="693" t="s">
        <v>233</v>
      </c>
      <c r="BM189" s="691" t="s">
        <v>181</v>
      </c>
      <c r="BN189" s="693" t="s">
        <v>1676</v>
      </c>
      <c r="BO189" s="696">
        <f>IFERROR(IF(VLOOKUP($BN189,DE_99_IC!$C$3:$P$35,14,FALSE)="","",VLOOKUP($BN189,DE_99_IC!$C$3:$P$35,14,FALSE)),"")</f>
        <v>10.447869535737667</v>
      </c>
      <c r="BP189" s="696">
        <f>IFERROR(IF(VLOOKUP($BN189,DE_100_IC!$C$3:$P$35,14,FALSE)="","",VLOOKUP($BN189,DE_100_IC!$C$3:$P$35,14,FALSE)),"")</f>
        <v>17.24674803243575</v>
      </c>
      <c r="BQ189" s="696">
        <f>IFERROR(IF(VLOOKUP($BN189,DE_101_IC!$C$3:$P$35,14,FALSE)="","",VLOOKUP($BN189,DE_101_IC!$C$3:$P$35,14,FALSE)),"")</f>
        <v>72.305382431826587</v>
      </c>
      <c r="BR189" s="696">
        <f>IFERROR(IF(VLOOKUP($BN189,DE_18_IC!$C$3:$P$35,2,FALSE)="","",VLOOKUP($BN189,DE_18_IC!$C$3:$P$35,2,FALSE)),"")</f>
        <v>7.28</v>
      </c>
      <c r="BS189" s="696">
        <f>IFERROR(IF(VLOOKUP($BN189,DE_98_IC!$C$3:$P$35,14,FALSE)="","",VLOOKUP($BN189,DE_98_IC!$C$3:$P$35,14,FALSE)),"")</f>
        <v>18.63</v>
      </c>
    </row>
    <row r="190" spans="57:71" ht="15" x14ac:dyDescent="0.2">
      <c r="BE190" s="155">
        <v>5081</v>
      </c>
      <c r="BF190" s="156" t="s">
        <v>199</v>
      </c>
      <c r="BG190" s="156" t="s">
        <v>208</v>
      </c>
      <c r="BH190" s="156" t="s">
        <v>181</v>
      </c>
      <c r="BI190" s="157">
        <v>1.57</v>
      </c>
      <c r="BL190" s="693" t="s">
        <v>233</v>
      </c>
      <c r="BM190" s="691" t="s">
        <v>181</v>
      </c>
      <c r="BN190" s="693" t="s">
        <v>1677</v>
      </c>
      <c r="BO190" s="696">
        <f>IFERROR(IF(VLOOKUP($BN190,DE_99_IC!$C$3:$P$35,14,FALSE)="","",VLOOKUP($BN190,DE_99_IC!$C$3:$P$35,14,FALSE)),"")</f>
        <v>3.1494211925053417</v>
      </c>
      <c r="BP190" s="696">
        <f>IFERROR(IF(VLOOKUP($BN190,DE_100_IC!$C$3:$P$35,14,FALSE)="","",VLOOKUP($BN190,DE_100_IC!$C$3:$P$35,14,FALSE)),"")</f>
        <v>19.943297767643891</v>
      </c>
      <c r="BQ190" s="696">
        <f>IFERROR(IF(VLOOKUP($BN190,DE_101_IC!$C$3:$P$35,14,FALSE)="","",VLOOKUP($BN190,DE_101_IC!$C$3:$P$35,14,FALSE)),"")</f>
        <v>76.907281039850758</v>
      </c>
      <c r="BR190" s="696">
        <f>IFERROR(IF(VLOOKUP($BN190,DE_18_IC!$C$3:$P$35,2,FALSE)="","",VLOOKUP($BN190,DE_18_IC!$C$3:$P$35,2,FALSE)),"")</f>
        <v>7.44</v>
      </c>
      <c r="BS190" s="696">
        <f>IFERROR(IF(VLOOKUP($BN190,DE_98_IC!$C$3:$P$35,14,FALSE)="","",VLOOKUP($BN190,DE_98_IC!$C$3:$P$35,14,FALSE)),"")</f>
        <v>21.33</v>
      </c>
    </row>
    <row r="191" spans="57:71" ht="15" x14ac:dyDescent="0.2">
      <c r="BE191" s="155">
        <v>5082</v>
      </c>
      <c r="BF191" s="156" t="s">
        <v>199</v>
      </c>
      <c r="BG191" s="156" t="s">
        <v>219</v>
      </c>
      <c r="BH191" s="156" t="s">
        <v>181</v>
      </c>
      <c r="BI191" s="157">
        <v>1.44</v>
      </c>
      <c r="BL191" s="693" t="s">
        <v>233</v>
      </c>
      <c r="BM191" s="691" t="s">
        <v>181</v>
      </c>
      <c r="BN191" s="693" t="s">
        <v>1678</v>
      </c>
      <c r="BO191" s="696">
        <f>IFERROR(IF(VLOOKUP($BN191,DE_99_IC!$C$3:$P$35,14,FALSE)="","",VLOOKUP($BN191,DE_99_IC!$C$3:$P$35,14,FALSE)),"")</f>
        <v>7.8079296060643468</v>
      </c>
      <c r="BP191" s="696">
        <f>IFERROR(IF(VLOOKUP($BN191,DE_100_IC!$C$3:$P$35,14,FALSE)="","",VLOOKUP($BN191,DE_100_IC!$C$3:$P$35,14,FALSE)),"")</f>
        <v>14.035309614950862</v>
      </c>
      <c r="BQ191" s="696">
        <f>IFERROR(IF(VLOOKUP($BN191,DE_101_IC!$C$3:$P$35,14,FALSE)="","",VLOOKUP($BN191,DE_101_IC!$C$3:$P$35,14,FALSE)),"")</f>
        <v>78.15676077898479</v>
      </c>
      <c r="BR191" s="696">
        <f>IFERROR(IF(VLOOKUP($BN191,DE_18_IC!$C$3:$P$35,2,FALSE)="","",VLOOKUP($BN191,DE_18_IC!$C$3:$P$35,2,FALSE)),"")</f>
        <v>7.99</v>
      </c>
      <c r="BS191" s="696">
        <f>IFERROR(IF(VLOOKUP($BN191,DE_98_IC!$C$3:$P$35,14,FALSE)="","",VLOOKUP($BN191,DE_98_IC!$C$3:$P$35,14,FALSE)),"")</f>
        <v>20.170000000000002</v>
      </c>
    </row>
    <row r="192" spans="57:71" ht="15" x14ac:dyDescent="0.2">
      <c r="BE192" s="155">
        <v>5091</v>
      </c>
      <c r="BF192" s="156" t="s">
        <v>199</v>
      </c>
      <c r="BG192" s="156" t="s">
        <v>217</v>
      </c>
      <c r="BH192" s="156" t="s">
        <v>181</v>
      </c>
      <c r="BI192" s="157">
        <v>4.09</v>
      </c>
      <c r="BL192" s="693" t="s">
        <v>335</v>
      </c>
      <c r="BM192" s="691" t="s">
        <v>181</v>
      </c>
      <c r="BN192" s="693" t="s">
        <v>1679</v>
      </c>
      <c r="BO192" s="696">
        <f>IFERROR(IF(VLOOKUP($BN192,DE_99_IC!$C$3:$P$35,14,FALSE)="","",VLOOKUP($BN192,DE_99_IC!$C$3:$P$35,14,FALSE)),"")</f>
        <v>5.7406373070720029</v>
      </c>
      <c r="BP192" s="696">
        <f>IFERROR(IF(VLOOKUP($BN192,DE_100_IC!$C$3:$P$35,14,FALSE)="","",VLOOKUP($BN192,DE_100_IC!$C$3:$P$35,14,FALSE)),"")</f>
        <v>21.637404171362348</v>
      </c>
      <c r="BQ192" s="696">
        <f>IFERROR(IF(VLOOKUP($BN192,DE_101_IC!$C$3:$P$35,14,FALSE)="","",VLOOKUP($BN192,DE_101_IC!$C$3:$P$35,14,FALSE)),"")</f>
        <v>72.621958521565645</v>
      </c>
      <c r="BR192" s="696">
        <f>IFERROR(IF(VLOOKUP($BN192,DE_18_IC!$C$3:$P$35,2,FALSE)="","",VLOOKUP($BN192,DE_18_IC!$C$3:$P$35,2,FALSE)),"")</f>
        <v>10.08</v>
      </c>
      <c r="BS192" s="696">
        <f>IFERROR(IF(VLOOKUP($BN192,DE_98_IC!$C$3:$P$35,14,FALSE)="","",VLOOKUP($BN192,DE_98_IC!$C$3:$P$35,14,FALSE)),"")</f>
        <v>24.28</v>
      </c>
    </row>
    <row r="193" spans="57:71" ht="15" x14ac:dyDescent="0.2">
      <c r="BE193" s="155">
        <v>6089</v>
      </c>
      <c r="BF193" s="156" t="s">
        <v>225</v>
      </c>
      <c r="BG193" s="156" t="s">
        <v>363</v>
      </c>
      <c r="BH193" s="156" t="s">
        <v>181</v>
      </c>
      <c r="BI193" s="157">
        <v>3.56</v>
      </c>
      <c r="BL193" s="693" t="s">
        <v>242</v>
      </c>
      <c r="BM193" s="691" t="s">
        <v>244</v>
      </c>
      <c r="BN193" s="693" t="s">
        <v>1680</v>
      </c>
      <c r="BO193" s="696">
        <f>IFERROR(IF(VLOOKUP($BN193,DE_99_IC!$C$3:$P$35,14,FALSE)="","",VLOOKUP($BN193,DE_99_IC!$C$3:$P$35,14,FALSE)),"")</f>
        <v>3.1298734565730157</v>
      </c>
      <c r="BP193" s="696">
        <f>IFERROR(IF(VLOOKUP($BN193,DE_100_IC!$C$3:$P$35,14,FALSE)="","",VLOOKUP($BN193,DE_100_IC!$C$3:$P$35,14,FALSE)),"")</f>
        <v>19.976933754554661</v>
      </c>
      <c r="BQ193" s="696">
        <f>IFERROR(IF(VLOOKUP($BN193,DE_101_IC!$C$3:$P$35,14,FALSE)="","",VLOOKUP($BN193,DE_101_IC!$C$3:$P$35,14,FALSE)),"")</f>
        <v>76.893192788872312</v>
      </c>
      <c r="BR193" s="696">
        <f>IFERROR(IF(VLOOKUP($BN193,DE_18_IC!$C$3:$P$35,2,FALSE)="","",VLOOKUP($BN193,DE_18_IC!$C$3:$P$35,2,FALSE)),"")</f>
        <v>7.08</v>
      </c>
      <c r="BS193" s="696">
        <f>IFERROR(IF(VLOOKUP($BN193,DE_98_IC!$C$3:$P$35,14,FALSE)="","",VLOOKUP($BN193,DE_98_IC!$C$3:$P$35,14,FALSE)),"")</f>
        <v>19.25</v>
      </c>
    </row>
    <row r="194" spans="57:71" ht="15" x14ac:dyDescent="0.2">
      <c r="BE194" s="155">
        <v>6092</v>
      </c>
      <c r="BF194" s="156" t="s">
        <v>225</v>
      </c>
      <c r="BG194" s="156" t="s">
        <v>230</v>
      </c>
      <c r="BH194" s="156" t="s">
        <v>181</v>
      </c>
      <c r="BI194" s="157">
        <v>4.04</v>
      </c>
      <c r="BL194" s="693" t="s">
        <v>242</v>
      </c>
      <c r="BM194" s="691" t="s">
        <v>244</v>
      </c>
      <c r="BN194" s="694" t="s">
        <v>1681</v>
      </c>
      <c r="BO194" s="696">
        <f>IFERROR(IF(VLOOKUP($BN194,DE_99_IC!$C$3:$P$35,14,FALSE)="","",VLOOKUP($BN194,DE_99_IC!$C$3:$P$35,14,FALSE)),"")</f>
        <v>2.6907071767285253</v>
      </c>
      <c r="BP194" s="696">
        <f>IFERROR(IF(VLOOKUP($BN194,DE_100_IC!$C$3:$P$35,14,FALSE)="","",VLOOKUP($BN194,DE_100_IC!$C$3:$P$35,14,FALSE)),"")</f>
        <v>20.17993072677557</v>
      </c>
      <c r="BQ194" s="696">
        <f>IFERROR(IF(VLOOKUP($BN194,DE_101_IC!$C$3:$P$35,14,FALSE)="","",VLOOKUP($BN194,DE_101_IC!$C$3:$P$35,14,FALSE)),"")</f>
        <v>77.129362096495896</v>
      </c>
      <c r="BR194" s="696">
        <f>IFERROR(IF(VLOOKUP($BN194,DE_18_IC!$C$3:$P$35,2,FALSE)="","",VLOOKUP($BN194,DE_18_IC!$C$3:$P$35,2,FALSE)),"")</f>
        <v>6.77</v>
      </c>
      <c r="BS194" s="696">
        <f>IFERROR(IF(VLOOKUP($BN194,DE_98_IC!$C$3:$P$35,14,FALSE)="","",VLOOKUP($BN194,DE_98_IC!$C$3:$P$35,14,FALSE)),"")</f>
        <v>17.079999999999998</v>
      </c>
    </row>
    <row r="195" spans="57:71" ht="15" x14ac:dyDescent="0.2">
      <c r="BE195" s="155">
        <v>6099</v>
      </c>
      <c r="BF195" s="156" t="s">
        <v>225</v>
      </c>
      <c r="BG195" s="156" t="s">
        <v>232</v>
      </c>
      <c r="BH195" s="156" t="s">
        <v>181</v>
      </c>
      <c r="BI195" s="157">
        <v>2.2200000000000002</v>
      </c>
      <c r="BL195" s="693" t="s">
        <v>242</v>
      </c>
      <c r="BM195" s="691" t="s">
        <v>244</v>
      </c>
      <c r="BN195" s="693" t="s">
        <v>1682</v>
      </c>
      <c r="BO195" s="696">
        <f>IFERROR(IF(VLOOKUP($BN195,DE_99_IC!$C$3:$P$35,14,FALSE)="","",VLOOKUP($BN195,DE_99_IC!$C$3:$P$35,14,FALSE)),"")</f>
        <v>4.9586378472127066</v>
      </c>
      <c r="BP195" s="696">
        <f>IFERROR(IF(VLOOKUP($BN195,DE_100_IC!$C$3:$P$35,14,FALSE)="","",VLOOKUP($BN195,DE_100_IC!$C$3:$P$35,14,FALSE)),"")</f>
        <v>23.287044109297597</v>
      </c>
      <c r="BQ195" s="696">
        <f>IFERROR(IF(VLOOKUP($BN195,DE_101_IC!$C$3:$P$35,14,FALSE)="","",VLOOKUP($BN195,DE_101_IC!$C$3:$P$35,14,FALSE)),"")</f>
        <v>71.75431804348969</v>
      </c>
      <c r="BR195" s="696">
        <f>IFERROR(IF(VLOOKUP($BN195,DE_18_IC!$C$3:$P$35,2,FALSE)="","",VLOOKUP($BN195,DE_18_IC!$C$3:$P$35,2,FALSE)),"")</f>
        <v>9.52</v>
      </c>
      <c r="BS195" s="696">
        <f>IFERROR(IF(VLOOKUP($BN195,DE_98_IC!$C$3:$P$35,14,FALSE)="","",VLOOKUP($BN195,DE_98_IC!$C$3:$P$35,14,FALSE)),"")</f>
        <v>15.77</v>
      </c>
    </row>
    <row r="196" spans="57:71" ht="15" x14ac:dyDescent="0.2">
      <c r="BE196" s="155">
        <v>7016</v>
      </c>
      <c r="BF196" s="156" t="s">
        <v>233</v>
      </c>
      <c r="BG196" s="156" t="s">
        <v>236</v>
      </c>
      <c r="BH196" s="156" t="s">
        <v>181</v>
      </c>
      <c r="BI196" s="157">
        <v>3.29</v>
      </c>
      <c r="BL196" s="693" t="s">
        <v>242</v>
      </c>
      <c r="BM196" s="691" t="s">
        <v>244</v>
      </c>
      <c r="BN196" s="693" t="s">
        <v>1683</v>
      </c>
      <c r="BO196" s="696">
        <f>IFERROR(IF(VLOOKUP($BN196,DE_99_IC!$C$3:$P$35,14,FALSE)="","",VLOOKUP($BN196,DE_99_IC!$C$3:$P$35,14,FALSE)),"")</f>
        <v>5.1003192449334511</v>
      </c>
      <c r="BP196" s="696">
        <f>IFERROR(IF(VLOOKUP($BN196,DE_100_IC!$C$3:$P$35,14,FALSE)="","",VLOOKUP($BN196,DE_100_IC!$C$3:$P$35,14,FALSE)),"")</f>
        <v>29.726308354929039</v>
      </c>
      <c r="BQ196" s="696">
        <f>IFERROR(IF(VLOOKUP($BN196,DE_101_IC!$C$3:$P$35,14,FALSE)="","",VLOOKUP($BN196,DE_101_IC!$C$3:$P$35,14,FALSE)),"")</f>
        <v>65.173372400137509</v>
      </c>
      <c r="BR196" s="696">
        <f>IFERROR(IF(VLOOKUP($BN196,DE_18_IC!$C$3:$P$35,2,FALSE)="","",VLOOKUP($BN196,DE_18_IC!$C$3:$P$35,2,FALSE)),"")</f>
        <v>8.66</v>
      </c>
      <c r="BS196" s="696">
        <f>IFERROR(IF(VLOOKUP($BN196,DE_98_IC!$C$3:$P$35,14,FALSE)="","",VLOOKUP($BN196,DE_98_IC!$C$3:$P$35,14,FALSE)),"")</f>
        <v>15.29</v>
      </c>
    </row>
    <row r="197" spans="57:71" ht="15" x14ac:dyDescent="0.2">
      <c r="BE197" s="155">
        <v>7024</v>
      </c>
      <c r="BF197" s="156" t="s">
        <v>233</v>
      </c>
      <c r="BG197" s="156" t="s">
        <v>237</v>
      </c>
      <c r="BH197" s="156" t="s">
        <v>181</v>
      </c>
      <c r="BI197" s="157">
        <v>4.5599999999999996</v>
      </c>
      <c r="BL197" s="693" t="s">
        <v>242</v>
      </c>
      <c r="BM197" s="691" t="s">
        <v>181</v>
      </c>
      <c r="BN197" s="693" t="s">
        <v>1684</v>
      </c>
      <c r="BO197" s="696">
        <f>IFERROR(IF(VLOOKUP($BN197,DE_99_IC!$C$3:$P$35,14,FALSE)="","",VLOOKUP($BN197,DE_99_IC!$C$3:$P$35,14,FALSE)),"")</f>
        <v>4.3181675350691631</v>
      </c>
      <c r="BP197" s="696">
        <f>IFERROR(IF(VLOOKUP($BN197,DE_100_IC!$C$3:$P$35,14,FALSE)="","",VLOOKUP($BN197,DE_100_IC!$C$3:$P$35,14,FALSE)),"")</f>
        <v>25.85474030581112</v>
      </c>
      <c r="BQ197" s="696">
        <f>IFERROR(IF(VLOOKUP($BN197,DE_101_IC!$C$3:$P$35,14,FALSE)="","",VLOOKUP($BN197,DE_101_IC!$C$3:$P$35,14,FALSE)),"")</f>
        <v>69.827092159119715</v>
      </c>
      <c r="BR197" s="696">
        <f>IFERROR(IF(VLOOKUP($BN197,DE_18_IC!$C$3:$P$35,2,FALSE)="","",VLOOKUP($BN197,DE_18_IC!$C$3:$P$35,2,FALSE)),"")</f>
        <v>5.99</v>
      </c>
      <c r="BS197" s="696">
        <f>IFERROR(IF(VLOOKUP($BN197,DE_98_IC!$C$3:$P$35,14,FALSE)="","",VLOOKUP($BN197,DE_98_IC!$C$3:$P$35,14,FALSE)),"")</f>
        <v>18.22</v>
      </c>
    </row>
    <row r="198" spans="57:71" ht="15" x14ac:dyDescent="0.2">
      <c r="BE198" s="155">
        <v>7055</v>
      </c>
      <c r="BF198" s="156" t="s">
        <v>233</v>
      </c>
      <c r="BG198" s="156" t="s">
        <v>241</v>
      </c>
      <c r="BH198" s="156" t="s">
        <v>181</v>
      </c>
      <c r="BI198" s="157">
        <v>1.66</v>
      </c>
      <c r="BL198" s="693" t="s">
        <v>1685</v>
      </c>
      <c r="BM198" s="691" t="s">
        <v>181</v>
      </c>
      <c r="BN198" s="693" t="s">
        <v>1686</v>
      </c>
      <c r="BO198" s="696">
        <f>IFERROR(IF(VLOOKUP($BN198,DE_99_IC!$C$3:$P$35,14,FALSE)="","",VLOOKUP($BN198,DE_99_IC!$C$3:$P$35,14,FALSE)),"")</f>
        <v>11.481089758079186</v>
      </c>
      <c r="BP198" s="696">
        <f>IFERROR(IF(VLOOKUP($BN198,DE_100_IC!$C$3:$P$35,14,FALSE)="","",VLOOKUP($BN198,DE_100_IC!$C$3:$P$35,14,FALSE)),"")</f>
        <v>19.16095100477688</v>
      </c>
      <c r="BQ198" s="696">
        <f>IFERROR(IF(VLOOKUP($BN198,DE_101_IC!$C$3:$P$35,14,FALSE)="","",VLOOKUP($BN198,DE_101_IC!$C$3:$P$35,14,FALSE)),"")</f>
        <v>69.357959237143945</v>
      </c>
      <c r="BR198" s="696">
        <f>IFERROR(IF(VLOOKUP($BN198,DE_18_IC!$C$3:$P$35,2,FALSE)="","",VLOOKUP($BN198,DE_18_IC!$C$3:$P$35,2,FALSE)),"")</f>
        <v>8.02</v>
      </c>
      <c r="BS198" s="696">
        <f>IFERROR(IF(VLOOKUP($BN198,DE_98_IC!$C$3:$P$35,14,FALSE)="","",VLOOKUP($BN198,DE_98_IC!$C$3:$P$35,14,FALSE)),"")</f>
        <v>17.829999999999998</v>
      </c>
    </row>
    <row r="199" spans="57:71" ht="15" x14ac:dyDescent="0.2">
      <c r="BE199" s="155">
        <v>7066</v>
      </c>
      <c r="BF199" s="156" t="s">
        <v>233</v>
      </c>
      <c r="BG199" s="156" t="s">
        <v>233</v>
      </c>
      <c r="BH199" s="156" t="s">
        <v>181</v>
      </c>
      <c r="BI199" s="157">
        <v>2.5299999999999998</v>
      </c>
      <c r="BL199" s="693" t="s">
        <v>1685</v>
      </c>
      <c r="BM199" s="691" t="s">
        <v>181</v>
      </c>
      <c r="BN199" s="694" t="s">
        <v>1687</v>
      </c>
      <c r="BO199" s="696">
        <f>IFERROR(IF(VLOOKUP($BN199,DE_99_IC!$C$3:$P$35,14,FALSE)="","",VLOOKUP($BN199,DE_99_IC!$C$3:$P$35,14,FALSE)),"")</f>
        <v>1.7178346506242166</v>
      </c>
      <c r="BP199" s="696">
        <f>IFERROR(IF(VLOOKUP($BN199,DE_100_IC!$C$3:$P$35,14,FALSE)="","",VLOOKUP($BN199,DE_100_IC!$C$3:$P$35,14,FALSE)),"")</f>
        <v>17.196243125548175</v>
      </c>
      <c r="BQ199" s="696">
        <f>IFERROR(IF(VLOOKUP($BN199,DE_101_IC!$C$3:$P$35,14,FALSE)="","",VLOOKUP($BN199,DE_101_IC!$C$3:$P$35,14,FALSE)),"")</f>
        <v>81.085922223827609</v>
      </c>
      <c r="BR199" s="696">
        <f>IFERROR(IF(VLOOKUP($BN199,DE_18_IC!$C$3:$P$35,2,FALSE)="","",VLOOKUP($BN199,DE_18_IC!$C$3:$P$35,2,FALSE)),"")</f>
        <v>6.97</v>
      </c>
      <c r="BS199" s="696">
        <f>IFERROR(IF(VLOOKUP($BN199,DE_98_IC!$C$3:$P$35,14,FALSE)="","",VLOOKUP($BN199,DE_98_IC!$C$3:$P$35,14,FALSE)),"")</f>
        <v>22.76</v>
      </c>
    </row>
    <row r="200" spans="57:71" ht="15" x14ac:dyDescent="0.2">
      <c r="BE200" s="155">
        <v>7089</v>
      </c>
      <c r="BF200" s="156" t="s">
        <v>233</v>
      </c>
      <c r="BG200" s="156" t="s">
        <v>239</v>
      </c>
      <c r="BH200" s="156" t="s">
        <v>181</v>
      </c>
      <c r="BI200" s="157">
        <v>4.62</v>
      </c>
      <c r="BL200" s="693" t="s">
        <v>331</v>
      </c>
      <c r="BM200" s="691" t="s">
        <v>181</v>
      </c>
      <c r="BN200" s="693" t="s">
        <v>1688</v>
      </c>
      <c r="BO200" s="696">
        <f>IFERROR(IF(VLOOKUP($BN200,DE_99_IC!$C$3:$P$35,14,FALSE)="","",VLOOKUP($BN200,DE_99_IC!$C$3:$P$35,14,FALSE)),"")</f>
        <v>1.5146291654579618</v>
      </c>
      <c r="BP200" s="696">
        <f>IFERROR(IF(VLOOKUP($BN200,DE_100_IC!$C$3:$P$35,14,FALSE)="","",VLOOKUP($BN200,DE_100_IC!$C$3:$P$35,14,FALSE)),"")</f>
        <v>18.975738833234189</v>
      </c>
      <c r="BQ200" s="696">
        <f>IFERROR(IF(VLOOKUP($BN200,DE_101_IC!$C$3:$P$35,14,FALSE)="","",VLOOKUP($BN200,DE_101_IC!$C$3:$P$35,14,FALSE)),"")</f>
        <v>79.50963200130785</v>
      </c>
      <c r="BR200" s="696">
        <f>IFERROR(IF(VLOOKUP($BN200,DE_18_IC!$C$3:$P$35,2,FALSE)="","",VLOOKUP($BN200,DE_18_IC!$C$3:$P$35,2,FALSE)),"")</f>
        <v>6.41</v>
      </c>
      <c r="BS200" s="696">
        <f>IFERROR(IF(VLOOKUP($BN200,DE_98_IC!$C$3:$P$35,14,FALSE)="","",VLOOKUP($BN200,DE_98_IC!$C$3:$P$35,14,FALSE)),"")</f>
        <v>20.07</v>
      </c>
    </row>
    <row r="201" spans="57:71" ht="15" x14ac:dyDescent="0.2">
      <c r="BE201" s="155">
        <v>7091</v>
      </c>
      <c r="BF201" s="156" t="s">
        <v>233</v>
      </c>
      <c r="BG201" s="156" t="s">
        <v>240</v>
      </c>
      <c r="BH201" s="156" t="s">
        <v>181</v>
      </c>
      <c r="BI201" s="157">
        <v>2.27</v>
      </c>
      <c r="BL201" s="693" t="s">
        <v>266</v>
      </c>
      <c r="BM201" s="691" t="s">
        <v>181</v>
      </c>
      <c r="BN201" s="693" t="s">
        <v>1689</v>
      </c>
      <c r="BO201" s="696">
        <f>IFERROR(IF(VLOOKUP($BN201,DE_99_IC!$C$3:$P$35,14,FALSE)="","",VLOOKUP($BN201,DE_99_IC!$C$3:$P$35,14,FALSE)),"")</f>
        <v>3.7909359497569497</v>
      </c>
      <c r="BP201" s="696">
        <f>IFERROR(IF(VLOOKUP($BN201,DE_100_IC!$C$3:$P$35,14,FALSE)="","",VLOOKUP($BN201,DE_100_IC!$C$3:$P$35,14,FALSE)),"")</f>
        <v>19.786177033426227</v>
      </c>
      <c r="BQ201" s="696">
        <f>IFERROR(IF(VLOOKUP($BN201,DE_101_IC!$C$3:$P$35,14,FALSE)="","",VLOOKUP($BN201,DE_101_IC!$C$3:$P$35,14,FALSE)),"")</f>
        <v>76.42288701681683</v>
      </c>
      <c r="BR201" s="696">
        <f>IFERROR(IF(VLOOKUP($BN201,DE_18_IC!$C$3:$P$35,2,FALSE)="","",VLOOKUP($BN201,DE_18_IC!$C$3:$P$35,2,FALSE)),"")</f>
        <v>3.6</v>
      </c>
      <c r="BS201" s="696">
        <f>IFERROR(IF(VLOOKUP($BN201,DE_98_IC!$C$3:$P$35,14,FALSE)="","",VLOOKUP($BN201,DE_98_IC!$C$3:$P$35,14,FALSE)),"")</f>
        <v>18.420000000000002</v>
      </c>
    </row>
    <row r="202" spans="57:71" ht="15" x14ac:dyDescent="0.2">
      <c r="BE202" s="155">
        <v>7110</v>
      </c>
      <c r="BF202" s="156" t="s">
        <v>233</v>
      </c>
      <c r="BG202" s="156" t="s">
        <v>364</v>
      </c>
      <c r="BH202" s="156" t="s">
        <v>181</v>
      </c>
      <c r="BI202" s="157">
        <v>2.89</v>
      </c>
      <c r="BL202" s="693" t="s">
        <v>266</v>
      </c>
      <c r="BM202" s="691" t="s">
        <v>181</v>
      </c>
      <c r="BN202" s="693" t="s">
        <v>1690</v>
      </c>
      <c r="BO202" s="696">
        <f>IFERROR(IF(VLOOKUP($BN202,DE_99_IC!$C$3:$P$35,14,FALSE)="","",VLOOKUP($BN202,DE_99_IC!$C$3:$P$35,14,FALSE)),"")</f>
        <v>1.9854452030341936</v>
      </c>
      <c r="BP202" s="696">
        <f>IFERROR(IF(VLOOKUP($BN202,DE_100_IC!$C$3:$P$35,14,FALSE)="","",VLOOKUP($BN202,DE_100_IC!$C$3:$P$35,14,FALSE)),"")</f>
        <v>21.918791334096504</v>
      </c>
      <c r="BQ202" s="696">
        <f>IFERROR(IF(VLOOKUP($BN202,DE_101_IC!$C$3:$P$35,14,FALSE)="","",VLOOKUP($BN202,DE_101_IC!$C$3:$P$35,14,FALSE)),"")</f>
        <v>76.0957634628693</v>
      </c>
      <c r="BR202" s="696">
        <f>IFERROR(IF(VLOOKUP($BN202,DE_18_IC!$C$3:$P$35,2,FALSE)="","",VLOOKUP($BN202,DE_18_IC!$C$3:$P$35,2,FALSE)),"")</f>
        <v>4.04</v>
      </c>
      <c r="BS202" s="696">
        <f>IFERROR(IF(VLOOKUP($BN202,DE_98_IC!$C$3:$P$35,14,FALSE)="","",VLOOKUP($BN202,DE_98_IC!$C$3:$P$35,14,FALSE)),"")</f>
        <v>18.91</v>
      </c>
    </row>
    <row r="203" spans="57:71" ht="15" x14ac:dyDescent="0.2">
      <c r="BE203" s="155">
        <v>8025</v>
      </c>
      <c r="BF203" s="156" t="s">
        <v>242</v>
      </c>
      <c r="BG203" s="156" t="s">
        <v>244</v>
      </c>
      <c r="BH203" s="156" t="s">
        <v>244</v>
      </c>
      <c r="BI203" s="157">
        <v>1.87</v>
      </c>
      <c r="BL203" s="693" t="s">
        <v>274</v>
      </c>
      <c r="BM203" s="691" t="s">
        <v>181</v>
      </c>
      <c r="BN203" s="693" t="s">
        <v>1691</v>
      </c>
      <c r="BO203" s="696">
        <f>IFERROR(IF(VLOOKUP($BN203,DE_99_IC!$C$3:$P$35,14,FALSE)="","",VLOOKUP($BN203,DE_99_IC!$C$3:$P$35,14,FALSE)),"")</f>
        <v>5.2526913937071784</v>
      </c>
      <c r="BP203" s="696">
        <f>IFERROR(IF(VLOOKUP($BN203,DE_100_IC!$C$3:$P$35,14,FALSE)="","",VLOOKUP($BN203,DE_100_IC!$C$3:$P$35,14,FALSE)),"")</f>
        <v>17.91584665433065</v>
      </c>
      <c r="BQ203" s="696">
        <f>IFERROR(IF(VLOOKUP($BN203,DE_101_IC!$C$3:$P$35,14,FALSE)="","",VLOOKUP($BN203,DE_101_IC!$C$3:$P$35,14,FALSE)),"")</f>
        <v>76.831461951962169</v>
      </c>
      <c r="BR203" s="696">
        <f>IFERROR(IF(VLOOKUP($BN203,DE_18_IC!$C$3:$P$35,2,FALSE)="","",VLOOKUP($BN203,DE_18_IC!$C$3:$P$35,2,FALSE)),"")</f>
        <v>3.7</v>
      </c>
      <c r="BS203" s="696">
        <f>IFERROR(IF(VLOOKUP($BN203,DE_98_IC!$C$3:$P$35,14,FALSE)="","",VLOOKUP($BN203,DE_98_IC!$C$3:$P$35,14,FALSE)),"")</f>
        <v>22.76</v>
      </c>
    </row>
    <row r="204" spans="57:71" ht="15" x14ac:dyDescent="0.2">
      <c r="BE204" s="155">
        <v>8026</v>
      </c>
      <c r="BF204" s="156" t="s">
        <v>242</v>
      </c>
      <c r="BG204" s="156" t="s">
        <v>247</v>
      </c>
      <c r="BH204" s="156" t="s">
        <v>181</v>
      </c>
      <c r="BI204" s="157">
        <v>4.9400000000000004</v>
      </c>
      <c r="BL204" s="693" t="s">
        <v>274</v>
      </c>
      <c r="BM204" s="691" t="s">
        <v>181</v>
      </c>
      <c r="BN204" s="693" t="s">
        <v>1692</v>
      </c>
      <c r="BO204" s="696">
        <f>IFERROR(IF(VLOOKUP($BN204,DE_99_IC!$C$3:$P$35,14,FALSE)="","",VLOOKUP($BN204,DE_99_IC!$C$3:$P$35,14,FALSE)),"")</f>
        <v>10.287361488179304</v>
      </c>
      <c r="BP204" s="696">
        <f>IFERROR(IF(VLOOKUP($BN204,DE_100_IC!$C$3:$P$35,14,FALSE)="","",VLOOKUP($BN204,DE_100_IC!$C$3:$P$35,14,FALSE)),"")</f>
        <v>21.082647973544514</v>
      </c>
      <c r="BQ204" s="696">
        <f>IFERROR(IF(VLOOKUP($BN204,DE_101_IC!$C$3:$P$35,14,FALSE)="","",VLOOKUP($BN204,DE_101_IC!$C$3:$P$35,14,FALSE)),"")</f>
        <v>68.629990538276189</v>
      </c>
      <c r="BR204" s="696">
        <f>IFERROR(IF(VLOOKUP($BN204,DE_18_IC!$C$3:$P$35,2,FALSE)="","",VLOOKUP($BN204,DE_18_IC!$C$3:$P$35,2,FALSE)),"")</f>
        <v>2.73</v>
      </c>
      <c r="BS204" s="696">
        <f>IFERROR(IF(VLOOKUP($BN204,DE_98_IC!$C$3:$P$35,14,FALSE)="","",VLOOKUP($BN204,DE_98_IC!$C$3:$P$35,14,FALSE)),"")</f>
        <v>20.93</v>
      </c>
    </row>
    <row r="205" spans="57:71" ht="15" x14ac:dyDescent="0.2">
      <c r="BE205" s="155">
        <v>8036</v>
      </c>
      <c r="BF205" s="156" t="s">
        <v>242</v>
      </c>
      <c r="BG205" s="156" t="s">
        <v>256</v>
      </c>
      <c r="BH205" s="156" t="s">
        <v>181</v>
      </c>
      <c r="BI205" s="157">
        <v>6.89</v>
      </c>
      <c r="BL205" s="691" t="s">
        <v>276</v>
      </c>
      <c r="BM205" s="691" t="s">
        <v>181</v>
      </c>
      <c r="BN205" s="691" t="s">
        <v>1693</v>
      </c>
      <c r="BO205" s="696">
        <f>IFERROR(IF(VLOOKUP($BN205,DE_99_IC!$C$3:$P$35,14,FALSE)="","",VLOOKUP($BN205,DE_99_IC!$C$3:$P$35,14,FALSE)),"")</f>
        <v>7.1532967625692994</v>
      </c>
      <c r="BP205" s="696">
        <f>IFERROR(IF(VLOOKUP($BN205,DE_100_IC!$C$3:$P$35,14,FALSE)="","",VLOOKUP($BN205,DE_100_IC!$C$3:$P$35,14,FALSE)),"")</f>
        <v>14.378402807398784</v>
      </c>
      <c r="BQ205" s="696">
        <f>IFERROR(IF(VLOOKUP($BN205,DE_101_IC!$C$3:$P$35,14,FALSE)="","",VLOOKUP($BN205,DE_101_IC!$C$3:$P$35,14,FALSE)),"")</f>
        <v>78.468300430031917</v>
      </c>
      <c r="BR205" s="696">
        <f>IFERROR(IF(VLOOKUP($BN205,DE_18_IC!$C$3:$P$35,2,FALSE)="","",VLOOKUP($BN205,DE_18_IC!$C$3:$P$35,2,FALSE)),"")</f>
        <v>3.59</v>
      </c>
      <c r="BS205" s="696">
        <f>IFERROR(IF(VLOOKUP($BN205,DE_98_IC!$C$3:$P$35,14,FALSE)="","",VLOOKUP($BN205,DE_98_IC!$C$3:$P$35,14,FALSE)),"")</f>
        <v>15.55</v>
      </c>
    </row>
    <row r="206" spans="57:71" ht="15" x14ac:dyDescent="0.25">
      <c r="BE206" s="155">
        <v>8037</v>
      </c>
      <c r="BF206" s="156" t="s">
        <v>242</v>
      </c>
      <c r="BG206" s="156" t="s">
        <v>248</v>
      </c>
      <c r="BH206" s="156" t="s">
        <v>181</v>
      </c>
      <c r="BI206" s="157">
        <v>0.27</v>
      </c>
    </row>
    <row r="207" spans="57:71" ht="15" x14ac:dyDescent="0.25">
      <c r="BE207" s="155">
        <v>8042</v>
      </c>
      <c r="BF207" s="156" t="s">
        <v>242</v>
      </c>
      <c r="BG207" s="156" t="s">
        <v>257</v>
      </c>
      <c r="BH207" s="156" t="s">
        <v>181</v>
      </c>
      <c r="BI207" s="157">
        <v>0.74</v>
      </c>
    </row>
    <row r="208" spans="57:71" ht="15" x14ac:dyDescent="0.25">
      <c r="BE208" s="155">
        <v>8068</v>
      </c>
      <c r="BF208" s="156" t="s">
        <v>242</v>
      </c>
      <c r="BG208" s="156" t="s">
        <v>251</v>
      </c>
      <c r="BH208" s="156" t="s">
        <v>181</v>
      </c>
      <c r="BI208" s="157">
        <v>3.26</v>
      </c>
    </row>
    <row r="209" spans="57:61" ht="15" x14ac:dyDescent="0.25">
      <c r="BE209" s="155">
        <v>8072</v>
      </c>
      <c r="BF209" s="156" t="s">
        <v>242</v>
      </c>
      <c r="BG209" s="156" t="s">
        <v>253</v>
      </c>
      <c r="BH209" s="156" t="s">
        <v>181</v>
      </c>
      <c r="BI209" s="157">
        <v>0.99</v>
      </c>
    </row>
    <row r="210" spans="57:61" ht="15" x14ac:dyDescent="0.25">
      <c r="BE210" s="155">
        <v>9001</v>
      </c>
      <c r="BF210" s="156" t="s">
        <v>366</v>
      </c>
      <c r="BG210" s="156" t="s">
        <v>265</v>
      </c>
      <c r="BH210" s="156" t="s">
        <v>181</v>
      </c>
      <c r="BI210" s="157">
        <v>1.21</v>
      </c>
    </row>
    <row r="211" spans="57:61" ht="15" x14ac:dyDescent="0.25">
      <c r="BE211" s="155">
        <v>9068</v>
      </c>
      <c r="BF211" s="156" t="s">
        <v>366</v>
      </c>
      <c r="BG211" s="156" t="s">
        <v>367</v>
      </c>
      <c r="BH211" s="156" t="s">
        <v>181</v>
      </c>
      <c r="BI211" s="157">
        <v>1.76</v>
      </c>
    </row>
    <row r="212" spans="57:61" ht="15" x14ac:dyDescent="0.25">
      <c r="BE212" s="155">
        <v>9081</v>
      </c>
      <c r="BF212" s="156" t="s">
        <v>366</v>
      </c>
      <c r="BG212" s="156" t="s">
        <v>263</v>
      </c>
      <c r="BH212" s="156" t="s">
        <v>181</v>
      </c>
      <c r="BI212" s="157">
        <v>0.94</v>
      </c>
    </row>
    <row r="213" spans="57:61" ht="15" x14ac:dyDescent="0.25">
      <c r="BE213" s="155">
        <v>10010</v>
      </c>
      <c r="BF213" s="156" t="s">
        <v>266</v>
      </c>
      <c r="BG213" s="156" t="s">
        <v>272</v>
      </c>
      <c r="BH213" s="156" t="s">
        <v>181</v>
      </c>
      <c r="BI213" s="157">
        <v>3.65</v>
      </c>
    </row>
    <row r="214" spans="57:61" ht="15" x14ac:dyDescent="0.25">
      <c r="BE214" s="155">
        <v>10039</v>
      </c>
      <c r="BF214" s="156" t="s">
        <v>266</v>
      </c>
      <c r="BG214" s="156" t="s">
        <v>273</v>
      </c>
      <c r="BH214" s="156" t="s">
        <v>181</v>
      </c>
      <c r="BI214" s="157">
        <v>1.82</v>
      </c>
    </row>
    <row r="215" spans="57:61" ht="15" x14ac:dyDescent="0.25">
      <c r="BE215" s="155">
        <v>10048</v>
      </c>
      <c r="BF215" s="156" t="s">
        <v>266</v>
      </c>
      <c r="BG215" s="156" t="s">
        <v>269</v>
      </c>
      <c r="BH215" s="156" t="s">
        <v>181</v>
      </c>
      <c r="BI215" s="157">
        <v>3.35</v>
      </c>
    </row>
    <row r="216" spans="57:61" ht="15" x14ac:dyDescent="0.25">
      <c r="BE216" s="155">
        <v>10051</v>
      </c>
      <c r="BF216" s="156" t="s">
        <v>266</v>
      </c>
      <c r="BG216" s="156" t="s">
        <v>270</v>
      </c>
      <c r="BH216" s="156" t="s">
        <v>181</v>
      </c>
      <c r="BI216" s="157">
        <v>7.64</v>
      </c>
    </row>
    <row r="217" spans="57:61" ht="15" x14ac:dyDescent="0.25">
      <c r="BE217" s="155">
        <v>11007</v>
      </c>
      <c r="BF217" s="156" t="s">
        <v>274</v>
      </c>
      <c r="BG217" s="156" t="s">
        <v>275</v>
      </c>
      <c r="BH217" s="156" t="s">
        <v>181</v>
      </c>
      <c r="BI217" s="157">
        <v>2.44</v>
      </c>
    </row>
    <row r="218" spans="57:61" ht="15" x14ac:dyDescent="0.25">
      <c r="BE218" s="155">
        <v>12011</v>
      </c>
      <c r="BF218" s="156" t="s">
        <v>276</v>
      </c>
      <c r="BG218" s="156" t="s">
        <v>277</v>
      </c>
      <c r="BH218" s="156" t="s">
        <v>181</v>
      </c>
      <c r="BI218" s="157">
        <v>1.92</v>
      </c>
    </row>
    <row r="219" spans="57:61" ht="15" x14ac:dyDescent="0.25">
      <c r="BE219" s="155">
        <v>13004</v>
      </c>
      <c r="BF219" s="156" t="s">
        <v>278</v>
      </c>
      <c r="BG219" s="156" t="s">
        <v>368</v>
      </c>
      <c r="BH219" s="156" t="s">
        <v>181</v>
      </c>
      <c r="BI219" s="157">
        <v>13.03</v>
      </c>
    </row>
    <row r="220" spans="57:61" ht="15" x14ac:dyDescent="0.25">
      <c r="BE220" s="155">
        <v>13007</v>
      </c>
      <c r="BF220" s="156" t="s">
        <v>278</v>
      </c>
      <c r="BG220" s="156" t="s">
        <v>369</v>
      </c>
      <c r="BH220" s="156" t="s">
        <v>181</v>
      </c>
      <c r="BI220" s="157">
        <v>4.16</v>
      </c>
    </row>
    <row r="221" spans="57:61" ht="15" x14ac:dyDescent="0.25">
      <c r="BE221" s="155">
        <v>13016</v>
      </c>
      <c r="BF221" s="156" t="s">
        <v>278</v>
      </c>
      <c r="BG221" s="156" t="s">
        <v>317</v>
      </c>
      <c r="BH221" s="156" t="s">
        <v>181</v>
      </c>
      <c r="BI221" s="157">
        <v>2.63</v>
      </c>
    </row>
    <row r="222" spans="57:61" ht="15" x14ac:dyDescent="0.25">
      <c r="BE222" s="155">
        <v>13022</v>
      </c>
      <c r="BF222" s="156" t="s">
        <v>278</v>
      </c>
      <c r="BG222" s="156" t="s">
        <v>327</v>
      </c>
      <c r="BH222" s="156" t="s">
        <v>181</v>
      </c>
      <c r="BI222" s="157">
        <v>2.57</v>
      </c>
    </row>
    <row r="223" spans="57:61" ht="15" x14ac:dyDescent="0.25">
      <c r="BE223" s="155">
        <v>13029</v>
      </c>
      <c r="BF223" s="156" t="s">
        <v>278</v>
      </c>
      <c r="BG223" s="156" t="s">
        <v>280</v>
      </c>
      <c r="BH223" s="156" t="s">
        <v>280</v>
      </c>
      <c r="BI223" s="157">
        <v>1.31</v>
      </c>
    </row>
    <row r="224" spans="57:61" ht="15" x14ac:dyDescent="0.25">
      <c r="BE224" s="155">
        <v>13033</v>
      </c>
      <c r="BF224" s="156" t="s">
        <v>278</v>
      </c>
      <c r="BG224" s="156" t="s">
        <v>328</v>
      </c>
      <c r="BH224" s="156" t="s">
        <v>181</v>
      </c>
      <c r="BI224" s="157">
        <v>5.22</v>
      </c>
    </row>
    <row r="225" spans="57:61" ht="15" x14ac:dyDescent="0.25">
      <c r="BE225" s="155">
        <v>13038</v>
      </c>
      <c r="BF225" s="156" t="s">
        <v>278</v>
      </c>
      <c r="BG225" s="156" t="s">
        <v>318</v>
      </c>
      <c r="BH225" s="156" t="s">
        <v>181</v>
      </c>
      <c r="BI225" s="157">
        <v>3.74</v>
      </c>
    </row>
    <row r="226" spans="57:61" ht="15" x14ac:dyDescent="0.25">
      <c r="BE226" s="155">
        <v>13047</v>
      </c>
      <c r="BF226" s="156" t="s">
        <v>278</v>
      </c>
      <c r="BG226" s="156" t="s">
        <v>325</v>
      </c>
      <c r="BH226" s="156" t="s">
        <v>181</v>
      </c>
      <c r="BI226" s="157">
        <v>2.82</v>
      </c>
    </row>
    <row r="227" spans="57:61" ht="15" x14ac:dyDescent="0.25">
      <c r="BE227" s="155">
        <v>13051</v>
      </c>
      <c r="BF227" s="156" t="s">
        <v>278</v>
      </c>
      <c r="BG227" s="156" t="s">
        <v>314</v>
      </c>
      <c r="BH227" s="156" t="s">
        <v>181</v>
      </c>
      <c r="BI227" s="157">
        <v>0.22</v>
      </c>
    </row>
    <row r="228" spans="57:61" ht="15" x14ac:dyDescent="0.25">
      <c r="BE228" s="155">
        <v>13059</v>
      </c>
      <c r="BF228" s="156" t="s">
        <v>278</v>
      </c>
      <c r="BG228" s="156" t="s">
        <v>315</v>
      </c>
      <c r="BH228" s="156" t="s">
        <v>181</v>
      </c>
      <c r="BI228" s="157">
        <v>1.93</v>
      </c>
    </row>
    <row r="229" spans="57:61" ht="15" x14ac:dyDescent="0.25">
      <c r="BE229" s="155">
        <v>13072</v>
      </c>
      <c r="BF229" s="156" t="s">
        <v>278</v>
      </c>
      <c r="BG229" s="156" t="s">
        <v>319</v>
      </c>
      <c r="BH229" s="156" t="s">
        <v>181</v>
      </c>
      <c r="BI229" s="157">
        <v>1.1200000000000001</v>
      </c>
    </row>
    <row r="230" spans="57:61" ht="15" x14ac:dyDescent="0.25">
      <c r="BE230" s="155">
        <v>14039</v>
      </c>
      <c r="BF230" s="156" t="s">
        <v>331</v>
      </c>
      <c r="BG230" s="156" t="s">
        <v>332</v>
      </c>
      <c r="BH230" s="156" t="s">
        <v>181</v>
      </c>
      <c r="BI230" s="157">
        <v>2.88</v>
      </c>
    </row>
    <row r="231" spans="57:61" ht="15" x14ac:dyDescent="0.25">
      <c r="BE231" s="155">
        <v>15002</v>
      </c>
      <c r="BF231" s="156" t="s">
        <v>333</v>
      </c>
      <c r="BG231" s="156" t="s">
        <v>334</v>
      </c>
      <c r="BH231" s="156" t="s">
        <v>181</v>
      </c>
      <c r="BI231" s="157">
        <v>3.26</v>
      </c>
    </row>
    <row r="232" spans="57:61" ht="15" x14ac:dyDescent="0.25">
      <c r="BE232" s="155">
        <v>16006</v>
      </c>
      <c r="BF232" s="156" t="s">
        <v>335</v>
      </c>
      <c r="BG232" s="156" t="s">
        <v>365</v>
      </c>
      <c r="BH232" s="156" t="s">
        <v>181</v>
      </c>
      <c r="BI232" s="157">
        <v>2.5099999999999998</v>
      </c>
    </row>
    <row r="233" spans="57:61" ht="15" x14ac:dyDescent="0.25">
      <c r="BE233" s="155">
        <v>16035</v>
      </c>
      <c r="BF233" s="156" t="s">
        <v>335</v>
      </c>
      <c r="BG233" s="156" t="s">
        <v>341</v>
      </c>
      <c r="BH233" s="156" t="s">
        <v>181</v>
      </c>
      <c r="BI233" s="157">
        <v>3.28</v>
      </c>
    </row>
  </sheetData>
  <mergeCells count="28">
    <mergeCell ref="BB2:BC2"/>
    <mergeCell ref="BH2:BJ2"/>
    <mergeCell ref="AF2:AG2"/>
    <mergeCell ref="AB2:AC2"/>
    <mergeCell ref="T1:AG1"/>
    <mergeCell ref="AR2:AT2"/>
    <mergeCell ref="AD2:AE2"/>
    <mergeCell ref="H2:N2"/>
    <mergeCell ref="O2:P2"/>
    <mergeCell ref="Q2:R2"/>
    <mergeCell ref="T2:X2"/>
    <mergeCell ref="H1:S1"/>
    <mergeCell ref="BZ1:CE1"/>
    <mergeCell ref="AH1:AT1"/>
    <mergeCell ref="BU2:BW2"/>
    <mergeCell ref="BX2:BY2"/>
    <mergeCell ref="BZ2:CA2"/>
    <mergeCell ref="BG1:BM1"/>
    <mergeCell ref="AI2:AJ2"/>
    <mergeCell ref="AK2:AL2"/>
    <mergeCell ref="AM2:AN2"/>
    <mergeCell ref="AO2:AQ2"/>
    <mergeCell ref="BT1:BY1"/>
    <mergeCell ref="BO2:BS2"/>
    <mergeCell ref="BN1:BS1"/>
    <mergeCell ref="BD2:BE2"/>
    <mergeCell ref="AU1:BF1"/>
    <mergeCell ref="AY2:BA2"/>
  </mergeCells>
  <hyperlinks>
    <hyperlink ref="A1" location="INDICE!A1" display="INDICE" xr:uid="{00000000-0004-0000-0200-000000000000}"/>
  </hyperlinks>
  <pageMargins left="0.7" right="0.7" top="0.75" bottom="0.75" header="0.3" footer="0.3"/>
  <pageSetup paperSize="9"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R119"/>
  <sheetViews>
    <sheetView zoomScaleNormal="100" workbookViewId="0"/>
  </sheetViews>
  <sheetFormatPr baseColWidth="10" defaultColWidth="11.42578125" defaultRowHeight="15" x14ac:dyDescent="0.25"/>
  <cols>
    <col min="1" max="1" width="17.28515625" bestFit="1" customWidth="1"/>
    <col min="2" max="3" width="17.28515625" style="402" customWidth="1"/>
    <col min="4" max="4" width="38.5703125" bestFit="1" customWidth="1"/>
    <col min="5" max="5" width="16.140625" bestFit="1" customWidth="1"/>
    <col min="6" max="6" width="19" style="191" bestFit="1" customWidth="1"/>
    <col min="7" max="7" width="9" style="191" bestFit="1" customWidth="1"/>
    <col min="8" max="8" width="26.140625" style="191" bestFit="1" customWidth="1"/>
    <col min="9" max="9" width="25.140625" bestFit="1" customWidth="1"/>
    <col min="10" max="10" width="32.7109375" bestFit="1" customWidth="1"/>
    <col min="11" max="11" width="23.42578125" bestFit="1" customWidth="1"/>
    <col min="12" max="12" width="58.140625" bestFit="1" customWidth="1"/>
    <col min="13" max="13" width="31.28515625" bestFit="1" customWidth="1"/>
    <col min="14" max="14" width="13.140625" bestFit="1" customWidth="1"/>
    <col min="15" max="15" width="15.5703125" bestFit="1" customWidth="1"/>
  </cols>
  <sheetData>
    <row r="1" spans="1:18" x14ac:dyDescent="0.25">
      <c r="A1" s="124" t="s">
        <v>27</v>
      </c>
      <c r="B1" s="730" t="s">
        <v>904</v>
      </c>
      <c r="C1" s="730"/>
      <c r="D1" s="730"/>
      <c r="E1" s="730"/>
      <c r="F1" s="730"/>
      <c r="G1" s="730"/>
      <c r="H1" s="730"/>
      <c r="I1" s="730"/>
      <c r="J1" s="730"/>
      <c r="K1" s="730"/>
      <c r="L1" s="730"/>
      <c r="M1" s="62" t="s">
        <v>916</v>
      </c>
      <c r="N1" s="6" t="s">
        <v>144</v>
      </c>
      <c r="O1" s="409"/>
      <c r="P1" s="409"/>
      <c r="Q1" s="409"/>
      <c r="R1" s="409"/>
    </row>
    <row r="2" spans="1:18" x14ac:dyDescent="0.25">
      <c r="A2" s="255" t="s">
        <v>174</v>
      </c>
      <c r="B2" s="255" t="s">
        <v>175</v>
      </c>
      <c r="C2" s="255" t="s">
        <v>176</v>
      </c>
      <c r="D2" s="255" t="s">
        <v>177</v>
      </c>
      <c r="E2" s="255" t="s">
        <v>178</v>
      </c>
      <c r="F2" s="255" t="s">
        <v>14</v>
      </c>
      <c r="G2" s="255" t="s">
        <v>470</v>
      </c>
      <c r="H2" s="255" t="s">
        <v>917</v>
      </c>
      <c r="I2" s="255" t="s">
        <v>918</v>
      </c>
      <c r="J2" s="255" t="s">
        <v>919</v>
      </c>
      <c r="K2" s="255" t="s">
        <v>920</v>
      </c>
      <c r="L2" s="255" t="s">
        <v>921</v>
      </c>
      <c r="M2" s="551">
        <v>10</v>
      </c>
      <c r="N2" s="6" t="s">
        <v>432</v>
      </c>
      <c r="O2" s="409"/>
      <c r="P2" s="409"/>
      <c r="Q2" s="409"/>
      <c r="R2" s="409"/>
    </row>
    <row r="3" spans="1:18" s="5" customFormat="1" ht="12.75" x14ac:dyDescent="0.2">
      <c r="A3" s="392" t="s">
        <v>179</v>
      </c>
      <c r="B3" s="392" t="s">
        <v>180</v>
      </c>
      <c r="C3" s="390" t="s">
        <v>181</v>
      </c>
      <c r="D3" s="392" t="s">
        <v>182</v>
      </c>
      <c r="E3" s="377">
        <v>1001</v>
      </c>
      <c r="F3" s="392" t="s">
        <v>180</v>
      </c>
      <c r="G3" s="377">
        <v>1101</v>
      </c>
      <c r="H3" s="493">
        <v>132416.39000000001</v>
      </c>
      <c r="I3" s="198">
        <v>267101.90000000002</v>
      </c>
      <c r="J3" s="172">
        <v>399518.29</v>
      </c>
      <c r="K3" s="270">
        <v>188003</v>
      </c>
      <c r="L3" s="172">
        <v>2.13</v>
      </c>
      <c r="M3" s="578"/>
      <c r="N3" s="650"/>
      <c r="O3" s="651"/>
      <c r="P3" s="652"/>
      <c r="Q3" s="653"/>
      <c r="R3" s="652"/>
    </row>
    <row r="4" spans="1:18" s="5" customFormat="1" ht="12.75" x14ac:dyDescent="0.2">
      <c r="A4" s="392" t="s">
        <v>179</v>
      </c>
      <c r="B4" s="392" t="s">
        <v>180</v>
      </c>
      <c r="C4" s="390" t="s">
        <v>181</v>
      </c>
      <c r="D4" s="392" t="s">
        <v>182</v>
      </c>
      <c r="E4" s="377">
        <v>1001</v>
      </c>
      <c r="F4" s="392" t="s">
        <v>183</v>
      </c>
      <c r="G4" s="377">
        <v>1107</v>
      </c>
      <c r="H4" s="493">
        <v>100802.54</v>
      </c>
      <c r="I4" s="198">
        <v>240669.45</v>
      </c>
      <c r="J4" s="172">
        <v>341471.98</v>
      </c>
      <c r="K4" s="270">
        <v>103807</v>
      </c>
      <c r="L4" s="172">
        <v>3.29</v>
      </c>
      <c r="M4" s="578"/>
      <c r="N4" s="650"/>
      <c r="O4" s="651"/>
      <c r="P4" s="652"/>
      <c r="Q4" s="653"/>
      <c r="R4" s="652"/>
    </row>
    <row r="5" spans="1:18" s="5" customFormat="1" ht="12.75" x14ac:dyDescent="0.2">
      <c r="A5" s="392" t="s">
        <v>184</v>
      </c>
      <c r="B5" s="392" t="s">
        <v>184</v>
      </c>
      <c r="C5" s="390" t="s">
        <v>181</v>
      </c>
      <c r="D5" s="392" t="s">
        <v>184</v>
      </c>
      <c r="E5" s="377">
        <v>2101</v>
      </c>
      <c r="F5" s="392" t="s">
        <v>184</v>
      </c>
      <c r="G5" s="377">
        <v>2101</v>
      </c>
      <c r="H5" s="493">
        <v>331806.52</v>
      </c>
      <c r="I5" s="198">
        <v>470498.69</v>
      </c>
      <c r="J5" s="172">
        <v>802305.2</v>
      </c>
      <c r="K5" s="270">
        <v>347605</v>
      </c>
      <c r="L5" s="172">
        <v>2.31</v>
      </c>
      <c r="M5" s="578"/>
      <c r="N5" s="650"/>
      <c r="O5" s="651"/>
      <c r="P5" s="652"/>
      <c r="Q5" s="653"/>
      <c r="R5" s="652"/>
    </row>
    <row r="6" spans="1:18" s="5" customFormat="1" ht="12.75" x14ac:dyDescent="0.2">
      <c r="A6" s="392" t="s">
        <v>184</v>
      </c>
      <c r="B6" s="392" t="s">
        <v>185</v>
      </c>
      <c r="C6" s="390" t="s">
        <v>181</v>
      </c>
      <c r="D6" s="392" t="s">
        <v>186</v>
      </c>
      <c r="E6" s="377">
        <v>2201</v>
      </c>
      <c r="F6" s="392" t="s">
        <v>186</v>
      </c>
      <c r="G6" s="377">
        <v>2201</v>
      </c>
      <c r="H6" s="493">
        <v>153892.32</v>
      </c>
      <c r="I6" s="198">
        <v>503136.73</v>
      </c>
      <c r="J6" s="172">
        <v>657029.04</v>
      </c>
      <c r="K6" s="270">
        <v>157575</v>
      </c>
      <c r="L6" s="172">
        <v>4.17</v>
      </c>
      <c r="M6" s="578"/>
      <c r="N6" s="650"/>
      <c r="O6" s="651"/>
      <c r="P6" s="652"/>
      <c r="Q6" s="653"/>
      <c r="R6" s="652"/>
    </row>
    <row r="7" spans="1:18" s="5" customFormat="1" ht="12.75" x14ac:dyDescent="0.2">
      <c r="A7" s="392" t="s">
        <v>187</v>
      </c>
      <c r="B7" s="392" t="s">
        <v>188</v>
      </c>
      <c r="C7" s="390" t="s">
        <v>181</v>
      </c>
      <c r="D7" s="392" t="s">
        <v>189</v>
      </c>
      <c r="E7" s="377">
        <v>3001</v>
      </c>
      <c r="F7" s="392" t="s">
        <v>188</v>
      </c>
      <c r="G7" s="377">
        <v>3101</v>
      </c>
      <c r="H7" s="493">
        <v>286437.7</v>
      </c>
      <c r="I7" s="198">
        <v>501032.85</v>
      </c>
      <c r="J7" s="172">
        <v>787470.56</v>
      </c>
      <c r="K7" s="270">
        <v>150747</v>
      </c>
      <c r="L7" s="172">
        <v>5.22</v>
      </c>
      <c r="M7" s="578"/>
      <c r="N7" s="650"/>
      <c r="O7" s="651"/>
      <c r="P7" s="652"/>
      <c r="Q7" s="653"/>
      <c r="R7" s="652"/>
    </row>
    <row r="8" spans="1:18" s="5" customFormat="1" ht="12.75" x14ac:dyDescent="0.2">
      <c r="A8" s="392" t="s">
        <v>187</v>
      </c>
      <c r="B8" s="392" t="s">
        <v>188</v>
      </c>
      <c r="C8" s="390" t="s">
        <v>181</v>
      </c>
      <c r="D8" s="392" t="s">
        <v>189</v>
      </c>
      <c r="E8" s="377">
        <v>3001</v>
      </c>
      <c r="F8" s="392" t="s">
        <v>190</v>
      </c>
      <c r="G8" s="377">
        <v>3103</v>
      </c>
      <c r="H8" s="493">
        <v>37872.33</v>
      </c>
      <c r="I8" s="198">
        <v>63141.1</v>
      </c>
      <c r="J8" s="172">
        <v>101013.43</v>
      </c>
      <c r="K8" s="270">
        <v>9855</v>
      </c>
      <c r="L8" s="172">
        <v>10.25</v>
      </c>
      <c r="M8" s="578"/>
      <c r="N8" s="650"/>
      <c r="O8" s="651"/>
      <c r="P8" s="652"/>
      <c r="Q8" s="653"/>
      <c r="R8" s="652"/>
    </row>
    <row r="9" spans="1:18" s="5" customFormat="1" ht="12.75" x14ac:dyDescent="0.2">
      <c r="A9" s="392" t="s">
        <v>187</v>
      </c>
      <c r="B9" s="387" t="s">
        <v>191</v>
      </c>
      <c r="C9" s="390" t="s">
        <v>181</v>
      </c>
      <c r="D9" s="387" t="s">
        <v>192</v>
      </c>
      <c r="E9" s="377">
        <v>3301</v>
      </c>
      <c r="F9" s="387" t="s">
        <v>192</v>
      </c>
      <c r="G9" s="377">
        <v>3301</v>
      </c>
      <c r="H9" s="493">
        <v>128881.8</v>
      </c>
      <c r="I9" s="198">
        <v>185177.88</v>
      </c>
      <c r="J9" s="172">
        <v>314081.48</v>
      </c>
      <c r="K9" s="270">
        <v>45298</v>
      </c>
      <c r="L9" s="172">
        <v>6.93</v>
      </c>
      <c r="M9" s="578"/>
      <c r="N9" s="650"/>
      <c r="O9" s="651"/>
      <c r="P9" s="652"/>
      <c r="Q9" s="653"/>
      <c r="R9" s="652"/>
    </row>
    <row r="10" spans="1:18" s="5" customFormat="1" ht="12.75" x14ac:dyDescent="0.2">
      <c r="A10" s="392" t="s">
        <v>193</v>
      </c>
      <c r="B10" s="392" t="s">
        <v>194</v>
      </c>
      <c r="C10" s="390" t="s">
        <v>181</v>
      </c>
      <c r="D10" s="392" t="s">
        <v>195</v>
      </c>
      <c r="E10" s="377">
        <v>4001</v>
      </c>
      <c r="F10" s="392" t="s">
        <v>196</v>
      </c>
      <c r="G10" s="377">
        <v>4101</v>
      </c>
      <c r="H10" s="493">
        <v>1300477.29</v>
      </c>
      <c r="I10" s="198">
        <v>899373.18</v>
      </c>
      <c r="J10" s="172">
        <v>2199850.4700000002</v>
      </c>
      <c r="K10" s="270">
        <v>199844</v>
      </c>
      <c r="L10" s="172">
        <v>11.01</v>
      </c>
      <c r="M10" s="578"/>
      <c r="N10" s="650"/>
      <c r="O10" s="651"/>
      <c r="P10" s="652"/>
      <c r="Q10" s="653"/>
      <c r="R10" s="652"/>
    </row>
    <row r="11" spans="1:18" s="5" customFormat="1" ht="12.75" x14ac:dyDescent="0.2">
      <c r="A11" s="392" t="s">
        <v>193</v>
      </c>
      <c r="B11" s="392" t="s">
        <v>194</v>
      </c>
      <c r="C11" s="390" t="s">
        <v>181</v>
      </c>
      <c r="D11" s="392" t="s">
        <v>195</v>
      </c>
      <c r="E11" s="377">
        <v>4001</v>
      </c>
      <c r="F11" s="392" t="s">
        <v>193</v>
      </c>
      <c r="G11" s="377">
        <v>4102</v>
      </c>
      <c r="H11" s="493">
        <v>165809.76999999999</v>
      </c>
      <c r="I11" s="198">
        <v>867895.3</v>
      </c>
      <c r="J11" s="172">
        <v>1033705.07</v>
      </c>
      <c r="K11" s="270">
        <v>212520</v>
      </c>
      <c r="L11" s="172">
        <v>4.8600000000000003</v>
      </c>
      <c r="M11" s="578"/>
      <c r="N11" s="650"/>
      <c r="O11" s="651"/>
      <c r="P11" s="652"/>
      <c r="Q11" s="653"/>
      <c r="R11" s="652"/>
    </row>
    <row r="12" spans="1:18" s="5" customFormat="1" ht="12.75" x14ac:dyDescent="0.2">
      <c r="A12" s="392" t="s">
        <v>193</v>
      </c>
      <c r="B12" s="392" t="s">
        <v>197</v>
      </c>
      <c r="C12" s="390" t="s">
        <v>181</v>
      </c>
      <c r="D12" s="392" t="s">
        <v>198</v>
      </c>
      <c r="E12" s="377">
        <v>4301</v>
      </c>
      <c r="F12" s="193" t="s">
        <v>198</v>
      </c>
      <c r="G12" s="377">
        <v>4301</v>
      </c>
      <c r="H12" s="493">
        <v>112732.71</v>
      </c>
      <c r="I12" s="198">
        <v>310132.78000000003</v>
      </c>
      <c r="J12" s="172">
        <v>422865.49</v>
      </c>
      <c r="K12" s="270">
        <v>86098</v>
      </c>
      <c r="L12" s="172">
        <v>4.91</v>
      </c>
      <c r="M12" s="578"/>
      <c r="N12" s="650"/>
      <c r="O12" s="651"/>
      <c r="P12" s="652"/>
      <c r="Q12" s="653"/>
      <c r="R12" s="652"/>
    </row>
    <row r="13" spans="1:18" s="5" customFormat="1" ht="12.75" x14ac:dyDescent="0.2">
      <c r="A13" s="392" t="s">
        <v>199</v>
      </c>
      <c r="B13" s="392" t="s">
        <v>199</v>
      </c>
      <c r="C13" s="390" t="s">
        <v>200</v>
      </c>
      <c r="D13" s="392" t="s">
        <v>200</v>
      </c>
      <c r="E13" s="377">
        <v>5001</v>
      </c>
      <c r="F13" s="392" t="s">
        <v>199</v>
      </c>
      <c r="G13" s="377">
        <v>5101</v>
      </c>
      <c r="H13" s="493">
        <v>128508.25</v>
      </c>
      <c r="I13" s="198">
        <v>239845.7</v>
      </c>
      <c r="J13" s="172">
        <v>368353.95</v>
      </c>
      <c r="K13" s="270">
        <v>294207</v>
      </c>
      <c r="L13" s="172">
        <v>1.25</v>
      </c>
      <c r="M13" s="578"/>
      <c r="N13" s="650"/>
      <c r="O13" s="651"/>
      <c r="P13" s="652"/>
      <c r="Q13" s="653"/>
      <c r="R13" s="652"/>
    </row>
    <row r="14" spans="1:18" s="5" customFormat="1" ht="12.75" x14ac:dyDescent="0.2">
      <c r="A14" s="392" t="s">
        <v>199</v>
      </c>
      <c r="B14" s="392" t="s">
        <v>199</v>
      </c>
      <c r="C14" s="390" t="s">
        <v>200</v>
      </c>
      <c r="D14" s="392" t="s">
        <v>200</v>
      </c>
      <c r="E14" s="377">
        <v>5001</v>
      </c>
      <c r="F14" s="392" t="s">
        <v>201</v>
      </c>
      <c r="G14" s="377">
        <v>5102</v>
      </c>
      <c r="H14" s="520" t="s">
        <v>510</v>
      </c>
      <c r="I14" s="198">
        <v>60593.71</v>
      </c>
      <c r="J14" s="172">
        <v>60593.71</v>
      </c>
      <c r="K14" s="270">
        <v>17948</v>
      </c>
      <c r="L14" s="172">
        <v>3.38</v>
      </c>
      <c r="M14" s="578"/>
      <c r="N14" s="650"/>
      <c r="O14" s="651"/>
      <c r="P14" s="652"/>
      <c r="Q14" s="653"/>
      <c r="R14" s="652"/>
    </row>
    <row r="15" spans="1:18" s="5" customFormat="1" ht="12.75" x14ac:dyDescent="0.2">
      <c r="A15" s="392" t="s">
        <v>199</v>
      </c>
      <c r="B15" s="392" t="s">
        <v>199</v>
      </c>
      <c r="C15" s="390" t="s">
        <v>200</v>
      </c>
      <c r="D15" s="392" t="s">
        <v>200</v>
      </c>
      <c r="E15" s="377">
        <v>5001</v>
      </c>
      <c r="F15" s="392" t="s">
        <v>202</v>
      </c>
      <c r="G15" s="377">
        <v>5103</v>
      </c>
      <c r="H15" s="493">
        <v>298524.46000000002</v>
      </c>
      <c r="I15" s="198">
        <v>172857.51</v>
      </c>
      <c r="J15" s="172">
        <v>471381.98</v>
      </c>
      <c r="K15" s="270">
        <v>39345</v>
      </c>
      <c r="L15" s="172">
        <v>11.98</v>
      </c>
      <c r="M15" s="578"/>
      <c r="N15" s="650"/>
      <c r="O15" s="651"/>
      <c r="P15" s="652"/>
      <c r="Q15" s="653"/>
      <c r="R15" s="652"/>
    </row>
    <row r="16" spans="1:18" s="5" customFormat="1" ht="12.75" x14ac:dyDescent="0.2">
      <c r="A16" s="392" t="s">
        <v>199</v>
      </c>
      <c r="B16" s="392" t="s">
        <v>199</v>
      </c>
      <c r="C16" s="390" t="s">
        <v>200</v>
      </c>
      <c r="D16" s="392" t="s">
        <v>200</v>
      </c>
      <c r="E16" s="377">
        <v>5001</v>
      </c>
      <c r="F16" s="392" t="s">
        <v>203</v>
      </c>
      <c r="G16" s="377">
        <v>5105</v>
      </c>
      <c r="H16" s="520" t="s">
        <v>510</v>
      </c>
      <c r="I16" s="198">
        <v>57817.61</v>
      </c>
      <c r="J16" s="172">
        <v>57817.61</v>
      </c>
      <c r="K16" s="270">
        <v>15813</v>
      </c>
      <c r="L16" s="172">
        <v>3.66</v>
      </c>
      <c r="M16" s="578"/>
      <c r="N16" s="650"/>
      <c r="O16" s="651"/>
      <c r="P16" s="652"/>
      <c r="Q16" s="653"/>
      <c r="R16" s="652"/>
    </row>
    <row r="17" spans="1:18" s="5" customFormat="1" ht="12.75" x14ac:dyDescent="0.2">
      <c r="A17" s="392" t="s">
        <v>199</v>
      </c>
      <c r="B17" s="392" t="s">
        <v>199</v>
      </c>
      <c r="C17" s="390" t="s">
        <v>200</v>
      </c>
      <c r="D17" s="392" t="s">
        <v>200</v>
      </c>
      <c r="E17" s="377">
        <v>5001</v>
      </c>
      <c r="F17" s="392" t="s">
        <v>204</v>
      </c>
      <c r="G17" s="377">
        <v>5107</v>
      </c>
      <c r="H17" s="493">
        <v>37039.35</v>
      </c>
      <c r="I17" s="198">
        <v>95760.68</v>
      </c>
      <c r="J17" s="172">
        <v>132800.01999999999</v>
      </c>
      <c r="K17" s="270">
        <v>26247</v>
      </c>
      <c r="L17" s="172">
        <v>5.0599999999999996</v>
      </c>
      <c r="M17" s="578"/>
      <c r="N17" s="650"/>
      <c r="O17" s="651"/>
      <c r="P17" s="652"/>
      <c r="Q17" s="653"/>
      <c r="R17" s="652"/>
    </row>
    <row r="18" spans="1:18" s="5" customFormat="1" ht="12.75" x14ac:dyDescent="0.2">
      <c r="A18" s="392" t="s">
        <v>199</v>
      </c>
      <c r="B18" s="392" t="s">
        <v>199</v>
      </c>
      <c r="C18" s="390" t="s">
        <v>200</v>
      </c>
      <c r="D18" s="392" t="s">
        <v>200</v>
      </c>
      <c r="E18" s="377">
        <v>5001</v>
      </c>
      <c r="F18" s="392" t="s">
        <v>205</v>
      </c>
      <c r="G18" s="377">
        <v>5109</v>
      </c>
      <c r="H18" s="493">
        <v>911716.53</v>
      </c>
      <c r="I18" s="198">
        <v>421982.3</v>
      </c>
      <c r="J18" s="172">
        <v>1333698.83</v>
      </c>
      <c r="K18" s="270">
        <v>332875</v>
      </c>
      <c r="L18" s="172">
        <v>4.01</v>
      </c>
      <c r="M18" s="578"/>
      <c r="N18" s="650"/>
      <c r="O18" s="651"/>
      <c r="P18" s="652"/>
      <c r="Q18" s="653"/>
      <c r="R18" s="652"/>
    </row>
    <row r="19" spans="1:18" s="5" customFormat="1" ht="12.75" x14ac:dyDescent="0.2">
      <c r="A19" s="392" t="s">
        <v>199</v>
      </c>
      <c r="B19" s="387" t="s">
        <v>206</v>
      </c>
      <c r="C19" s="390" t="s">
        <v>181</v>
      </c>
      <c r="D19" s="387" t="s">
        <v>207</v>
      </c>
      <c r="E19" s="377">
        <v>5301</v>
      </c>
      <c r="F19" s="194" t="s">
        <v>206</v>
      </c>
      <c r="G19" s="377">
        <v>5301</v>
      </c>
      <c r="H19" s="493">
        <v>67488.69</v>
      </c>
      <c r="I19" s="198">
        <v>235160.33</v>
      </c>
      <c r="J19" s="172">
        <v>302649.02</v>
      </c>
      <c r="K19" s="270">
        <v>60064</v>
      </c>
      <c r="L19" s="172">
        <v>5.04</v>
      </c>
      <c r="M19" s="578"/>
      <c r="N19" s="650"/>
      <c r="O19" s="651"/>
      <c r="P19" s="652"/>
      <c r="Q19" s="653"/>
      <c r="R19" s="652"/>
    </row>
    <row r="20" spans="1:18" s="5" customFormat="1" ht="12.75" x14ac:dyDescent="0.2">
      <c r="A20" s="392" t="s">
        <v>199</v>
      </c>
      <c r="B20" s="387" t="s">
        <v>206</v>
      </c>
      <c r="C20" s="390" t="s">
        <v>181</v>
      </c>
      <c r="D20" s="387" t="s">
        <v>207</v>
      </c>
      <c r="E20" s="377">
        <v>5301</v>
      </c>
      <c r="F20" s="194" t="s">
        <v>208</v>
      </c>
      <c r="G20" s="377">
        <v>5304</v>
      </c>
      <c r="H20" s="520" t="s">
        <v>510</v>
      </c>
      <c r="I20" s="198">
        <v>71561.69</v>
      </c>
      <c r="J20" s="172">
        <v>71561.69</v>
      </c>
      <c r="K20" s="270">
        <v>11350</v>
      </c>
      <c r="L20" s="172">
        <v>6.3</v>
      </c>
      <c r="M20" s="578"/>
      <c r="N20" s="650"/>
      <c r="O20" s="651"/>
      <c r="P20" s="652"/>
      <c r="Q20" s="653"/>
      <c r="R20" s="652"/>
    </row>
    <row r="21" spans="1:18" s="5" customFormat="1" ht="12.75" x14ac:dyDescent="0.2">
      <c r="A21" s="392" t="s">
        <v>199</v>
      </c>
      <c r="B21" s="387" t="s">
        <v>209</v>
      </c>
      <c r="C21" s="390" t="s">
        <v>181</v>
      </c>
      <c r="D21" s="387" t="s">
        <v>210</v>
      </c>
      <c r="E21" s="377">
        <v>5501</v>
      </c>
      <c r="F21" s="194" t="s">
        <v>209</v>
      </c>
      <c r="G21" s="377">
        <v>5501</v>
      </c>
      <c r="H21" s="493">
        <v>72426.06</v>
      </c>
      <c r="I21" s="198">
        <v>168242.07</v>
      </c>
      <c r="J21" s="172">
        <v>240668.13</v>
      </c>
      <c r="K21" s="270">
        <v>77354</v>
      </c>
      <c r="L21" s="172">
        <v>3.11</v>
      </c>
      <c r="M21" s="578"/>
      <c r="N21" s="650"/>
      <c r="O21" s="651"/>
      <c r="P21" s="652"/>
      <c r="Q21" s="653"/>
      <c r="R21" s="652"/>
    </row>
    <row r="22" spans="1:18" s="5" customFormat="1" ht="12.75" x14ac:dyDescent="0.2">
      <c r="A22" s="392" t="s">
        <v>199</v>
      </c>
      <c r="B22" s="387" t="s">
        <v>209</v>
      </c>
      <c r="C22" s="390" t="s">
        <v>181</v>
      </c>
      <c r="D22" s="387" t="s">
        <v>210</v>
      </c>
      <c r="E22" s="377">
        <v>5501</v>
      </c>
      <c r="F22" s="194" t="s">
        <v>211</v>
      </c>
      <c r="G22" s="377">
        <v>5502</v>
      </c>
      <c r="H22" s="493">
        <v>75735.63</v>
      </c>
      <c r="I22" s="198">
        <v>99198.95</v>
      </c>
      <c r="J22" s="172">
        <v>174934.58</v>
      </c>
      <c r="K22" s="270">
        <v>48569</v>
      </c>
      <c r="L22" s="172">
        <v>3.6</v>
      </c>
      <c r="M22" s="578"/>
      <c r="N22" s="650"/>
      <c r="O22" s="651"/>
      <c r="P22" s="652"/>
      <c r="Q22" s="653"/>
      <c r="R22" s="652"/>
    </row>
    <row r="23" spans="1:18" s="5" customFormat="1" ht="12.75" x14ac:dyDescent="0.2">
      <c r="A23" s="392" t="s">
        <v>199</v>
      </c>
      <c r="B23" s="387" t="s">
        <v>209</v>
      </c>
      <c r="C23" s="390" t="s">
        <v>181</v>
      </c>
      <c r="D23" s="387" t="s">
        <v>210</v>
      </c>
      <c r="E23" s="377">
        <v>5501</v>
      </c>
      <c r="F23" s="194" t="s">
        <v>212</v>
      </c>
      <c r="G23" s="377">
        <v>5503</v>
      </c>
      <c r="H23" s="493">
        <v>40088.769999999997</v>
      </c>
      <c r="I23" s="198">
        <v>26197.42</v>
      </c>
      <c r="J23" s="172">
        <v>66286.19</v>
      </c>
      <c r="K23" s="270">
        <v>11732</v>
      </c>
      <c r="L23" s="172">
        <v>5.65</v>
      </c>
      <c r="M23" s="578"/>
      <c r="N23" s="650"/>
      <c r="O23" s="651"/>
      <c r="P23" s="652"/>
      <c r="Q23" s="653"/>
      <c r="R23" s="652"/>
    </row>
    <row r="24" spans="1:18" s="5" customFormat="1" ht="12.75" x14ac:dyDescent="0.2">
      <c r="A24" s="392" t="s">
        <v>199</v>
      </c>
      <c r="B24" s="387" t="s">
        <v>209</v>
      </c>
      <c r="C24" s="390" t="s">
        <v>181</v>
      </c>
      <c r="D24" s="387" t="s">
        <v>210</v>
      </c>
      <c r="E24" s="377">
        <v>5501</v>
      </c>
      <c r="F24" s="194" t="s">
        <v>213</v>
      </c>
      <c r="G24" s="377">
        <v>5504</v>
      </c>
      <c r="H24" s="520" t="s">
        <v>510</v>
      </c>
      <c r="I24" s="198">
        <v>32707.63</v>
      </c>
      <c r="J24" s="172">
        <v>32707.63</v>
      </c>
      <c r="K24" s="270">
        <v>19408</v>
      </c>
      <c r="L24" s="172">
        <v>1.69</v>
      </c>
      <c r="M24" s="578"/>
      <c r="N24" s="650"/>
      <c r="O24" s="651"/>
      <c r="P24" s="652"/>
      <c r="Q24" s="653"/>
      <c r="R24" s="652"/>
    </row>
    <row r="25" spans="1:18" s="5" customFormat="1" ht="12.75" x14ac:dyDescent="0.2">
      <c r="A25" s="392" t="s">
        <v>199</v>
      </c>
      <c r="B25" s="392" t="s">
        <v>214</v>
      </c>
      <c r="C25" s="390" t="s">
        <v>181</v>
      </c>
      <c r="D25" s="392" t="s">
        <v>215</v>
      </c>
      <c r="E25" s="377">
        <v>5601</v>
      </c>
      <c r="F25" s="193" t="s">
        <v>214</v>
      </c>
      <c r="G25" s="377">
        <v>5601</v>
      </c>
      <c r="H25" s="493">
        <v>316836.71999999997</v>
      </c>
      <c r="I25" s="198">
        <v>220713.78</v>
      </c>
      <c r="J25" s="172">
        <v>537550.5</v>
      </c>
      <c r="K25" s="270">
        <v>86239</v>
      </c>
      <c r="L25" s="172">
        <v>6.23</v>
      </c>
      <c r="M25" s="578"/>
      <c r="N25" s="650"/>
      <c r="O25" s="651"/>
      <c r="P25" s="652"/>
      <c r="Q25" s="653"/>
      <c r="R25" s="652"/>
    </row>
    <row r="26" spans="1:18" s="5" customFormat="1" ht="12.75" x14ac:dyDescent="0.2">
      <c r="A26" s="392" t="s">
        <v>199</v>
      </c>
      <c r="B26" s="392" t="s">
        <v>214</v>
      </c>
      <c r="C26" s="390" t="s">
        <v>181</v>
      </c>
      <c r="D26" s="392" t="s">
        <v>215</v>
      </c>
      <c r="E26" s="377">
        <v>5601</v>
      </c>
      <c r="F26" s="193" t="s">
        <v>216</v>
      </c>
      <c r="G26" s="377">
        <v>5603</v>
      </c>
      <c r="H26" s="520" t="s">
        <v>510</v>
      </c>
      <c r="I26" s="198">
        <v>49842.95</v>
      </c>
      <c r="J26" s="172">
        <v>49842.95</v>
      </c>
      <c r="K26" s="270">
        <v>20792</v>
      </c>
      <c r="L26" s="172">
        <v>2.4</v>
      </c>
      <c r="M26" s="578"/>
      <c r="N26" s="650"/>
      <c r="O26" s="651"/>
      <c r="P26" s="652"/>
      <c r="Q26" s="653"/>
      <c r="R26" s="652"/>
    </row>
    <row r="27" spans="1:18" s="5" customFormat="1" ht="12.75" x14ac:dyDescent="0.2">
      <c r="A27" s="392" t="s">
        <v>199</v>
      </c>
      <c r="B27" s="392" t="s">
        <v>214</v>
      </c>
      <c r="C27" s="390" t="s">
        <v>181</v>
      </c>
      <c r="D27" s="392" t="s">
        <v>215</v>
      </c>
      <c r="E27" s="377">
        <v>5601</v>
      </c>
      <c r="F27" s="193" t="s">
        <v>217</v>
      </c>
      <c r="G27" s="377">
        <v>5606</v>
      </c>
      <c r="H27" s="520" t="s">
        <v>510</v>
      </c>
      <c r="I27" s="198">
        <v>84916.04</v>
      </c>
      <c r="J27" s="172">
        <v>84916.04</v>
      </c>
      <c r="K27" s="270">
        <v>6147</v>
      </c>
      <c r="L27" s="172">
        <v>13.81</v>
      </c>
      <c r="M27" s="578"/>
      <c r="N27" s="650"/>
      <c r="O27" s="651"/>
      <c r="P27" s="652"/>
      <c r="Q27" s="653"/>
      <c r="R27" s="652"/>
    </row>
    <row r="28" spans="1:18" s="5" customFormat="1" ht="12.75" x14ac:dyDescent="0.2">
      <c r="A28" s="392" t="s">
        <v>199</v>
      </c>
      <c r="B28" s="387" t="s">
        <v>218</v>
      </c>
      <c r="C28" s="390" t="s">
        <v>181</v>
      </c>
      <c r="D28" s="387" t="s">
        <v>219</v>
      </c>
      <c r="E28" s="377">
        <v>5701</v>
      </c>
      <c r="F28" s="194" t="s">
        <v>219</v>
      </c>
      <c r="G28" s="377">
        <v>5701</v>
      </c>
      <c r="H28" s="493">
        <v>99152.57</v>
      </c>
      <c r="I28" s="198">
        <v>175274.56</v>
      </c>
      <c r="J28" s="172">
        <v>274427.13</v>
      </c>
      <c r="K28" s="270">
        <v>69253</v>
      </c>
      <c r="L28" s="172">
        <v>3.96</v>
      </c>
      <c r="M28" s="578"/>
      <c r="N28" s="650"/>
      <c r="O28" s="651"/>
      <c r="P28" s="652"/>
      <c r="Q28" s="653"/>
      <c r="R28" s="652"/>
    </row>
    <row r="29" spans="1:18" s="5" customFormat="1" ht="12.75" x14ac:dyDescent="0.2">
      <c r="A29" s="392" t="s">
        <v>199</v>
      </c>
      <c r="B29" s="392" t="s">
        <v>220</v>
      </c>
      <c r="C29" s="390" t="s">
        <v>200</v>
      </c>
      <c r="D29" s="392" t="s">
        <v>200</v>
      </c>
      <c r="E29" s="377">
        <v>5001</v>
      </c>
      <c r="F29" s="392" t="s">
        <v>221</v>
      </c>
      <c r="G29" s="377">
        <v>5801</v>
      </c>
      <c r="H29" s="493">
        <v>103012.71</v>
      </c>
      <c r="I29" s="198">
        <v>177684.27</v>
      </c>
      <c r="J29" s="172">
        <v>280696.98</v>
      </c>
      <c r="K29" s="270">
        <v>147991</v>
      </c>
      <c r="L29" s="172">
        <v>1.9</v>
      </c>
      <c r="M29" s="578"/>
      <c r="N29" s="650"/>
      <c r="O29" s="651"/>
      <c r="P29" s="652"/>
      <c r="Q29" s="653"/>
      <c r="R29" s="652"/>
    </row>
    <row r="30" spans="1:18" s="5" customFormat="1" ht="12.75" x14ac:dyDescent="0.2">
      <c r="A30" s="392" t="s">
        <v>199</v>
      </c>
      <c r="B30" s="392" t="s">
        <v>220</v>
      </c>
      <c r="C30" s="390" t="s">
        <v>200</v>
      </c>
      <c r="D30" s="392" t="s">
        <v>200</v>
      </c>
      <c r="E30" s="377">
        <v>5001</v>
      </c>
      <c r="F30" s="392" t="s">
        <v>222</v>
      </c>
      <c r="G30" s="377">
        <v>5802</v>
      </c>
      <c r="H30" s="493">
        <v>23084.62</v>
      </c>
      <c r="I30" s="198">
        <v>88070.17</v>
      </c>
      <c r="J30" s="172">
        <v>111154.79</v>
      </c>
      <c r="K30" s="270">
        <v>38996</v>
      </c>
      <c r="L30" s="172">
        <v>2.85</v>
      </c>
      <c r="M30" s="578"/>
      <c r="N30" s="650"/>
      <c r="O30" s="651"/>
      <c r="P30" s="652"/>
      <c r="Q30" s="653"/>
      <c r="R30" s="652"/>
    </row>
    <row r="31" spans="1:18" s="5" customFormat="1" ht="12.75" x14ac:dyDescent="0.2">
      <c r="A31" s="392" t="s">
        <v>199</v>
      </c>
      <c r="B31" s="392" t="s">
        <v>220</v>
      </c>
      <c r="C31" s="390" t="s">
        <v>200</v>
      </c>
      <c r="D31" s="392" t="s">
        <v>200</v>
      </c>
      <c r="E31" s="377">
        <v>5001</v>
      </c>
      <c r="F31" s="392" t="s">
        <v>223</v>
      </c>
      <c r="G31" s="377">
        <v>5803</v>
      </c>
      <c r="H31" s="520" t="s">
        <v>510</v>
      </c>
      <c r="I31" s="198">
        <v>16297.62</v>
      </c>
      <c r="J31" s="172">
        <v>16297.62</v>
      </c>
      <c r="K31" s="270">
        <v>11996</v>
      </c>
      <c r="L31" s="172">
        <v>1.36</v>
      </c>
      <c r="M31" s="578"/>
      <c r="N31" s="650"/>
      <c r="O31" s="651"/>
      <c r="P31" s="652"/>
      <c r="Q31" s="653"/>
      <c r="R31" s="652"/>
    </row>
    <row r="32" spans="1:18" s="5" customFormat="1" ht="12.75" x14ac:dyDescent="0.2">
      <c r="A32" s="392" t="s">
        <v>199</v>
      </c>
      <c r="B32" s="392" t="s">
        <v>220</v>
      </c>
      <c r="C32" s="390" t="s">
        <v>200</v>
      </c>
      <c r="D32" s="392" t="s">
        <v>200</v>
      </c>
      <c r="E32" s="377">
        <v>5001</v>
      </c>
      <c r="F32" s="392" t="s">
        <v>224</v>
      </c>
      <c r="G32" s="377">
        <v>5804</v>
      </c>
      <c r="H32" s="493">
        <v>46767</v>
      </c>
      <c r="I32" s="198">
        <v>199392.01</v>
      </c>
      <c r="J32" s="172">
        <v>246159</v>
      </c>
      <c r="K32" s="270">
        <v>125140</v>
      </c>
      <c r="L32" s="172">
        <v>1.97</v>
      </c>
      <c r="M32" s="578"/>
      <c r="N32" s="650"/>
      <c r="O32" s="651"/>
      <c r="P32" s="652"/>
      <c r="Q32" s="653"/>
      <c r="R32" s="652"/>
    </row>
    <row r="33" spans="1:18" s="5" customFormat="1" ht="12.75" x14ac:dyDescent="0.2">
      <c r="A33" s="392" t="s">
        <v>225</v>
      </c>
      <c r="B33" s="392" t="s">
        <v>226</v>
      </c>
      <c r="C33" s="390" t="s">
        <v>181</v>
      </c>
      <c r="D33" s="392" t="s">
        <v>227</v>
      </c>
      <c r="E33" s="377">
        <v>6001</v>
      </c>
      <c r="F33" s="392" t="s">
        <v>228</v>
      </c>
      <c r="G33" s="377">
        <v>6101</v>
      </c>
      <c r="H33" s="493">
        <v>543825.78</v>
      </c>
      <c r="I33" s="198">
        <v>1439241.81</v>
      </c>
      <c r="J33" s="172">
        <v>1983067.59</v>
      </c>
      <c r="K33" s="270">
        <v>233663</v>
      </c>
      <c r="L33" s="172">
        <v>8.49</v>
      </c>
      <c r="M33" s="578"/>
      <c r="N33" s="650"/>
      <c r="O33" s="651"/>
      <c r="P33" s="652"/>
      <c r="Q33" s="653"/>
      <c r="R33" s="652"/>
    </row>
    <row r="34" spans="1:18" s="5" customFormat="1" ht="12.75" x14ac:dyDescent="0.2">
      <c r="A34" s="392" t="s">
        <v>225</v>
      </c>
      <c r="B34" s="392" t="s">
        <v>226</v>
      </c>
      <c r="C34" s="390" t="s">
        <v>181</v>
      </c>
      <c r="D34" s="392" t="s">
        <v>227</v>
      </c>
      <c r="E34" s="377">
        <v>6001</v>
      </c>
      <c r="F34" s="392" t="s">
        <v>229</v>
      </c>
      <c r="G34" s="377">
        <v>6108</v>
      </c>
      <c r="H34" s="493">
        <v>314609.03000000003</v>
      </c>
      <c r="I34" s="198">
        <v>386426.6</v>
      </c>
      <c r="J34" s="172">
        <v>701035.62</v>
      </c>
      <c r="K34" s="270">
        <v>51199</v>
      </c>
      <c r="L34" s="172">
        <v>13.69</v>
      </c>
      <c r="M34" s="578"/>
      <c r="N34" s="650"/>
      <c r="O34" s="651"/>
      <c r="P34" s="652"/>
      <c r="Q34" s="653"/>
      <c r="R34" s="652"/>
    </row>
    <row r="35" spans="1:18" s="5" customFormat="1" ht="12.75" x14ac:dyDescent="0.2">
      <c r="A35" s="392" t="s">
        <v>225</v>
      </c>
      <c r="B35" s="387" t="s">
        <v>226</v>
      </c>
      <c r="C35" s="390" t="s">
        <v>181</v>
      </c>
      <c r="D35" s="387" t="s">
        <v>230</v>
      </c>
      <c r="E35" s="377">
        <v>6115</v>
      </c>
      <c r="F35" s="387" t="s">
        <v>230</v>
      </c>
      <c r="G35" s="377">
        <v>6115</v>
      </c>
      <c r="H35" s="493">
        <v>30239.759999999998</v>
      </c>
      <c r="I35" s="198">
        <v>287638.61</v>
      </c>
      <c r="J35" s="172">
        <v>317878.37</v>
      </c>
      <c r="K35" s="270">
        <v>45692</v>
      </c>
      <c r="L35" s="172">
        <v>6.96</v>
      </c>
      <c r="M35" s="578"/>
      <c r="N35" s="650"/>
      <c r="O35" s="651"/>
      <c r="P35" s="652"/>
      <c r="Q35" s="653"/>
      <c r="R35" s="652"/>
    </row>
    <row r="36" spans="1:18" s="5" customFormat="1" ht="12.75" x14ac:dyDescent="0.2">
      <c r="A36" s="392" t="s">
        <v>225</v>
      </c>
      <c r="B36" s="387" t="s">
        <v>231</v>
      </c>
      <c r="C36" s="390" t="s">
        <v>181</v>
      </c>
      <c r="D36" s="387" t="s">
        <v>232</v>
      </c>
      <c r="E36" s="377">
        <v>6301</v>
      </c>
      <c r="F36" s="194" t="s">
        <v>232</v>
      </c>
      <c r="G36" s="377">
        <v>6301</v>
      </c>
      <c r="H36" s="493">
        <v>98041.39</v>
      </c>
      <c r="I36" s="198">
        <v>302341.28999999998</v>
      </c>
      <c r="J36" s="172">
        <v>400382.68</v>
      </c>
      <c r="K36" s="270">
        <v>63481</v>
      </c>
      <c r="L36" s="172">
        <v>6.31</v>
      </c>
      <c r="M36" s="578"/>
      <c r="N36" s="650"/>
      <c r="O36" s="651"/>
      <c r="P36" s="652"/>
      <c r="Q36" s="653"/>
      <c r="R36" s="652"/>
    </row>
    <row r="37" spans="1:18" s="5" customFormat="1" ht="12.75" x14ac:dyDescent="0.2">
      <c r="A37" s="392" t="s">
        <v>233</v>
      </c>
      <c r="B37" s="392" t="s">
        <v>234</v>
      </c>
      <c r="C37" s="390" t="s">
        <v>181</v>
      </c>
      <c r="D37" s="392" t="s">
        <v>235</v>
      </c>
      <c r="E37" s="377">
        <v>7001</v>
      </c>
      <c r="F37" s="392" t="s">
        <v>234</v>
      </c>
      <c r="G37" s="377">
        <v>7101</v>
      </c>
      <c r="H37" s="493">
        <v>532184.19999999995</v>
      </c>
      <c r="I37" s="198">
        <v>969863.76</v>
      </c>
      <c r="J37" s="172">
        <v>1502047.96</v>
      </c>
      <c r="K37" s="270">
        <v>210033</v>
      </c>
      <c r="L37" s="172">
        <v>7.15</v>
      </c>
      <c r="M37" s="578"/>
      <c r="N37" s="650"/>
      <c r="O37" s="651"/>
      <c r="P37" s="652"/>
      <c r="Q37" s="653"/>
      <c r="R37" s="652"/>
    </row>
    <row r="38" spans="1:18" s="5" customFormat="1" ht="12.75" x14ac:dyDescent="0.2">
      <c r="A38" s="392" t="s">
        <v>233</v>
      </c>
      <c r="B38" s="387" t="s">
        <v>234</v>
      </c>
      <c r="C38" s="390" t="s">
        <v>181</v>
      </c>
      <c r="D38" s="387" t="s">
        <v>236</v>
      </c>
      <c r="E38" s="377">
        <v>7102</v>
      </c>
      <c r="F38" s="387" t="s">
        <v>236</v>
      </c>
      <c r="G38" s="377">
        <v>7102</v>
      </c>
      <c r="H38" s="493">
        <v>108105.1</v>
      </c>
      <c r="I38" s="198">
        <v>60759.74</v>
      </c>
      <c r="J38" s="172">
        <v>168864.84</v>
      </c>
      <c r="K38" s="270">
        <v>37198</v>
      </c>
      <c r="L38" s="172">
        <v>4.54</v>
      </c>
      <c r="M38" s="578"/>
      <c r="N38" s="650"/>
      <c r="O38" s="651"/>
      <c r="P38" s="652"/>
      <c r="Q38" s="653"/>
      <c r="R38" s="652"/>
    </row>
    <row r="39" spans="1:18" s="5" customFormat="1" ht="12.75" x14ac:dyDescent="0.2">
      <c r="A39" s="392" t="s">
        <v>233</v>
      </c>
      <c r="B39" s="392" t="s">
        <v>234</v>
      </c>
      <c r="C39" s="390" t="s">
        <v>181</v>
      </c>
      <c r="D39" s="392" t="s">
        <v>235</v>
      </c>
      <c r="E39" s="377">
        <v>7001</v>
      </c>
      <c r="F39" s="392" t="s">
        <v>233</v>
      </c>
      <c r="G39" s="377">
        <v>7105</v>
      </c>
      <c r="H39" s="520" t="s">
        <v>510</v>
      </c>
      <c r="I39" s="198">
        <v>217214.32</v>
      </c>
      <c r="J39" s="172">
        <v>217214.32</v>
      </c>
      <c r="K39" s="270">
        <v>38769</v>
      </c>
      <c r="L39" s="172">
        <v>5.6</v>
      </c>
      <c r="M39" s="578"/>
      <c r="N39" s="650"/>
      <c r="O39" s="651"/>
      <c r="P39" s="652"/>
      <c r="Q39" s="653"/>
      <c r="R39" s="652"/>
    </row>
    <row r="40" spans="1:18" s="5" customFormat="1" ht="12.75" x14ac:dyDescent="0.2">
      <c r="A40" s="392" t="s">
        <v>233</v>
      </c>
      <c r="B40" s="392" t="s">
        <v>237</v>
      </c>
      <c r="C40" s="390" t="s">
        <v>181</v>
      </c>
      <c r="D40" s="392" t="s">
        <v>238</v>
      </c>
      <c r="E40" s="377">
        <v>7301</v>
      </c>
      <c r="F40" s="193" t="s">
        <v>237</v>
      </c>
      <c r="G40" s="377">
        <v>7301</v>
      </c>
      <c r="H40" s="493">
        <v>561148.42000000004</v>
      </c>
      <c r="I40" s="198">
        <v>521736.44</v>
      </c>
      <c r="J40" s="172">
        <v>1082884.8500000001</v>
      </c>
      <c r="K40" s="270">
        <v>131752</v>
      </c>
      <c r="L40" s="172">
        <v>8.2200000000000006</v>
      </c>
      <c r="M40" s="578"/>
      <c r="N40" s="650"/>
      <c r="O40" s="651"/>
      <c r="P40" s="652"/>
      <c r="Q40" s="653"/>
      <c r="R40" s="652"/>
    </row>
    <row r="41" spans="1:18" s="5" customFormat="1" ht="12.75" x14ac:dyDescent="0.2">
      <c r="A41" s="392" t="s">
        <v>233</v>
      </c>
      <c r="B41" s="392" t="s">
        <v>237</v>
      </c>
      <c r="C41" s="390" t="s">
        <v>181</v>
      </c>
      <c r="D41" s="392" t="s">
        <v>238</v>
      </c>
      <c r="E41" s="377">
        <v>7301</v>
      </c>
      <c r="F41" s="193" t="s">
        <v>239</v>
      </c>
      <c r="G41" s="377">
        <v>7305</v>
      </c>
      <c r="H41" s="520" t="s">
        <v>510</v>
      </c>
      <c r="I41" s="198">
        <v>27624.91</v>
      </c>
      <c r="J41" s="172">
        <v>27624.91</v>
      </c>
      <c r="K41" s="270">
        <v>5520</v>
      </c>
      <c r="L41" s="172">
        <v>5</v>
      </c>
      <c r="M41" s="578"/>
      <c r="N41" s="650"/>
      <c r="O41" s="651"/>
      <c r="P41" s="652"/>
      <c r="Q41" s="653"/>
      <c r="R41" s="652"/>
    </row>
    <row r="42" spans="1:18" s="5" customFormat="1" ht="12.75" x14ac:dyDescent="0.2">
      <c r="A42" s="392" t="s">
        <v>233</v>
      </c>
      <c r="B42" s="392" t="s">
        <v>237</v>
      </c>
      <c r="C42" s="390" t="s">
        <v>181</v>
      </c>
      <c r="D42" s="392" t="s">
        <v>238</v>
      </c>
      <c r="E42" s="377">
        <v>7301</v>
      </c>
      <c r="F42" s="193" t="s">
        <v>240</v>
      </c>
      <c r="G42" s="377">
        <v>7306</v>
      </c>
      <c r="H42" s="493">
        <v>24119.97</v>
      </c>
      <c r="I42" s="198">
        <v>44534.76</v>
      </c>
      <c r="J42" s="172">
        <v>68654.73</v>
      </c>
      <c r="K42" s="270">
        <v>6480</v>
      </c>
      <c r="L42" s="172">
        <v>10.59</v>
      </c>
      <c r="M42" s="578"/>
      <c r="N42" s="650"/>
      <c r="O42" s="651"/>
      <c r="P42" s="652"/>
      <c r="Q42" s="653"/>
      <c r="R42" s="652"/>
    </row>
    <row r="43" spans="1:18" s="5" customFormat="1" ht="12.75" x14ac:dyDescent="0.2">
      <c r="A43" s="392" t="s">
        <v>233</v>
      </c>
      <c r="B43" s="387" t="s">
        <v>241</v>
      </c>
      <c r="C43" s="390" t="s">
        <v>181</v>
      </c>
      <c r="D43" s="387" t="s">
        <v>241</v>
      </c>
      <c r="E43" s="377">
        <v>7401</v>
      </c>
      <c r="F43" s="194" t="s">
        <v>241</v>
      </c>
      <c r="G43" s="377">
        <v>7401</v>
      </c>
      <c r="H43" s="493">
        <v>37717.449999999997</v>
      </c>
      <c r="I43" s="198">
        <v>289427.46000000002</v>
      </c>
      <c r="J43" s="172">
        <v>327144.90999999997</v>
      </c>
      <c r="K43" s="270">
        <v>77106</v>
      </c>
      <c r="L43" s="172">
        <v>4.24</v>
      </c>
      <c r="M43" s="578"/>
      <c r="N43" s="650"/>
      <c r="O43" s="651"/>
      <c r="P43" s="652"/>
      <c r="Q43" s="653"/>
      <c r="R43" s="652"/>
    </row>
    <row r="44" spans="1:18" s="5" customFormat="1" ht="12.75" x14ac:dyDescent="0.2">
      <c r="A44" s="392" t="s">
        <v>242</v>
      </c>
      <c r="B44" s="392" t="s">
        <v>243</v>
      </c>
      <c r="C44" s="390" t="s">
        <v>244</v>
      </c>
      <c r="D44" s="392" t="s">
        <v>244</v>
      </c>
      <c r="E44" s="377">
        <v>8001</v>
      </c>
      <c r="F44" s="392" t="s">
        <v>243</v>
      </c>
      <c r="G44" s="377">
        <v>8101</v>
      </c>
      <c r="H44" s="493">
        <v>1249609.04</v>
      </c>
      <c r="I44" s="198">
        <v>651298.98</v>
      </c>
      <c r="J44" s="172">
        <v>1900908.03</v>
      </c>
      <c r="K44" s="270">
        <v>217535</v>
      </c>
      <c r="L44" s="172">
        <v>8.74</v>
      </c>
      <c r="M44" s="578"/>
      <c r="N44" s="650"/>
      <c r="O44" s="651"/>
      <c r="P44" s="652"/>
      <c r="Q44" s="653"/>
      <c r="R44" s="652"/>
    </row>
    <row r="45" spans="1:18" s="5" customFormat="1" ht="12.75" x14ac:dyDescent="0.2">
      <c r="A45" s="392" t="s">
        <v>242</v>
      </c>
      <c r="B45" s="392" t="s">
        <v>243</v>
      </c>
      <c r="C45" s="390" t="s">
        <v>244</v>
      </c>
      <c r="D45" s="392" t="s">
        <v>244</v>
      </c>
      <c r="E45" s="377">
        <v>8001</v>
      </c>
      <c r="F45" s="392" t="s">
        <v>245</v>
      </c>
      <c r="G45" s="377">
        <v>8102</v>
      </c>
      <c r="H45" s="493">
        <v>111012.89</v>
      </c>
      <c r="I45" s="198">
        <v>355866</v>
      </c>
      <c r="J45" s="172">
        <v>466878.89</v>
      </c>
      <c r="K45" s="270">
        <v>110341</v>
      </c>
      <c r="L45" s="172">
        <v>4.2300000000000004</v>
      </c>
      <c r="M45" s="578"/>
      <c r="N45" s="650"/>
      <c r="O45" s="651"/>
      <c r="P45" s="652"/>
      <c r="Q45" s="653"/>
      <c r="R45" s="652"/>
    </row>
    <row r="46" spans="1:18" s="5" customFormat="1" ht="12.75" x14ac:dyDescent="0.2">
      <c r="A46" s="392" t="s">
        <v>242</v>
      </c>
      <c r="B46" s="392" t="s">
        <v>243</v>
      </c>
      <c r="C46" s="390" t="s">
        <v>244</v>
      </c>
      <c r="D46" s="392" t="s">
        <v>244</v>
      </c>
      <c r="E46" s="377">
        <v>8001</v>
      </c>
      <c r="F46" s="392" t="s">
        <v>246</v>
      </c>
      <c r="G46" s="377">
        <v>8103</v>
      </c>
      <c r="H46" s="493">
        <v>31795.29</v>
      </c>
      <c r="I46" s="198">
        <v>233499.23</v>
      </c>
      <c r="J46" s="172">
        <v>265294.52</v>
      </c>
      <c r="K46" s="270">
        <v>85633</v>
      </c>
      <c r="L46" s="172">
        <v>3.1</v>
      </c>
      <c r="M46" s="578"/>
      <c r="N46" s="650"/>
      <c r="O46" s="651"/>
      <c r="P46" s="652"/>
      <c r="Q46" s="653"/>
      <c r="R46" s="652"/>
    </row>
    <row r="47" spans="1:18" s="5" customFormat="1" ht="12.75" x14ac:dyDescent="0.2">
      <c r="A47" s="392" t="s">
        <v>242</v>
      </c>
      <c r="B47" s="392" t="s">
        <v>243</v>
      </c>
      <c r="C47" s="390" t="s">
        <v>244</v>
      </c>
      <c r="D47" s="392" t="s">
        <v>244</v>
      </c>
      <c r="E47" s="377">
        <v>8001</v>
      </c>
      <c r="F47" s="392" t="s">
        <v>247</v>
      </c>
      <c r="G47" s="377">
        <v>8105</v>
      </c>
      <c r="H47" s="520" t="s">
        <v>510</v>
      </c>
      <c r="I47" s="198">
        <v>52626.49</v>
      </c>
      <c r="J47" s="172">
        <v>52626.49</v>
      </c>
      <c r="K47" s="270">
        <v>20843</v>
      </c>
      <c r="L47" s="172">
        <v>2.52</v>
      </c>
      <c r="M47" s="578"/>
      <c r="N47" s="650"/>
      <c r="O47" s="651"/>
      <c r="P47" s="652"/>
      <c r="Q47" s="653"/>
      <c r="R47" s="652"/>
    </row>
    <row r="48" spans="1:18" s="5" customFormat="1" ht="12.75" x14ac:dyDescent="0.2">
      <c r="A48" s="392" t="s">
        <v>242</v>
      </c>
      <c r="B48" s="392" t="s">
        <v>243</v>
      </c>
      <c r="C48" s="390" t="s">
        <v>244</v>
      </c>
      <c r="D48" s="392" t="s">
        <v>244</v>
      </c>
      <c r="E48" s="377">
        <v>8001</v>
      </c>
      <c r="F48" s="392" t="s">
        <v>248</v>
      </c>
      <c r="G48" s="377">
        <v>8106</v>
      </c>
      <c r="H48" s="493">
        <v>188134.27</v>
      </c>
      <c r="I48" s="198">
        <v>43072.39</v>
      </c>
      <c r="J48" s="172">
        <v>231206.66</v>
      </c>
      <c r="K48" s="270">
        <v>43272</v>
      </c>
      <c r="L48" s="172">
        <v>5.34</v>
      </c>
      <c r="M48" s="578"/>
      <c r="N48" s="650"/>
      <c r="O48" s="651"/>
      <c r="P48" s="652"/>
      <c r="Q48" s="653"/>
      <c r="R48" s="652"/>
    </row>
    <row r="49" spans="1:18" s="5" customFormat="1" ht="12.75" x14ac:dyDescent="0.2">
      <c r="A49" s="392" t="s">
        <v>242</v>
      </c>
      <c r="B49" s="392" t="s">
        <v>243</v>
      </c>
      <c r="C49" s="390" t="s">
        <v>244</v>
      </c>
      <c r="D49" s="392" t="s">
        <v>244</v>
      </c>
      <c r="E49" s="377">
        <v>8001</v>
      </c>
      <c r="F49" s="392" t="s">
        <v>249</v>
      </c>
      <c r="G49" s="377">
        <v>8107</v>
      </c>
      <c r="H49" s="520" t="s">
        <v>510</v>
      </c>
      <c r="I49" s="198">
        <v>120978.29</v>
      </c>
      <c r="J49" s="172">
        <v>120978.29</v>
      </c>
      <c r="K49" s="270">
        <v>46382</v>
      </c>
      <c r="L49" s="172">
        <v>2.61</v>
      </c>
      <c r="M49" s="578"/>
      <c r="N49" s="650"/>
      <c r="O49" s="651"/>
      <c r="P49" s="652"/>
      <c r="Q49" s="653"/>
      <c r="R49" s="652"/>
    </row>
    <row r="50" spans="1:18" s="5" customFormat="1" ht="12.75" x14ac:dyDescent="0.2">
      <c r="A50" s="392" t="s">
        <v>242</v>
      </c>
      <c r="B50" s="392" t="s">
        <v>243</v>
      </c>
      <c r="C50" s="390" t="s">
        <v>244</v>
      </c>
      <c r="D50" s="392" t="s">
        <v>244</v>
      </c>
      <c r="E50" s="377">
        <v>8001</v>
      </c>
      <c r="F50" s="392" t="s">
        <v>250</v>
      </c>
      <c r="G50" s="377">
        <v>8108</v>
      </c>
      <c r="H50" s="493">
        <v>383361.75</v>
      </c>
      <c r="I50" s="198">
        <v>603019.48</v>
      </c>
      <c r="J50" s="172">
        <v>986381.23</v>
      </c>
      <c r="K50" s="270">
        <v>131521</v>
      </c>
      <c r="L50" s="172">
        <v>7.5</v>
      </c>
      <c r="M50" s="578"/>
      <c r="N50" s="650"/>
      <c r="O50" s="651"/>
      <c r="P50" s="652"/>
      <c r="Q50" s="653"/>
      <c r="R50" s="652"/>
    </row>
    <row r="51" spans="1:18" s="5" customFormat="1" ht="12.75" x14ac:dyDescent="0.2">
      <c r="A51" s="392" t="s">
        <v>242</v>
      </c>
      <c r="B51" s="392" t="s">
        <v>243</v>
      </c>
      <c r="C51" s="390" t="s">
        <v>244</v>
      </c>
      <c r="D51" s="392" t="s">
        <v>244</v>
      </c>
      <c r="E51" s="377">
        <v>8001</v>
      </c>
      <c r="F51" s="392" t="s">
        <v>251</v>
      </c>
      <c r="G51" s="377">
        <v>8109</v>
      </c>
      <c r="H51" s="493">
        <v>21845.57</v>
      </c>
      <c r="I51" s="198">
        <v>45149.11</v>
      </c>
      <c r="J51" s="172">
        <v>66994.679999999993</v>
      </c>
      <c r="K51" s="270">
        <v>9549</v>
      </c>
      <c r="L51" s="172">
        <v>7.02</v>
      </c>
      <c r="M51" s="578"/>
      <c r="N51" s="650"/>
      <c r="O51" s="651"/>
      <c r="P51" s="652"/>
      <c r="Q51" s="653"/>
      <c r="R51" s="652"/>
    </row>
    <row r="52" spans="1:18" s="5" customFormat="1" ht="12.75" x14ac:dyDescent="0.2">
      <c r="A52" s="392" t="s">
        <v>242</v>
      </c>
      <c r="B52" s="392" t="s">
        <v>243</v>
      </c>
      <c r="C52" s="390" t="s">
        <v>244</v>
      </c>
      <c r="D52" s="392" t="s">
        <v>244</v>
      </c>
      <c r="E52" s="377">
        <v>8001</v>
      </c>
      <c r="F52" s="392" t="s">
        <v>252</v>
      </c>
      <c r="G52" s="377">
        <v>8110</v>
      </c>
      <c r="H52" s="493">
        <v>198571.82</v>
      </c>
      <c r="I52" s="198">
        <v>438730.7</v>
      </c>
      <c r="J52" s="172">
        <v>637302.52</v>
      </c>
      <c r="K52" s="270">
        <v>149595</v>
      </c>
      <c r="L52" s="172">
        <v>4.26</v>
      </c>
      <c r="M52" s="578"/>
      <c r="N52" s="650"/>
      <c r="O52" s="651"/>
      <c r="P52" s="652"/>
      <c r="Q52" s="653"/>
      <c r="R52" s="652"/>
    </row>
    <row r="53" spans="1:18" s="5" customFormat="1" ht="12.75" x14ac:dyDescent="0.2">
      <c r="A53" s="392" t="s">
        <v>242</v>
      </c>
      <c r="B53" s="392" t="s">
        <v>243</v>
      </c>
      <c r="C53" s="390" t="s">
        <v>244</v>
      </c>
      <c r="D53" s="392" t="s">
        <v>244</v>
      </c>
      <c r="E53" s="377">
        <v>8001</v>
      </c>
      <c r="F53" s="392" t="s">
        <v>253</v>
      </c>
      <c r="G53" s="377">
        <v>8111</v>
      </c>
      <c r="H53" s="493">
        <v>36965.82</v>
      </c>
      <c r="I53" s="198">
        <v>63679.26</v>
      </c>
      <c r="J53" s="172">
        <v>100645.08</v>
      </c>
      <c r="K53" s="270">
        <v>49205</v>
      </c>
      <c r="L53" s="172">
        <v>2.0499999999999998</v>
      </c>
      <c r="M53" s="578"/>
      <c r="N53" s="650"/>
      <c r="O53" s="651"/>
      <c r="P53" s="652"/>
      <c r="Q53" s="653"/>
      <c r="R53" s="652"/>
    </row>
    <row r="54" spans="1:18" s="5" customFormat="1" ht="12.75" x14ac:dyDescent="0.2">
      <c r="A54" s="392" t="s">
        <v>242</v>
      </c>
      <c r="B54" s="392" t="s">
        <v>243</v>
      </c>
      <c r="C54" s="390" t="s">
        <v>244</v>
      </c>
      <c r="D54" s="392" t="s">
        <v>244</v>
      </c>
      <c r="E54" s="377">
        <v>8001</v>
      </c>
      <c r="F54" s="392" t="s">
        <v>254</v>
      </c>
      <c r="G54" s="377">
        <v>8112</v>
      </c>
      <c r="H54" s="493">
        <v>81578.649999999994</v>
      </c>
      <c r="I54" s="198">
        <v>299489.02</v>
      </c>
      <c r="J54" s="172">
        <v>381067.67</v>
      </c>
      <c r="K54" s="270">
        <v>90704</v>
      </c>
      <c r="L54" s="172">
        <v>4.2</v>
      </c>
      <c r="M54" s="578"/>
      <c r="N54" s="650"/>
      <c r="O54" s="651"/>
      <c r="P54" s="652"/>
      <c r="Q54" s="653"/>
      <c r="R54" s="652"/>
    </row>
    <row r="55" spans="1:18" s="5" customFormat="1" ht="12.75" x14ac:dyDescent="0.2">
      <c r="A55" s="392" t="s">
        <v>242</v>
      </c>
      <c r="B55" s="392" t="s">
        <v>242</v>
      </c>
      <c r="C55" s="390" t="s">
        <v>181</v>
      </c>
      <c r="D55" s="392" t="s">
        <v>255</v>
      </c>
      <c r="E55" s="377">
        <v>8301</v>
      </c>
      <c r="F55" s="392" t="s">
        <v>256</v>
      </c>
      <c r="G55" s="377">
        <v>8301</v>
      </c>
      <c r="H55" s="493">
        <v>270388.05</v>
      </c>
      <c r="I55" s="198">
        <v>533221.1</v>
      </c>
      <c r="J55" s="172">
        <v>803609.15</v>
      </c>
      <c r="K55" s="270">
        <v>150536</v>
      </c>
      <c r="L55" s="172">
        <v>5.34</v>
      </c>
      <c r="M55" s="578"/>
      <c r="N55" s="650"/>
      <c r="O55" s="651"/>
      <c r="P55" s="652"/>
      <c r="Q55" s="653"/>
      <c r="R55" s="652"/>
    </row>
    <row r="56" spans="1:18" s="5" customFormat="1" ht="12.75" x14ac:dyDescent="0.2">
      <c r="A56" s="392" t="s">
        <v>242</v>
      </c>
      <c r="B56" s="392" t="s">
        <v>242</v>
      </c>
      <c r="C56" s="390" t="s">
        <v>181</v>
      </c>
      <c r="D56" s="392" t="s">
        <v>255</v>
      </c>
      <c r="E56" s="377">
        <v>8301</v>
      </c>
      <c r="F56" s="193" t="s">
        <v>257</v>
      </c>
      <c r="G56" s="377">
        <v>8306</v>
      </c>
      <c r="H56" s="493">
        <v>20857.46</v>
      </c>
      <c r="I56" s="198">
        <v>97087.99</v>
      </c>
      <c r="J56" s="172">
        <v>117945.45</v>
      </c>
      <c r="K56" s="270">
        <v>22857</v>
      </c>
      <c r="L56" s="172">
        <v>5.16</v>
      </c>
      <c r="M56" s="578"/>
      <c r="N56" s="650"/>
      <c r="O56" s="651"/>
      <c r="P56" s="652"/>
      <c r="Q56" s="653"/>
      <c r="R56" s="652"/>
    </row>
    <row r="57" spans="1:18" s="5" customFormat="1" ht="12.75" x14ac:dyDescent="0.2">
      <c r="A57" s="392" t="s">
        <v>258</v>
      </c>
      <c r="B57" s="392" t="s">
        <v>259</v>
      </c>
      <c r="C57" s="390" t="s">
        <v>181</v>
      </c>
      <c r="D57" s="392" t="s">
        <v>260</v>
      </c>
      <c r="E57" s="377">
        <v>9001</v>
      </c>
      <c r="F57" s="392" t="s">
        <v>261</v>
      </c>
      <c r="G57" s="377">
        <v>9101</v>
      </c>
      <c r="H57" s="493">
        <v>1177871.54</v>
      </c>
      <c r="I57" s="198">
        <v>1266694.25</v>
      </c>
      <c r="J57" s="172">
        <v>2444565.79</v>
      </c>
      <c r="K57" s="270">
        <v>261114</v>
      </c>
      <c r="L57" s="172">
        <v>9.36</v>
      </c>
      <c r="M57" s="578"/>
      <c r="N57" s="650"/>
      <c r="O57" s="651"/>
      <c r="P57" s="652"/>
      <c r="Q57" s="653"/>
      <c r="R57" s="652"/>
    </row>
    <row r="58" spans="1:18" s="5" customFormat="1" ht="12.75" x14ac:dyDescent="0.2">
      <c r="A58" s="392" t="s">
        <v>258</v>
      </c>
      <c r="B58" s="392" t="s">
        <v>259</v>
      </c>
      <c r="C58" s="390" t="s">
        <v>181</v>
      </c>
      <c r="D58" s="392" t="s">
        <v>260</v>
      </c>
      <c r="E58" s="377">
        <v>9001</v>
      </c>
      <c r="F58" s="392" t="s">
        <v>262</v>
      </c>
      <c r="G58" s="377">
        <v>9112</v>
      </c>
      <c r="H58" s="493">
        <v>49067.62</v>
      </c>
      <c r="I58" s="198">
        <v>250704.98</v>
      </c>
      <c r="J58" s="172">
        <v>299772.59999999998</v>
      </c>
      <c r="K58" s="270">
        <v>45327</v>
      </c>
      <c r="L58" s="172">
        <v>6.61</v>
      </c>
      <c r="M58" s="578"/>
      <c r="N58" s="650"/>
      <c r="O58" s="651"/>
      <c r="P58" s="652"/>
      <c r="Q58" s="653"/>
      <c r="R58" s="652"/>
    </row>
    <row r="59" spans="1:18" s="5" customFormat="1" ht="12.75" x14ac:dyDescent="0.2">
      <c r="A59" s="392" t="s">
        <v>258</v>
      </c>
      <c r="B59" s="387" t="s">
        <v>259</v>
      </c>
      <c r="C59" s="390" t="s">
        <v>181</v>
      </c>
      <c r="D59" s="387" t="s">
        <v>263</v>
      </c>
      <c r="E59" s="377">
        <v>9120</v>
      </c>
      <c r="F59" s="387" t="s">
        <v>263</v>
      </c>
      <c r="G59" s="377">
        <v>9120</v>
      </c>
      <c r="H59" s="493">
        <v>281007.33</v>
      </c>
      <c r="I59" s="198">
        <v>173578.12</v>
      </c>
      <c r="J59" s="172">
        <v>454585.45</v>
      </c>
      <c r="K59" s="270">
        <v>36042</v>
      </c>
      <c r="L59" s="172">
        <v>12.61</v>
      </c>
      <c r="M59" s="578"/>
      <c r="N59" s="650"/>
      <c r="O59" s="651"/>
      <c r="P59" s="652"/>
      <c r="Q59" s="653"/>
      <c r="R59" s="652"/>
    </row>
    <row r="60" spans="1:18" s="5" customFormat="1" ht="12.75" x14ac:dyDescent="0.2">
      <c r="A60" s="392" t="s">
        <v>258</v>
      </c>
      <c r="B60" s="387" t="s">
        <v>264</v>
      </c>
      <c r="C60" s="390" t="s">
        <v>181</v>
      </c>
      <c r="D60" s="387" t="s">
        <v>265</v>
      </c>
      <c r="E60" s="377">
        <v>9201</v>
      </c>
      <c r="F60" s="387" t="s">
        <v>265</v>
      </c>
      <c r="G60" s="377">
        <v>9201</v>
      </c>
      <c r="H60" s="493">
        <v>93957.05</v>
      </c>
      <c r="I60" s="198">
        <v>199566.16</v>
      </c>
      <c r="J60" s="172">
        <v>293523.21000000002</v>
      </c>
      <c r="K60" s="270">
        <v>48608</v>
      </c>
      <c r="L60" s="172">
        <v>6.04</v>
      </c>
      <c r="M60" s="578"/>
      <c r="N60" s="650"/>
      <c r="O60" s="651"/>
      <c r="P60" s="652"/>
      <c r="Q60" s="653"/>
      <c r="R60" s="652"/>
    </row>
    <row r="61" spans="1:18" s="5" customFormat="1" ht="12.75" x14ac:dyDescent="0.2">
      <c r="A61" s="392" t="s">
        <v>266</v>
      </c>
      <c r="B61" s="392" t="s">
        <v>267</v>
      </c>
      <c r="C61" s="390" t="s">
        <v>181</v>
      </c>
      <c r="D61" s="392" t="s">
        <v>268</v>
      </c>
      <c r="E61" s="377">
        <v>10001</v>
      </c>
      <c r="F61" s="392" t="s">
        <v>269</v>
      </c>
      <c r="G61" s="377">
        <v>10101</v>
      </c>
      <c r="H61" s="493">
        <v>449306.72</v>
      </c>
      <c r="I61" s="198">
        <v>1281070.77</v>
      </c>
      <c r="J61" s="172">
        <v>1730377.49</v>
      </c>
      <c r="K61" s="270">
        <v>218617</v>
      </c>
      <c r="L61" s="172">
        <v>7.92</v>
      </c>
      <c r="M61" s="578"/>
      <c r="N61" s="650"/>
      <c r="O61" s="651"/>
      <c r="P61" s="652"/>
      <c r="Q61" s="653"/>
      <c r="R61" s="652"/>
    </row>
    <row r="62" spans="1:18" s="5" customFormat="1" ht="12.75" x14ac:dyDescent="0.2">
      <c r="A62" s="392" t="s">
        <v>266</v>
      </c>
      <c r="B62" s="392" t="s">
        <v>267</v>
      </c>
      <c r="C62" s="390" t="s">
        <v>181</v>
      </c>
      <c r="D62" s="392" t="s">
        <v>268</v>
      </c>
      <c r="E62" s="377">
        <v>10001</v>
      </c>
      <c r="F62" s="392" t="s">
        <v>270</v>
      </c>
      <c r="G62" s="377">
        <v>10109</v>
      </c>
      <c r="H62" s="493">
        <v>160428.42000000001</v>
      </c>
      <c r="I62" s="198">
        <v>186447.67</v>
      </c>
      <c r="J62" s="172">
        <v>346876.09</v>
      </c>
      <c r="K62" s="270">
        <v>32117</v>
      </c>
      <c r="L62" s="172">
        <v>10.8</v>
      </c>
      <c r="M62" s="578"/>
      <c r="N62" s="650"/>
      <c r="O62" s="651"/>
      <c r="P62" s="652"/>
      <c r="Q62" s="653"/>
      <c r="R62" s="652"/>
    </row>
    <row r="63" spans="1:18" s="5" customFormat="1" ht="12.75" x14ac:dyDescent="0.2">
      <c r="A63" s="392" t="s">
        <v>266</v>
      </c>
      <c r="B63" s="387" t="s">
        <v>271</v>
      </c>
      <c r="C63" s="390" t="s">
        <v>181</v>
      </c>
      <c r="D63" s="387" t="s">
        <v>272</v>
      </c>
      <c r="E63" s="377">
        <v>10201</v>
      </c>
      <c r="F63" s="387" t="s">
        <v>272</v>
      </c>
      <c r="G63" s="377">
        <v>10201</v>
      </c>
      <c r="H63" s="493">
        <v>162887.95000000001</v>
      </c>
      <c r="I63" s="198">
        <v>143431.49</v>
      </c>
      <c r="J63" s="172">
        <v>306319.44</v>
      </c>
      <c r="K63" s="270">
        <v>33417</v>
      </c>
      <c r="L63" s="172">
        <v>9.17</v>
      </c>
      <c r="M63" s="578"/>
      <c r="N63" s="650"/>
      <c r="O63" s="651"/>
      <c r="P63" s="652"/>
      <c r="Q63" s="653"/>
      <c r="R63" s="652"/>
    </row>
    <row r="64" spans="1:18" s="5" customFormat="1" ht="12.75" x14ac:dyDescent="0.2">
      <c r="A64" s="392" t="s">
        <v>266</v>
      </c>
      <c r="B64" s="392" t="s">
        <v>273</v>
      </c>
      <c r="C64" s="390" t="s">
        <v>181</v>
      </c>
      <c r="D64" s="392" t="s">
        <v>273</v>
      </c>
      <c r="E64" s="377">
        <v>10301</v>
      </c>
      <c r="F64" s="392" t="s">
        <v>273</v>
      </c>
      <c r="G64" s="377">
        <v>10301</v>
      </c>
      <c r="H64" s="493">
        <v>1324665.45</v>
      </c>
      <c r="I64" s="198">
        <v>945608.12</v>
      </c>
      <c r="J64" s="172">
        <v>2270273.5699999998</v>
      </c>
      <c r="K64" s="270">
        <v>147666</v>
      </c>
      <c r="L64" s="172">
        <v>15.37</v>
      </c>
      <c r="M64" s="578"/>
      <c r="N64" s="650"/>
      <c r="O64" s="651"/>
      <c r="P64" s="652"/>
      <c r="Q64" s="653"/>
      <c r="R64" s="652"/>
    </row>
    <row r="65" spans="1:18" s="5" customFormat="1" ht="12.75" x14ac:dyDescent="0.2">
      <c r="A65" s="392" t="s">
        <v>274</v>
      </c>
      <c r="B65" s="387" t="s">
        <v>275</v>
      </c>
      <c r="C65" s="390" t="s">
        <v>181</v>
      </c>
      <c r="D65" s="387" t="s">
        <v>275</v>
      </c>
      <c r="E65" s="377">
        <v>11101</v>
      </c>
      <c r="F65" s="387" t="s">
        <v>275</v>
      </c>
      <c r="G65" s="377">
        <v>11101</v>
      </c>
      <c r="H65" s="493">
        <v>93800.48</v>
      </c>
      <c r="I65" s="198">
        <v>256651.99</v>
      </c>
      <c r="J65" s="172">
        <v>350452.47</v>
      </c>
      <c r="K65" s="270">
        <v>49667</v>
      </c>
      <c r="L65" s="172">
        <v>7.06</v>
      </c>
      <c r="M65" s="578"/>
      <c r="N65" s="650"/>
      <c r="O65" s="651"/>
      <c r="P65" s="652"/>
      <c r="Q65" s="653"/>
      <c r="R65" s="652"/>
    </row>
    <row r="66" spans="1:18" s="5" customFormat="1" ht="12.75" x14ac:dyDescent="0.2">
      <c r="A66" s="392" t="s">
        <v>276</v>
      </c>
      <c r="B66" s="392" t="s">
        <v>276</v>
      </c>
      <c r="C66" s="390" t="s">
        <v>181</v>
      </c>
      <c r="D66" s="392" t="s">
        <v>277</v>
      </c>
      <c r="E66" s="377">
        <v>12101</v>
      </c>
      <c r="F66" s="193" t="s">
        <v>277</v>
      </c>
      <c r="G66" s="377">
        <v>12101</v>
      </c>
      <c r="H66" s="493">
        <v>791063.3</v>
      </c>
      <c r="I66" s="198">
        <v>580751.30000000005</v>
      </c>
      <c r="J66" s="172">
        <v>1371814.6</v>
      </c>
      <c r="K66" s="270">
        <v>123403</v>
      </c>
      <c r="L66" s="172">
        <v>11.12</v>
      </c>
      <c r="M66" s="578"/>
      <c r="N66" s="650"/>
      <c r="O66" s="651"/>
      <c r="P66" s="652"/>
      <c r="Q66" s="653"/>
      <c r="R66" s="652"/>
    </row>
    <row r="67" spans="1:18" s="5" customFormat="1" ht="12.75" x14ac:dyDescent="0.2">
      <c r="A67" s="392" t="s">
        <v>278</v>
      </c>
      <c r="B67" s="392" t="s">
        <v>279</v>
      </c>
      <c r="C67" s="390" t="s">
        <v>280</v>
      </c>
      <c r="D67" s="392" t="s">
        <v>280</v>
      </c>
      <c r="E67" s="377">
        <v>13001</v>
      </c>
      <c r="F67" s="392" t="s">
        <v>279</v>
      </c>
      <c r="G67" s="377">
        <v>13101</v>
      </c>
      <c r="H67" s="493">
        <v>1553912.95</v>
      </c>
      <c r="I67" s="198">
        <v>314094.71999999997</v>
      </c>
      <c r="J67" s="172">
        <v>1868007.66</v>
      </c>
      <c r="K67" s="270">
        <v>402847</v>
      </c>
      <c r="L67" s="172">
        <v>4.6399999999999997</v>
      </c>
      <c r="M67" s="578"/>
      <c r="N67" s="650"/>
      <c r="O67" s="651"/>
      <c r="P67" s="652"/>
      <c r="Q67" s="653"/>
      <c r="R67" s="652"/>
    </row>
    <row r="68" spans="1:18" s="5" customFormat="1" ht="12.75" x14ac:dyDescent="0.2">
      <c r="A68" s="392" t="s">
        <v>278</v>
      </c>
      <c r="B68" s="392" t="s">
        <v>279</v>
      </c>
      <c r="C68" s="390" t="s">
        <v>280</v>
      </c>
      <c r="D68" s="392" t="s">
        <v>280</v>
      </c>
      <c r="E68" s="377">
        <v>13001</v>
      </c>
      <c r="F68" s="392" t="s">
        <v>281</v>
      </c>
      <c r="G68" s="377">
        <v>13102</v>
      </c>
      <c r="H68" s="493">
        <v>871462.46</v>
      </c>
      <c r="I68" s="198">
        <v>305502.19</v>
      </c>
      <c r="J68" s="172">
        <v>1176964.6499999999</v>
      </c>
      <c r="K68" s="270">
        <v>80710</v>
      </c>
      <c r="L68" s="172">
        <v>14.58</v>
      </c>
      <c r="M68" s="578"/>
      <c r="N68" s="650"/>
      <c r="O68" s="651"/>
      <c r="P68" s="652"/>
      <c r="Q68" s="653"/>
      <c r="R68" s="652"/>
    </row>
    <row r="69" spans="1:18" s="5" customFormat="1" ht="12.75" x14ac:dyDescent="0.2">
      <c r="A69" s="392" t="s">
        <v>278</v>
      </c>
      <c r="B69" s="392" t="s">
        <v>279</v>
      </c>
      <c r="C69" s="390" t="s">
        <v>280</v>
      </c>
      <c r="D69" s="392" t="s">
        <v>280</v>
      </c>
      <c r="E69" s="377">
        <v>13001</v>
      </c>
      <c r="F69" s="392" t="s">
        <v>282</v>
      </c>
      <c r="G69" s="377">
        <v>13103</v>
      </c>
      <c r="H69" s="493">
        <v>494407.89</v>
      </c>
      <c r="I69" s="198">
        <v>291964.59000000003</v>
      </c>
      <c r="J69" s="172">
        <v>786372.48</v>
      </c>
      <c r="K69" s="270">
        <v>132401</v>
      </c>
      <c r="L69" s="172">
        <v>5.94</v>
      </c>
      <c r="M69" s="578"/>
      <c r="N69" s="650"/>
      <c r="O69" s="651"/>
      <c r="P69" s="652"/>
      <c r="Q69" s="653"/>
      <c r="R69" s="652"/>
    </row>
    <row r="70" spans="1:18" s="5" customFormat="1" ht="12.75" x14ac:dyDescent="0.2">
      <c r="A70" s="392" t="s">
        <v>278</v>
      </c>
      <c r="B70" s="392" t="s">
        <v>279</v>
      </c>
      <c r="C70" s="390" t="s">
        <v>280</v>
      </c>
      <c r="D70" s="392" t="s">
        <v>280</v>
      </c>
      <c r="E70" s="377">
        <v>13001</v>
      </c>
      <c r="F70" s="392" t="s">
        <v>283</v>
      </c>
      <c r="G70" s="377">
        <v>13104</v>
      </c>
      <c r="H70" s="493">
        <v>76991.649999999994</v>
      </c>
      <c r="I70" s="198">
        <v>340860.35</v>
      </c>
      <c r="J70" s="172">
        <v>417852</v>
      </c>
      <c r="K70" s="270">
        <v>126800</v>
      </c>
      <c r="L70" s="172">
        <v>3.3</v>
      </c>
      <c r="M70" s="578"/>
      <c r="N70" s="650"/>
      <c r="O70" s="651"/>
      <c r="P70" s="652"/>
      <c r="Q70" s="653"/>
      <c r="R70" s="652"/>
    </row>
    <row r="71" spans="1:18" s="5" customFormat="1" ht="12.75" x14ac:dyDescent="0.2">
      <c r="A71" s="392" t="s">
        <v>278</v>
      </c>
      <c r="B71" s="392" t="s">
        <v>279</v>
      </c>
      <c r="C71" s="390" t="s">
        <v>280</v>
      </c>
      <c r="D71" s="392" t="s">
        <v>280</v>
      </c>
      <c r="E71" s="377">
        <v>13001</v>
      </c>
      <c r="F71" s="392" t="s">
        <v>284</v>
      </c>
      <c r="G71" s="377">
        <v>13105</v>
      </c>
      <c r="H71" s="493">
        <v>49151.88</v>
      </c>
      <c r="I71" s="198">
        <v>280109.15999999997</v>
      </c>
      <c r="J71" s="172">
        <v>329261.03999999998</v>
      </c>
      <c r="K71" s="270">
        <v>162415</v>
      </c>
      <c r="L71" s="172">
        <v>2.0299999999999998</v>
      </c>
      <c r="M71" s="578"/>
      <c r="N71" s="650"/>
      <c r="O71" s="651"/>
      <c r="P71" s="652"/>
      <c r="Q71" s="653"/>
      <c r="R71" s="652"/>
    </row>
    <row r="72" spans="1:18" s="5" customFormat="1" ht="12.75" x14ac:dyDescent="0.2">
      <c r="A72" s="392" t="s">
        <v>278</v>
      </c>
      <c r="B72" s="392" t="s">
        <v>279</v>
      </c>
      <c r="C72" s="390" t="s">
        <v>280</v>
      </c>
      <c r="D72" s="392" t="s">
        <v>280</v>
      </c>
      <c r="E72" s="377">
        <v>13001</v>
      </c>
      <c r="F72" s="392" t="s">
        <v>285</v>
      </c>
      <c r="G72" s="377">
        <v>13106</v>
      </c>
      <c r="H72" s="493">
        <v>236241.97</v>
      </c>
      <c r="I72" s="198">
        <v>297521.89</v>
      </c>
      <c r="J72" s="172">
        <v>533763.86</v>
      </c>
      <c r="K72" s="270">
        <v>140746</v>
      </c>
      <c r="L72" s="172">
        <v>3.79</v>
      </c>
      <c r="M72" s="578"/>
      <c r="N72" s="650"/>
      <c r="O72" s="651"/>
      <c r="P72" s="652"/>
      <c r="Q72" s="653"/>
      <c r="R72" s="652"/>
    </row>
    <row r="73" spans="1:18" s="5" customFormat="1" ht="12.75" x14ac:dyDescent="0.2">
      <c r="A73" s="392" t="s">
        <v>278</v>
      </c>
      <c r="B73" s="392" t="s">
        <v>279</v>
      </c>
      <c r="C73" s="390" t="s">
        <v>280</v>
      </c>
      <c r="D73" s="392" t="s">
        <v>280</v>
      </c>
      <c r="E73" s="377">
        <v>13001</v>
      </c>
      <c r="F73" s="392" t="s">
        <v>286</v>
      </c>
      <c r="G73" s="377">
        <v>13107</v>
      </c>
      <c r="H73" s="493">
        <v>762236.54</v>
      </c>
      <c r="I73" s="198">
        <v>299286.88</v>
      </c>
      <c r="J73" s="172">
        <v>1061523.43</v>
      </c>
      <c r="K73" s="270">
        <v>98500</v>
      </c>
      <c r="L73" s="172">
        <v>10.78</v>
      </c>
      <c r="M73" s="578"/>
      <c r="N73" s="650"/>
      <c r="O73" s="651"/>
      <c r="P73" s="652"/>
      <c r="Q73" s="653"/>
      <c r="R73" s="652"/>
    </row>
    <row r="74" spans="1:18" s="5" customFormat="1" ht="12.75" x14ac:dyDescent="0.2">
      <c r="A74" s="392" t="s">
        <v>278</v>
      </c>
      <c r="B74" s="392" t="s">
        <v>279</v>
      </c>
      <c r="C74" s="390" t="s">
        <v>280</v>
      </c>
      <c r="D74" s="392" t="s">
        <v>280</v>
      </c>
      <c r="E74" s="377">
        <v>13001</v>
      </c>
      <c r="F74" s="392" t="s">
        <v>287</v>
      </c>
      <c r="G74" s="377">
        <v>13108</v>
      </c>
      <c r="H74" s="493">
        <v>28486.21</v>
      </c>
      <c r="I74" s="198">
        <v>126954.77</v>
      </c>
      <c r="J74" s="172">
        <v>155440.97</v>
      </c>
      <c r="K74" s="270">
        <v>100059</v>
      </c>
      <c r="L74" s="172">
        <v>1.55</v>
      </c>
      <c r="M74" s="578"/>
      <c r="N74" s="650"/>
      <c r="O74" s="651"/>
      <c r="P74" s="652"/>
      <c r="Q74" s="653"/>
      <c r="R74" s="652"/>
    </row>
    <row r="75" spans="1:18" s="5" customFormat="1" ht="12.75" x14ac:dyDescent="0.2">
      <c r="A75" s="392" t="s">
        <v>278</v>
      </c>
      <c r="B75" s="392" t="s">
        <v>279</v>
      </c>
      <c r="C75" s="390" t="s">
        <v>280</v>
      </c>
      <c r="D75" s="392" t="s">
        <v>280</v>
      </c>
      <c r="E75" s="377">
        <v>13001</v>
      </c>
      <c r="F75" s="392" t="s">
        <v>288</v>
      </c>
      <c r="G75" s="377">
        <v>13109</v>
      </c>
      <c r="H75" s="493">
        <v>31938.75</v>
      </c>
      <c r="I75" s="198">
        <v>128427.75</v>
      </c>
      <c r="J75" s="172">
        <v>160366.5</v>
      </c>
      <c r="K75" s="270">
        <v>89889</v>
      </c>
      <c r="L75" s="172">
        <v>1.78</v>
      </c>
      <c r="M75" s="578"/>
      <c r="N75" s="650"/>
      <c r="O75" s="651"/>
      <c r="P75" s="652"/>
      <c r="Q75" s="653"/>
      <c r="R75" s="652"/>
    </row>
    <row r="76" spans="1:18" s="5" customFormat="1" ht="12.75" x14ac:dyDescent="0.2">
      <c r="A76" s="392" t="s">
        <v>278</v>
      </c>
      <c r="B76" s="392" t="s">
        <v>279</v>
      </c>
      <c r="C76" s="390" t="s">
        <v>280</v>
      </c>
      <c r="D76" s="392" t="s">
        <v>280</v>
      </c>
      <c r="E76" s="377">
        <v>13001</v>
      </c>
      <c r="F76" s="392" t="s">
        <v>289</v>
      </c>
      <c r="G76" s="377">
        <v>13110</v>
      </c>
      <c r="H76" s="493">
        <v>216795.82</v>
      </c>
      <c r="I76" s="198">
        <v>1159154.1100000001</v>
      </c>
      <c r="J76" s="172">
        <v>1375949.93</v>
      </c>
      <c r="K76" s="270">
        <v>366376</v>
      </c>
      <c r="L76" s="172">
        <v>3.76</v>
      </c>
      <c r="M76" s="578"/>
      <c r="N76" s="650"/>
      <c r="O76" s="651"/>
      <c r="P76" s="652"/>
      <c r="Q76" s="653"/>
      <c r="R76" s="652"/>
    </row>
    <row r="77" spans="1:18" s="5" customFormat="1" ht="12.75" x14ac:dyDescent="0.2">
      <c r="A77" s="392" t="s">
        <v>278</v>
      </c>
      <c r="B77" s="392" t="s">
        <v>279</v>
      </c>
      <c r="C77" s="390" t="s">
        <v>280</v>
      </c>
      <c r="D77" s="392" t="s">
        <v>280</v>
      </c>
      <c r="E77" s="377">
        <v>13001</v>
      </c>
      <c r="F77" s="392" t="s">
        <v>290</v>
      </c>
      <c r="G77" s="377">
        <v>13111</v>
      </c>
      <c r="H77" s="493">
        <v>596996.89</v>
      </c>
      <c r="I77" s="198">
        <v>251114.23</v>
      </c>
      <c r="J77" s="172">
        <v>848111.12</v>
      </c>
      <c r="K77" s="270">
        <v>116312</v>
      </c>
      <c r="L77" s="172">
        <v>7.29</v>
      </c>
      <c r="M77" s="578"/>
      <c r="N77" s="650"/>
      <c r="O77" s="651"/>
      <c r="P77" s="652"/>
      <c r="Q77" s="653"/>
      <c r="R77" s="652"/>
    </row>
    <row r="78" spans="1:18" s="5" customFormat="1" ht="12.75" x14ac:dyDescent="0.2">
      <c r="A78" s="392" t="s">
        <v>278</v>
      </c>
      <c r="B78" s="392" t="s">
        <v>279</v>
      </c>
      <c r="C78" s="390" t="s">
        <v>280</v>
      </c>
      <c r="D78" s="392" t="s">
        <v>280</v>
      </c>
      <c r="E78" s="377">
        <v>13001</v>
      </c>
      <c r="F78" s="392" t="s">
        <v>291</v>
      </c>
      <c r="G78" s="377">
        <v>13112</v>
      </c>
      <c r="H78" s="493">
        <v>137531.24</v>
      </c>
      <c r="I78" s="198">
        <v>473591.43</v>
      </c>
      <c r="J78" s="172">
        <v>611122.67000000004</v>
      </c>
      <c r="K78" s="270">
        <v>176105</v>
      </c>
      <c r="L78" s="172">
        <v>3.47</v>
      </c>
      <c r="M78" s="578"/>
      <c r="N78" s="650"/>
      <c r="O78" s="651"/>
      <c r="P78" s="652"/>
      <c r="Q78" s="653"/>
      <c r="R78" s="652"/>
    </row>
    <row r="79" spans="1:18" s="5" customFormat="1" ht="12.75" x14ac:dyDescent="0.2">
      <c r="A79" s="392" t="s">
        <v>278</v>
      </c>
      <c r="B79" s="392" t="s">
        <v>279</v>
      </c>
      <c r="C79" s="390" t="s">
        <v>280</v>
      </c>
      <c r="D79" s="392" t="s">
        <v>280</v>
      </c>
      <c r="E79" s="377">
        <v>13001</v>
      </c>
      <c r="F79" s="392" t="s">
        <v>292</v>
      </c>
      <c r="G79" s="377">
        <v>13113</v>
      </c>
      <c r="H79" s="493">
        <v>1106184.8400000001</v>
      </c>
      <c r="I79" s="198">
        <v>190795.89</v>
      </c>
      <c r="J79" s="172">
        <v>1296980.73</v>
      </c>
      <c r="K79" s="270">
        <v>92678</v>
      </c>
      <c r="L79" s="172">
        <v>13.99</v>
      </c>
      <c r="M79" s="578"/>
      <c r="N79" s="650"/>
      <c r="O79" s="651"/>
      <c r="P79" s="652"/>
      <c r="Q79" s="653"/>
      <c r="R79" s="652"/>
    </row>
    <row r="80" spans="1:18" s="5" customFormat="1" ht="12.75" x14ac:dyDescent="0.2">
      <c r="A80" s="392" t="s">
        <v>278</v>
      </c>
      <c r="B80" s="392" t="s">
        <v>279</v>
      </c>
      <c r="C80" s="390" t="s">
        <v>280</v>
      </c>
      <c r="D80" s="392" t="s">
        <v>280</v>
      </c>
      <c r="E80" s="377">
        <v>13001</v>
      </c>
      <c r="F80" s="392" t="s">
        <v>293</v>
      </c>
      <c r="G80" s="377">
        <v>13114</v>
      </c>
      <c r="H80" s="493">
        <v>741901.11</v>
      </c>
      <c r="I80" s="198">
        <v>690846.3</v>
      </c>
      <c r="J80" s="172">
        <v>1432747.4</v>
      </c>
      <c r="K80" s="270">
        <v>294480</v>
      </c>
      <c r="L80" s="172">
        <v>4.87</v>
      </c>
      <c r="M80" s="578"/>
      <c r="N80" s="650"/>
      <c r="O80" s="651"/>
      <c r="P80" s="652"/>
      <c r="Q80" s="653"/>
      <c r="R80" s="652"/>
    </row>
    <row r="81" spans="1:18" s="5" customFormat="1" ht="12.75" x14ac:dyDescent="0.2">
      <c r="A81" s="392" t="s">
        <v>278</v>
      </c>
      <c r="B81" s="392" t="s">
        <v>279</v>
      </c>
      <c r="C81" s="390" t="s">
        <v>280</v>
      </c>
      <c r="D81" s="392" t="s">
        <v>280</v>
      </c>
      <c r="E81" s="377">
        <v>13001</v>
      </c>
      <c r="F81" s="392" t="s">
        <v>294</v>
      </c>
      <c r="G81" s="377">
        <v>13115</v>
      </c>
      <c r="H81" s="493">
        <v>940959.02</v>
      </c>
      <c r="I81" s="198">
        <v>626845.31999999995</v>
      </c>
      <c r="J81" s="172">
        <v>1567804.34</v>
      </c>
      <c r="K81" s="270">
        <v>103092</v>
      </c>
      <c r="L81" s="172">
        <v>15.21</v>
      </c>
      <c r="M81" s="578"/>
      <c r="N81" s="650"/>
      <c r="O81" s="651"/>
      <c r="P81" s="652"/>
      <c r="Q81" s="653"/>
      <c r="R81" s="652"/>
    </row>
    <row r="82" spans="1:18" s="5" customFormat="1" ht="12.75" x14ac:dyDescent="0.2">
      <c r="A82" s="392" t="s">
        <v>278</v>
      </c>
      <c r="B82" s="392" t="s">
        <v>279</v>
      </c>
      <c r="C82" s="390" t="s">
        <v>280</v>
      </c>
      <c r="D82" s="392" t="s">
        <v>280</v>
      </c>
      <c r="E82" s="377">
        <v>13001</v>
      </c>
      <c r="F82" s="392" t="s">
        <v>295</v>
      </c>
      <c r="G82" s="377">
        <v>13116</v>
      </c>
      <c r="H82" s="493">
        <v>201238.88</v>
      </c>
      <c r="I82" s="198">
        <v>229264.55</v>
      </c>
      <c r="J82" s="172">
        <v>430503.44</v>
      </c>
      <c r="K82" s="270">
        <v>98651</v>
      </c>
      <c r="L82" s="172">
        <v>4.3600000000000003</v>
      </c>
      <c r="M82" s="578"/>
      <c r="N82" s="650"/>
      <c r="O82" s="651"/>
      <c r="P82" s="652"/>
      <c r="Q82" s="653"/>
      <c r="R82" s="652"/>
    </row>
    <row r="83" spans="1:18" s="5" customFormat="1" ht="12.75" x14ac:dyDescent="0.2">
      <c r="A83" s="392" t="s">
        <v>278</v>
      </c>
      <c r="B83" s="392" t="s">
        <v>279</v>
      </c>
      <c r="C83" s="390" t="s">
        <v>280</v>
      </c>
      <c r="D83" s="392" t="s">
        <v>280</v>
      </c>
      <c r="E83" s="377">
        <v>13001</v>
      </c>
      <c r="F83" s="392" t="s">
        <v>296</v>
      </c>
      <c r="G83" s="377">
        <v>13117</v>
      </c>
      <c r="H83" s="493">
        <v>137939.44</v>
      </c>
      <c r="I83" s="198">
        <v>168752.55</v>
      </c>
      <c r="J83" s="172">
        <v>306691.98</v>
      </c>
      <c r="K83" s="270">
        <v>95901</v>
      </c>
      <c r="L83" s="172">
        <v>3.2</v>
      </c>
      <c r="M83" s="578"/>
      <c r="N83" s="650"/>
      <c r="O83" s="651"/>
      <c r="P83" s="652"/>
      <c r="Q83" s="653"/>
      <c r="R83" s="652"/>
    </row>
    <row r="84" spans="1:18" s="5" customFormat="1" ht="12.75" x14ac:dyDescent="0.2">
      <c r="A84" s="392" t="s">
        <v>278</v>
      </c>
      <c r="B84" s="392" t="s">
        <v>279</v>
      </c>
      <c r="C84" s="390" t="s">
        <v>280</v>
      </c>
      <c r="D84" s="392" t="s">
        <v>280</v>
      </c>
      <c r="E84" s="377">
        <v>13001</v>
      </c>
      <c r="F84" s="392" t="s">
        <v>297</v>
      </c>
      <c r="G84" s="377">
        <v>13118</v>
      </c>
      <c r="H84" s="493">
        <v>181618.34</v>
      </c>
      <c r="I84" s="198">
        <v>299144.71999999997</v>
      </c>
      <c r="J84" s="172">
        <v>480763.06</v>
      </c>
      <c r="K84" s="270">
        <v>116249</v>
      </c>
      <c r="L84" s="172">
        <v>4.1399999999999997</v>
      </c>
      <c r="M84" s="578"/>
      <c r="N84" s="650"/>
      <c r="O84" s="651"/>
      <c r="P84" s="652"/>
      <c r="Q84" s="653"/>
      <c r="R84" s="652"/>
    </row>
    <row r="85" spans="1:18" s="5" customFormat="1" ht="12.75" x14ac:dyDescent="0.2">
      <c r="A85" s="392" t="s">
        <v>278</v>
      </c>
      <c r="B85" s="392" t="s">
        <v>279</v>
      </c>
      <c r="C85" s="390" t="s">
        <v>280</v>
      </c>
      <c r="D85" s="392" t="s">
        <v>280</v>
      </c>
      <c r="E85" s="377">
        <v>13001</v>
      </c>
      <c r="F85" s="392" t="s">
        <v>298</v>
      </c>
      <c r="G85" s="377">
        <v>13119</v>
      </c>
      <c r="H85" s="493">
        <v>1055893.43</v>
      </c>
      <c r="I85" s="198">
        <v>1791808.5</v>
      </c>
      <c r="J85" s="172">
        <v>2847701.93</v>
      </c>
      <c r="K85" s="270">
        <v>517393</v>
      </c>
      <c r="L85" s="172">
        <v>5.5</v>
      </c>
      <c r="M85" s="578"/>
      <c r="N85" s="650"/>
      <c r="O85" s="651"/>
      <c r="P85" s="652"/>
      <c r="Q85" s="653"/>
      <c r="R85" s="652"/>
    </row>
    <row r="86" spans="1:18" s="5" customFormat="1" ht="12.75" x14ac:dyDescent="0.2">
      <c r="A86" s="392" t="s">
        <v>278</v>
      </c>
      <c r="B86" s="392" t="s">
        <v>279</v>
      </c>
      <c r="C86" s="390" t="s">
        <v>280</v>
      </c>
      <c r="D86" s="392" t="s">
        <v>280</v>
      </c>
      <c r="E86" s="377">
        <v>13001</v>
      </c>
      <c r="F86" s="392" t="s">
        <v>299</v>
      </c>
      <c r="G86" s="377">
        <v>13120</v>
      </c>
      <c r="H86" s="493">
        <v>208097.92000000001</v>
      </c>
      <c r="I86" s="198">
        <v>300354.24</v>
      </c>
      <c r="J86" s="172">
        <v>508452.16</v>
      </c>
      <c r="K86" s="270">
        <v>208048</v>
      </c>
      <c r="L86" s="172">
        <v>2.44</v>
      </c>
      <c r="M86" s="578"/>
      <c r="N86" s="650"/>
      <c r="O86" s="651"/>
      <c r="P86" s="652"/>
      <c r="Q86" s="653"/>
      <c r="R86" s="652"/>
    </row>
    <row r="87" spans="1:18" s="5" customFormat="1" ht="12.75" x14ac:dyDescent="0.2">
      <c r="A87" s="392" t="s">
        <v>278</v>
      </c>
      <c r="B87" s="392" t="s">
        <v>279</v>
      </c>
      <c r="C87" s="390" t="s">
        <v>280</v>
      </c>
      <c r="D87" s="392" t="s">
        <v>280</v>
      </c>
      <c r="E87" s="377">
        <v>13001</v>
      </c>
      <c r="F87" s="392" t="s">
        <v>300</v>
      </c>
      <c r="G87" s="377">
        <v>13121</v>
      </c>
      <c r="H87" s="493">
        <v>351625.49</v>
      </c>
      <c r="I87" s="198">
        <v>178462.78</v>
      </c>
      <c r="J87" s="172">
        <v>530088.27</v>
      </c>
      <c r="K87" s="270">
        <v>101035</v>
      </c>
      <c r="L87" s="172">
        <v>5.25</v>
      </c>
      <c r="M87" s="578"/>
      <c r="N87" s="650"/>
      <c r="O87" s="651"/>
      <c r="P87" s="652"/>
      <c r="Q87" s="653"/>
      <c r="R87" s="652"/>
    </row>
    <row r="88" spans="1:18" s="5" customFormat="1" ht="12.75" x14ac:dyDescent="0.2">
      <c r="A88" s="392" t="s">
        <v>278</v>
      </c>
      <c r="B88" s="392" t="s">
        <v>279</v>
      </c>
      <c r="C88" s="390" t="s">
        <v>280</v>
      </c>
      <c r="D88" s="392" t="s">
        <v>280</v>
      </c>
      <c r="E88" s="377">
        <v>13001</v>
      </c>
      <c r="F88" s="392" t="s">
        <v>301</v>
      </c>
      <c r="G88" s="377">
        <v>13122</v>
      </c>
      <c r="H88" s="493">
        <v>582115.03</v>
      </c>
      <c r="I88" s="198">
        <v>785309.42</v>
      </c>
      <c r="J88" s="172">
        <v>1367424.45</v>
      </c>
      <c r="K88" s="270">
        <v>241394</v>
      </c>
      <c r="L88" s="172">
        <v>5.66</v>
      </c>
      <c r="M88" s="578"/>
      <c r="N88" s="650"/>
      <c r="O88" s="651"/>
      <c r="P88" s="652"/>
      <c r="Q88" s="653"/>
      <c r="R88" s="652"/>
    </row>
    <row r="89" spans="1:18" s="5" customFormat="1" ht="12.75" x14ac:dyDescent="0.2">
      <c r="A89" s="392" t="s">
        <v>278</v>
      </c>
      <c r="B89" s="392" t="s">
        <v>279</v>
      </c>
      <c r="C89" s="390" t="s">
        <v>280</v>
      </c>
      <c r="D89" s="392" t="s">
        <v>280</v>
      </c>
      <c r="E89" s="377">
        <v>13001</v>
      </c>
      <c r="F89" s="392" t="s">
        <v>302</v>
      </c>
      <c r="G89" s="377">
        <v>13123</v>
      </c>
      <c r="H89" s="493">
        <v>1858109.09</v>
      </c>
      <c r="I89" s="198">
        <v>262959.53000000003</v>
      </c>
      <c r="J89" s="172">
        <v>2121068.62</v>
      </c>
      <c r="K89" s="270">
        <v>141986</v>
      </c>
      <c r="L89" s="172">
        <v>14.94</v>
      </c>
      <c r="M89" s="578"/>
      <c r="N89" s="650"/>
      <c r="O89" s="651"/>
      <c r="P89" s="652"/>
      <c r="Q89" s="653"/>
      <c r="R89" s="652"/>
    </row>
    <row r="90" spans="1:18" s="5" customFormat="1" ht="12.75" x14ac:dyDescent="0.2">
      <c r="A90" s="392" t="s">
        <v>278</v>
      </c>
      <c r="B90" s="392" t="s">
        <v>279</v>
      </c>
      <c r="C90" s="390" t="s">
        <v>280</v>
      </c>
      <c r="D90" s="392" t="s">
        <v>280</v>
      </c>
      <c r="E90" s="377">
        <v>13001</v>
      </c>
      <c r="F90" s="392" t="s">
        <v>303</v>
      </c>
      <c r="G90" s="377">
        <v>13124</v>
      </c>
      <c r="H90" s="493">
        <v>295576.63</v>
      </c>
      <c r="I90" s="198">
        <v>752623.24</v>
      </c>
      <c r="J90" s="172">
        <v>1048199.86</v>
      </c>
      <c r="K90" s="270">
        <v>222754</v>
      </c>
      <c r="L90" s="172">
        <v>4.71</v>
      </c>
      <c r="M90" s="578"/>
      <c r="N90" s="650"/>
      <c r="O90" s="651"/>
      <c r="P90" s="652"/>
      <c r="Q90" s="653"/>
      <c r="R90" s="652"/>
    </row>
    <row r="91" spans="1:18" s="5" customFormat="1" ht="12.75" x14ac:dyDescent="0.2">
      <c r="A91" s="392" t="s">
        <v>278</v>
      </c>
      <c r="B91" s="392" t="s">
        <v>279</v>
      </c>
      <c r="C91" s="390" t="s">
        <v>280</v>
      </c>
      <c r="D91" s="392" t="s">
        <v>280</v>
      </c>
      <c r="E91" s="377">
        <v>13001</v>
      </c>
      <c r="F91" s="392" t="s">
        <v>304</v>
      </c>
      <c r="G91" s="377">
        <v>13125</v>
      </c>
      <c r="H91" s="493">
        <v>126716.16</v>
      </c>
      <c r="I91" s="198">
        <v>717587.71</v>
      </c>
      <c r="J91" s="172">
        <v>844303.87</v>
      </c>
      <c r="K91" s="270">
        <v>209676</v>
      </c>
      <c r="L91" s="172">
        <v>4.03</v>
      </c>
      <c r="M91" s="578"/>
      <c r="N91" s="650"/>
      <c r="O91" s="651"/>
      <c r="P91" s="652"/>
      <c r="Q91" s="653"/>
      <c r="R91" s="652"/>
    </row>
    <row r="92" spans="1:18" s="5" customFormat="1" ht="12.75" x14ac:dyDescent="0.2">
      <c r="A92" s="392" t="s">
        <v>278</v>
      </c>
      <c r="B92" s="392" t="s">
        <v>279</v>
      </c>
      <c r="C92" s="390" t="s">
        <v>280</v>
      </c>
      <c r="D92" s="392" t="s">
        <v>280</v>
      </c>
      <c r="E92" s="377">
        <v>13001</v>
      </c>
      <c r="F92" s="392" t="s">
        <v>305</v>
      </c>
      <c r="G92" s="377">
        <v>13126</v>
      </c>
      <c r="H92" s="493">
        <v>259578.6</v>
      </c>
      <c r="I92" s="198">
        <v>139118.69</v>
      </c>
      <c r="J92" s="172">
        <v>398697.29</v>
      </c>
      <c r="K92" s="270">
        <v>109784</v>
      </c>
      <c r="L92" s="172">
        <v>3.63</v>
      </c>
      <c r="M92" s="578"/>
      <c r="N92" s="650"/>
      <c r="O92" s="651"/>
      <c r="P92" s="652"/>
      <c r="Q92" s="653"/>
      <c r="R92" s="652"/>
    </row>
    <row r="93" spans="1:18" s="5" customFormat="1" ht="12.75" x14ac:dyDescent="0.2">
      <c r="A93" s="392" t="s">
        <v>278</v>
      </c>
      <c r="B93" s="392" t="s">
        <v>279</v>
      </c>
      <c r="C93" s="390" t="s">
        <v>280</v>
      </c>
      <c r="D93" s="392" t="s">
        <v>280</v>
      </c>
      <c r="E93" s="377">
        <v>13001</v>
      </c>
      <c r="F93" s="392" t="s">
        <v>306</v>
      </c>
      <c r="G93" s="377">
        <v>13127</v>
      </c>
      <c r="H93" s="493">
        <v>2666317.59</v>
      </c>
      <c r="I93" s="198">
        <v>260838.41</v>
      </c>
      <c r="J93" s="172">
        <v>2927155.99</v>
      </c>
      <c r="K93" s="270">
        <v>157569</v>
      </c>
      <c r="L93" s="172">
        <v>18.579999999999998</v>
      </c>
      <c r="M93" s="578"/>
      <c r="N93" s="650"/>
      <c r="O93" s="651"/>
      <c r="P93" s="652"/>
      <c r="Q93" s="653"/>
      <c r="R93" s="652"/>
    </row>
    <row r="94" spans="1:18" s="5" customFormat="1" ht="12.75" x14ac:dyDescent="0.2">
      <c r="A94" s="392" t="s">
        <v>278</v>
      </c>
      <c r="B94" s="392" t="s">
        <v>279</v>
      </c>
      <c r="C94" s="390" t="s">
        <v>280</v>
      </c>
      <c r="D94" s="392" t="s">
        <v>280</v>
      </c>
      <c r="E94" s="377">
        <v>13001</v>
      </c>
      <c r="F94" s="392" t="s">
        <v>307</v>
      </c>
      <c r="G94" s="377">
        <v>13128</v>
      </c>
      <c r="H94" s="493">
        <v>307314.83</v>
      </c>
      <c r="I94" s="198">
        <v>365623.58</v>
      </c>
      <c r="J94" s="172">
        <v>672938.41</v>
      </c>
      <c r="K94" s="270">
        <v>146987</v>
      </c>
      <c r="L94" s="172">
        <v>4.58</v>
      </c>
      <c r="M94" s="578"/>
      <c r="N94" s="650"/>
      <c r="O94" s="651"/>
      <c r="P94" s="652"/>
      <c r="Q94" s="653"/>
      <c r="R94" s="652"/>
    </row>
    <row r="95" spans="1:18" s="5" customFormat="1" ht="12.75" x14ac:dyDescent="0.2">
      <c r="A95" s="392" t="s">
        <v>278</v>
      </c>
      <c r="B95" s="392" t="s">
        <v>279</v>
      </c>
      <c r="C95" s="390" t="s">
        <v>280</v>
      </c>
      <c r="D95" s="392" t="s">
        <v>280</v>
      </c>
      <c r="E95" s="377">
        <v>13001</v>
      </c>
      <c r="F95" s="392" t="s">
        <v>308</v>
      </c>
      <c r="G95" s="377">
        <v>13129</v>
      </c>
      <c r="H95" s="493">
        <v>221092.08</v>
      </c>
      <c r="I95" s="198">
        <v>241561.72</v>
      </c>
      <c r="J95" s="172">
        <v>462653.8</v>
      </c>
      <c r="K95" s="270">
        <v>94325</v>
      </c>
      <c r="L95" s="172">
        <v>4.9000000000000004</v>
      </c>
      <c r="M95" s="578"/>
      <c r="N95" s="650"/>
      <c r="O95" s="651"/>
      <c r="P95" s="652"/>
      <c r="Q95" s="653"/>
      <c r="R95" s="652"/>
    </row>
    <row r="96" spans="1:18" s="5" customFormat="1" ht="12.75" x14ac:dyDescent="0.2">
      <c r="A96" s="392" t="s">
        <v>278</v>
      </c>
      <c r="B96" s="392" t="s">
        <v>279</v>
      </c>
      <c r="C96" s="390" t="s">
        <v>280</v>
      </c>
      <c r="D96" s="392" t="s">
        <v>280</v>
      </c>
      <c r="E96" s="377">
        <v>13001</v>
      </c>
      <c r="F96" s="392" t="s">
        <v>309</v>
      </c>
      <c r="G96" s="377">
        <v>13130</v>
      </c>
      <c r="H96" s="493">
        <v>100570.05</v>
      </c>
      <c r="I96" s="198">
        <v>111933.5</v>
      </c>
      <c r="J96" s="172">
        <v>212503.55</v>
      </c>
      <c r="K96" s="270">
        <v>107828</v>
      </c>
      <c r="L96" s="172">
        <v>1.97</v>
      </c>
      <c r="M96" s="578"/>
      <c r="N96" s="650"/>
      <c r="O96" s="651"/>
      <c r="P96" s="652"/>
      <c r="Q96" s="653"/>
      <c r="R96" s="652"/>
    </row>
    <row r="97" spans="1:18" s="5" customFormat="1" ht="12.75" x14ac:dyDescent="0.2">
      <c r="A97" s="392" t="s">
        <v>278</v>
      </c>
      <c r="B97" s="392" t="s">
        <v>279</v>
      </c>
      <c r="C97" s="390" t="s">
        <v>280</v>
      </c>
      <c r="D97" s="392" t="s">
        <v>280</v>
      </c>
      <c r="E97" s="377">
        <v>13001</v>
      </c>
      <c r="F97" s="392" t="s">
        <v>310</v>
      </c>
      <c r="G97" s="377">
        <v>13131</v>
      </c>
      <c r="H97" s="493">
        <v>108191.47</v>
      </c>
      <c r="I97" s="198">
        <v>274621.53999999998</v>
      </c>
      <c r="J97" s="172">
        <v>382813.02</v>
      </c>
      <c r="K97" s="270">
        <v>82602</v>
      </c>
      <c r="L97" s="172">
        <v>4.63</v>
      </c>
      <c r="M97" s="578"/>
      <c r="N97" s="650"/>
      <c r="O97" s="651"/>
      <c r="P97" s="652"/>
      <c r="Q97" s="653"/>
      <c r="R97" s="652"/>
    </row>
    <row r="98" spans="1:18" s="5" customFormat="1" ht="12.75" x14ac:dyDescent="0.2">
      <c r="A98" s="392" t="s">
        <v>278</v>
      </c>
      <c r="B98" s="392" t="s">
        <v>279</v>
      </c>
      <c r="C98" s="390" t="s">
        <v>280</v>
      </c>
      <c r="D98" s="392" t="s">
        <v>280</v>
      </c>
      <c r="E98" s="377">
        <v>13001</v>
      </c>
      <c r="F98" s="392" t="s">
        <v>311</v>
      </c>
      <c r="G98" s="377">
        <v>13132</v>
      </c>
      <c r="H98" s="493">
        <v>1334916.19</v>
      </c>
      <c r="I98" s="198">
        <v>257987</v>
      </c>
      <c r="J98" s="172">
        <v>1592903.19</v>
      </c>
      <c r="K98" s="270">
        <v>85300</v>
      </c>
      <c r="L98" s="172">
        <v>18.670000000000002</v>
      </c>
      <c r="M98" s="578"/>
      <c r="N98" s="650"/>
      <c r="O98" s="651"/>
      <c r="P98" s="652"/>
      <c r="Q98" s="653"/>
      <c r="R98" s="652"/>
    </row>
    <row r="99" spans="1:18" s="5" customFormat="1" ht="12.75" x14ac:dyDescent="0.2">
      <c r="A99" s="392" t="s">
        <v>278</v>
      </c>
      <c r="B99" s="392" t="s">
        <v>312</v>
      </c>
      <c r="C99" s="390" t="s">
        <v>280</v>
      </c>
      <c r="D99" s="392" t="s">
        <v>280</v>
      </c>
      <c r="E99" s="377">
        <v>13001</v>
      </c>
      <c r="F99" s="392" t="s">
        <v>313</v>
      </c>
      <c r="G99" s="377">
        <v>13201</v>
      </c>
      <c r="H99" s="493">
        <v>561922</v>
      </c>
      <c r="I99" s="198">
        <v>1930758.23</v>
      </c>
      <c r="J99" s="172">
        <v>2492680.23</v>
      </c>
      <c r="K99" s="270">
        <v>565439</v>
      </c>
      <c r="L99" s="172">
        <v>4.41</v>
      </c>
      <c r="M99" s="578"/>
      <c r="N99" s="650"/>
      <c r="O99" s="651"/>
      <c r="P99" s="652"/>
      <c r="Q99" s="653"/>
      <c r="R99" s="652"/>
    </row>
    <row r="100" spans="1:18" s="5" customFormat="1" ht="12.75" x14ac:dyDescent="0.2">
      <c r="A100" s="392" t="s">
        <v>278</v>
      </c>
      <c r="B100" s="392" t="s">
        <v>312</v>
      </c>
      <c r="C100" s="390" t="s">
        <v>280</v>
      </c>
      <c r="D100" s="392" t="s">
        <v>280</v>
      </c>
      <c r="E100" s="377">
        <v>13001</v>
      </c>
      <c r="F100" s="392" t="s">
        <v>314</v>
      </c>
      <c r="G100" s="377">
        <v>13202</v>
      </c>
      <c r="H100" s="520" t="s">
        <v>510</v>
      </c>
      <c r="I100" s="198">
        <v>27703.81</v>
      </c>
      <c r="J100" s="172">
        <v>27703.81</v>
      </c>
      <c r="K100" s="270">
        <v>11514</v>
      </c>
      <c r="L100" s="172">
        <v>2.41</v>
      </c>
      <c r="M100" s="578"/>
      <c r="N100" s="650"/>
      <c r="O100" s="651"/>
      <c r="P100" s="652"/>
      <c r="Q100" s="653"/>
      <c r="R100" s="652"/>
    </row>
    <row r="101" spans="1:18" s="5" customFormat="1" ht="12.75" x14ac:dyDescent="0.2">
      <c r="A101" s="392" t="s">
        <v>278</v>
      </c>
      <c r="B101" s="392" t="s">
        <v>312</v>
      </c>
      <c r="C101" s="390" t="s">
        <v>280</v>
      </c>
      <c r="D101" s="392" t="s">
        <v>280</v>
      </c>
      <c r="E101" s="377">
        <v>13001</v>
      </c>
      <c r="F101" s="392" t="s">
        <v>315</v>
      </c>
      <c r="G101" s="377">
        <v>13203</v>
      </c>
      <c r="H101" s="520" t="s">
        <v>510</v>
      </c>
      <c r="I101" s="198">
        <v>43960.58</v>
      </c>
      <c r="J101" s="172">
        <v>43960.58</v>
      </c>
      <c r="K101" s="270">
        <v>11115</v>
      </c>
      <c r="L101" s="172">
        <v>3.96</v>
      </c>
      <c r="M101" s="578"/>
      <c r="N101" s="650"/>
      <c r="O101" s="651"/>
      <c r="P101" s="652"/>
      <c r="Q101" s="653"/>
      <c r="R101" s="652"/>
    </row>
    <row r="102" spans="1:18" s="5" customFormat="1" ht="12.75" x14ac:dyDescent="0.2">
      <c r="A102" s="392" t="s">
        <v>278</v>
      </c>
      <c r="B102" s="392" t="s">
        <v>316</v>
      </c>
      <c r="C102" s="390" t="s">
        <v>280</v>
      </c>
      <c r="D102" s="392" t="s">
        <v>280</v>
      </c>
      <c r="E102" s="377">
        <v>13001</v>
      </c>
      <c r="F102" s="392" t="s">
        <v>317</v>
      </c>
      <c r="G102" s="377">
        <v>13301</v>
      </c>
      <c r="H102" s="493">
        <v>381224.27</v>
      </c>
      <c r="I102" s="198">
        <v>734015.35</v>
      </c>
      <c r="J102" s="172">
        <v>1115239.6200000001</v>
      </c>
      <c r="K102" s="270">
        <v>117839</v>
      </c>
      <c r="L102" s="172">
        <v>9.4600000000000009</v>
      </c>
      <c r="M102" s="578"/>
      <c r="N102" s="650"/>
      <c r="O102" s="651"/>
      <c r="P102" s="652"/>
      <c r="Q102" s="653"/>
      <c r="R102" s="652"/>
    </row>
    <row r="103" spans="1:18" s="5" customFormat="1" ht="12.75" x14ac:dyDescent="0.2">
      <c r="A103" s="392" t="s">
        <v>278</v>
      </c>
      <c r="B103" s="392" t="s">
        <v>316</v>
      </c>
      <c r="C103" s="390" t="s">
        <v>280</v>
      </c>
      <c r="D103" s="392" t="s">
        <v>280</v>
      </c>
      <c r="E103" s="377">
        <v>13001</v>
      </c>
      <c r="F103" s="392" t="s">
        <v>318</v>
      </c>
      <c r="G103" s="377">
        <v>13302</v>
      </c>
      <c r="H103" s="493">
        <v>261741.28</v>
      </c>
      <c r="I103" s="198">
        <v>293578.69</v>
      </c>
      <c r="J103" s="172">
        <v>555319.97</v>
      </c>
      <c r="K103" s="270">
        <v>80683</v>
      </c>
      <c r="L103" s="172">
        <v>6.88</v>
      </c>
      <c r="M103" s="578"/>
      <c r="N103" s="650"/>
      <c r="O103" s="651"/>
      <c r="P103" s="652"/>
      <c r="Q103" s="653"/>
      <c r="R103" s="652"/>
    </row>
    <row r="104" spans="1:18" s="5" customFormat="1" ht="12.75" x14ac:dyDescent="0.2">
      <c r="A104" s="392" t="s">
        <v>278</v>
      </c>
      <c r="B104" s="392" t="s">
        <v>316</v>
      </c>
      <c r="C104" s="390" t="s">
        <v>280</v>
      </c>
      <c r="D104" s="392" t="s">
        <v>280</v>
      </c>
      <c r="E104" s="377">
        <v>13001</v>
      </c>
      <c r="F104" s="392" t="s">
        <v>319</v>
      </c>
      <c r="G104" s="377">
        <v>13303</v>
      </c>
      <c r="H104" s="493">
        <v>35408.03</v>
      </c>
      <c r="I104" s="198">
        <v>43382.42</v>
      </c>
      <c r="J104" s="172">
        <v>78790.45</v>
      </c>
      <c r="K104" s="270">
        <v>13057</v>
      </c>
      <c r="L104" s="172">
        <v>6.03</v>
      </c>
      <c r="M104" s="578"/>
      <c r="N104" s="650"/>
      <c r="O104" s="651"/>
      <c r="P104" s="652"/>
      <c r="Q104" s="653"/>
      <c r="R104" s="652"/>
    </row>
    <row r="105" spans="1:18" s="5" customFormat="1" ht="12.75" x14ac:dyDescent="0.2">
      <c r="A105" s="392" t="s">
        <v>278</v>
      </c>
      <c r="B105" s="392" t="s">
        <v>320</v>
      </c>
      <c r="C105" s="390" t="s">
        <v>280</v>
      </c>
      <c r="D105" s="392" t="s">
        <v>280</v>
      </c>
      <c r="E105" s="377">
        <v>13001</v>
      </c>
      <c r="F105" s="392" t="s">
        <v>321</v>
      </c>
      <c r="G105" s="377">
        <v>13401</v>
      </c>
      <c r="H105" s="493">
        <v>314178.09999999998</v>
      </c>
      <c r="I105" s="198">
        <v>888070.94</v>
      </c>
      <c r="J105" s="172">
        <v>1202249.04</v>
      </c>
      <c r="K105" s="270">
        <v>295550</v>
      </c>
      <c r="L105" s="172">
        <v>4.07</v>
      </c>
      <c r="M105" s="578"/>
      <c r="N105" s="650"/>
      <c r="O105" s="651"/>
      <c r="P105" s="652"/>
      <c r="Q105" s="653"/>
      <c r="R105" s="652"/>
    </row>
    <row r="106" spans="1:18" s="5" customFormat="1" ht="12.75" x14ac:dyDescent="0.2">
      <c r="A106" s="392" t="s">
        <v>278</v>
      </c>
      <c r="B106" s="392" t="s">
        <v>320</v>
      </c>
      <c r="C106" s="390" t="s">
        <v>280</v>
      </c>
      <c r="D106" s="392" t="s">
        <v>280</v>
      </c>
      <c r="E106" s="377">
        <v>13001</v>
      </c>
      <c r="F106" s="392" t="s">
        <v>322</v>
      </c>
      <c r="G106" s="377">
        <v>13402</v>
      </c>
      <c r="H106" s="493">
        <v>45638.63</v>
      </c>
      <c r="I106" s="198">
        <v>558346.25</v>
      </c>
      <c r="J106" s="172">
        <v>603984.88</v>
      </c>
      <c r="K106" s="270">
        <v>82267</v>
      </c>
      <c r="L106" s="172">
        <v>7.34</v>
      </c>
      <c r="M106" s="578"/>
      <c r="N106" s="650"/>
      <c r="O106" s="651"/>
      <c r="P106" s="652"/>
      <c r="Q106" s="653"/>
      <c r="R106" s="652"/>
    </row>
    <row r="107" spans="1:18" s="5" customFormat="1" ht="12.75" x14ac:dyDescent="0.2">
      <c r="A107" s="392" t="s">
        <v>278</v>
      </c>
      <c r="B107" s="392" t="s">
        <v>320</v>
      </c>
      <c r="C107" s="390" t="s">
        <v>280</v>
      </c>
      <c r="D107" s="392" t="s">
        <v>280</v>
      </c>
      <c r="E107" s="377">
        <v>13001</v>
      </c>
      <c r="F107" s="392" t="s">
        <v>323</v>
      </c>
      <c r="G107" s="377">
        <v>13403</v>
      </c>
      <c r="H107" s="520" t="s">
        <v>510</v>
      </c>
      <c r="I107" s="198">
        <v>29946.03</v>
      </c>
      <c r="J107" s="172">
        <v>29946.03</v>
      </c>
      <c r="K107" s="270">
        <v>11488</v>
      </c>
      <c r="L107" s="172">
        <v>2.61</v>
      </c>
      <c r="M107" s="578"/>
      <c r="N107" s="650"/>
      <c r="O107" s="651"/>
      <c r="P107" s="652"/>
      <c r="Q107" s="653"/>
      <c r="R107" s="652"/>
    </row>
    <row r="108" spans="1:18" s="5" customFormat="1" ht="12.75" x14ac:dyDescent="0.2">
      <c r="A108" s="392" t="s">
        <v>278</v>
      </c>
      <c r="B108" s="392" t="s">
        <v>320</v>
      </c>
      <c r="C108" s="390" t="s">
        <v>280</v>
      </c>
      <c r="D108" s="392" t="s">
        <v>280</v>
      </c>
      <c r="E108" s="377">
        <v>13001</v>
      </c>
      <c r="F108" s="392" t="s">
        <v>324</v>
      </c>
      <c r="G108" s="377">
        <v>13404</v>
      </c>
      <c r="H108" s="520" t="s">
        <v>510</v>
      </c>
      <c r="I108" s="198">
        <v>173383.58</v>
      </c>
      <c r="J108" s="172">
        <v>173383.58</v>
      </c>
      <c r="K108" s="270">
        <v>46352</v>
      </c>
      <c r="L108" s="172">
        <v>3.74</v>
      </c>
      <c r="M108" s="578"/>
      <c r="N108" s="650"/>
      <c r="O108" s="651"/>
      <c r="P108" s="652"/>
      <c r="Q108" s="653"/>
      <c r="R108" s="652"/>
    </row>
    <row r="109" spans="1:18" s="5" customFormat="1" ht="12.75" x14ac:dyDescent="0.2">
      <c r="A109" s="392" t="s">
        <v>278</v>
      </c>
      <c r="B109" s="392" t="s">
        <v>325</v>
      </c>
      <c r="C109" s="390" t="s">
        <v>181</v>
      </c>
      <c r="D109" s="392" t="s">
        <v>325</v>
      </c>
      <c r="E109" s="377">
        <v>13501</v>
      </c>
      <c r="F109" s="193" t="s">
        <v>325</v>
      </c>
      <c r="G109" s="377">
        <v>13501</v>
      </c>
      <c r="H109" s="493">
        <v>74570.48</v>
      </c>
      <c r="I109" s="198">
        <v>290181.46999999997</v>
      </c>
      <c r="J109" s="172">
        <v>364751.95</v>
      </c>
      <c r="K109" s="270">
        <v>84286</v>
      </c>
      <c r="L109" s="172">
        <v>4.33</v>
      </c>
      <c r="M109" s="578"/>
      <c r="N109" s="650"/>
      <c r="O109" s="651"/>
      <c r="P109" s="652"/>
      <c r="Q109" s="653"/>
      <c r="R109" s="652"/>
    </row>
    <row r="110" spans="1:18" s="5" customFormat="1" ht="12.75" x14ac:dyDescent="0.2">
      <c r="A110" s="392" t="s">
        <v>278</v>
      </c>
      <c r="B110" s="392" t="s">
        <v>326</v>
      </c>
      <c r="C110" s="390" t="s">
        <v>280</v>
      </c>
      <c r="D110" s="392" t="s">
        <v>280</v>
      </c>
      <c r="E110" s="377">
        <v>13001</v>
      </c>
      <c r="F110" s="392" t="s">
        <v>326</v>
      </c>
      <c r="G110" s="377">
        <v>13601</v>
      </c>
      <c r="H110" s="493">
        <v>103821.03</v>
      </c>
      <c r="I110" s="198">
        <v>305231.98</v>
      </c>
      <c r="J110" s="172">
        <v>409053.02</v>
      </c>
      <c r="K110" s="270">
        <v>58950</v>
      </c>
      <c r="L110" s="172">
        <v>6.94</v>
      </c>
      <c r="M110" s="578"/>
      <c r="N110" s="650"/>
      <c r="O110" s="651"/>
      <c r="P110" s="652"/>
      <c r="Q110" s="653"/>
      <c r="R110" s="652"/>
    </row>
    <row r="111" spans="1:18" s="5" customFormat="1" ht="12.75" x14ac:dyDescent="0.2">
      <c r="A111" s="392" t="s">
        <v>278</v>
      </c>
      <c r="B111" s="392" t="s">
        <v>326</v>
      </c>
      <c r="C111" s="390" t="s">
        <v>280</v>
      </c>
      <c r="D111" s="392" t="s">
        <v>280</v>
      </c>
      <c r="E111" s="377">
        <v>13001</v>
      </c>
      <c r="F111" s="392" t="s">
        <v>327</v>
      </c>
      <c r="G111" s="377">
        <v>13602</v>
      </c>
      <c r="H111" s="520" t="s">
        <v>510</v>
      </c>
      <c r="I111" s="198">
        <v>108909.92</v>
      </c>
      <c r="J111" s="172">
        <v>108909.92</v>
      </c>
      <c r="K111" s="270">
        <v>29998</v>
      </c>
      <c r="L111" s="172">
        <v>3.63</v>
      </c>
      <c r="M111" s="578"/>
      <c r="N111" s="650"/>
      <c r="O111" s="651"/>
      <c r="P111" s="652"/>
      <c r="Q111" s="653"/>
      <c r="R111" s="652"/>
    </row>
    <row r="112" spans="1:18" s="5" customFormat="1" ht="12.75" x14ac:dyDescent="0.2">
      <c r="A112" s="392" t="s">
        <v>278</v>
      </c>
      <c r="B112" s="392" t="s">
        <v>326</v>
      </c>
      <c r="C112" s="390" t="s">
        <v>280</v>
      </c>
      <c r="D112" s="392" t="s">
        <v>280</v>
      </c>
      <c r="E112" s="377">
        <v>13001</v>
      </c>
      <c r="F112" s="392" t="s">
        <v>328</v>
      </c>
      <c r="G112" s="377">
        <v>13603</v>
      </c>
      <c r="H112" s="520" t="s">
        <v>510</v>
      </c>
      <c r="I112" s="198">
        <v>72272.67</v>
      </c>
      <c r="J112" s="172">
        <v>72272.67</v>
      </c>
      <c r="K112" s="270">
        <v>26910</v>
      </c>
      <c r="L112" s="172">
        <v>2.69</v>
      </c>
      <c r="M112" s="578"/>
      <c r="N112" s="650"/>
      <c r="O112" s="651"/>
      <c r="P112" s="652"/>
      <c r="Q112" s="653"/>
      <c r="R112" s="652"/>
    </row>
    <row r="113" spans="1:18" s="5" customFormat="1" ht="12.75" x14ac:dyDescent="0.2">
      <c r="A113" s="392" t="s">
        <v>278</v>
      </c>
      <c r="B113" s="392" t="s">
        <v>326</v>
      </c>
      <c r="C113" s="390" t="s">
        <v>280</v>
      </c>
      <c r="D113" s="392" t="s">
        <v>280</v>
      </c>
      <c r="E113" s="377">
        <v>13001</v>
      </c>
      <c r="F113" s="392" t="s">
        <v>329</v>
      </c>
      <c r="G113" s="377">
        <v>13604</v>
      </c>
      <c r="H113" s="493">
        <v>113837.53</v>
      </c>
      <c r="I113" s="198">
        <v>279950.21999999997</v>
      </c>
      <c r="J113" s="172">
        <v>393787.75</v>
      </c>
      <c r="K113" s="270">
        <v>54922</v>
      </c>
      <c r="L113" s="172">
        <v>7.17</v>
      </c>
      <c r="M113" s="578"/>
      <c r="N113" s="650"/>
      <c r="O113" s="651"/>
      <c r="P113" s="652"/>
      <c r="Q113" s="653"/>
      <c r="R113" s="652"/>
    </row>
    <row r="114" spans="1:18" s="5" customFormat="1" ht="12.75" x14ac:dyDescent="0.2">
      <c r="A114" s="392" t="s">
        <v>278</v>
      </c>
      <c r="B114" s="392" t="s">
        <v>326</v>
      </c>
      <c r="C114" s="390" t="s">
        <v>280</v>
      </c>
      <c r="D114" s="392" t="s">
        <v>280</v>
      </c>
      <c r="E114" s="377">
        <v>13001</v>
      </c>
      <c r="F114" s="392" t="s">
        <v>330</v>
      </c>
      <c r="G114" s="377">
        <v>13605</v>
      </c>
      <c r="H114" s="493">
        <v>199586.29</v>
      </c>
      <c r="I114" s="198">
        <v>194391.52</v>
      </c>
      <c r="J114" s="172">
        <v>393977.81</v>
      </c>
      <c r="K114" s="270">
        <v>82959</v>
      </c>
      <c r="L114" s="172">
        <v>4.75</v>
      </c>
      <c r="M114" s="578"/>
      <c r="N114" s="650"/>
      <c r="O114" s="651"/>
      <c r="P114" s="652"/>
      <c r="Q114" s="653"/>
      <c r="R114" s="652"/>
    </row>
    <row r="115" spans="1:18" s="5" customFormat="1" ht="12.75" x14ac:dyDescent="0.2">
      <c r="A115" s="392" t="s">
        <v>331</v>
      </c>
      <c r="B115" s="392" t="s">
        <v>332</v>
      </c>
      <c r="C115" s="390" t="s">
        <v>181</v>
      </c>
      <c r="D115" s="392" t="s">
        <v>332</v>
      </c>
      <c r="E115" s="377">
        <v>14101</v>
      </c>
      <c r="F115" s="392" t="s">
        <v>332</v>
      </c>
      <c r="G115" s="377">
        <v>14101</v>
      </c>
      <c r="H115" s="493">
        <v>967219.61</v>
      </c>
      <c r="I115" s="198">
        <v>754623.91</v>
      </c>
      <c r="J115" s="172">
        <v>1721843.52</v>
      </c>
      <c r="K115" s="270">
        <v>153993</v>
      </c>
      <c r="L115" s="172">
        <v>11.18</v>
      </c>
      <c r="M115" s="578"/>
      <c r="N115" s="650"/>
      <c r="O115" s="651"/>
      <c r="P115" s="652"/>
      <c r="Q115" s="653"/>
      <c r="R115" s="652"/>
    </row>
    <row r="116" spans="1:18" s="5" customFormat="1" ht="12.75" x14ac:dyDescent="0.2">
      <c r="A116" s="392" t="s">
        <v>333</v>
      </c>
      <c r="B116" s="392" t="s">
        <v>334</v>
      </c>
      <c r="C116" s="390" t="s">
        <v>181</v>
      </c>
      <c r="D116" s="392" t="s">
        <v>334</v>
      </c>
      <c r="E116" s="377">
        <v>15101</v>
      </c>
      <c r="F116" s="392" t="s">
        <v>334</v>
      </c>
      <c r="G116" s="377">
        <v>15101</v>
      </c>
      <c r="H116" s="493">
        <v>275919.78000000003</v>
      </c>
      <c r="I116" s="198">
        <v>486357.59</v>
      </c>
      <c r="J116" s="172">
        <v>762277.38</v>
      </c>
      <c r="K116" s="270">
        <v>203132</v>
      </c>
      <c r="L116" s="172">
        <v>3.75</v>
      </c>
      <c r="M116" s="578"/>
      <c r="N116" s="650"/>
      <c r="O116" s="651"/>
      <c r="P116" s="652"/>
      <c r="Q116" s="653"/>
      <c r="R116" s="652"/>
    </row>
    <row r="117" spans="1:18" s="5" customFormat="1" ht="12.75" x14ac:dyDescent="0.2">
      <c r="A117" s="392" t="s">
        <v>335</v>
      </c>
      <c r="B117" s="403" t="s">
        <v>336</v>
      </c>
      <c r="C117" s="390" t="s">
        <v>181</v>
      </c>
      <c r="D117" s="392" t="s">
        <v>337</v>
      </c>
      <c r="E117" s="377">
        <v>16101</v>
      </c>
      <c r="F117" s="392" t="s">
        <v>338</v>
      </c>
      <c r="G117" s="377">
        <v>16101</v>
      </c>
      <c r="H117" s="493">
        <v>51566.19</v>
      </c>
      <c r="I117" s="198">
        <v>916944.4</v>
      </c>
      <c r="J117" s="172">
        <v>968510.59</v>
      </c>
      <c r="K117" s="270">
        <v>168343</v>
      </c>
      <c r="L117" s="172">
        <v>5.75</v>
      </c>
      <c r="M117" s="578"/>
      <c r="N117" s="650"/>
      <c r="O117" s="651"/>
      <c r="P117" s="652"/>
      <c r="Q117" s="653"/>
      <c r="R117" s="652"/>
    </row>
    <row r="118" spans="1:18" s="5" customFormat="1" ht="12.75" x14ac:dyDescent="0.2">
      <c r="A118" s="392" t="s">
        <v>335</v>
      </c>
      <c r="B118" s="403" t="s">
        <v>336</v>
      </c>
      <c r="C118" s="390" t="s">
        <v>181</v>
      </c>
      <c r="D118" s="392" t="s">
        <v>337</v>
      </c>
      <c r="E118" s="377">
        <v>16101</v>
      </c>
      <c r="F118" s="392" t="s">
        <v>339</v>
      </c>
      <c r="G118" s="377">
        <v>16103</v>
      </c>
      <c r="H118" s="493">
        <v>33932.080000000002</v>
      </c>
      <c r="I118" s="198">
        <v>103954.36</v>
      </c>
      <c r="J118" s="172">
        <v>137886.44</v>
      </c>
      <c r="K118" s="270">
        <v>27359</v>
      </c>
      <c r="L118" s="172">
        <v>5.04</v>
      </c>
      <c r="M118" s="578"/>
      <c r="N118" s="650"/>
      <c r="O118" s="651"/>
      <c r="P118" s="652"/>
      <c r="Q118" s="653"/>
      <c r="R118" s="652"/>
    </row>
    <row r="119" spans="1:18" s="5" customFormat="1" ht="12.75" x14ac:dyDescent="0.2">
      <c r="A119" s="392" t="s">
        <v>335</v>
      </c>
      <c r="B119" s="403" t="s">
        <v>340</v>
      </c>
      <c r="C119" s="390" t="s">
        <v>181</v>
      </c>
      <c r="D119" s="387" t="s">
        <v>341</v>
      </c>
      <c r="E119" s="377">
        <v>16301</v>
      </c>
      <c r="F119" s="387" t="s">
        <v>341</v>
      </c>
      <c r="G119" s="377">
        <v>16301</v>
      </c>
      <c r="H119" s="493">
        <v>106992.24</v>
      </c>
      <c r="I119" s="198">
        <v>146162.46</v>
      </c>
      <c r="J119" s="172">
        <v>253154.7</v>
      </c>
      <c r="K119" s="270">
        <v>33109</v>
      </c>
      <c r="L119" s="172">
        <v>7.65</v>
      </c>
      <c r="M119" s="578"/>
      <c r="N119" s="650"/>
      <c r="O119" s="651"/>
      <c r="P119" s="652"/>
      <c r="Q119" s="653"/>
      <c r="R119" s="652"/>
    </row>
  </sheetData>
  <sortState xmlns:xlrd2="http://schemas.microsoft.com/office/spreadsheetml/2017/richdata2" ref="A3:L119">
    <sortCondition ref="G3"/>
  </sortState>
  <mergeCells count="1">
    <mergeCell ref="B1:L1"/>
  </mergeCells>
  <hyperlinks>
    <hyperlink ref="N1" location="INDICE!A1" display="INDICE" xr:uid="{00000000-0004-0000-1D00-000000000000}"/>
    <hyperlink ref="N2" location="Matriz_Estadisticas!A1" display="ESTADÍSTICAS" xr:uid="{00000000-0004-0000-1D00-000001000000}"/>
  </hyperlinks>
  <pageMargins left="0.7" right="0.7" top="0.75" bottom="0.75" header="0.3" footer="0.3"/>
  <pageSetup paperSize="9"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C37"/>
  <sheetViews>
    <sheetView workbookViewId="0"/>
  </sheetViews>
  <sheetFormatPr baseColWidth="10" defaultColWidth="11.42578125" defaultRowHeight="15" x14ac:dyDescent="0.25"/>
  <cols>
    <col min="1" max="1" width="44.42578125" style="655" bestFit="1" customWidth="1"/>
    <col min="2" max="2" width="100.7109375" style="34" customWidth="1"/>
    <col min="3" max="3" width="7" style="34" bestFit="1" customWidth="1"/>
    <col min="4" max="16384" width="11.42578125" style="34"/>
  </cols>
  <sheetData>
    <row r="1" spans="1:3" x14ac:dyDescent="0.25">
      <c r="A1" s="679" t="s">
        <v>401</v>
      </c>
      <c r="B1" s="679" t="s">
        <v>402</v>
      </c>
      <c r="C1" s="57" t="s">
        <v>144</v>
      </c>
    </row>
    <row r="2" spans="1:3" x14ac:dyDescent="0.25">
      <c r="A2" s="432" t="s">
        <v>8</v>
      </c>
      <c r="B2" s="428" t="s">
        <v>23</v>
      </c>
      <c r="C2" s="263"/>
    </row>
    <row r="3" spans="1:3" x14ac:dyDescent="0.25">
      <c r="A3" s="415" t="s">
        <v>6</v>
      </c>
      <c r="B3" s="249" t="s">
        <v>16</v>
      </c>
      <c r="C3" s="263"/>
    </row>
    <row r="4" spans="1:3" x14ac:dyDescent="0.25">
      <c r="A4" s="415" t="s">
        <v>370</v>
      </c>
      <c r="B4" s="249" t="s">
        <v>17</v>
      </c>
      <c r="C4" s="263"/>
    </row>
    <row r="5" spans="1:3" x14ac:dyDescent="0.25">
      <c r="A5" s="415" t="s">
        <v>11</v>
      </c>
      <c r="B5" s="410" t="s">
        <v>922</v>
      </c>
      <c r="C5" s="263"/>
    </row>
    <row r="6" spans="1:3" x14ac:dyDescent="0.25">
      <c r="A6" s="415" t="s">
        <v>145</v>
      </c>
      <c r="B6" s="249" t="s">
        <v>451</v>
      </c>
      <c r="C6" s="263"/>
    </row>
    <row r="7" spans="1:3" x14ac:dyDescent="0.25">
      <c r="A7" s="415" t="s">
        <v>9</v>
      </c>
      <c r="B7" s="291" t="s">
        <v>405</v>
      </c>
      <c r="C7" s="263"/>
    </row>
    <row r="8" spans="1:3" x14ac:dyDescent="0.25">
      <c r="A8" s="415" t="s">
        <v>371</v>
      </c>
      <c r="B8" s="291">
        <v>2018</v>
      </c>
      <c r="C8" s="263"/>
    </row>
    <row r="9" spans="1:3" x14ac:dyDescent="0.25">
      <c r="A9" s="415" t="s">
        <v>372</v>
      </c>
      <c r="B9" s="249" t="s">
        <v>453</v>
      </c>
      <c r="C9" s="263"/>
    </row>
    <row r="10" spans="1:3" ht="77.25" x14ac:dyDescent="0.25">
      <c r="A10" s="209" t="s">
        <v>373</v>
      </c>
      <c r="B10" s="619" t="s">
        <v>923</v>
      </c>
      <c r="C10" s="263"/>
    </row>
    <row r="11" spans="1:3" x14ac:dyDescent="0.25">
      <c r="A11" s="415" t="s">
        <v>374</v>
      </c>
      <c r="B11" s="291" t="s">
        <v>924</v>
      </c>
      <c r="C11" s="263"/>
    </row>
    <row r="12" spans="1:3" x14ac:dyDescent="0.25">
      <c r="A12" s="415" t="s">
        <v>375</v>
      </c>
      <c r="B12" s="291" t="s">
        <v>456</v>
      </c>
      <c r="C12" s="263"/>
    </row>
    <row r="13" spans="1:3" x14ac:dyDescent="0.25">
      <c r="A13" s="415" t="s">
        <v>376</v>
      </c>
      <c r="B13" s="291" t="s">
        <v>887</v>
      </c>
      <c r="C13" s="263"/>
    </row>
    <row r="14" spans="1:3" x14ac:dyDescent="0.25">
      <c r="A14" s="415" t="s">
        <v>146</v>
      </c>
      <c r="B14" s="291" t="s">
        <v>925</v>
      </c>
      <c r="C14" s="263"/>
    </row>
    <row r="15" spans="1:3" x14ac:dyDescent="0.25">
      <c r="A15" s="415" t="s">
        <v>377</v>
      </c>
      <c r="B15" s="227">
        <v>43627</v>
      </c>
      <c r="C15" s="263"/>
    </row>
    <row r="16" spans="1:3" x14ac:dyDescent="0.25">
      <c r="A16" s="415" t="s">
        <v>378</v>
      </c>
      <c r="B16" s="227">
        <v>43693</v>
      </c>
      <c r="C16" s="263"/>
    </row>
    <row r="17" spans="1:2" x14ac:dyDescent="0.25">
      <c r="A17" s="415" t="s">
        <v>379</v>
      </c>
      <c r="B17" s="291" t="s">
        <v>476</v>
      </c>
    </row>
    <row r="18" spans="1:2" x14ac:dyDescent="0.25">
      <c r="A18" s="432" t="s">
        <v>380</v>
      </c>
      <c r="B18" s="344" t="s">
        <v>926</v>
      </c>
    </row>
    <row r="19" spans="1:2" x14ac:dyDescent="0.25">
      <c r="A19" s="432" t="s">
        <v>381</v>
      </c>
      <c r="B19" s="344" t="s">
        <v>530</v>
      </c>
    </row>
    <row r="20" spans="1:2" x14ac:dyDescent="0.25">
      <c r="A20" s="432" t="s">
        <v>382</v>
      </c>
      <c r="B20" s="344" t="s">
        <v>462</v>
      </c>
    </row>
    <row r="21" spans="1:2" x14ac:dyDescent="0.25">
      <c r="A21" s="432" t="s">
        <v>385</v>
      </c>
      <c r="B21" s="344" t="s">
        <v>927</v>
      </c>
    </row>
    <row r="22" spans="1:2" x14ac:dyDescent="0.25">
      <c r="A22" s="432" t="s">
        <v>386</v>
      </c>
      <c r="B22" s="344" t="s">
        <v>417</v>
      </c>
    </row>
    <row r="23" spans="1:2" x14ac:dyDescent="0.25">
      <c r="A23" s="432" t="s">
        <v>418</v>
      </c>
      <c r="B23" s="344" t="s">
        <v>928</v>
      </c>
    </row>
    <row r="24" spans="1:2" x14ac:dyDescent="0.25">
      <c r="A24" s="432" t="s">
        <v>387</v>
      </c>
      <c r="B24" s="344">
        <v>2018</v>
      </c>
    </row>
    <row r="25" spans="1:2" x14ac:dyDescent="0.25">
      <c r="A25" s="432" t="s">
        <v>388</v>
      </c>
      <c r="B25" s="416" t="s">
        <v>665</v>
      </c>
    </row>
    <row r="26" spans="1:2" x14ac:dyDescent="0.25">
      <c r="A26" s="432" t="s">
        <v>389</v>
      </c>
      <c r="B26" s="416" t="s">
        <v>465</v>
      </c>
    </row>
    <row r="27" spans="1:2" x14ac:dyDescent="0.25">
      <c r="A27" s="432" t="s">
        <v>390</v>
      </c>
      <c r="B27" s="416" t="s">
        <v>417</v>
      </c>
    </row>
    <row r="28" spans="1:2" x14ac:dyDescent="0.25">
      <c r="A28" s="432" t="s">
        <v>422</v>
      </c>
      <c r="B28" s="611" t="s">
        <v>929</v>
      </c>
    </row>
    <row r="29" spans="1:2" x14ac:dyDescent="0.25">
      <c r="A29" s="432" t="s">
        <v>391</v>
      </c>
      <c r="B29" s="333">
        <v>2017</v>
      </c>
    </row>
    <row r="30" spans="1:2" x14ac:dyDescent="0.25">
      <c r="A30" s="432" t="s">
        <v>392</v>
      </c>
      <c r="B30" s="416" t="s">
        <v>453</v>
      </c>
    </row>
    <row r="31" spans="1:2" x14ac:dyDescent="0.25">
      <c r="A31" s="432" t="s">
        <v>393</v>
      </c>
      <c r="B31" s="421" t="s">
        <v>663</v>
      </c>
    </row>
    <row r="32" spans="1:2" x14ac:dyDescent="0.25">
      <c r="A32" s="432" t="s">
        <v>394</v>
      </c>
      <c r="B32" s="421" t="s">
        <v>417</v>
      </c>
    </row>
    <row r="33" spans="1:2" x14ac:dyDescent="0.25">
      <c r="A33" s="432" t="s">
        <v>423</v>
      </c>
      <c r="B33" s="613" t="s">
        <v>930</v>
      </c>
    </row>
    <row r="34" spans="1:2" x14ac:dyDescent="0.25">
      <c r="A34" s="432" t="s">
        <v>395</v>
      </c>
      <c r="B34" s="434">
        <v>2017</v>
      </c>
    </row>
    <row r="35" spans="1:2" x14ac:dyDescent="0.25">
      <c r="A35" s="432" t="s">
        <v>396</v>
      </c>
      <c r="B35" s="421" t="s">
        <v>453</v>
      </c>
    </row>
    <row r="36" spans="1:2" ht="114.75" x14ac:dyDescent="0.25">
      <c r="A36" s="432" t="s">
        <v>383</v>
      </c>
      <c r="B36" s="351" t="s">
        <v>931</v>
      </c>
    </row>
    <row r="37" spans="1:2" x14ac:dyDescent="0.25">
      <c r="A37" s="432" t="s">
        <v>384</v>
      </c>
      <c r="B37" s="421" t="s">
        <v>932</v>
      </c>
    </row>
  </sheetData>
  <hyperlinks>
    <hyperlink ref="C1" location="INDICE!A1" display="INDICE" xr:uid="{00000000-0004-0000-1E00-000000000000}"/>
  </hyperlinks>
  <pageMargins left="0.7" right="0.7" top="0.75" bottom="0.75" header="0.3" footer="0.3"/>
  <pageSetup paperSize="9"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L119"/>
  <sheetViews>
    <sheetView workbookViewId="0"/>
  </sheetViews>
  <sheetFormatPr baseColWidth="10" defaultColWidth="11.42578125" defaultRowHeight="15" x14ac:dyDescent="0.25"/>
  <cols>
    <col min="1" max="1" width="17.28515625" style="19" bestFit="1" customWidth="1"/>
    <col min="2" max="3" width="17.28515625" style="185" customWidth="1"/>
    <col min="4" max="4" width="38.5703125" style="19" bestFit="1" customWidth="1"/>
    <col min="5" max="5" width="11.5703125" style="19" bestFit="1" customWidth="1"/>
    <col min="6" max="6" width="19" style="19" bestFit="1" customWidth="1"/>
    <col min="7" max="7" width="6" style="185" bestFit="1" customWidth="1"/>
    <col min="8" max="8" width="53.42578125" style="185" bestFit="1" customWidth="1"/>
    <col min="9" max="9" width="20.5703125" style="19" bestFit="1" customWidth="1"/>
    <col min="10" max="10" width="40.42578125" style="19" bestFit="1" customWidth="1"/>
    <col min="11" max="11" width="13.140625" style="19" bestFit="1" customWidth="1"/>
    <col min="12" max="12" width="15.5703125" style="19" bestFit="1" customWidth="1"/>
    <col min="13" max="16384" width="11.42578125" style="19"/>
  </cols>
  <sheetData>
    <row r="1" spans="1:12" customFormat="1" x14ac:dyDescent="0.25">
      <c r="A1" s="124" t="s">
        <v>23</v>
      </c>
      <c r="B1" s="730" t="s">
        <v>933</v>
      </c>
      <c r="C1" s="730"/>
      <c r="D1" s="730"/>
      <c r="E1" s="730"/>
      <c r="F1" s="730"/>
      <c r="G1" s="730"/>
      <c r="H1" s="730"/>
      <c r="I1" s="730"/>
      <c r="J1" s="730"/>
      <c r="K1" s="6" t="s">
        <v>144</v>
      </c>
      <c r="L1" s="409"/>
    </row>
    <row r="2" spans="1:12" customFormat="1" x14ac:dyDescent="0.25">
      <c r="A2" s="255" t="s">
        <v>174</v>
      </c>
      <c r="B2" s="255" t="s">
        <v>175</v>
      </c>
      <c r="C2" s="255" t="s">
        <v>176</v>
      </c>
      <c r="D2" s="255" t="s">
        <v>177</v>
      </c>
      <c r="E2" s="255" t="s">
        <v>178</v>
      </c>
      <c r="F2" s="255" t="s">
        <v>14</v>
      </c>
      <c r="G2" s="255" t="s">
        <v>470</v>
      </c>
      <c r="H2" s="255" t="s">
        <v>894</v>
      </c>
      <c r="I2" s="255" t="s">
        <v>934</v>
      </c>
      <c r="J2" s="255" t="s">
        <v>935</v>
      </c>
      <c r="K2" s="6" t="s">
        <v>432</v>
      </c>
      <c r="L2" s="409"/>
    </row>
    <row r="3" spans="1:12" s="5" customFormat="1" ht="12.75" x14ac:dyDescent="0.2">
      <c r="A3" s="392" t="s">
        <v>179</v>
      </c>
      <c r="B3" s="392" t="s">
        <v>180</v>
      </c>
      <c r="C3" s="390" t="s">
        <v>181</v>
      </c>
      <c r="D3" s="392" t="s">
        <v>182</v>
      </c>
      <c r="E3" s="377">
        <v>1001</v>
      </c>
      <c r="F3" s="392" t="s">
        <v>180</v>
      </c>
      <c r="G3" s="377">
        <v>1101</v>
      </c>
      <c r="H3" s="490">
        <v>157475</v>
      </c>
      <c r="I3" s="492">
        <v>132416.39000000001</v>
      </c>
      <c r="J3" s="198">
        <v>0.84</v>
      </c>
      <c r="K3" s="80"/>
      <c r="L3" s="81"/>
    </row>
    <row r="4" spans="1:12" s="5" customFormat="1" ht="12.75" x14ac:dyDescent="0.2">
      <c r="A4" s="392" t="s">
        <v>179</v>
      </c>
      <c r="B4" s="392" t="s">
        <v>180</v>
      </c>
      <c r="C4" s="390" t="s">
        <v>181</v>
      </c>
      <c r="D4" s="392" t="s">
        <v>182</v>
      </c>
      <c r="E4" s="377">
        <v>1001</v>
      </c>
      <c r="F4" s="392" t="s">
        <v>183</v>
      </c>
      <c r="G4" s="377">
        <v>1107</v>
      </c>
      <c r="H4" s="490">
        <v>88641</v>
      </c>
      <c r="I4" s="492">
        <v>100802.54</v>
      </c>
      <c r="J4" s="198">
        <v>1.1399999999999999</v>
      </c>
      <c r="K4" s="80"/>
      <c r="L4" s="81"/>
    </row>
    <row r="5" spans="1:12" s="5" customFormat="1" ht="12.75" x14ac:dyDescent="0.2">
      <c r="A5" s="392" t="s">
        <v>184</v>
      </c>
      <c r="B5" s="392" t="s">
        <v>184</v>
      </c>
      <c r="C5" s="390" t="s">
        <v>181</v>
      </c>
      <c r="D5" s="392" t="s">
        <v>184</v>
      </c>
      <c r="E5" s="377">
        <v>2101</v>
      </c>
      <c r="F5" s="392" t="s">
        <v>184</v>
      </c>
      <c r="G5" s="377">
        <v>2101</v>
      </c>
      <c r="H5" s="490">
        <v>323290</v>
      </c>
      <c r="I5" s="492">
        <v>331806.52</v>
      </c>
      <c r="J5" s="198">
        <v>1.03</v>
      </c>
      <c r="K5" s="80"/>
      <c r="L5" s="81"/>
    </row>
    <row r="6" spans="1:12" s="5" customFormat="1" ht="12.75" x14ac:dyDescent="0.2">
      <c r="A6" s="392" t="s">
        <v>184</v>
      </c>
      <c r="B6" s="392" t="s">
        <v>185</v>
      </c>
      <c r="C6" s="390" t="s">
        <v>181</v>
      </c>
      <c r="D6" s="392" t="s">
        <v>186</v>
      </c>
      <c r="E6" s="377">
        <v>2201</v>
      </c>
      <c r="F6" s="392" t="s">
        <v>186</v>
      </c>
      <c r="G6" s="377">
        <v>2201</v>
      </c>
      <c r="H6" s="490">
        <v>130943</v>
      </c>
      <c r="I6" s="492">
        <v>153892.32</v>
      </c>
      <c r="J6" s="198">
        <v>1.18</v>
      </c>
      <c r="K6" s="80"/>
      <c r="L6" s="81"/>
    </row>
    <row r="7" spans="1:12" s="5" customFormat="1" ht="12.75" x14ac:dyDescent="0.2">
      <c r="A7" s="392" t="s">
        <v>187</v>
      </c>
      <c r="B7" s="392" t="s">
        <v>188</v>
      </c>
      <c r="C7" s="390" t="s">
        <v>181</v>
      </c>
      <c r="D7" s="392" t="s">
        <v>189</v>
      </c>
      <c r="E7" s="377">
        <v>3001</v>
      </c>
      <c r="F7" s="392" t="s">
        <v>188</v>
      </c>
      <c r="G7" s="377">
        <v>3101</v>
      </c>
      <c r="H7" s="490">
        <v>130535</v>
      </c>
      <c r="I7" s="492">
        <v>286437.7</v>
      </c>
      <c r="J7" s="198">
        <v>2.19</v>
      </c>
      <c r="K7" s="80"/>
      <c r="L7" s="81"/>
    </row>
    <row r="8" spans="1:12" s="5" customFormat="1" ht="12.75" x14ac:dyDescent="0.2">
      <c r="A8" s="392" t="s">
        <v>187</v>
      </c>
      <c r="B8" s="392" t="s">
        <v>188</v>
      </c>
      <c r="C8" s="390" t="s">
        <v>181</v>
      </c>
      <c r="D8" s="392" t="s">
        <v>189</v>
      </c>
      <c r="E8" s="377">
        <v>3001</v>
      </c>
      <c r="F8" s="392" t="s">
        <v>190</v>
      </c>
      <c r="G8" s="377">
        <v>3103</v>
      </c>
      <c r="H8" s="490">
        <v>5834</v>
      </c>
      <c r="I8" s="492">
        <v>37872.33</v>
      </c>
      <c r="J8" s="198">
        <v>6.49</v>
      </c>
      <c r="K8" s="80"/>
      <c r="L8" s="81"/>
    </row>
    <row r="9" spans="1:12" s="5" customFormat="1" ht="12.75" x14ac:dyDescent="0.2">
      <c r="A9" s="392" t="s">
        <v>187</v>
      </c>
      <c r="B9" s="387" t="s">
        <v>191</v>
      </c>
      <c r="C9" s="390" t="s">
        <v>181</v>
      </c>
      <c r="D9" s="387" t="s">
        <v>192</v>
      </c>
      <c r="E9" s="377">
        <v>3301</v>
      </c>
      <c r="F9" s="387" t="s">
        <v>192</v>
      </c>
      <c r="G9" s="377">
        <v>3301</v>
      </c>
      <c r="H9" s="490">
        <v>45008</v>
      </c>
      <c r="I9" s="492">
        <v>128881.8</v>
      </c>
      <c r="J9" s="198">
        <v>2.86</v>
      </c>
      <c r="K9" s="80"/>
      <c r="L9" s="81"/>
    </row>
    <row r="10" spans="1:12" s="5" customFormat="1" ht="12.75" x14ac:dyDescent="0.2">
      <c r="A10" s="392" t="s">
        <v>193</v>
      </c>
      <c r="B10" s="392" t="s">
        <v>194</v>
      </c>
      <c r="C10" s="390" t="s">
        <v>181</v>
      </c>
      <c r="D10" s="392" t="s">
        <v>195</v>
      </c>
      <c r="E10" s="377">
        <v>4001</v>
      </c>
      <c r="F10" s="392" t="s">
        <v>196</v>
      </c>
      <c r="G10" s="377">
        <v>4101</v>
      </c>
      <c r="H10" s="490">
        <v>156966</v>
      </c>
      <c r="I10" s="492">
        <v>1300477.29</v>
      </c>
      <c r="J10" s="198">
        <v>8.2899999999999991</v>
      </c>
      <c r="K10" s="80"/>
      <c r="L10" s="81"/>
    </row>
    <row r="11" spans="1:12" s="5" customFormat="1" ht="12.75" x14ac:dyDescent="0.2">
      <c r="A11" s="392" t="s">
        <v>193</v>
      </c>
      <c r="B11" s="392" t="s">
        <v>194</v>
      </c>
      <c r="C11" s="390" t="s">
        <v>181</v>
      </c>
      <c r="D11" s="392" t="s">
        <v>195</v>
      </c>
      <c r="E11" s="377">
        <v>4001</v>
      </c>
      <c r="F11" s="392" t="s">
        <v>193</v>
      </c>
      <c r="G11" s="377">
        <v>4102</v>
      </c>
      <c r="H11" s="490">
        <v>117635</v>
      </c>
      <c r="I11" s="492">
        <v>165809.76999999999</v>
      </c>
      <c r="J11" s="198">
        <v>1.41</v>
      </c>
      <c r="K11" s="80"/>
      <c r="L11" s="81"/>
    </row>
    <row r="12" spans="1:12" s="5" customFormat="1" ht="12.75" x14ac:dyDescent="0.2">
      <c r="A12" s="392" t="s">
        <v>193</v>
      </c>
      <c r="B12" s="392" t="s">
        <v>197</v>
      </c>
      <c r="C12" s="390" t="s">
        <v>181</v>
      </c>
      <c r="D12" s="392" t="s">
        <v>198</v>
      </c>
      <c r="E12" s="377">
        <v>4301</v>
      </c>
      <c r="F12" s="193" t="s">
        <v>198</v>
      </c>
      <c r="G12" s="377">
        <v>4301</v>
      </c>
      <c r="H12" s="490">
        <v>74422</v>
      </c>
      <c r="I12" s="492">
        <v>112732.71</v>
      </c>
      <c r="J12" s="198">
        <v>1.51</v>
      </c>
      <c r="K12" s="80"/>
      <c r="L12" s="81"/>
    </row>
    <row r="13" spans="1:12" s="5" customFormat="1" ht="12.75" x14ac:dyDescent="0.2">
      <c r="A13" s="392" t="s">
        <v>199</v>
      </c>
      <c r="B13" s="392" t="s">
        <v>199</v>
      </c>
      <c r="C13" s="390" t="s">
        <v>200</v>
      </c>
      <c r="D13" s="392" t="s">
        <v>200</v>
      </c>
      <c r="E13" s="377">
        <v>5001</v>
      </c>
      <c r="F13" s="392" t="s">
        <v>199</v>
      </c>
      <c r="G13" s="377">
        <v>5101</v>
      </c>
      <c r="H13" s="490">
        <v>222191</v>
      </c>
      <c r="I13" s="492">
        <v>128508.25</v>
      </c>
      <c r="J13" s="198">
        <v>0.57999999999999996</v>
      </c>
      <c r="K13" s="80"/>
      <c r="L13" s="81"/>
    </row>
    <row r="14" spans="1:12" s="5" customFormat="1" ht="12.75" x14ac:dyDescent="0.2">
      <c r="A14" s="392" t="s">
        <v>199</v>
      </c>
      <c r="B14" s="392" t="s">
        <v>199</v>
      </c>
      <c r="C14" s="390" t="s">
        <v>200</v>
      </c>
      <c r="D14" s="392" t="s">
        <v>200</v>
      </c>
      <c r="E14" s="377">
        <v>5001</v>
      </c>
      <c r="F14" s="392" t="s">
        <v>201</v>
      </c>
      <c r="G14" s="377">
        <v>5102</v>
      </c>
      <c r="H14" s="193" t="s">
        <v>510</v>
      </c>
      <c r="I14" s="667" t="s">
        <v>510</v>
      </c>
      <c r="J14" s="519" t="s">
        <v>510</v>
      </c>
      <c r="K14" s="80"/>
      <c r="L14" s="81"/>
    </row>
    <row r="15" spans="1:12" s="5" customFormat="1" ht="12.75" x14ac:dyDescent="0.2">
      <c r="A15" s="392" t="s">
        <v>199</v>
      </c>
      <c r="B15" s="392" t="s">
        <v>199</v>
      </c>
      <c r="C15" s="390" t="s">
        <v>200</v>
      </c>
      <c r="D15" s="392" t="s">
        <v>200</v>
      </c>
      <c r="E15" s="377">
        <v>5001</v>
      </c>
      <c r="F15" s="392" t="s">
        <v>202</v>
      </c>
      <c r="G15" s="377">
        <v>5103</v>
      </c>
      <c r="H15" s="490">
        <v>39296</v>
      </c>
      <c r="I15" s="492">
        <v>298524.46000000002</v>
      </c>
      <c r="J15" s="198">
        <v>7.6</v>
      </c>
      <c r="K15" s="80"/>
      <c r="L15" s="81"/>
    </row>
    <row r="16" spans="1:12" s="5" customFormat="1" ht="12.75" x14ac:dyDescent="0.2">
      <c r="A16" s="392" t="s">
        <v>199</v>
      </c>
      <c r="B16" s="392" t="s">
        <v>199</v>
      </c>
      <c r="C16" s="390" t="s">
        <v>200</v>
      </c>
      <c r="D16" s="392" t="s">
        <v>200</v>
      </c>
      <c r="E16" s="377">
        <v>5001</v>
      </c>
      <c r="F16" s="392" t="s">
        <v>203</v>
      </c>
      <c r="G16" s="377">
        <v>5105</v>
      </c>
      <c r="H16" s="193" t="s">
        <v>510</v>
      </c>
      <c r="I16" s="667" t="s">
        <v>510</v>
      </c>
      <c r="J16" s="519" t="s">
        <v>510</v>
      </c>
      <c r="K16" s="80"/>
      <c r="L16" s="81"/>
    </row>
    <row r="17" spans="1:12" s="5" customFormat="1" ht="12.75" x14ac:dyDescent="0.2">
      <c r="A17" s="392" t="s">
        <v>199</v>
      </c>
      <c r="B17" s="392" t="s">
        <v>199</v>
      </c>
      <c r="C17" s="390" t="s">
        <v>200</v>
      </c>
      <c r="D17" s="392" t="s">
        <v>200</v>
      </c>
      <c r="E17" s="377">
        <v>5001</v>
      </c>
      <c r="F17" s="392" t="s">
        <v>204</v>
      </c>
      <c r="G17" s="377">
        <v>5107</v>
      </c>
      <c r="H17" s="490">
        <v>11834</v>
      </c>
      <c r="I17" s="492">
        <v>37039.35</v>
      </c>
      <c r="J17" s="198">
        <v>3.13</v>
      </c>
      <c r="K17" s="80"/>
      <c r="L17" s="81"/>
    </row>
    <row r="18" spans="1:12" s="5" customFormat="1" ht="12.75" x14ac:dyDescent="0.2">
      <c r="A18" s="392" t="s">
        <v>199</v>
      </c>
      <c r="B18" s="392" t="s">
        <v>199</v>
      </c>
      <c r="C18" s="390" t="s">
        <v>200</v>
      </c>
      <c r="D18" s="392" t="s">
        <v>200</v>
      </c>
      <c r="E18" s="377">
        <v>5001</v>
      </c>
      <c r="F18" s="392" t="s">
        <v>205</v>
      </c>
      <c r="G18" s="377">
        <v>5109</v>
      </c>
      <c r="H18" s="490">
        <v>217937</v>
      </c>
      <c r="I18" s="492">
        <v>911716.53</v>
      </c>
      <c r="J18" s="198">
        <v>4.18</v>
      </c>
      <c r="K18" s="80"/>
      <c r="L18" s="81"/>
    </row>
    <row r="19" spans="1:12" s="5" customFormat="1" ht="12.75" x14ac:dyDescent="0.2">
      <c r="A19" s="392" t="s">
        <v>199</v>
      </c>
      <c r="B19" s="387" t="s">
        <v>206</v>
      </c>
      <c r="C19" s="390" t="s">
        <v>181</v>
      </c>
      <c r="D19" s="387" t="s">
        <v>207</v>
      </c>
      <c r="E19" s="377">
        <v>5301</v>
      </c>
      <c r="F19" s="194" t="s">
        <v>206</v>
      </c>
      <c r="G19" s="377">
        <v>5301</v>
      </c>
      <c r="H19" s="490">
        <v>50284</v>
      </c>
      <c r="I19" s="492">
        <v>67488.69</v>
      </c>
      <c r="J19" s="198">
        <v>1.34</v>
      </c>
      <c r="K19" s="80"/>
      <c r="L19" s="81"/>
    </row>
    <row r="20" spans="1:12" s="5" customFormat="1" ht="12.75" x14ac:dyDescent="0.2">
      <c r="A20" s="392" t="s">
        <v>199</v>
      </c>
      <c r="B20" s="387" t="s">
        <v>206</v>
      </c>
      <c r="C20" s="390" t="s">
        <v>181</v>
      </c>
      <c r="D20" s="387" t="s">
        <v>207</v>
      </c>
      <c r="E20" s="377">
        <v>5301</v>
      </c>
      <c r="F20" s="194" t="s">
        <v>208</v>
      </c>
      <c r="G20" s="377">
        <v>5304</v>
      </c>
      <c r="H20" s="193" t="s">
        <v>510</v>
      </c>
      <c r="I20" s="667" t="s">
        <v>510</v>
      </c>
      <c r="J20" s="519" t="s">
        <v>510</v>
      </c>
      <c r="K20" s="80"/>
      <c r="L20" s="81"/>
    </row>
    <row r="21" spans="1:12" s="5" customFormat="1" ht="12.75" x14ac:dyDescent="0.2">
      <c r="A21" s="392" t="s">
        <v>199</v>
      </c>
      <c r="B21" s="387" t="s">
        <v>209</v>
      </c>
      <c r="C21" s="390" t="s">
        <v>181</v>
      </c>
      <c r="D21" s="387" t="s">
        <v>210</v>
      </c>
      <c r="E21" s="377">
        <v>5501</v>
      </c>
      <c r="F21" s="194" t="s">
        <v>209</v>
      </c>
      <c r="G21" s="377">
        <v>5501</v>
      </c>
      <c r="H21" s="490">
        <v>48351</v>
      </c>
      <c r="I21" s="492">
        <v>72426.06</v>
      </c>
      <c r="J21" s="198">
        <v>1.5</v>
      </c>
      <c r="K21" s="80"/>
      <c r="L21" s="81"/>
    </row>
    <row r="22" spans="1:12" s="5" customFormat="1" ht="12.75" x14ac:dyDescent="0.2">
      <c r="A22" s="392" t="s">
        <v>199</v>
      </c>
      <c r="B22" s="387" t="s">
        <v>209</v>
      </c>
      <c r="C22" s="390" t="s">
        <v>181</v>
      </c>
      <c r="D22" s="387" t="s">
        <v>210</v>
      </c>
      <c r="E22" s="377">
        <v>5501</v>
      </c>
      <c r="F22" s="194" t="s">
        <v>211</v>
      </c>
      <c r="G22" s="377">
        <v>5502</v>
      </c>
      <c r="H22" s="490">
        <v>44616</v>
      </c>
      <c r="I22" s="492">
        <v>75735.63</v>
      </c>
      <c r="J22" s="198">
        <v>1.7</v>
      </c>
      <c r="K22" s="80"/>
      <c r="L22" s="81"/>
    </row>
    <row r="23" spans="1:12" s="5" customFormat="1" ht="12.75" x14ac:dyDescent="0.2">
      <c r="A23" s="392" t="s">
        <v>199</v>
      </c>
      <c r="B23" s="387" t="s">
        <v>209</v>
      </c>
      <c r="C23" s="390" t="s">
        <v>181</v>
      </c>
      <c r="D23" s="387" t="s">
        <v>210</v>
      </c>
      <c r="E23" s="377">
        <v>5501</v>
      </c>
      <c r="F23" s="194" t="s">
        <v>212</v>
      </c>
      <c r="G23" s="377">
        <v>5503</v>
      </c>
      <c r="H23" s="490">
        <v>7867</v>
      </c>
      <c r="I23" s="492">
        <v>40088.769999999997</v>
      </c>
      <c r="J23" s="198">
        <v>5.0999999999999996</v>
      </c>
      <c r="K23" s="80"/>
      <c r="L23" s="81"/>
    </row>
    <row r="24" spans="1:12" s="5" customFormat="1" ht="12.75" x14ac:dyDescent="0.2">
      <c r="A24" s="392" t="s">
        <v>199</v>
      </c>
      <c r="B24" s="387" t="s">
        <v>209</v>
      </c>
      <c r="C24" s="390" t="s">
        <v>181</v>
      </c>
      <c r="D24" s="387" t="s">
        <v>210</v>
      </c>
      <c r="E24" s="377">
        <v>5501</v>
      </c>
      <c r="F24" s="194" t="s">
        <v>213</v>
      </c>
      <c r="G24" s="377">
        <v>5504</v>
      </c>
      <c r="H24" s="490">
        <v>1547</v>
      </c>
      <c r="I24" s="667" t="s">
        <v>510</v>
      </c>
      <c r="J24" s="519" t="s">
        <v>510</v>
      </c>
      <c r="K24" s="80"/>
      <c r="L24" s="81"/>
    </row>
    <row r="25" spans="1:12" s="5" customFormat="1" ht="12.75" x14ac:dyDescent="0.2">
      <c r="A25" s="392" t="s">
        <v>199</v>
      </c>
      <c r="B25" s="392" t="s">
        <v>214</v>
      </c>
      <c r="C25" s="390" t="s">
        <v>181</v>
      </c>
      <c r="D25" s="392" t="s">
        <v>215</v>
      </c>
      <c r="E25" s="377">
        <v>5601</v>
      </c>
      <c r="F25" s="193" t="s">
        <v>214</v>
      </c>
      <c r="G25" s="377">
        <v>5601</v>
      </c>
      <c r="H25" s="490">
        <v>80442</v>
      </c>
      <c r="I25" s="492">
        <v>316836.71999999997</v>
      </c>
      <c r="J25" s="198">
        <v>3.94</v>
      </c>
      <c r="K25" s="80"/>
      <c r="L25" s="81"/>
    </row>
    <row r="26" spans="1:12" s="5" customFormat="1" ht="12.75" x14ac:dyDescent="0.2">
      <c r="A26" s="392" t="s">
        <v>199</v>
      </c>
      <c r="B26" s="392" t="s">
        <v>214</v>
      </c>
      <c r="C26" s="390" t="s">
        <v>181</v>
      </c>
      <c r="D26" s="392" t="s">
        <v>215</v>
      </c>
      <c r="E26" s="377">
        <v>5601</v>
      </c>
      <c r="F26" s="193" t="s">
        <v>216</v>
      </c>
      <c r="G26" s="377">
        <v>5603</v>
      </c>
      <c r="H26" s="193" t="s">
        <v>510</v>
      </c>
      <c r="I26" s="667" t="s">
        <v>510</v>
      </c>
      <c r="J26" s="519" t="s">
        <v>510</v>
      </c>
      <c r="K26" s="80"/>
      <c r="L26" s="81"/>
    </row>
    <row r="27" spans="1:12" s="5" customFormat="1" ht="12.75" x14ac:dyDescent="0.2">
      <c r="A27" s="392" t="s">
        <v>199</v>
      </c>
      <c r="B27" s="392" t="s">
        <v>214</v>
      </c>
      <c r="C27" s="390" t="s">
        <v>181</v>
      </c>
      <c r="D27" s="392" t="s">
        <v>215</v>
      </c>
      <c r="E27" s="377">
        <v>5601</v>
      </c>
      <c r="F27" s="193" t="s">
        <v>217</v>
      </c>
      <c r="G27" s="377">
        <v>5606</v>
      </c>
      <c r="H27" s="193" t="s">
        <v>510</v>
      </c>
      <c r="I27" s="667" t="s">
        <v>510</v>
      </c>
      <c r="J27" s="519" t="s">
        <v>510</v>
      </c>
      <c r="K27" s="80"/>
      <c r="L27" s="81"/>
    </row>
    <row r="28" spans="1:12" s="5" customFormat="1" ht="12.75" x14ac:dyDescent="0.2">
      <c r="A28" s="392" t="s">
        <v>199</v>
      </c>
      <c r="B28" s="387" t="s">
        <v>218</v>
      </c>
      <c r="C28" s="390" t="s">
        <v>181</v>
      </c>
      <c r="D28" s="387" t="s">
        <v>219</v>
      </c>
      <c r="E28" s="377">
        <v>5701</v>
      </c>
      <c r="F28" s="194" t="s">
        <v>219</v>
      </c>
      <c r="G28" s="377">
        <v>5701</v>
      </c>
      <c r="H28" s="490">
        <v>63307</v>
      </c>
      <c r="I28" s="492">
        <v>99152.57</v>
      </c>
      <c r="J28" s="198">
        <v>1.57</v>
      </c>
      <c r="K28" s="80"/>
      <c r="L28" s="81"/>
    </row>
    <row r="29" spans="1:12" s="5" customFormat="1" ht="12.75" x14ac:dyDescent="0.2">
      <c r="A29" s="392" t="s">
        <v>199</v>
      </c>
      <c r="B29" s="392" t="s">
        <v>220</v>
      </c>
      <c r="C29" s="390" t="s">
        <v>200</v>
      </c>
      <c r="D29" s="392" t="s">
        <v>200</v>
      </c>
      <c r="E29" s="377">
        <v>5001</v>
      </c>
      <c r="F29" s="392" t="s">
        <v>221</v>
      </c>
      <c r="G29" s="377">
        <v>5801</v>
      </c>
      <c r="H29" s="490">
        <v>96878</v>
      </c>
      <c r="I29" s="492">
        <v>103012.71</v>
      </c>
      <c r="J29" s="198">
        <v>1.06</v>
      </c>
      <c r="K29" s="80"/>
      <c r="L29" s="81"/>
    </row>
    <row r="30" spans="1:12" s="5" customFormat="1" ht="12.75" x14ac:dyDescent="0.2">
      <c r="A30" s="392" t="s">
        <v>199</v>
      </c>
      <c r="B30" s="392" t="s">
        <v>220</v>
      </c>
      <c r="C30" s="390" t="s">
        <v>200</v>
      </c>
      <c r="D30" s="392" t="s">
        <v>200</v>
      </c>
      <c r="E30" s="377">
        <v>5001</v>
      </c>
      <c r="F30" s="392" t="s">
        <v>222</v>
      </c>
      <c r="G30" s="377">
        <v>5802</v>
      </c>
      <c r="H30" s="490">
        <v>16208</v>
      </c>
      <c r="I30" s="492">
        <v>23084.62</v>
      </c>
      <c r="J30" s="198">
        <v>1.42</v>
      </c>
      <c r="K30" s="80"/>
      <c r="L30" s="81"/>
    </row>
    <row r="31" spans="1:12" s="5" customFormat="1" ht="12.75" x14ac:dyDescent="0.2">
      <c r="A31" s="392" t="s">
        <v>199</v>
      </c>
      <c r="B31" s="392" t="s">
        <v>220</v>
      </c>
      <c r="C31" s="390" t="s">
        <v>200</v>
      </c>
      <c r="D31" s="392" t="s">
        <v>200</v>
      </c>
      <c r="E31" s="377">
        <v>5001</v>
      </c>
      <c r="F31" s="392" t="s">
        <v>223</v>
      </c>
      <c r="G31" s="377">
        <v>5803</v>
      </c>
      <c r="H31" s="193" t="s">
        <v>510</v>
      </c>
      <c r="I31" s="667" t="s">
        <v>510</v>
      </c>
      <c r="J31" s="519" t="s">
        <v>510</v>
      </c>
      <c r="K31" s="80"/>
      <c r="L31" s="81"/>
    </row>
    <row r="32" spans="1:12" s="5" customFormat="1" ht="12.75" x14ac:dyDescent="0.2">
      <c r="A32" s="392" t="s">
        <v>199</v>
      </c>
      <c r="B32" s="392" t="s">
        <v>220</v>
      </c>
      <c r="C32" s="390" t="s">
        <v>200</v>
      </c>
      <c r="D32" s="392" t="s">
        <v>200</v>
      </c>
      <c r="E32" s="377">
        <v>5001</v>
      </c>
      <c r="F32" s="392" t="s">
        <v>224</v>
      </c>
      <c r="G32" s="377">
        <v>5804</v>
      </c>
      <c r="H32" s="490">
        <v>91789</v>
      </c>
      <c r="I32" s="492">
        <v>46767</v>
      </c>
      <c r="J32" s="198">
        <v>0.51</v>
      </c>
      <c r="K32" s="80"/>
      <c r="L32" s="81"/>
    </row>
    <row r="33" spans="1:12" s="5" customFormat="1" ht="12.75" x14ac:dyDescent="0.2">
      <c r="A33" s="392" t="s">
        <v>225</v>
      </c>
      <c r="B33" s="392" t="s">
        <v>226</v>
      </c>
      <c r="C33" s="390" t="s">
        <v>181</v>
      </c>
      <c r="D33" s="392" t="s">
        <v>227</v>
      </c>
      <c r="E33" s="377">
        <v>6001</v>
      </c>
      <c r="F33" s="392" t="s">
        <v>228</v>
      </c>
      <c r="G33" s="377">
        <v>6101</v>
      </c>
      <c r="H33" s="490">
        <v>215986</v>
      </c>
      <c r="I33" s="492">
        <v>543825.78</v>
      </c>
      <c r="J33" s="198">
        <v>2.52</v>
      </c>
      <c r="K33" s="80"/>
      <c r="L33" s="81"/>
    </row>
    <row r="34" spans="1:12" s="5" customFormat="1" ht="12.75" x14ac:dyDescent="0.2">
      <c r="A34" s="392" t="s">
        <v>225</v>
      </c>
      <c r="B34" s="392" t="s">
        <v>226</v>
      </c>
      <c r="C34" s="390" t="s">
        <v>181</v>
      </c>
      <c r="D34" s="392" t="s">
        <v>227</v>
      </c>
      <c r="E34" s="377">
        <v>6001</v>
      </c>
      <c r="F34" s="392" t="s">
        <v>229</v>
      </c>
      <c r="G34" s="377">
        <v>6108</v>
      </c>
      <c r="H34" s="490">
        <v>44725</v>
      </c>
      <c r="I34" s="492">
        <v>314609.03000000003</v>
      </c>
      <c r="J34" s="198">
        <v>7.03</v>
      </c>
      <c r="K34" s="80"/>
      <c r="L34" s="81"/>
    </row>
    <row r="35" spans="1:12" s="5" customFormat="1" ht="12.75" x14ac:dyDescent="0.2">
      <c r="A35" s="392" t="s">
        <v>225</v>
      </c>
      <c r="B35" s="387" t="s">
        <v>226</v>
      </c>
      <c r="C35" s="390" t="s">
        <v>181</v>
      </c>
      <c r="D35" s="387" t="s">
        <v>230</v>
      </c>
      <c r="E35" s="377">
        <v>6115</v>
      </c>
      <c r="F35" s="387" t="s">
        <v>230</v>
      </c>
      <c r="G35" s="377">
        <v>6115</v>
      </c>
      <c r="H35" s="490">
        <v>30978</v>
      </c>
      <c r="I35" s="492">
        <v>30239.759999999998</v>
      </c>
      <c r="J35" s="198">
        <v>0.98</v>
      </c>
      <c r="K35" s="80"/>
      <c r="L35" s="81"/>
    </row>
    <row r="36" spans="1:12" s="5" customFormat="1" ht="12.75" x14ac:dyDescent="0.2">
      <c r="A36" s="392" t="s">
        <v>225</v>
      </c>
      <c r="B36" s="387" t="s">
        <v>231</v>
      </c>
      <c r="C36" s="390" t="s">
        <v>181</v>
      </c>
      <c r="D36" s="387" t="s">
        <v>232</v>
      </c>
      <c r="E36" s="377">
        <v>6301</v>
      </c>
      <c r="F36" s="194" t="s">
        <v>232</v>
      </c>
      <c r="G36" s="377">
        <v>6301</v>
      </c>
      <c r="H36" s="490">
        <v>46548</v>
      </c>
      <c r="I36" s="492">
        <v>98041.39</v>
      </c>
      <c r="J36" s="198">
        <v>2.11</v>
      </c>
      <c r="K36" s="80"/>
      <c r="L36" s="81"/>
    </row>
    <row r="37" spans="1:12" s="5" customFormat="1" ht="12.75" x14ac:dyDescent="0.2">
      <c r="A37" s="392" t="s">
        <v>233</v>
      </c>
      <c r="B37" s="392" t="s">
        <v>234</v>
      </c>
      <c r="C37" s="390" t="s">
        <v>181</v>
      </c>
      <c r="D37" s="392" t="s">
        <v>235</v>
      </c>
      <c r="E37" s="377">
        <v>7001</v>
      </c>
      <c r="F37" s="392" t="s">
        <v>234</v>
      </c>
      <c r="G37" s="377">
        <v>7101</v>
      </c>
      <c r="H37" s="490">
        <v>203040</v>
      </c>
      <c r="I37" s="492">
        <v>532184.19999999995</v>
      </c>
      <c r="J37" s="198">
        <v>2.62</v>
      </c>
      <c r="K37" s="80"/>
      <c r="L37" s="81"/>
    </row>
    <row r="38" spans="1:12" s="5" customFormat="1" ht="12.75" x14ac:dyDescent="0.2">
      <c r="A38" s="392" t="s">
        <v>233</v>
      </c>
      <c r="B38" s="387" t="s">
        <v>234</v>
      </c>
      <c r="C38" s="390" t="s">
        <v>181</v>
      </c>
      <c r="D38" s="387" t="s">
        <v>236</v>
      </c>
      <c r="E38" s="377">
        <v>7102</v>
      </c>
      <c r="F38" s="387" t="s">
        <v>236</v>
      </c>
      <c r="G38" s="377">
        <v>7102</v>
      </c>
      <c r="H38" s="490">
        <v>33433</v>
      </c>
      <c r="I38" s="492">
        <v>108105.1</v>
      </c>
      <c r="J38" s="198">
        <v>3.23</v>
      </c>
      <c r="K38" s="80"/>
      <c r="L38" s="81"/>
    </row>
    <row r="39" spans="1:12" s="5" customFormat="1" ht="12.75" x14ac:dyDescent="0.2">
      <c r="A39" s="392" t="s">
        <v>233</v>
      </c>
      <c r="B39" s="392" t="s">
        <v>234</v>
      </c>
      <c r="C39" s="390" t="s">
        <v>181</v>
      </c>
      <c r="D39" s="392" t="s">
        <v>235</v>
      </c>
      <c r="E39" s="377">
        <v>7001</v>
      </c>
      <c r="F39" s="392" t="s">
        <v>233</v>
      </c>
      <c r="G39" s="377">
        <v>7105</v>
      </c>
      <c r="H39" s="490">
        <v>24500</v>
      </c>
      <c r="I39" s="667" t="s">
        <v>510</v>
      </c>
      <c r="J39" s="519" t="s">
        <v>510</v>
      </c>
      <c r="K39" s="80"/>
      <c r="L39" s="81"/>
    </row>
    <row r="40" spans="1:12" s="5" customFormat="1" ht="12.75" x14ac:dyDescent="0.2">
      <c r="A40" s="392" t="s">
        <v>233</v>
      </c>
      <c r="B40" s="392" t="s">
        <v>237</v>
      </c>
      <c r="C40" s="390" t="s">
        <v>181</v>
      </c>
      <c r="D40" s="392" t="s">
        <v>238</v>
      </c>
      <c r="E40" s="377">
        <v>7301</v>
      </c>
      <c r="F40" s="193" t="s">
        <v>237</v>
      </c>
      <c r="G40" s="377">
        <v>7301</v>
      </c>
      <c r="H40" s="490">
        <v>99505</v>
      </c>
      <c r="I40" s="492">
        <v>561148.42000000004</v>
      </c>
      <c r="J40" s="198">
        <v>5.64</v>
      </c>
      <c r="K40" s="80"/>
      <c r="L40" s="81"/>
    </row>
    <row r="41" spans="1:12" s="5" customFormat="1" ht="12.75" x14ac:dyDescent="0.2">
      <c r="A41" s="392" t="s">
        <v>233</v>
      </c>
      <c r="B41" s="392" t="s">
        <v>237</v>
      </c>
      <c r="C41" s="390" t="s">
        <v>181</v>
      </c>
      <c r="D41" s="392" t="s">
        <v>238</v>
      </c>
      <c r="E41" s="377">
        <v>7301</v>
      </c>
      <c r="F41" s="193" t="s">
        <v>239</v>
      </c>
      <c r="G41" s="377">
        <v>7305</v>
      </c>
      <c r="H41" s="193" t="s">
        <v>510</v>
      </c>
      <c r="I41" s="667" t="s">
        <v>510</v>
      </c>
      <c r="J41" s="519" t="s">
        <v>510</v>
      </c>
      <c r="K41" s="80"/>
      <c r="L41" s="81"/>
    </row>
    <row r="42" spans="1:12" s="5" customFormat="1" ht="12.75" x14ac:dyDescent="0.2">
      <c r="A42" s="392" t="s">
        <v>233</v>
      </c>
      <c r="B42" s="392" t="s">
        <v>237</v>
      </c>
      <c r="C42" s="390" t="s">
        <v>181</v>
      </c>
      <c r="D42" s="392" t="s">
        <v>238</v>
      </c>
      <c r="E42" s="377">
        <v>7301</v>
      </c>
      <c r="F42" s="193" t="s">
        <v>240</v>
      </c>
      <c r="G42" s="377">
        <v>7306</v>
      </c>
      <c r="H42" s="490">
        <v>6480</v>
      </c>
      <c r="I42" s="492">
        <v>24119.97</v>
      </c>
      <c r="J42" s="198">
        <v>3.72</v>
      </c>
      <c r="K42" s="80"/>
      <c r="L42" s="81"/>
    </row>
    <row r="43" spans="1:12" s="5" customFormat="1" ht="12.75" x14ac:dyDescent="0.2">
      <c r="A43" s="392" t="s">
        <v>233</v>
      </c>
      <c r="B43" s="387" t="s">
        <v>241</v>
      </c>
      <c r="C43" s="390" t="s">
        <v>181</v>
      </c>
      <c r="D43" s="387" t="s">
        <v>241</v>
      </c>
      <c r="E43" s="377">
        <v>7401</v>
      </c>
      <c r="F43" s="194" t="s">
        <v>241</v>
      </c>
      <c r="G43" s="377">
        <v>7401</v>
      </c>
      <c r="H43" s="490">
        <v>69667</v>
      </c>
      <c r="I43" s="492">
        <v>37717.449999999997</v>
      </c>
      <c r="J43" s="198">
        <v>0.54</v>
      </c>
      <c r="K43" s="80"/>
      <c r="L43" s="81"/>
    </row>
    <row r="44" spans="1:12" s="5" customFormat="1" ht="12.75" x14ac:dyDescent="0.2">
      <c r="A44" s="392" t="s">
        <v>242</v>
      </c>
      <c r="B44" s="392" t="s">
        <v>243</v>
      </c>
      <c r="C44" s="390" t="s">
        <v>244</v>
      </c>
      <c r="D44" s="392" t="s">
        <v>244</v>
      </c>
      <c r="E44" s="377">
        <v>8001</v>
      </c>
      <c r="F44" s="392" t="s">
        <v>243</v>
      </c>
      <c r="G44" s="377">
        <v>8101</v>
      </c>
      <c r="H44" s="490">
        <v>180353</v>
      </c>
      <c r="I44" s="492">
        <v>1249609.04</v>
      </c>
      <c r="J44" s="198">
        <v>6.93</v>
      </c>
      <c r="K44" s="80"/>
      <c r="L44" s="81"/>
    </row>
    <row r="45" spans="1:12" s="5" customFormat="1" ht="12.75" x14ac:dyDescent="0.2">
      <c r="A45" s="392" t="s">
        <v>242</v>
      </c>
      <c r="B45" s="392" t="s">
        <v>243</v>
      </c>
      <c r="C45" s="390" t="s">
        <v>244</v>
      </c>
      <c r="D45" s="392" t="s">
        <v>244</v>
      </c>
      <c r="E45" s="377">
        <v>8001</v>
      </c>
      <c r="F45" s="392" t="s">
        <v>245</v>
      </c>
      <c r="G45" s="377">
        <v>8102</v>
      </c>
      <c r="H45" s="490">
        <v>93094</v>
      </c>
      <c r="I45" s="492">
        <v>111012.89</v>
      </c>
      <c r="J45" s="198">
        <v>1.19</v>
      </c>
      <c r="K45" s="80"/>
      <c r="L45" s="81"/>
    </row>
    <row r="46" spans="1:12" s="5" customFormat="1" ht="12.75" x14ac:dyDescent="0.2">
      <c r="A46" s="392" t="s">
        <v>242</v>
      </c>
      <c r="B46" s="392" t="s">
        <v>243</v>
      </c>
      <c r="C46" s="390" t="s">
        <v>244</v>
      </c>
      <c r="D46" s="392" t="s">
        <v>244</v>
      </c>
      <c r="E46" s="377">
        <v>8001</v>
      </c>
      <c r="F46" s="392" t="s">
        <v>246</v>
      </c>
      <c r="G46" s="377">
        <v>8103</v>
      </c>
      <c r="H46" s="490">
        <v>489</v>
      </c>
      <c r="I46" s="492">
        <v>31795.29</v>
      </c>
      <c r="J46" s="198">
        <v>65.02</v>
      </c>
      <c r="K46" s="80"/>
      <c r="L46" s="81"/>
    </row>
    <row r="47" spans="1:12" s="5" customFormat="1" ht="12.75" x14ac:dyDescent="0.2">
      <c r="A47" s="392" t="s">
        <v>242</v>
      </c>
      <c r="B47" s="392" t="s">
        <v>243</v>
      </c>
      <c r="C47" s="390" t="s">
        <v>244</v>
      </c>
      <c r="D47" s="392" t="s">
        <v>244</v>
      </c>
      <c r="E47" s="377">
        <v>8001</v>
      </c>
      <c r="F47" s="392" t="s">
        <v>247</v>
      </c>
      <c r="G47" s="377">
        <v>8105</v>
      </c>
      <c r="H47" s="193" t="s">
        <v>510</v>
      </c>
      <c r="I47" s="667" t="s">
        <v>510</v>
      </c>
      <c r="J47" s="519" t="s">
        <v>510</v>
      </c>
      <c r="K47" s="80"/>
      <c r="L47" s="81"/>
    </row>
    <row r="48" spans="1:12" s="5" customFormat="1" ht="12.75" x14ac:dyDescent="0.2">
      <c r="A48" s="392" t="s">
        <v>242</v>
      </c>
      <c r="B48" s="392" t="s">
        <v>243</v>
      </c>
      <c r="C48" s="390" t="s">
        <v>244</v>
      </c>
      <c r="D48" s="392" t="s">
        <v>244</v>
      </c>
      <c r="E48" s="377">
        <v>8001</v>
      </c>
      <c r="F48" s="392" t="s">
        <v>248</v>
      </c>
      <c r="G48" s="377">
        <v>8106</v>
      </c>
      <c r="H48" s="490">
        <v>30140</v>
      </c>
      <c r="I48" s="492">
        <v>188134.27</v>
      </c>
      <c r="J48" s="198">
        <v>6.24</v>
      </c>
      <c r="K48" s="80"/>
      <c r="L48" s="81"/>
    </row>
    <row r="49" spans="1:12" s="5" customFormat="1" ht="12.75" x14ac:dyDescent="0.2">
      <c r="A49" s="392" t="s">
        <v>242</v>
      </c>
      <c r="B49" s="392" t="s">
        <v>243</v>
      </c>
      <c r="C49" s="390" t="s">
        <v>244</v>
      </c>
      <c r="D49" s="392" t="s">
        <v>244</v>
      </c>
      <c r="E49" s="377">
        <v>8001</v>
      </c>
      <c r="F49" s="392" t="s">
        <v>249</v>
      </c>
      <c r="G49" s="377">
        <v>8107</v>
      </c>
      <c r="H49" s="193" t="s">
        <v>510</v>
      </c>
      <c r="I49" s="667" t="s">
        <v>510</v>
      </c>
      <c r="J49" s="519" t="s">
        <v>510</v>
      </c>
      <c r="K49" s="80"/>
      <c r="L49" s="81"/>
    </row>
    <row r="50" spans="1:12" s="5" customFormat="1" ht="12.75" x14ac:dyDescent="0.2">
      <c r="A50" s="392" t="s">
        <v>242</v>
      </c>
      <c r="B50" s="392" t="s">
        <v>243</v>
      </c>
      <c r="C50" s="390" t="s">
        <v>244</v>
      </c>
      <c r="D50" s="392" t="s">
        <v>244</v>
      </c>
      <c r="E50" s="377">
        <v>8001</v>
      </c>
      <c r="F50" s="392" t="s">
        <v>250</v>
      </c>
      <c r="G50" s="377">
        <v>8108</v>
      </c>
      <c r="H50" s="490">
        <v>52224</v>
      </c>
      <c r="I50" s="492">
        <v>383361.75</v>
      </c>
      <c r="J50" s="198">
        <v>7.34</v>
      </c>
      <c r="K50" s="80"/>
      <c r="L50" s="81"/>
    </row>
    <row r="51" spans="1:12" s="5" customFormat="1" ht="12.75" x14ac:dyDescent="0.2">
      <c r="A51" s="392" t="s">
        <v>242</v>
      </c>
      <c r="B51" s="392" t="s">
        <v>243</v>
      </c>
      <c r="C51" s="390" t="s">
        <v>244</v>
      </c>
      <c r="D51" s="392" t="s">
        <v>244</v>
      </c>
      <c r="E51" s="377">
        <v>8001</v>
      </c>
      <c r="F51" s="392" t="s">
        <v>251</v>
      </c>
      <c r="G51" s="377">
        <v>8109</v>
      </c>
      <c r="H51" s="490">
        <v>9549</v>
      </c>
      <c r="I51" s="492">
        <v>21845.57</v>
      </c>
      <c r="J51" s="198">
        <v>2.29</v>
      </c>
      <c r="K51" s="80"/>
      <c r="L51" s="81"/>
    </row>
    <row r="52" spans="1:12" s="5" customFormat="1" ht="12.75" x14ac:dyDescent="0.2">
      <c r="A52" s="392" t="s">
        <v>242</v>
      </c>
      <c r="B52" s="392" t="s">
        <v>243</v>
      </c>
      <c r="C52" s="390" t="s">
        <v>244</v>
      </c>
      <c r="D52" s="392" t="s">
        <v>244</v>
      </c>
      <c r="E52" s="377">
        <v>8001</v>
      </c>
      <c r="F52" s="392" t="s">
        <v>252</v>
      </c>
      <c r="G52" s="377">
        <v>8110</v>
      </c>
      <c r="H52" s="490">
        <v>112621</v>
      </c>
      <c r="I52" s="492">
        <v>198571.82</v>
      </c>
      <c r="J52" s="198">
        <v>1.76</v>
      </c>
      <c r="K52" s="80"/>
      <c r="L52" s="81"/>
    </row>
    <row r="53" spans="1:12" s="5" customFormat="1" ht="12.75" x14ac:dyDescent="0.2">
      <c r="A53" s="392" t="s">
        <v>242</v>
      </c>
      <c r="B53" s="392" t="s">
        <v>243</v>
      </c>
      <c r="C53" s="390" t="s">
        <v>244</v>
      </c>
      <c r="D53" s="392" t="s">
        <v>244</v>
      </c>
      <c r="E53" s="377">
        <v>8001</v>
      </c>
      <c r="F53" s="392" t="s">
        <v>253</v>
      </c>
      <c r="G53" s="377">
        <v>8111</v>
      </c>
      <c r="H53" s="490">
        <v>4045</v>
      </c>
      <c r="I53" s="492">
        <v>36965.82</v>
      </c>
      <c r="J53" s="198">
        <v>9.14</v>
      </c>
      <c r="K53" s="80"/>
      <c r="L53" s="81"/>
    </row>
    <row r="54" spans="1:12" s="5" customFormat="1" ht="12.75" x14ac:dyDescent="0.2">
      <c r="A54" s="392" t="s">
        <v>242</v>
      </c>
      <c r="B54" s="392" t="s">
        <v>243</v>
      </c>
      <c r="C54" s="390" t="s">
        <v>244</v>
      </c>
      <c r="D54" s="392" t="s">
        <v>244</v>
      </c>
      <c r="E54" s="377">
        <v>8001</v>
      </c>
      <c r="F54" s="392" t="s">
        <v>254</v>
      </c>
      <c r="G54" s="377">
        <v>8112</v>
      </c>
      <c r="H54" s="490">
        <v>90051</v>
      </c>
      <c r="I54" s="492">
        <v>81578.649999999994</v>
      </c>
      <c r="J54" s="198">
        <v>0.91</v>
      </c>
      <c r="K54" s="80"/>
      <c r="L54" s="81"/>
    </row>
    <row r="55" spans="1:12" s="5" customFormat="1" ht="12.75" x14ac:dyDescent="0.2">
      <c r="A55" s="392" t="s">
        <v>242</v>
      </c>
      <c r="B55" s="392" t="s">
        <v>242</v>
      </c>
      <c r="C55" s="390" t="s">
        <v>181</v>
      </c>
      <c r="D55" s="392" t="s">
        <v>255</v>
      </c>
      <c r="E55" s="377">
        <v>8301</v>
      </c>
      <c r="F55" s="392" t="s">
        <v>256</v>
      </c>
      <c r="G55" s="377">
        <v>8301</v>
      </c>
      <c r="H55" s="490">
        <v>131137</v>
      </c>
      <c r="I55" s="492">
        <v>270388.05</v>
      </c>
      <c r="J55" s="198">
        <v>2.06</v>
      </c>
    </row>
    <row r="56" spans="1:12" s="577" customFormat="1" ht="12.75" x14ac:dyDescent="0.2">
      <c r="A56" s="392" t="s">
        <v>242</v>
      </c>
      <c r="B56" s="392" t="s">
        <v>242</v>
      </c>
      <c r="C56" s="390" t="s">
        <v>181</v>
      </c>
      <c r="D56" s="392" t="s">
        <v>255</v>
      </c>
      <c r="E56" s="377">
        <v>8301</v>
      </c>
      <c r="F56" s="193" t="s">
        <v>257</v>
      </c>
      <c r="G56" s="377">
        <v>8306</v>
      </c>
      <c r="H56" s="490">
        <v>21836</v>
      </c>
      <c r="I56" s="492">
        <v>20857.46</v>
      </c>
      <c r="J56" s="198">
        <v>0.96</v>
      </c>
    </row>
    <row r="57" spans="1:12" s="577" customFormat="1" ht="12.75" x14ac:dyDescent="0.2">
      <c r="A57" s="392" t="s">
        <v>258</v>
      </c>
      <c r="B57" s="392" t="s">
        <v>259</v>
      </c>
      <c r="C57" s="390" t="s">
        <v>181</v>
      </c>
      <c r="D57" s="392" t="s">
        <v>260</v>
      </c>
      <c r="E57" s="377">
        <v>9001</v>
      </c>
      <c r="F57" s="392" t="s">
        <v>261</v>
      </c>
      <c r="G57" s="377">
        <v>9101</v>
      </c>
      <c r="H57" s="490">
        <v>230952</v>
      </c>
      <c r="I57" s="492">
        <v>1177871.54</v>
      </c>
      <c r="J57" s="198">
        <v>5.0999999999999996</v>
      </c>
    </row>
    <row r="58" spans="1:12" s="577" customFormat="1" ht="12.75" x14ac:dyDescent="0.2">
      <c r="A58" s="392" t="s">
        <v>258</v>
      </c>
      <c r="B58" s="392" t="s">
        <v>259</v>
      </c>
      <c r="C58" s="390" t="s">
        <v>181</v>
      </c>
      <c r="D58" s="392" t="s">
        <v>260</v>
      </c>
      <c r="E58" s="377">
        <v>9001</v>
      </c>
      <c r="F58" s="392" t="s">
        <v>262</v>
      </c>
      <c r="G58" s="377">
        <v>9112</v>
      </c>
      <c r="H58" s="490">
        <v>40324</v>
      </c>
      <c r="I58" s="492">
        <v>49067.62</v>
      </c>
      <c r="J58" s="198">
        <v>1.22</v>
      </c>
    </row>
    <row r="59" spans="1:12" s="577" customFormat="1" ht="12.75" x14ac:dyDescent="0.2">
      <c r="A59" s="392" t="s">
        <v>258</v>
      </c>
      <c r="B59" s="387" t="s">
        <v>259</v>
      </c>
      <c r="C59" s="390" t="s">
        <v>181</v>
      </c>
      <c r="D59" s="387" t="s">
        <v>263</v>
      </c>
      <c r="E59" s="377">
        <v>9120</v>
      </c>
      <c r="F59" s="387" t="s">
        <v>263</v>
      </c>
      <c r="G59" s="377">
        <v>9120</v>
      </c>
      <c r="H59" s="490">
        <v>29367</v>
      </c>
      <c r="I59" s="492">
        <v>281007.33</v>
      </c>
      <c r="J59" s="198">
        <v>9.57</v>
      </c>
    </row>
    <row r="60" spans="1:12" s="577" customFormat="1" ht="12.75" x14ac:dyDescent="0.2">
      <c r="A60" s="392" t="s">
        <v>258</v>
      </c>
      <c r="B60" s="387" t="s">
        <v>264</v>
      </c>
      <c r="C60" s="390" t="s">
        <v>181</v>
      </c>
      <c r="D60" s="387" t="s">
        <v>265</v>
      </c>
      <c r="E60" s="377">
        <v>9201</v>
      </c>
      <c r="F60" s="387" t="s">
        <v>265</v>
      </c>
      <c r="G60" s="377">
        <v>9201</v>
      </c>
      <c r="H60" s="490">
        <v>42023</v>
      </c>
      <c r="I60" s="492">
        <v>93957.05</v>
      </c>
      <c r="J60" s="198">
        <v>2.2400000000000002</v>
      </c>
    </row>
    <row r="61" spans="1:12" s="577" customFormat="1" ht="12.75" x14ac:dyDescent="0.2">
      <c r="A61" s="392" t="s">
        <v>266</v>
      </c>
      <c r="B61" s="392" t="s">
        <v>267</v>
      </c>
      <c r="C61" s="390" t="s">
        <v>181</v>
      </c>
      <c r="D61" s="392" t="s">
        <v>268</v>
      </c>
      <c r="E61" s="377">
        <v>10001</v>
      </c>
      <c r="F61" s="392" t="s">
        <v>269</v>
      </c>
      <c r="G61" s="377">
        <v>10101</v>
      </c>
      <c r="H61" s="490">
        <v>154550</v>
      </c>
      <c r="I61" s="492">
        <v>449306.72</v>
      </c>
      <c r="J61" s="198">
        <v>2.91</v>
      </c>
    </row>
    <row r="62" spans="1:12" s="577" customFormat="1" ht="12.75" x14ac:dyDescent="0.2">
      <c r="A62" s="392" t="s">
        <v>266</v>
      </c>
      <c r="B62" s="392" t="s">
        <v>267</v>
      </c>
      <c r="C62" s="390" t="s">
        <v>181</v>
      </c>
      <c r="D62" s="392" t="s">
        <v>268</v>
      </c>
      <c r="E62" s="377">
        <v>10001</v>
      </c>
      <c r="F62" s="392" t="s">
        <v>270</v>
      </c>
      <c r="G62" s="377">
        <v>10109</v>
      </c>
      <c r="H62" s="490">
        <v>28267</v>
      </c>
      <c r="I62" s="492">
        <v>160428.42000000001</v>
      </c>
      <c r="J62" s="198">
        <v>5.68</v>
      </c>
    </row>
    <row r="63" spans="1:12" s="577" customFormat="1" ht="12.75" x14ac:dyDescent="0.2">
      <c r="A63" s="392" t="s">
        <v>266</v>
      </c>
      <c r="B63" s="387" t="s">
        <v>271</v>
      </c>
      <c r="C63" s="390" t="s">
        <v>181</v>
      </c>
      <c r="D63" s="387" t="s">
        <v>272</v>
      </c>
      <c r="E63" s="377">
        <v>10201</v>
      </c>
      <c r="F63" s="387" t="s">
        <v>272</v>
      </c>
      <c r="G63" s="377">
        <v>10201</v>
      </c>
      <c r="H63" s="490">
        <v>15992</v>
      </c>
      <c r="I63" s="492">
        <v>162887.95000000001</v>
      </c>
      <c r="J63" s="198">
        <v>10.19</v>
      </c>
    </row>
    <row r="64" spans="1:12" s="577" customFormat="1" ht="12.75" x14ac:dyDescent="0.2">
      <c r="A64" s="392" t="s">
        <v>266</v>
      </c>
      <c r="B64" s="392" t="s">
        <v>273</v>
      </c>
      <c r="C64" s="390" t="s">
        <v>181</v>
      </c>
      <c r="D64" s="392" t="s">
        <v>273</v>
      </c>
      <c r="E64" s="377">
        <v>10301</v>
      </c>
      <c r="F64" s="392" t="s">
        <v>273</v>
      </c>
      <c r="G64" s="377">
        <v>10301</v>
      </c>
      <c r="H64" s="490">
        <v>147365</v>
      </c>
      <c r="I64" s="492">
        <v>1324665.45</v>
      </c>
      <c r="J64" s="198">
        <v>8.99</v>
      </c>
    </row>
    <row r="65" spans="1:10" s="577" customFormat="1" ht="12.75" x14ac:dyDescent="0.2">
      <c r="A65" s="392" t="s">
        <v>274</v>
      </c>
      <c r="B65" s="387" t="s">
        <v>275</v>
      </c>
      <c r="C65" s="390" t="s">
        <v>181</v>
      </c>
      <c r="D65" s="387" t="s">
        <v>275</v>
      </c>
      <c r="E65" s="377">
        <v>11101</v>
      </c>
      <c r="F65" s="387" t="s">
        <v>275</v>
      </c>
      <c r="G65" s="377">
        <v>11101</v>
      </c>
      <c r="H65" s="490">
        <v>49667</v>
      </c>
      <c r="I65" s="492">
        <v>93800.48</v>
      </c>
      <c r="J65" s="198">
        <v>1.89</v>
      </c>
    </row>
    <row r="66" spans="1:10" s="577" customFormat="1" ht="12.75" x14ac:dyDescent="0.2">
      <c r="A66" s="392" t="s">
        <v>276</v>
      </c>
      <c r="B66" s="392" t="s">
        <v>276</v>
      </c>
      <c r="C66" s="390" t="s">
        <v>181</v>
      </c>
      <c r="D66" s="392" t="s">
        <v>277</v>
      </c>
      <c r="E66" s="377">
        <v>12101</v>
      </c>
      <c r="F66" s="193" t="s">
        <v>277</v>
      </c>
      <c r="G66" s="377">
        <v>12101</v>
      </c>
      <c r="H66" s="490">
        <v>122306</v>
      </c>
      <c r="I66" s="492">
        <v>791063.3</v>
      </c>
      <c r="J66" s="198">
        <v>6.47</v>
      </c>
    </row>
    <row r="67" spans="1:10" s="577" customFormat="1" ht="12.75" x14ac:dyDescent="0.2">
      <c r="A67" s="392" t="s">
        <v>278</v>
      </c>
      <c r="B67" s="392" t="s">
        <v>279</v>
      </c>
      <c r="C67" s="390" t="s">
        <v>280</v>
      </c>
      <c r="D67" s="392" t="s">
        <v>280</v>
      </c>
      <c r="E67" s="377">
        <v>13001</v>
      </c>
      <c r="F67" s="392" t="s">
        <v>279</v>
      </c>
      <c r="G67" s="377">
        <v>13101</v>
      </c>
      <c r="H67" s="490">
        <v>402847</v>
      </c>
      <c r="I67" s="492">
        <v>1553912.95</v>
      </c>
      <c r="J67" s="198">
        <v>3.86</v>
      </c>
    </row>
    <row r="68" spans="1:10" s="577" customFormat="1" ht="12.75" x14ac:dyDescent="0.2">
      <c r="A68" s="392" t="s">
        <v>278</v>
      </c>
      <c r="B68" s="392" t="s">
        <v>279</v>
      </c>
      <c r="C68" s="390" t="s">
        <v>280</v>
      </c>
      <c r="D68" s="392" t="s">
        <v>280</v>
      </c>
      <c r="E68" s="377">
        <v>13001</v>
      </c>
      <c r="F68" s="392" t="s">
        <v>281</v>
      </c>
      <c r="G68" s="377">
        <v>13102</v>
      </c>
      <c r="H68" s="490">
        <v>80710</v>
      </c>
      <c r="I68" s="492">
        <v>871462.46</v>
      </c>
      <c r="J68" s="198">
        <v>10.8</v>
      </c>
    </row>
    <row r="69" spans="1:10" s="577" customFormat="1" ht="12.75" x14ac:dyDescent="0.2">
      <c r="A69" s="392" t="s">
        <v>278</v>
      </c>
      <c r="B69" s="392" t="s">
        <v>279</v>
      </c>
      <c r="C69" s="390" t="s">
        <v>280</v>
      </c>
      <c r="D69" s="392" t="s">
        <v>280</v>
      </c>
      <c r="E69" s="377">
        <v>13001</v>
      </c>
      <c r="F69" s="392" t="s">
        <v>282</v>
      </c>
      <c r="G69" s="377">
        <v>13103</v>
      </c>
      <c r="H69" s="490">
        <v>132397</v>
      </c>
      <c r="I69" s="492">
        <v>494407.89</v>
      </c>
      <c r="J69" s="198">
        <v>3.73</v>
      </c>
    </row>
    <row r="70" spans="1:10" s="577" customFormat="1" ht="12.75" x14ac:dyDescent="0.2">
      <c r="A70" s="392" t="s">
        <v>278</v>
      </c>
      <c r="B70" s="392" t="s">
        <v>279</v>
      </c>
      <c r="C70" s="390" t="s">
        <v>280</v>
      </c>
      <c r="D70" s="392" t="s">
        <v>280</v>
      </c>
      <c r="E70" s="377">
        <v>13001</v>
      </c>
      <c r="F70" s="392" t="s">
        <v>283</v>
      </c>
      <c r="G70" s="377">
        <v>13104</v>
      </c>
      <c r="H70" s="490">
        <v>126800</v>
      </c>
      <c r="I70" s="492">
        <v>76991.649999999994</v>
      </c>
      <c r="J70" s="198">
        <v>0.61</v>
      </c>
    </row>
    <row r="71" spans="1:10" s="577" customFormat="1" ht="12.75" x14ac:dyDescent="0.2">
      <c r="A71" s="392" t="s">
        <v>278</v>
      </c>
      <c r="B71" s="392" t="s">
        <v>279</v>
      </c>
      <c r="C71" s="390" t="s">
        <v>280</v>
      </c>
      <c r="D71" s="392" t="s">
        <v>280</v>
      </c>
      <c r="E71" s="377">
        <v>13001</v>
      </c>
      <c r="F71" s="392" t="s">
        <v>284</v>
      </c>
      <c r="G71" s="377">
        <v>13105</v>
      </c>
      <c r="H71" s="490">
        <v>160767</v>
      </c>
      <c r="I71" s="492">
        <v>49151.88</v>
      </c>
      <c r="J71" s="198">
        <v>0.31</v>
      </c>
    </row>
    <row r="72" spans="1:10" s="577" customFormat="1" ht="12.75" x14ac:dyDescent="0.2">
      <c r="A72" s="392" t="s">
        <v>278</v>
      </c>
      <c r="B72" s="392" t="s">
        <v>279</v>
      </c>
      <c r="C72" s="390" t="s">
        <v>280</v>
      </c>
      <c r="D72" s="392" t="s">
        <v>280</v>
      </c>
      <c r="E72" s="377">
        <v>13001</v>
      </c>
      <c r="F72" s="392" t="s">
        <v>285</v>
      </c>
      <c r="G72" s="377">
        <v>13106</v>
      </c>
      <c r="H72" s="490">
        <v>140746</v>
      </c>
      <c r="I72" s="492">
        <v>236241.97</v>
      </c>
      <c r="J72" s="198">
        <v>1.68</v>
      </c>
    </row>
    <row r="73" spans="1:10" s="577" customFormat="1" ht="12.75" x14ac:dyDescent="0.2">
      <c r="A73" s="392" t="s">
        <v>278</v>
      </c>
      <c r="B73" s="392" t="s">
        <v>279</v>
      </c>
      <c r="C73" s="390" t="s">
        <v>280</v>
      </c>
      <c r="D73" s="392" t="s">
        <v>280</v>
      </c>
      <c r="E73" s="377">
        <v>13001</v>
      </c>
      <c r="F73" s="392" t="s">
        <v>286</v>
      </c>
      <c r="G73" s="377">
        <v>13107</v>
      </c>
      <c r="H73" s="490">
        <v>76953</v>
      </c>
      <c r="I73" s="492">
        <v>762236.54</v>
      </c>
      <c r="J73" s="198">
        <v>9.91</v>
      </c>
    </row>
    <row r="74" spans="1:10" s="577" customFormat="1" ht="12.75" x14ac:dyDescent="0.2">
      <c r="A74" s="392" t="s">
        <v>278</v>
      </c>
      <c r="B74" s="392" t="s">
        <v>279</v>
      </c>
      <c r="C74" s="390" t="s">
        <v>280</v>
      </c>
      <c r="D74" s="392" t="s">
        <v>280</v>
      </c>
      <c r="E74" s="377">
        <v>13001</v>
      </c>
      <c r="F74" s="392" t="s">
        <v>287</v>
      </c>
      <c r="G74" s="377">
        <v>13108</v>
      </c>
      <c r="H74" s="490">
        <v>100059</v>
      </c>
      <c r="I74" s="492">
        <v>28486.21</v>
      </c>
      <c r="J74" s="198">
        <v>0.28000000000000003</v>
      </c>
    </row>
    <row r="75" spans="1:10" s="577" customFormat="1" ht="12.75" x14ac:dyDescent="0.2">
      <c r="A75" s="392" t="s">
        <v>278</v>
      </c>
      <c r="B75" s="392" t="s">
        <v>279</v>
      </c>
      <c r="C75" s="390" t="s">
        <v>280</v>
      </c>
      <c r="D75" s="392" t="s">
        <v>280</v>
      </c>
      <c r="E75" s="377">
        <v>13001</v>
      </c>
      <c r="F75" s="392" t="s">
        <v>288</v>
      </c>
      <c r="G75" s="377">
        <v>13109</v>
      </c>
      <c r="H75" s="490">
        <v>89889</v>
      </c>
      <c r="I75" s="492">
        <v>31938.75</v>
      </c>
      <c r="J75" s="198">
        <v>0.36</v>
      </c>
    </row>
    <row r="76" spans="1:10" s="577" customFormat="1" ht="12.75" x14ac:dyDescent="0.2">
      <c r="A76" s="392" t="s">
        <v>278</v>
      </c>
      <c r="B76" s="392" t="s">
        <v>279</v>
      </c>
      <c r="C76" s="390" t="s">
        <v>280</v>
      </c>
      <c r="D76" s="392" t="s">
        <v>280</v>
      </c>
      <c r="E76" s="377">
        <v>13001</v>
      </c>
      <c r="F76" s="392" t="s">
        <v>289</v>
      </c>
      <c r="G76" s="377">
        <v>13110</v>
      </c>
      <c r="H76" s="490">
        <v>341674</v>
      </c>
      <c r="I76" s="492">
        <v>216795.82</v>
      </c>
      <c r="J76" s="198">
        <v>0.63</v>
      </c>
    </row>
    <row r="77" spans="1:10" s="577" customFormat="1" ht="12.75" x14ac:dyDescent="0.2">
      <c r="A77" s="392" t="s">
        <v>278</v>
      </c>
      <c r="B77" s="392" t="s">
        <v>279</v>
      </c>
      <c r="C77" s="390" t="s">
        <v>280</v>
      </c>
      <c r="D77" s="392" t="s">
        <v>280</v>
      </c>
      <c r="E77" s="377">
        <v>13001</v>
      </c>
      <c r="F77" s="392" t="s">
        <v>290</v>
      </c>
      <c r="G77" s="377">
        <v>13111</v>
      </c>
      <c r="H77" s="490">
        <v>116312</v>
      </c>
      <c r="I77" s="492">
        <v>596996.89</v>
      </c>
      <c r="J77" s="198">
        <v>5.13</v>
      </c>
    </row>
    <row r="78" spans="1:10" s="577" customFormat="1" ht="12.75" x14ac:dyDescent="0.2">
      <c r="A78" s="392" t="s">
        <v>278</v>
      </c>
      <c r="B78" s="392" t="s">
        <v>279</v>
      </c>
      <c r="C78" s="390" t="s">
        <v>280</v>
      </c>
      <c r="D78" s="392" t="s">
        <v>280</v>
      </c>
      <c r="E78" s="377">
        <v>13001</v>
      </c>
      <c r="F78" s="392" t="s">
        <v>291</v>
      </c>
      <c r="G78" s="377">
        <v>13112</v>
      </c>
      <c r="H78" s="490">
        <v>174593</v>
      </c>
      <c r="I78" s="492">
        <v>137531.24</v>
      </c>
      <c r="J78" s="198">
        <v>0.79</v>
      </c>
    </row>
    <row r="79" spans="1:10" s="577" customFormat="1" ht="12.75" x14ac:dyDescent="0.2">
      <c r="A79" s="392" t="s">
        <v>278</v>
      </c>
      <c r="B79" s="392" t="s">
        <v>279</v>
      </c>
      <c r="C79" s="390" t="s">
        <v>280</v>
      </c>
      <c r="D79" s="392" t="s">
        <v>280</v>
      </c>
      <c r="E79" s="377">
        <v>13001</v>
      </c>
      <c r="F79" s="392" t="s">
        <v>292</v>
      </c>
      <c r="G79" s="377">
        <v>13113</v>
      </c>
      <c r="H79" s="490">
        <v>92670</v>
      </c>
      <c r="I79" s="492">
        <v>1106184.8400000001</v>
      </c>
      <c r="J79" s="198">
        <v>11.94</v>
      </c>
    </row>
    <row r="80" spans="1:10" s="577" customFormat="1" ht="12.75" x14ac:dyDescent="0.2">
      <c r="A80" s="392" t="s">
        <v>278</v>
      </c>
      <c r="B80" s="392" t="s">
        <v>279</v>
      </c>
      <c r="C80" s="390" t="s">
        <v>280</v>
      </c>
      <c r="D80" s="392" t="s">
        <v>280</v>
      </c>
      <c r="E80" s="377">
        <v>13001</v>
      </c>
      <c r="F80" s="392" t="s">
        <v>293</v>
      </c>
      <c r="G80" s="377">
        <v>13114</v>
      </c>
      <c r="H80" s="490">
        <v>294480</v>
      </c>
      <c r="I80" s="492">
        <v>741901.11</v>
      </c>
      <c r="J80" s="198">
        <v>2.52</v>
      </c>
    </row>
    <row r="81" spans="1:10" s="577" customFormat="1" ht="12.75" x14ac:dyDescent="0.2">
      <c r="A81" s="392" t="s">
        <v>278</v>
      </c>
      <c r="B81" s="392" t="s">
        <v>279</v>
      </c>
      <c r="C81" s="390" t="s">
        <v>280</v>
      </c>
      <c r="D81" s="392" t="s">
        <v>280</v>
      </c>
      <c r="E81" s="377">
        <v>13001</v>
      </c>
      <c r="F81" s="392" t="s">
        <v>294</v>
      </c>
      <c r="G81" s="377">
        <v>13115</v>
      </c>
      <c r="H81" s="490">
        <v>96188</v>
      </c>
      <c r="I81" s="492">
        <v>940959.02</v>
      </c>
      <c r="J81" s="198">
        <v>9.7799999999999994</v>
      </c>
    </row>
    <row r="82" spans="1:10" s="577" customFormat="1" ht="12.75" x14ac:dyDescent="0.2">
      <c r="A82" s="392" t="s">
        <v>278</v>
      </c>
      <c r="B82" s="392" t="s">
        <v>279</v>
      </c>
      <c r="C82" s="390" t="s">
        <v>280</v>
      </c>
      <c r="D82" s="392" t="s">
        <v>280</v>
      </c>
      <c r="E82" s="377">
        <v>13001</v>
      </c>
      <c r="F82" s="392" t="s">
        <v>295</v>
      </c>
      <c r="G82" s="377">
        <v>13116</v>
      </c>
      <c r="H82" s="490">
        <v>98651</v>
      </c>
      <c r="I82" s="492">
        <v>201238.88</v>
      </c>
      <c r="J82" s="198">
        <v>2.04</v>
      </c>
    </row>
    <row r="83" spans="1:10" s="577" customFormat="1" ht="12.75" x14ac:dyDescent="0.2">
      <c r="A83" s="392" t="s">
        <v>278</v>
      </c>
      <c r="B83" s="392" t="s">
        <v>279</v>
      </c>
      <c r="C83" s="390" t="s">
        <v>280</v>
      </c>
      <c r="D83" s="392" t="s">
        <v>280</v>
      </c>
      <c r="E83" s="377">
        <v>13001</v>
      </c>
      <c r="F83" s="392" t="s">
        <v>296</v>
      </c>
      <c r="G83" s="377">
        <v>13117</v>
      </c>
      <c r="H83" s="490">
        <v>95901</v>
      </c>
      <c r="I83" s="492">
        <v>137939.44</v>
      </c>
      <c r="J83" s="198">
        <v>1.44</v>
      </c>
    </row>
    <row r="84" spans="1:10" s="577" customFormat="1" ht="12.75" x14ac:dyDescent="0.2">
      <c r="A84" s="392" t="s">
        <v>278</v>
      </c>
      <c r="B84" s="392" t="s">
        <v>279</v>
      </c>
      <c r="C84" s="390" t="s">
        <v>280</v>
      </c>
      <c r="D84" s="392" t="s">
        <v>280</v>
      </c>
      <c r="E84" s="377">
        <v>13001</v>
      </c>
      <c r="F84" s="392" t="s">
        <v>297</v>
      </c>
      <c r="G84" s="377">
        <v>13118</v>
      </c>
      <c r="H84" s="490">
        <v>116249</v>
      </c>
      <c r="I84" s="492">
        <v>181618.34</v>
      </c>
      <c r="J84" s="198">
        <v>1.56</v>
      </c>
    </row>
    <row r="85" spans="1:10" s="577" customFormat="1" ht="12.75" x14ac:dyDescent="0.2">
      <c r="A85" s="392" t="s">
        <v>278</v>
      </c>
      <c r="B85" s="392" t="s">
        <v>279</v>
      </c>
      <c r="C85" s="390" t="s">
        <v>280</v>
      </c>
      <c r="D85" s="392" t="s">
        <v>280</v>
      </c>
      <c r="E85" s="377">
        <v>13001</v>
      </c>
      <c r="F85" s="392" t="s">
        <v>298</v>
      </c>
      <c r="G85" s="377">
        <v>13119</v>
      </c>
      <c r="H85" s="490">
        <v>515212</v>
      </c>
      <c r="I85" s="492">
        <v>1055893.43</v>
      </c>
      <c r="J85" s="198">
        <v>2.0499999999999998</v>
      </c>
    </row>
    <row r="86" spans="1:10" s="577" customFormat="1" ht="12.75" x14ac:dyDescent="0.2">
      <c r="A86" s="392" t="s">
        <v>278</v>
      </c>
      <c r="B86" s="392" t="s">
        <v>279</v>
      </c>
      <c r="C86" s="390" t="s">
        <v>280</v>
      </c>
      <c r="D86" s="392" t="s">
        <v>280</v>
      </c>
      <c r="E86" s="377">
        <v>13001</v>
      </c>
      <c r="F86" s="392" t="s">
        <v>299</v>
      </c>
      <c r="G86" s="377">
        <v>13120</v>
      </c>
      <c r="H86" s="490">
        <v>208048</v>
      </c>
      <c r="I86" s="492">
        <v>208097.92000000001</v>
      </c>
      <c r="J86" s="198">
        <v>1</v>
      </c>
    </row>
    <row r="87" spans="1:10" s="577" customFormat="1" ht="12.75" x14ac:dyDescent="0.2">
      <c r="A87" s="392" t="s">
        <v>278</v>
      </c>
      <c r="B87" s="392" t="s">
        <v>279</v>
      </c>
      <c r="C87" s="390" t="s">
        <v>280</v>
      </c>
      <c r="D87" s="392" t="s">
        <v>280</v>
      </c>
      <c r="E87" s="377">
        <v>13001</v>
      </c>
      <c r="F87" s="392" t="s">
        <v>300</v>
      </c>
      <c r="G87" s="377">
        <v>13121</v>
      </c>
      <c r="H87" s="490">
        <v>101035</v>
      </c>
      <c r="I87" s="492">
        <v>351625.49</v>
      </c>
      <c r="J87" s="198">
        <v>3.48</v>
      </c>
    </row>
    <row r="88" spans="1:10" s="577" customFormat="1" ht="12.75" x14ac:dyDescent="0.2">
      <c r="A88" s="392" t="s">
        <v>278</v>
      </c>
      <c r="B88" s="392" t="s">
        <v>279</v>
      </c>
      <c r="C88" s="390" t="s">
        <v>280</v>
      </c>
      <c r="D88" s="392" t="s">
        <v>280</v>
      </c>
      <c r="E88" s="377">
        <v>13001</v>
      </c>
      <c r="F88" s="392" t="s">
        <v>301</v>
      </c>
      <c r="G88" s="377">
        <v>13122</v>
      </c>
      <c r="H88" s="490">
        <v>239860</v>
      </c>
      <c r="I88" s="492">
        <v>582115.03</v>
      </c>
      <c r="J88" s="198">
        <v>2.4300000000000002</v>
      </c>
    </row>
    <row r="89" spans="1:10" s="577" customFormat="1" ht="12.75" x14ac:dyDescent="0.2">
      <c r="A89" s="392" t="s">
        <v>278</v>
      </c>
      <c r="B89" s="392" t="s">
        <v>279</v>
      </c>
      <c r="C89" s="390" t="s">
        <v>280</v>
      </c>
      <c r="D89" s="392" t="s">
        <v>280</v>
      </c>
      <c r="E89" s="377">
        <v>13001</v>
      </c>
      <c r="F89" s="392" t="s">
        <v>302</v>
      </c>
      <c r="G89" s="377">
        <v>13123</v>
      </c>
      <c r="H89" s="490">
        <v>141986</v>
      </c>
      <c r="I89" s="492">
        <v>1858109.09</v>
      </c>
      <c r="J89" s="198">
        <v>13.09</v>
      </c>
    </row>
    <row r="90" spans="1:10" s="577" customFormat="1" ht="12.75" x14ac:dyDescent="0.2">
      <c r="A90" s="392" t="s">
        <v>278</v>
      </c>
      <c r="B90" s="392" t="s">
        <v>279</v>
      </c>
      <c r="C90" s="390" t="s">
        <v>280</v>
      </c>
      <c r="D90" s="392" t="s">
        <v>280</v>
      </c>
      <c r="E90" s="377">
        <v>13001</v>
      </c>
      <c r="F90" s="392" t="s">
        <v>303</v>
      </c>
      <c r="G90" s="377">
        <v>13124</v>
      </c>
      <c r="H90" s="490">
        <v>216475</v>
      </c>
      <c r="I90" s="492">
        <v>295576.63</v>
      </c>
      <c r="J90" s="198">
        <v>1.37</v>
      </c>
    </row>
    <row r="91" spans="1:10" s="577" customFormat="1" ht="12.75" x14ac:dyDescent="0.2">
      <c r="A91" s="392" t="s">
        <v>278</v>
      </c>
      <c r="B91" s="392" t="s">
        <v>279</v>
      </c>
      <c r="C91" s="390" t="s">
        <v>280</v>
      </c>
      <c r="D91" s="392" t="s">
        <v>280</v>
      </c>
      <c r="E91" s="377">
        <v>13001</v>
      </c>
      <c r="F91" s="392" t="s">
        <v>304</v>
      </c>
      <c r="G91" s="377">
        <v>13125</v>
      </c>
      <c r="H91" s="490">
        <v>209374</v>
      </c>
      <c r="I91" s="492">
        <v>126716.16</v>
      </c>
      <c r="J91" s="198">
        <v>0.61</v>
      </c>
    </row>
    <row r="92" spans="1:10" s="577" customFormat="1" ht="12.75" x14ac:dyDescent="0.2">
      <c r="A92" s="392" t="s">
        <v>278</v>
      </c>
      <c r="B92" s="392" t="s">
        <v>279</v>
      </c>
      <c r="C92" s="390" t="s">
        <v>280</v>
      </c>
      <c r="D92" s="392" t="s">
        <v>280</v>
      </c>
      <c r="E92" s="377">
        <v>13001</v>
      </c>
      <c r="F92" s="392" t="s">
        <v>305</v>
      </c>
      <c r="G92" s="377">
        <v>13126</v>
      </c>
      <c r="H92" s="490">
        <v>109784</v>
      </c>
      <c r="I92" s="492">
        <v>259578.6</v>
      </c>
      <c r="J92" s="198">
        <v>2.36</v>
      </c>
    </row>
    <row r="93" spans="1:10" s="577" customFormat="1" ht="12.75" x14ac:dyDescent="0.2">
      <c r="A93" s="392" t="s">
        <v>278</v>
      </c>
      <c r="B93" s="392" t="s">
        <v>279</v>
      </c>
      <c r="C93" s="390" t="s">
        <v>280</v>
      </c>
      <c r="D93" s="392" t="s">
        <v>280</v>
      </c>
      <c r="E93" s="377">
        <v>13001</v>
      </c>
      <c r="F93" s="392" t="s">
        <v>306</v>
      </c>
      <c r="G93" s="377">
        <v>13127</v>
      </c>
      <c r="H93" s="490">
        <v>156977</v>
      </c>
      <c r="I93" s="492">
        <v>2666317.59</v>
      </c>
      <c r="J93" s="198">
        <v>16.989999999999998</v>
      </c>
    </row>
    <row r="94" spans="1:10" s="577" customFormat="1" ht="12.75" x14ac:dyDescent="0.2">
      <c r="A94" s="392" t="s">
        <v>278</v>
      </c>
      <c r="B94" s="392" t="s">
        <v>279</v>
      </c>
      <c r="C94" s="390" t="s">
        <v>280</v>
      </c>
      <c r="D94" s="392" t="s">
        <v>280</v>
      </c>
      <c r="E94" s="377">
        <v>13001</v>
      </c>
      <c r="F94" s="392" t="s">
        <v>307</v>
      </c>
      <c r="G94" s="377">
        <v>13128</v>
      </c>
      <c r="H94" s="490">
        <v>146912</v>
      </c>
      <c r="I94" s="492">
        <v>307314.83</v>
      </c>
      <c r="J94" s="198">
        <v>2.09</v>
      </c>
    </row>
    <row r="95" spans="1:10" s="577" customFormat="1" ht="12.75" x14ac:dyDescent="0.2">
      <c r="A95" s="392" t="s">
        <v>278</v>
      </c>
      <c r="B95" s="392" t="s">
        <v>279</v>
      </c>
      <c r="C95" s="390" t="s">
        <v>280</v>
      </c>
      <c r="D95" s="392" t="s">
        <v>280</v>
      </c>
      <c r="E95" s="377">
        <v>13001</v>
      </c>
      <c r="F95" s="392" t="s">
        <v>308</v>
      </c>
      <c r="G95" s="377">
        <v>13129</v>
      </c>
      <c r="H95" s="490">
        <v>94325</v>
      </c>
      <c r="I95" s="492">
        <v>221092.08</v>
      </c>
      <c r="J95" s="198">
        <v>2.34</v>
      </c>
    </row>
    <row r="96" spans="1:10" s="577" customFormat="1" ht="12.75" x14ac:dyDescent="0.2">
      <c r="A96" s="392" t="s">
        <v>278</v>
      </c>
      <c r="B96" s="392" t="s">
        <v>279</v>
      </c>
      <c r="C96" s="390" t="s">
        <v>280</v>
      </c>
      <c r="D96" s="392" t="s">
        <v>280</v>
      </c>
      <c r="E96" s="377">
        <v>13001</v>
      </c>
      <c r="F96" s="392" t="s">
        <v>309</v>
      </c>
      <c r="G96" s="377">
        <v>13130</v>
      </c>
      <c r="H96" s="490">
        <v>107828</v>
      </c>
      <c r="I96" s="492">
        <v>100570.05</v>
      </c>
      <c r="J96" s="198">
        <v>0.93</v>
      </c>
    </row>
    <row r="97" spans="1:10" s="577" customFormat="1" ht="12.75" x14ac:dyDescent="0.2">
      <c r="A97" s="392" t="s">
        <v>278</v>
      </c>
      <c r="B97" s="392" t="s">
        <v>279</v>
      </c>
      <c r="C97" s="390" t="s">
        <v>280</v>
      </c>
      <c r="D97" s="392" t="s">
        <v>280</v>
      </c>
      <c r="E97" s="377">
        <v>13001</v>
      </c>
      <c r="F97" s="392" t="s">
        <v>310</v>
      </c>
      <c r="G97" s="377">
        <v>13131</v>
      </c>
      <c r="H97" s="490">
        <v>82602</v>
      </c>
      <c r="I97" s="492">
        <v>108191.47</v>
      </c>
      <c r="J97" s="198">
        <v>1.31</v>
      </c>
    </row>
    <row r="98" spans="1:10" s="577" customFormat="1" ht="12.75" x14ac:dyDescent="0.2">
      <c r="A98" s="392" t="s">
        <v>278</v>
      </c>
      <c r="B98" s="392" t="s">
        <v>279</v>
      </c>
      <c r="C98" s="390" t="s">
        <v>280</v>
      </c>
      <c r="D98" s="392" t="s">
        <v>280</v>
      </c>
      <c r="E98" s="377">
        <v>13001</v>
      </c>
      <c r="F98" s="392" t="s">
        <v>311</v>
      </c>
      <c r="G98" s="377">
        <v>13132</v>
      </c>
      <c r="H98" s="490">
        <v>84947</v>
      </c>
      <c r="I98" s="492">
        <v>1334916.19</v>
      </c>
      <c r="J98" s="198">
        <v>15.71</v>
      </c>
    </row>
    <row r="99" spans="1:10" s="577" customFormat="1" ht="12.75" x14ac:dyDescent="0.2">
      <c r="A99" s="392" t="s">
        <v>278</v>
      </c>
      <c r="B99" s="392" t="s">
        <v>312</v>
      </c>
      <c r="C99" s="390" t="s">
        <v>280</v>
      </c>
      <c r="D99" s="392" t="s">
        <v>280</v>
      </c>
      <c r="E99" s="377">
        <v>13001</v>
      </c>
      <c r="F99" s="392" t="s">
        <v>313</v>
      </c>
      <c r="G99" s="377">
        <v>13201</v>
      </c>
      <c r="H99" s="490">
        <v>558067</v>
      </c>
      <c r="I99" s="492">
        <v>561922</v>
      </c>
      <c r="J99" s="198">
        <v>1.01</v>
      </c>
    </row>
    <row r="100" spans="1:10" s="577" customFormat="1" ht="12.75" x14ac:dyDescent="0.2">
      <c r="A100" s="392" t="s">
        <v>278</v>
      </c>
      <c r="B100" s="392" t="s">
        <v>312</v>
      </c>
      <c r="C100" s="390" t="s">
        <v>280</v>
      </c>
      <c r="D100" s="392" t="s">
        <v>280</v>
      </c>
      <c r="E100" s="377">
        <v>13001</v>
      </c>
      <c r="F100" s="392" t="s">
        <v>314</v>
      </c>
      <c r="G100" s="377">
        <v>13202</v>
      </c>
      <c r="H100" s="490">
        <v>629</v>
      </c>
      <c r="I100" s="667" t="s">
        <v>510</v>
      </c>
      <c r="J100" s="193" t="s">
        <v>510</v>
      </c>
    </row>
    <row r="101" spans="1:10" s="577" customFormat="1" ht="12.75" x14ac:dyDescent="0.2">
      <c r="A101" s="392" t="s">
        <v>278</v>
      </c>
      <c r="B101" s="392" t="s">
        <v>312</v>
      </c>
      <c r="C101" s="390" t="s">
        <v>280</v>
      </c>
      <c r="D101" s="392" t="s">
        <v>280</v>
      </c>
      <c r="E101" s="377">
        <v>13001</v>
      </c>
      <c r="F101" s="392" t="s">
        <v>315</v>
      </c>
      <c r="G101" s="377">
        <v>13203</v>
      </c>
      <c r="H101" s="193" t="s">
        <v>510</v>
      </c>
      <c r="I101" s="667" t="s">
        <v>510</v>
      </c>
      <c r="J101" s="193" t="s">
        <v>510</v>
      </c>
    </row>
    <row r="102" spans="1:10" s="577" customFormat="1" ht="12.75" x14ac:dyDescent="0.2">
      <c r="A102" s="392" t="s">
        <v>278</v>
      </c>
      <c r="B102" s="392" t="s">
        <v>316</v>
      </c>
      <c r="C102" s="390" t="s">
        <v>280</v>
      </c>
      <c r="D102" s="392" t="s">
        <v>280</v>
      </c>
      <c r="E102" s="377">
        <v>13001</v>
      </c>
      <c r="F102" s="392" t="s">
        <v>317</v>
      </c>
      <c r="G102" s="377">
        <v>13301</v>
      </c>
      <c r="H102" s="490">
        <v>95754</v>
      </c>
      <c r="I102" s="492">
        <v>381224.27</v>
      </c>
      <c r="J102" s="198">
        <v>3.98</v>
      </c>
    </row>
    <row r="103" spans="1:10" s="577" customFormat="1" ht="12.75" x14ac:dyDescent="0.2">
      <c r="A103" s="392" t="s">
        <v>278</v>
      </c>
      <c r="B103" s="392" t="s">
        <v>316</v>
      </c>
      <c r="C103" s="390" t="s">
        <v>280</v>
      </c>
      <c r="D103" s="392" t="s">
        <v>280</v>
      </c>
      <c r="E103" s="377">
        <v>13001</v>
      </c>
      <c r="F103" s="392" t="s">
        <v>318</v>
      </c>
      <c r="G103" s="377">
        <v>13302</v>
      </c>
      <c r="H103" s="490">
        <v>56326</v>
      </c>
      <c r="I103" s="492">
        <v>261741.28</v>
      </c>
      <c r="J103" s="198">
        <v>4.6500000000000004</v>
      </c>
    </row>
    <row r="104" spans="1:10" s="577" customFormat="1" ht="12.75" x14ac:dyDescent="0.2">
      <c r="A104" s="392" t="s">
        <v>278</v>
      </c>
      <c r="B104" s="392" t="s">
        <v>316</v>
      </c>
      <c r="C104" s="390" t="s">
        <v>280</v>
      </c>
      <c r="D104" s="392" t="s">
        <v>280</v>
      </c>
      <c r="E104" s="377">
        <v>13001</v>
      </c>
      <c r="F104" s="392" t="s">
        <v>319</v>
      </c>
      <c r="G104" s="377">
        <v>13303</v>
      </c>
      <c r="H104" s="490">
        <v>1963</v>
      </c>
      <c r="I104" s="492">
        <v>35408.03</v>
      </c>
      <c r="J104" s="198">
        <v>18.04</v>
      </c>
    </row>
    <row r="105" spans="1:10" s="577" customFormat="1" ht="12.75" x14ac:dyDescent="0.2">
      <c r="A105" s="392" t="s">
        <v>278</v>
      </c>
      <c r="B105" s="392" t="s">
        <v>320</v>
      </c>
      <c r="C105" s="390" t="s">
        <v>280</v>
      </c>
      <c r="D105" s="392" t="s">
        <v>280</v>
      </c>
      <c r="E105" s="377">
        <v>13001</v>
      </c>
      <c r="F105" s="392" t="s">
        <v>321</v>
      </c>
      <c r="G105" s="377">
        <v>13401</v>
      </c>
      <c r="H105" s="490">
        <v>264984</v>
      </c>
      <c r="I105" s="492">
        <v>314178.09999999998</v>
      </c>
      <c r="J105" s="198">
        <v>1.19</v>
      </c>
    </row>
    <row r="106" spans="1:10" s="577" customFormat="1" ht="12.75" x14ac:dyDescent="0.2">
      <c r="A106" s="392" t="s">
        <v>278</v>
      </c>
      <c r="B106" s="392" t="s">
        <v>320</v>
      </c>
      <c r="C106" s="390" t="s">
        <v>280</v>
      </c>
      <c r="D106" s="392" t="s">
        <v>280</v>
      </c>
      <c r="E106" s="377">
        <v>13001</v>
      </c>
      <c r="F106" s="392" t="s">
        <v>322</v>
      </c>
      <c r="G106" s="377">
        <v>13402</v>
      </c>
      <c r="H106" s="490">
        <v>56318</v>
      </c>
      <c r="I106" s="492">
        <v>45638.63</v>
      </c>
      <c r="J106" s="198">
        <v>0.81</v>
      </c>
    </row>
    <row r="107" spans="1:10" s="577" customFormat="1" ht="12.75" x14ac:dyDescent="0.2">
      <c r="A107" s="392" t="s">
        <v>278</v>
      </c>
      <c r="B107" s="392" t="s">
        <v>320</v>
      </c>
      <c r="C107" s="390" t="s">
        <v>280</v>
      </c>
      <c r="D107" s="392" t="s">
        <v>280</v>
      </c>
      <c r="E107" s="377">
        <v>13001</v>
      </c>
      <c r="F107" s="392" t="s">
        <v>323</v>
      </c>
      <c r="G107" s="377">
        <v>13403</v>
      </c>
      <c r="H107" s="193" t="s">
        <v>510</v>
      </c>
      <c r="I107" s="667" t="s">
        <v>510</v>
      </c>
      <c r="J107" s="519" t="s">
        <v>510</v>
      </c>
    </row>
    <row r="108" spans="1:10" s="577" customFormat="1" ht="12.75" x14ac:dyDescent="0.2">
      <c r="A108" s="392" t="s">
        <v>278</v>
      </c>
      <c r="B108" s="392" t="s">
        <v>320</v>
      </c>
      <c r="C108" s="390" t="s">
        <v>280</v>
      </c>
      <c r="D108" s="392" t="s">
        <v>280</v>
      </c>
      <c r="E108" s="377">
        <v>13001</v>
      </c>
      <c r="F108" s="392" t="s">
        <v>324</v>
      </c>
      <c r="G108" s="377">
        <v>13404</v>
      </c>
      <c r="H108" s="193" t="s">
        <v>510</v>
      </c>
      <c r="I108" s="667" t="s">
        <v>510</v>
      </c>
      <c r="J108" s="519" t="s">
        <v>510</v>
      </c>
    </row>
    <row r="109" spans="1:10" s="577" customFormat="1" ht="12.75" x14ac:dyDescent="0.2">
      <c r="A109" s="392" t="s">
        <v>278</v>
      </c>
      <c r="B109" s="392" t="s">
        <v>325</v>
      </c>
      <c r="C109" s="390" t="s">
        <v>181</v>
      </c>
      <c r="D109" s="392" t="s">
        <v>325</v>
      </c>
      <c r="E109" s="377">
        <v>13501</v>
      </c>
      <c r="F109" s="193" t="s">
        <v>325</v>
      </c>
      <c r="G109" s="377">
        <v>13501</v>
      </c>
      <c r="H109" s="490">
        <v>60527</v>
      </c>
      <c r="I109" s="492">
        <v>74570.48</v>
      </c>
      <c r="J109" s="198">
        <v>1.23</v>
      </c>
    </row>
    <row r="110" spans="1:10" s="577" customFormat="1" ht="12.75" x14ac:dyDescent="0.2">
      <c r="A110" s="392" t="s">
        <v>278</v>
      </c>
      <c r="B110" s="392" t="s">
        <v>326</v>
      </c>
      <c r="C110" s="390" t="s">
        <v>280</v>
      </c>
      <c r="D110" s="392" t="s">
        <v>280</v>
      </c>
      <c r="E110" s="377">
        <v>13001</v>
      </c>
      <c r="F110" s="392" t="s">
        <v>326</v>
      </c>
      <c r="G110" s="377">
        <v>13601</v>
      </c>
      <c r="H110" s="490">
        <v>38081</v>
      </c>
      <c r="I110" s="492">
        <v>103821.03</v>
      </c>
      <c r="J110" s="198">
        <v>2.73</v>
      </c>
    </row>
    <row r="111" spans="1:10" s="577" customFormat="1" ht="12.75" x14ac:dyDescent="0.2">
      <c r="A111" s="392" t="s">
        <v>278</v>
      </c>
      <c r="B111" s="392" t="s">
        <v>326</v>
      </c>
      <c r="C111" s="390" t="s">
        <v>280</v>
      </c>
      <c r="D111" s="392" t="s">
        <v>280</v>
      </c>
      <c r="E111" s="377">
        <v>13001</v>
      </c>
      <c r="F111" s="392" t="s">
        <v>327</v>
      </c>
      <c r="G111" s="377">
        <v>13602</v>
      </c>
      <c r="H111" s="193" t="s">
        <v>510</v>
      </c>
      <c r="I111" s="667" t="s">
        <v>510</v>
      </c>
      <c r="J111" s="519" t="s">
        <v>510</v>
      </c>
    </row>
    <row r="112" spans="1:10" s="577" customFormat="1" ht="12.75" x14ac:dyDescent="0.2">
      <c r="A112" s="392" t="s">
        <v>278</v>
      </c>
      <c r="B112" s="392" t="s">
        <v>326</v>
      </c>
      <c r="C112" s="390" t="s">
        <v>280</v>
      </c>
      <c r="D112" s="392" t="s">
        <v>280</v>
      </c>
      <c r="E112" s="377">
        <v>13001</v>
      </c>
      <c r="F112" s="392" t="s">
        <v>328</v>
      </c>
      <c r="G112" s="377">
        <v>13603</v>
      </c>
      <c r="H112" s="193" t="s">
        <v>510</v>
      </c>
      <c r="I112" s="667" t="s">
        <v>510</v>
      </c>
      <c r="J112" s="519" t="s">
        <v>510</v>
      </c>
    </row>
    <row r="113" spans="1:10" s="577" customFormat="1" ht="12.75" x14ac:dyDescent="0.2">
      <c r="A113" s="392" t="s">
        <v>278</v>
      </c>
      <c r="B113" s="392" t="s">
        <v>326</v>
      </c>
      <c r="C113" s="390" t="s">
        <v>280</v>
      </c>
      <c r="D113" s="392" t="s">
        <v>280</v>
      </c>
      <c r="E113" s="377">
        <v>13001</v>
      </c>
      <c r="F113" s="392" t="s">
        <v>329</v>
      </c>
      <c r="G113" s="377">
        <v>13604</v>
      </c>
      <c r="H113" s="490">
        <v>37400</v>
      </c>
      <c r="I113" s="492">
        <v>113837.53</v>
      </c>
      <c r="J113" s="198">
        <v>3.04</v>
      </c>
    </row>
    <row r="114" spans="1:10" s="577" customFormat="1" ht="12.75" x14ac:dyDescent="0.2">
      <c r="A114" s="392" t="s">
        <v>278</v>
      </c>
      <c r="B114" s="392" t="s">
        <v>326</v>
      </c>
      <c r="C114" s="390" t="s">
        <v>280</v>
      </c>
      <c r="D114" s="392" t="s">
        <v>280</v>
      </c>
      <c r="E114" s="377">
        <v>13001</v>
      </c>
      <c r="F114" s="392" t="s">
        <v>330</v>
      </c>
      <c r="G114" s="377">
        <v>13605</v>
      </c>
      <c r="H114" s="490">
        <v>26427</v>
      </c>
      <c r="I114" s="492">
        <v>199586.29</v>
      </c>
      <c r="J114" s="198">
        <v>7.55</v>
      </c>
    </row>
    <row r="115" spans="1:10" s="577" customFormat="1" ht="12.75" x14ac:dyDescent="0.2">
      <c r="A115" s="392" t="s">
        <v>331</v>
      </c>
      <c r="B115" s="392" t="s">
        <v>332</v>
      </c>
      <c r="C115" s="390" t="s">
        <v>181</v>
      </c>
      <c r="D115" s="392" t="s">
        <v>332</v>
      </c>
      <c r="E115" s="377">
        <v>14101</v>
      </c>
      <c r="F115" s="392" t="s">
        <v>332</v>
      </c>
      <c r="G115" s="377">
        <v>14101</v>
      </c>
      <c r="H115" s="490">
        <v>142022</v>
      </c>
      <c r="I115" s="492">
        <v>967219.61</v>
      </c>
      <c r="J115" s="198">
        <v>6.81</v>
      </c>
    </row>
    <row r="116" spans="1:10" s="577" customFormat="1" ht="12.75" x14ac:dyDescent="0.2">
      <c r="A116" s="392" t="s">
        <v>333</v>
      </c>
      <c r="B116" s="392" t="s">
        <v>334</v>
      </c>
      <c r="C116" s="390" t="s">
        <v>181</v>
      </c>
      <c r="D116" s="392" t="s">
        <v>334</v>
      </c>
      <c r="E116" s="377">
        <v>15101</v>
      </c>
      <c r="F116" s="392" t="s">
        <v>334</v>
      </c>
      <c r="G116" s="377">
        <v>15101</v>
      </c>
      <c r="H116" s="490">
        <v>195939</v>
      </c>
      <c r="I116" s="492">
        <v>275919.78000000003</v>
      </c>
      <c r="J116" s="198">
        <v>1.41</v>
      </c>
    </row>
    <row r="117" spans="1:10" s="577" customFormat="1" ht="12.75" x14ac:dyDescent="0.2">
      <c r="A117" s="392" t="s">
        <v>335</v>
      </c>
      <c r="B117" s="349" t="s">
        <v>336</v>
      </c>
      <c r="C117" s="390" t="s">
        <v>181</v>
      </c>
      <c r="D117" s="392" t="s">
        <v>337</v>
      </c>
      <c r="E117" s="377">
        <v>16101</v>
      </c>
      <c r="F117" s="392" t="s">
        <v>338</v>
      </c>
      <c r="G117" s="377">
        <v>16101</v>
      </c>
      <c r="H117" s="490">
        <v>149111</v>
      </c>
      <c r="I117" s="492">
        <v>51566.19</v>
      </c>
      <c r="J117" s="198">
        <v>0.35</v>
      </c>
    </row>
    <row r="118" spans="1:10" s="577" customFormat="1" ht="12.75" x14ac:dyDescent="0.2">
      <c r="A118" s="392" t="s">
        <v>335</v>
      </c>
      <c r="B118" s="349" t="s">
        <v>336</v>
      </c>
      <c r="C118" s="390" t="s">
        <v>181</v>
      </c>
      <c r="D118" s="392" t="s">
        <v>337</v>
      </c>
      <c r="E118" s="377">
        <v>16101</v>
      </c>
      <c r="F118" s="392" t="s">
        <v>339</v>
      </c>
      <c r="G118" s="377">
        <v>16103</v>
      </c>
      <c r="H118" s="490">
        <v>27150</v>
      </c>
      <c r="I118" s="492">
        <v>33932.080000000002</v>
      </c>
      <c r="J118" s="198">
        <v>1.25</v>
      </c>
    </row>
    <row r="119" spans="1:10" s="577" customFormat="1" ht="12.75" x14ac:dyDescent="0.2">
      <c r="A119" s="392" t="s">
        <v>335</v>
      </c>
      <c r="B119" s="349" t="s">
        <v>340</v>
      </c>
      <c r="C119" s="390" t="s">
        <v>181</v>
      </c>
      <c r="D119" s="387" t="s">
        <v>341</v>
      </c>
      <c r="E119" s="377">
        <v>16301</v>
      </c>
      <c r="F119" s="387" t="s">
        <v>341</v>
      </c>
      <c r="G119" s="377">
        <v>16301</v>
      </c>
      <c r="H119" s="490">
        <v>32509</v>
      </c>
      <c r="I119" s="492">
        <v>106992.24</v>
      </c>
      <c r="J119" s="198">
        <v>3.29</v>
      </c>
    </row>
  </sheetData>
  <sortState xmlns:xlrd2="http://schemas.microsoft.com/office/spreadsheetml/2017/richdata2" ref="A3:J119">
    <sortCondition descending="1" ref="J3"/>
  </sortState>
  <mergeCells count="1">
    <mergeCell ref="B1:J1"/>
  </mergeCells>
  <hyperlinks>
    <hyperlink ref="K1" location="INDICE!A1" display="INDICE" xr:uid="{00000000-0004-0000-1F00-000000000000}"/>
    <hyperlink ref="K2" location="Matriz_Estadisticas!A1" display="ESTADÍSTICAS" xr:uid="{00000000-0004-0000-1F00-000001000000}"/>
  </hyperlinks>
  <pageMargins left="0.7" right="0.7" top="0.75" bottom="0.75" header="0.3" footer="0.3"/>
  <pageSetup paperSize="9"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G37"/>
  <sheetViews>
    <sheetView workbookViewId="0"/>
  </sheetViews>
  <sheetFormatPr baseColWidth="10" defaultColWidth="11.42578125" defaultRowHeight="15" x14ac:dyDescent="0.25"/>
  <cols>
    <col min="1" max="1" width="44.42578125" style="10" bestFit="1" customWidth="1"/>
    <col min="2" max="2" width="100.7109375" style="11" customWidth="1"/>
    <col min="3" max="3" width="7" style="8" bestFit="1" customWidth="1"/>
    <col min="4" max="7" width="11.42578125" style="8"/>
    <col min="8" max="16384" width="11.42578125" style="34"/>
  </cols>
  <sheetData>
    <row r="1" spans="1:3" x14ac:dyDescent="0.25">
      <c r="A1" s="679" t="s">
        <v>401</v>
      </c>
      <c r="B1" s="679" t="s">
        <v>402</v>
      </c>
      <c r="C1" s="57" t="s">
        <v>144</v>
      </c>
    </row>
    <row r="2" spans="1:3" x14ac:dyDescent="0.25">
      <c r="A2" s="432" t="s">
        <v>8</v>
      </c>
      <c r="B2" s="337" t="s">
        <v>22</v>
      </c>
    </row>
    <row r="3" spans="1:3" x14ac:dyDescent="0.25">
      <c r="A3" s="415" t="s">
        <v>6</v>
      </c>
      <c r="B3" s="332" t="s">
        <v>16</v>
      </c>
    </row>
    <row r="4" spans="1:3" x14ac:dyDescent="0.25">
      <c r="A4" s="415" t="s">
        <v>370</v>
      </c>
      <c r="B4" s="332" t="s">
        <v>17</v>
      </c>
    </row>
    <row r="5" spans="1:3" x14ac:dyDescent="0.25">
      <c r="A5" s="415" t="s">
        <v>11</v>
      </c>
      <c r="B5" s="332" t="s">
        <v>936</v>
      </c>
    </row>
    <row r="6" spans="1:3" x14ac:dyDescent="0.25">
      <c r="A6" s="415" t="s">
        <v>145</v>
      </c>
      <c r="B6" s="332" t="s">
        <v>451</v>
      </c>
    </row>
    <row r="7" spans="1:3" x14ac:dyDescent="0.25">
      <c r="A7" s="415" t="s">
        <v>9</v>
      </c>
      <c r="B7" s="332" t="s">
        <v>937</v>
      </c>
    </row>
    <row r="8" spans="1:3" x14ac:dyDescent="0.25">
      <c r="A8" s="415" t="s">
        <v>371</v>
      </c>
      <c r="B8" s="332">
        <v>2018</v>
      </c>
    </row>
    <row r="9" spans="1:3" x14ac:dyDescent="0.25">
      <c r="A9" s="415" t="s">
        <v>372</v>
      </c>
      <c r="B9" s="332" t="s">
        <v>453</v>
      </c>
    </row>
    <row r="10" spans="1:3" ht="63.75" x14ac:dyDescent="0.25">
      <c r="A10" s="209" t="s">
        <v>373</v>
      </c>
      <c r="B10" s="331" t="s">
        <v>938</v>
      </c>
    </row>
    <row r="11" spans="1:3" x14ac:dyDescent="0.25">
      <c r="A11" s="415" t="s">
        <v>374</v>
      </c>
      <c r="B11" s="332" t="s">
        <v>939</v>
      </c>
    </row>
    <row r="12" spans="1:3" x14ac:dyDescent="0.25">
      <c r="A12" s="415" t="s">
        <v>375</v>
      </c>
      <c r="B12" s="332" t="s">
        <v>456</v>
      </c>
    </row>
    <row r="13" spans="1:3" x14ac:dyDescent="0.25">
      <c r="A13" s="415" t="s">
        <v>376</v>
      </c>
      <c r="B13" s="332" t="s">
        <v>940</v>
      </c>
    </row>
    <row r="14" spans="1:3" x14ac:dyDescent="0.25">
      <c r="A14" s="415" t="s">
        <v>146</v>
      </c>
      <c r="B14" s="332" t="s">
        <v>941</v>
      </c>
    </row>
    <row r="15" spans="1:3" x14ac:dyDescent="0.25">
      <c r="A15" s="415" t="s">
        <v>377</v>
      </c>
      <c r="B15" s="335">
        <v>43557</v>
      </c>
    </row>
    <row r="16" spans="1:3" x14ac:dyDescent="0.25">
      <c r="A16" s="415" t="s">
        <v>378</v>
      </c>
      <c r="B16" s="334">
        <v>43667</v>
      </c>
    </row>
    <row r="17" spans="1:2" x14ac:dyDescent="0.25">
      <c r="A17" s="433" t="s">
        <v>379</v>
      </c>
      <c r="B17" s="337" t="s">
        <v>476</v>
      </c>
    </row>
    <row r="18" spans="1:2" x14ac:dyDescent="0.25">
      <c r="A18" s="432" t="s">
        <v>380</v>
      </c>
      <c r="B18" s="337" t="s">
        <v>942</v>
      </c>
    </row>
    <row r="19" spans="1:2" x14ac:dyDescent="0.25">
      <c r="A19" s="432" t="s">
        <v>381</v>
      </c>
      <c r="B19" s="337" t="s">
        <v>530</v>
      </c>
    </row>
    <row r="20" spans="1:2" x14ac:dyDescent="0.25">
      <c r="A20" s="432" t="s">
        <v>382</v>
      </c>
      <c r="B20" s="435" t="s">
        <v>462</v>
      </c>
    </row>
    <row r="21" spans="1:2" x14ac:dyDescent="0.25">
      <c r="A21" s="432" t="s">
        <v>385</v>
      </c>
      <c r="B21" s="337" t="s">
        <v>927</v>
      </c>
    </row>
    <row r="22" spans="1:2" x14ac:dyDescent="0.25">
      <c r="A22" s="432" t="s">
        <v>386</v>
      </c>
      <c r="B22" s="337" t="s">
        <v>417</v>
      </c>
    </row>
    <row r="23" spans="1:2" x14ac:dyDescent="0.25">
      <c r="A23" s="432" t="s">
        <v>418</v>
      </c>
      <c r="B23" s="337" t="s">
        <v>943</v>
      </c>
    </row>
    <row r="24" spans="1:2" x14ac:dyDescent="0.25">
      <c r="A24" s="432" t="s">
        <v>387</v>
      </c>
      <c r="B24" s="337">
        <v>2018</v>
      </c>
    </row>
    <row r="25" spans="1:2" x14ac:dyDescent="0.25">
      <c r="A25" s="432" t="s">
        <v>388</v>
      </c>
      <c r="B25" s="337" t="s">
        <v>453</v>
      </c>
    </row>
    <row r="26" spans="1:2" x14ac:dyDescent="0.25">
      <c r="A26" s="432" t="s">
        <v>389</v>
      </c>
      <c r="B26" s="338" t="s">
        <v>944</v>
      </c>
    </row>
    <row r="27" spans="1:2" x14ac:dyDescent="0.25">
      <c r="A27" s="432" t="s">
        <v>390</v>
      </c>
      <c r="B27" s="339" t="s">
        <v>417</v>
      </c>
    </row>
    <row r="28" spans="1:2" x14ac:dyDescent="0.25">
      <c r="A28" s="432" t="s">
        <v>422</v>
      </c>
      <c r="B28" s="618" t="s">
        <v>945</v>
      </c>
    </row>
    <row r="29" spans="1:2" x14ac:dyDescent="0.25">
      <c r="A29" s="432" t="s">
        <v>391</v>
      </c>
      <c r="B29" s="340">
        <v>2017</v>
      </c>
    </row>
    <row r="30" spans="1:2" x14ac:dyDescent="0.25">
      <c r="A30" s="432" t="s">
        <v>392</v>
      </c>
      <c r="B30" s="338" t="s">
        <v>453</v>
      </c>
    </row>
    <row r="31" spans="1:2" x14ac:dyDescent="0.25">
      <c r="A31" s="432" t="s">
        <v>393</v>
      </c>
      <c r="B31" s="338" t="s">
        <v>663</v>
      </c>
    </row>
    <row r="32" spans="1:2" x14ac:dyDescent="0.25">
      <c r="A32" s="432" t="s">
        <v>394</v>
      </c>
      <c r="B32" s="338" t="s">
        <v>417</v>
      </c>
    </row>
    <row r="33" spans="1:2" x14ac:dyDescent="0.25">
      <c r="A33" s="432" t="s">
        <v>423</v>
      </c>
      <c r="B33" s="618" t="s">
        <v>946</v>
      </c>
    </row>
    <row r="34" spans="1:2" x14ac:dyDescent="0.25">
      <c r="A34" s="432" t="s">
        <v>395</v>
      </c>
      <c r="B34" s="340">
        <v>2017</v>
      </c>
    </row>
    <row r="35" spans="1:2" x14ac:dyDescent="0.25">
      <c r="A35" s="432" t="s">
        <v>396</v>
      </c>
      <c r="B35" s="338" t="s">
        <v>453</v>
      </c>
    </row>
    <row r="36" spans="1:2" ht="89.25" x14ac:dyDescent="0.25">
      <c r="A36" s="432" t="s">
        <v>383</v>
      </c>
      <c r="B36" s="351" t="s">
        <v>947</v>
      </c>
    </row>
    <row r="37" spans="1:2" x14ac:dyDescent="0.25">
      <c r="A37" s="432" t="s">
        <v>384</v>
      </c>
      <c r="B37" s="360" t="s">
        <v>948</v>
      </c>
    </row>
  </sheetData>
  <hyperlinks>
    <hyperlink ref="C1" location="INDICE!A1" display="INDICE" xr:uid="{00000000-0004-0000-2000-000000000000}"/>
  </hyperlinks>
  <pageMargins left="0.7" right="0.7" top="0.75" bottom="0.75" header="0.3" footer="0.3"/>
  <pageSetup orientation="portrait" horizontalDpi="4294967293" verticalDpi="4294967293"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J130"/>
  <sheetViews>
    <sheetView zoomScaleNormal="100" workbookViewId="0"/>
  </sheetViews>
  <sheetFormatPr baseColWidth="10" defaultColWidth="11.42578125" defaultRowHeight="15" x14ac:dyDescent="0.25"/>
  <cols>
    <col min="1" max="1" width="17.28515625" bestFit="1" customWidth="1"/>
    <col min="2" max="2" width="22.140625" style="402" bestFit="1" customWidth="1"/>
    <col min="3" max="3" width="16.140625" style="402" bestFit="1" customWidth="1"/>
    <col min="4" max="4" width="38.5703125" bestFit="1" customWidth="1"/>
    <col min="5" max="5" width="11.5703125" bestFit="1" customWidth="1"/>
    <col min="6" max="6" width="19" bestFit="1" customWidth="1"/>
    <col min="7" max="7" width="6" bestFit="1" customWidth="1"/>
    <col min="8" max="8" width="37.140625" style="190" bestFit="1" customWidth="1"/>
    <col min="9" max="9" width="30.140625" bestFit="1" customWidth="1"/>
    <col min="10" max="10" width="13.140625" bestFit="1" customWidth="1"/>
  </cols>
  <sheetData>
    <row r="1" spans="1:10" x14ac:dyDescent="0.25">
      <c r="A1" s="124" t="s">
        <v>22</v>
      </c>
      <c r="B1" s="741" t="s">
        <v>936</v>
      </c>
      <c r="C1" s="741"/>
      <c r="D1" s="741"/>
      <c r="E1" s="741"/>
      <c r="F1" s="741"/>
      <c r="G1" s="741"/>
      <c r="H1" s="742"/>
      <c r="I1" s="62" t="s">
        <v>949</v>
      </c>
      <c r="J1" s="6" t="s">
        <v>144</v>
      </c>
    </row>
    <row r="2" spans="1:10" x14ac:dyDescent="0.25">
      <c r="A2" s="255" t="s">
        <v>174</v>
      </c>
      <c r="B2" s="255" t="s">
        <v>175</v>
      </c>
      <c r="C2" s="255" t="s">
        <v>176</v>
      </c>
      <c r="D2" s="255" t="s">
        <v>177</v>
      </c>
      <c r="E2" s="255" t="s">
        <v>178</v>
      </c>
      <c r="F2" s="255" t="s">
        <v>14</v>
      </c>
      <c r="G2" s="255" t="s">
        <v>470</v>
      </c>
      <c r="H2" s="132" t="s">
        <v>950</v>
      </c>
      <c r="I2" s="546">
        <v>3000</v>
      </c>
      <c r="J2" s="6" t="s">
        <v>432</v>
      </c>
    </row>
    <row r="3" spans="1:10" s="5" customFormat="1" ht="12.75" x14ac:dyDescent="0.2">
      <c r="A3" s="392" t="s">
        <v>179</v>
      </c>
      <c r="B3" s="392" t="s">
        <v>180</v>
      </c>
      <c r="C3" s="390" t="s">
        <v>181</v>
      </c>
      <c r="D3" s="392" t="s">
        <v>182</v>
      </c>
      <c r="E3" s="377">
        <v>1001</v>
      </c>
      <c r="F3" s="392" t="s">
        <v>180</v>
      </c>
      <c r="G3" s="377">
        <v>1101</v>
      </c>
      <c r="H3" s="494">
        <v>2047.55</v>
      </c>
    </row>
    <row r="4" spans="1:10" s="5" customFormat="1" ht="12.75" x14ac:dyDescent="0.2">
      <c r="A4" s="392" t="s">
        <v>179</v>
      </c>
      <c r="B4" s="392" t="s">
        <v>180</v>
      </c>
      <c r="C4" s="390" t="s">
        <v>181</v>
      </c>
      <c r="D4" s="392" t="s">
        <v>182</v>
      </c>
      <c r="E4" s="377">
        <v>1001</v>
      </c>
      <c r="F4" s="392" t="s">
        <v>183</v>
      </c>
      <c r="G4" s="377">
        <v>1107</v>
      </c>
      <c r="H4" s="494">
        <v>1827.35</v>
      </c>
    </row>
    <row r="5" spans="1:10" s="5" customFormat="1" ht="12.75" x14ac:dyDescent="0.2">
      <c r="A5" s="392" t="s">
        <v>184</v>
      </c>
      <c r="B5" s="392" t="s">
        <v>184</v>
      </c>
      <c r="C5" s="390" t="s">
        <v>181</v>
      </c>
      <c r="D5" s="392" t="s">
        <v>184</v>
      </c>
      <c r="E5" s="377">
        <v>2101</v>
      </c>
      <c r="F5" s="392" t="s">
        <v>184</v>
      </c>
      <c r="G5" s="377">
        <v>2101</v>
      </c>
      <c r="H5" s="494">
        <v>1420.31</v>
      </c>
    </row>
    <row r="6" spans="1:10" s="5" customFormat="1" ht="12.75" x14ac:dyDescent="0.2">
      <c r="A6" s="392" t="s">
        <v>184</v>
      </c>
      <c r="B6" s="392" t="s">
        <v>185</v>
      </c>
      <c r="C6" s="390" t="s">
        <v>181</v>
      </c>
      <c r="D6" s="392" t="s">
        <v>186</v>
      </c>
      <c r="E6" s="377">
        <v>2201</v>
      </c>
      <c r="F6" s="392" t="s">
        <v>186</v>
      </c>
      <c r="G6" s="377">
        <v>2201</v>
      </c>
      <c r="H6" s="494">
        <v>1926.28</v>
      </c>
    </row>
    <row r="7" spans="1:10" s="5" customFormat="1" ht="12.75" x14ac:dyDescent="0.2">
      <c r="A7" s="392" t="s">
        <v>187</v>
      </c>
      <c r="B7" s="392" t="s">
        <v>188</v>
      </c>
      <c r="C7" s="390" t="s">
        <v>181</v>
      </c>
      <c r="D7" s="392" t="s">
        <v>189</v>
      </c>
      <c r="E7" s="377">
        <v>3001</v>
      </c>
      <c r="F7" s="392" t="s">
        <v>188</v>
      </c>
      <c r="G7" s="377">
        <v>3101</v>
      </c>
      <c r="H7" s="494">
        <v>1882.55</v>
      </c>
    </row>
    <row r="8" spans="1:10" s="5" customFormat="1" ht="12.75" x14ac:dyDescent="0.2">
      <c r="A8" s="392" t="s">
        <v>187</v>
      </c>
      <c r="B8" s="392" t="s">
        <v>188</v>
      </c>
      <c r="C8" s="390" t="s">
        <v>181</v>
      </c>
      <c r="D8" s="392" t="s">
        <v>189</v>
      </c>
      <c r="E8" s="377">
        <v>3001</v>
      </c>
      <c r="F8" s="392" t="s">
        <v>190</v>
      </c>
      <c r="G8" s="377">
        <v>3103</v>
      </c>
      <c r="H8" s="494">
        <v>2360.04</v>
      </c>
    </row>
    <row r="9" spans="1:10" s="5" customFormat="1" ht="12.75" x14ac:dyDescent="0.2">
      <c r="A9" s="392" t="s">
        <v>187</v>
      </c>
      <c r="B9" s="387" t="s">
        <v>191</v>
      </c>
      <c r="C9" s="390" t="s">
        <v>181</v>
      </c>
      <c r="D9" s="387" t="s">
        <v>192</v>
      </c>
      <c r="E9" s="377">
        <v>3301</v>
      </c>
      <c r="F9" s="387" t="s">
        <v>192</v>
      </c>
      <c r="G9" s="377">
        <v>3301</v>
      </c>
      <c r="H9" s="494">
        <v>1314.55</v>
      </c>
    </row>
    <row r="10" spans="1:10" s="5" customFormat="1" ht="12.75" x14ac:dyDescent="0.2">
      <c r="A10" s="392" t="s">
        <v>193</v>
      </c>
      <c r="B10" s="392" t="s">
        <v>194</v>
      </c>
      <c r="C10" s="390" t="s">
        <v>181</v>
      </c>
      <c r="D10" s="392" t="s">
        <v>195</v>
      </c>
      <c r="E10" s="377">
        <v>4001</v>
      </c>
      <c r="F10" s="392" t="s">
        <v>196</v>
      </c>
      <c r="G10" s="377">
        <v>4101</v>
      </c>
      <c r="H10" s="494">
        <v>1739.03</v>
      </c>
    </row>
    <row r="11" spans="1:10" s="5" customFormat="1" ht="12.75" x14ac:dyDescent="0.2">
      <c r="A11" s="392" t="s">
        <v>193</v>
      </c>
      <c r="B11" s="392" t="s">
        <v>194</v>
      </c>
      <c r="C11" s="390" t="s">
        <v>181</v>
      </c>
      <c r="D11" s="392" t="s">
        <v>195</v>
      </c>
      <c r="E11" s="377">
        <v>4001</v>
      </c>
      <c r="F11" s="392" t="s">
        <v>193</v>
      </c>
      <c r="G11" s="377">
        <v>4102</v>
      </c>
      <c r="H11" s="494">
        <v>2868.83</v>
      </c>
    </row>
    <row r="12" spans="1:10" s="5" customFormat="1" ht="12.75" x14ac:dyDescent="0.2">
      <c r="A12" s="392" t="s">
        <v>193</v>
      </c>
      <c r="B12" s="392" t="s">
        <v>197</v>
      </c>
      <c r="C12" s="390" t="s">
        <v>181</v>
      </c>
      <c r="D12" s="392" t="s">
        <v>198</v>
      </c>
      <c r="E12" s="377">
        <v>4301</v>
      </c>
      <c r="F12" s="193" t="s">
        <v>198</v>
      </c>
      <c r="G12" s="377">
        <v>4301</v>
      </c>
      <c r="H12" s="494">
        <v>1009.89</v>
      </c>
    </row>
    <row r="13" spans="1:10" s="5" customFormat="1" ht="12.75" x14ac:dyDescent="0.2">
      <c r="A13" s="392" t="s">
        <v>199</v>
      </c>
      <c r="B13" s="392" t="s">
        <v>199</v>
      </c>
      <c r="C13" s="390" t="s">
        <v>200</v>
      </c>
      <c r="D13" s="392" t="s">
        <v>200</v>
      </c>
      <c r="E13" s="377">
        <v>5001</v>
      </c>
      <c r="F13" s="392" t="s">
        <v>199</v>
      </c>
      <c r="G13" s="377">
        <v>5101</v>
      </c>
      <c r="H13" s="494">
        <v>2187.15</v>
      </c>
    </row>
    <row r="14" spans="1:10" s="5" customFormat="1" ht="12.75" x14ac:dyDescent="0.2">
      <c r="A14" s="392" t="s">
        <v>199</v>
      </c>
      <c r="B14" s="392" t="s">
        <v>199</v>
      </c>
      <c r="C14" s="390" t="s">
        <v>200</v>
      </c>
      <c r="D14" s="392" t="s">
        <v>200</v>
      </c>
      <c r="E14" s="377">
        <v>5001</v>
      </c>
      <c r="F14" s="392" t="s">
        <v>201</v>
      </c>
      <c r="G14" s="377">
        <v>5102</v>
      </c>
      <c r="H14" s="521" t="s">
        <v>510</v>
      </c>
    </row>
    <row r="15" spans="1:10" s="5" customFormat="1" ht="12.75" x14ac:dyDescent="0.2">
      <c r="A15" s="392" t="s">
        <v>199</v>
      </c>
      <c r="B15" s="392" t="s">
        <v>199</v>
      </c>
      <c r="C15" s="390" t="s">
        <v>200</v>
      </c>
      <c r="D15" s="392" t="s">
        <v>200</v>
      </c>
      <c r="E15" s="377">
        <v>5001</v>
      </c>
      <c r="F15" s="392" t="s">
        <v>202</v>
      </c>
      <c r="G15" s="377">
        <v>5103</v>
      </c>
      <c r="H15" s="494">
        <v>845.8</v>
      </c>
    </row>
    <row r="16" spans="1:10" s="5" customFormat="1" ht="12.75" x14ac:dyDescent="0.2">
      <c r="A16" s="392" t="s">
        <v>199</v>
      </c>
      <c r="B16" s="392" t="s">
        <v>199</v>
      </c>
      <c r="C16" s="390" t="s">
        <v>200</v>
      </c>
      <c r="D16" s="392" t="s">
        <v>200</v>
      </c>
      <c r="E16" s="377">
        <v>5001</v>
      </c>
      <c r="F16" s="392" t="s">
        <v>203</v>
      </c>
      <c r="G16" s="377">
        <v>5105</v>
      </c>
      <c r="H16" s="521" t="s">
        <v>510</v>
      </c>
    </row>
    <row r="17" spans="1:8" s="5" customFormat="1" ht="12.75" x14ac:dyDescent="0.2">
      <c r="A17" s="392" t="s">
        <v>199</v>
      </c>
      <c r="B17" s="392" t="s">
        <v>199</v>
      </c>
      <c r="C17" s="390" t="s">
        <v>200</v>
      </c>
      <c r="D17" s="392" t="s">
        <v>200</v>
      </c>
      <c r="E17" s="377">
        <v>5001</v>
      </c>
      <c r="F17" s="392" t="s">
        <v>204</v>
      </c>
      <c r="G17" s="377">
        <v>5107</v>
      </c>
      <c r="H17" s="494">
        <v>2965.34</v>
      </c>
    </row>
    <row r="18" spans="1:8" s="5" customFormat="1" ht="12.75" x14ac:dyDescent="0.2">
      <c r="A18" s="392" t="s">
        <v>199</v>
      </c>
      <c r="B18" s="392" t="s">
        <v>199</v>
      </c>
      <c r="C18" s="390" t="s">
        <v>200</v>
      </c>
      <c r="D18" s="392" t="s">
        <v>200</v>
      </c>
      <c r="E18" s="377">
        <v>5001</v>
      </c>
      <c r="F18" s="392" t="s">
        <v>205</v>
      </c>
      <c r="G18" s="377">
        <v>5109</v>
      </c>
      <c r="H18" s="494">
        <v>2411.59</v>
      </c>
    </row>
    <row r="19" spans="1:8" s="5" customFormat="1" ht="12.75" x14ac:dyDescent="0.2">
      <c r="A19" s="392" t="s">
        <v>199</v>
      </c>
      <c r="B19" s="387" t="s">
        <v>206</v>
      </c>
      <c r="C19" s="390" t="s">
        <v>181</v>
      </c>
      <c r="D19" s="387" t="s">
        <v>207</v>
      </c>
      <c r="E19" s="377">
        <v>5301</v>
      </c>
      <c r="F19" s="194" t="s">
        <v>206</v>
      </c>
      <c r="G19" s="377">
        <v>5301</v>
      </c>
      <c r="H19" s="494">
        <v>2116.33</v>
      </c>
    </row>
    <row r="20" spans="1:8" s="5" customFormat="1" ht="12.75" x14ac:dyDescent="0.2">
      <c r="A20" s="392" t="s">
        <v>199</v>
      </c>
      <c r="B20" s="387" t="s">
        <v>206</v>
      </c>
      <c r="C20" s="390" t="s">
        <v>181</v>
      </c>
      <c r="D20" s="387" t="s">
        <v>207</v>
      </c>
      <c r="E20" s="377">
        <v>5301</v>
      </c>
      <c r="F20" s="194" t="s">
        <v>208</v>
      </c>
      <c r="G20" s="377">
        <v>5304</v>
      </c>
      <c r="H20" s="521" t="s">
        <v>510</v>
      </c>
    </row>
    <row r="21" spans="1:8" s="5" customFormat="1" ht="12.75" x14ac:dyDescent="0.2">
      <c r="A21" s="392" t="s">
        <v>199</v>
      </c>
      <c r="B21" s="387" t="s">
        <v>209</v>
      </c>
      <c r="C21" s="390" t="s">
        <v>181</v>
      </c>
      <c r="D21" s="387" t="s">
        <v>210</v>
      </c>
      <c r="E21" s="377">
        <v>5501</v>
      </c>
      <c r="F21" s="194" t="s">
        <v>209</v>
      </c>
      <c r="G21" s="377">
        <v>5501</v>
      </c>
      <c r="H21" s="494">
        <v>2339.48</v>
      </c>
    </row>
    <row r="22" spans="1:8" s="5" customFormat="1" ht="12.75" x14ac:dyDescent="0.2">
      <c r="A22" s="392" t="s">
        <v>199</v>
      </c>
      <c r="B22" s="387" t="s">
        <v>209</v>
      </c>
      <c r="C22" s="390" t="s">
        <v>181</v>
      </c>
      <c r="D22" s="387" t="s">
        <v>210</v>
      </c>
      <c r="E22" s="377">
        <v>5501</v>
      </c>
      <c r="F22" s="194" t="s">
        <v>211</v>
      </c>
      <c r="G22" s="377">
        <v>5502</v>
      </c>
      <c r="H22" s="494">
        <v>1402.83</v>
      </c>
    </row>
    <row r="23" spans="1:8" s="5" customFormat="1" ht="12.75" x14ac:dyDescent="0.2">
      <c r="A23" s="392" t="s">
        <v>199</v>
      </c>
      <c r="B23" s="387" t="s">
        <v>209</v>
      </c>
      <c r="C23" s="390" t="s">
        <v>181</v>
      </c>
      <c r="D23" s="387" t="s">
        <v>210</v>
      </c>
      <c r="E23" s="377">
        <v>5501</v>
      </c>
      <c r="F23" s="194" t="s">
        <v>212</v>
      </c>
      <c r="G23" s="377">
        <v>5503</v>
      </c>
      <c r="H23" s="494">
        <v>1594.14</v>
      </c>
    </row>
    <row r="24" spans="1:8" s="5" customFormat="1" ht="12.75" x14ac:dyDescent="0.2">
      <c r="A24" s="392" t="s">
        <v>199</v>
      </c>
      <c r="B24" s="387" t="s">
        <v>209</v>
      </c>
      <c r="C24" s="390" t="s">
        <v>181</v>
      </c>
      <c r="D24" s="387" t="s">
        <v>210</v>
      </c>
      <c r="E24" s="377">
        <v>5501</v>
      </c>
      <c r="F24" s="194" t="s">
        <v>213</v>
      </c>
      <c r="G24" s="377">
        <v>5504</v>
      </c>
      <c r="H24" s="494">
        <v>5223.41</v>
      </c>
    </row>
    <row r="25" spans="1:8" s="5" customFormat="1" ht="12.75" x14ac:dyDescent="0.2">
      <c r="A25" s="392" t="s">
        <v>199</v>
      </c>
      <c r="B25" s="392" t="s">
        <v>214</v>
      </c>
      <c r="C25" s="390" t="s">
        <v>181</v>
      </c>
      <c r="D25" s="392" t="s">
        <v>215</v>
      </c>
      <c r="E25" s="377">
        <v>5601</v>
      </c>
      <c r="F25" s="193" t="s">
        <v>214</v>
      </c>
      <c r="G25" s="377">
        <v>5601</v>
      </c>
      <c r="H25" s="494">
        <v>1777.72</v>
      </c>
    </row>
    <row r="26" spans="1:8" s="5" customFormat="1" ht="12.75" x14ac:dyDescent="0.2">
      <c r="A26" s="392" t="s">
        <v>199</v>
      </c>
      <c r="B26" s="392" t="s">
        <v>214</v>
      </c>
      <c r="C26" s="390" t="s">
        <v>181</v>
      </c>
      <c r="D26" s="392" t="s">
        <v>215</v>
      </c>
      <c r="E26" s="377">
        <v>5601</v>
      </c>
      <c r="F26" s="193" t="s">
        <v>216</v>
      </c>
      <c r="G26" s="377">
        <v>5603</v>
      </c>
      <c r="H26" s="494">
        <v>6071.8</v>
      </c>
    </row>
    <row r="27" spans="1:8" s="5" customFormat="1" ht="12.75" x14ac:dyDescent="0.2">
      <c r="A27" s="392" t="s">
        <v>199</v>
      </c>
      <c r="B27" s="392" t="s">
        <v>214</v>
      </c>
      <c r="C27" s="390" t="s">
        <v>181</v>
      </c>
      <c r="D27" s="392" t="s">
        <v>215</v>
      </c>
      <c r="E27" s="377">
        <v>5601</v>
      </c>
      <c r="F27" s="193" t="s">
        <v>217</v>
      </c>
      <c r="G27" s="377">
        <v>5606</v>
      </c>
      <c r="H27" s="521" t="s">
        <v>510</v>
      </c>
    </row>
    <row r="28" spans="1:8" s="5" customFormat="1" ht="12.75" x14ac:dyDescent="0.2">
      <c r="A28" s="392" t="s">
        <v>199</v>
      </c>
      <c r="B28" s="387" t="s">
        <v>218</v>
      </c>
      <c r="C28" s="390" t="s">
        <v>181</v>
      </c>
      <c r="D28" s="387" t="s">
        <v>219</v>
      </c>
      <c r="E28" s="377">
        <v>5701</v>
      </c>
      <c r="F28" s="194" t="s">
        <v>219</v>
      </c>
      <c r="G28" s="377">
        <v>5701</v>
      </c>
      <c r="H28" s="494">
        <v>958.75</v>
      </c>
    </row>
    <row r="29" spans="1:8" s="5" customFormat="1" ht="12.75" x14ac:dyDescent="0.2">
      <c r="A29" s="392" t="s">
        <v>199</v>
      </c>
      <c r="B29" s="392" t="s">
        <v>220</v>
      </c>
      <c r="C29" s="390" t="s">
        <v>200</v>
      </c>
      <c r="D29" s="392" t="s">
        <v>200</v>
      </c>
      <c r="E29" s="377">
        <v>5001</v>
      </c>
      <c r="F29" s="392" t="s">
        <v>221</v>
      </c>
      <c r="G29" s="377">
        <v>5801</v>
      </c>
      <c r="H29" s="494">
        <v>2545.9899999999998</v>
      </c>
    </row>
    <row r="30" spans="1:8" s="5" customFormat="1" ht="12.75" x14ac:dyDescent="0.2">
      <c r="A30" s="392" t="s">
        <v>199</v>
      </c>
      <c r="B30" s="392" t="s">
        <v>220</v>
      </c>
      <c r="C30" s="390" t="s">
        <v>200</v>
      </c>
      <c r="D30" s="392" t="s">
        <v>200</v>
      </c>
      <c r="E30" s="377">
        <v>5001</v>
      </c>
      <c r="F30" s="392" t="s">
        <v>222</v>
      </c>
      <c r="G30" s="377">
        <v>5802</v>
      </c>
      <c r="H30" s="494">
        <v>3123.66</v>
      </c>
    </row>
    <row r="31" spans="1:8" s="5" customFormat="1" ht="12.75" x14ac:dyDescent="0.2">
      <c r="A31" s="392" t="s">
        <v>199</v>
      </c>
      <c r="B31" s="392" t="s">
        <v>220</v>
      </c>
      <c r="C31" s="390" t="s">
        <v>200</v>
      </c>
      <c r="D31" s="392" t="s">
        <v>200</v>
      </c>
      <c r="E31" s="377">
        <v>5001</v>
      </c>
      <c r="F31" s="392" t="s">
        <v>223</v>
      </c>
      <c r="G31" s="377">
        <v>5803</v>
      </c>
      <c r="H31" s="494">
        <v>10533.55</v>
      </c>
    </row>
    <row r="32" spans="1:8" s="5" customFormat="1" ht="12.75" x14ac:dyDescent="0.2">
      <c r="A32" s="392" t="s">
        <v>199</v>
      </c>
      <c r="B32" s="392" t="s">
        <v>220</v>
      </c>
      <c r="C32" s="390" t="s">
        <v>200</v>
      </c>
      <c r="D32" s="392" t="s">
        <v>200</v>
      </c>
      <c r="E32" s="377">
        <v>5001</v>
      </c>
      <c r="F32" s="392" t="s">
        <v>224</v>
      </c>
      <c r="G32" s="377">
        <v>5804</v>
      </c>
      <c r="H32" s="494">
        <v>2267.31</v>
      </c>
    </row>
    <row r="33" spans="1:8" s="5" customFormat="1" ht="12.75" x14ac:dyDescent="0.2">
      <c r="A33" s="392" t="s">
        <v>225</v>
      </c>
      <c r="B33" s="392" t="s">
        <v>226</v>
      </c>
      <c r="C33" s="390" t="s">
        <v>181</v>
      </c>
      <c r="D33" s="392" t="s">
        <v>227</v>
      </c>
      <c r="E33" s="377">
        <v>6001</v>
      </c>
      <c r="F33" s="392" t="s">
        <v>228</v>
      </c>
      <c r="G33" s="377">
        <v>6101</v>
      </c>
      <c r="H33" s="494">
        <v>1262.1500000000001</v>
      </c>
    </row>
    <row r="34" spans="1:8" s="5" customFormat="1" ht="12.75" x14ac:dyDescent="0.2">
      <c r="A34" s="392" t="s">
        <v>225</v>
      </c>
      <c r="B34" s="392" t="s">
        <v>226</v>
      </c>
      <c r="C34" s="390" t="s">
        <v>181</v>
      </c>
      <c r="D34" s="392" t="s">
        <v>227</v>
      </c>
      <c r="E34" s="377">
        <v>6001</v>
      </c>
      <c r="F34" s="392" t="s">
        <v>229</v>
      </c>
      <c r="G34" s="377">
        <v>6108</v>
      </c>
      <c r="H34" s="494">
        <v>1885.33</v>
      </c>
    </row>
    <row r="35" spans="1:8" s="5" customFormat="1" ht="12.75" x14ac:dyDescent="0.2">
      <c r="A35" s="392" t="s">
        <v>225</v>
      </c>
      <c r="B35" s="387" t="s">
        <v>226</v>
      </c>
      <c r="C35" s="390" t="s">
        <v>181</v>
      </c>
      <c r="D35" s="387" t="s">
        <v>230</v>
      </c>
      <c r="E35" s="377">
        <v>6115</v>
      </c>
      <c r="F35" s="387" t="s">
        <v>230</v>
      </c>
      <c r="G35" s="377">
        <v>6115</v>
      </c>
      <c r="H35" s="494">
        <v>1630.03</v>
      </c>
    </row>
    <row r="36" spans="1:8" s="5" customFormat="1" ht="12.75" x14ac:dyDescent="0.2">
      <c r="A36" s="392" t="s">
        <v>225</v>
      </c>
      <c r="B36" s="387" t="s">
        <v>231</v>
      </c>
      <c r="C36" s="390" t="s">
        <v>181</v>
      </c>
      <c r="D36" s="387" t="s">
        <v>232</v>
      </c>
      <c r="E36" s="377">
        <v>6301</v>
      </c>
      <c r="F36" s="194" t="s">
        <v>232</v>
      </c>
      <c r="G36" s="377">
        <v>6301</v>
      </c>
      <c r="H36" s="494">
        <v>1671.6</v>
      </c>
    </row>
    <row r="37" spans="1:8" s="5" customFormat="1" ht="12.75" x14ac:dyDescent="0.2">
      <c r="A37" s="392" t="s">
        <v>233</v>
      </c>
      <c r="B37" s="392" t="s">
        <v>234</v>
      </c>
      <c r="C37" s="390" t="s">
        <v>181</v>
      </c>
      <c r="D37" s="392" t="s">
        <v>235</v>
      </c>
      <c r="E37" s="377">
        <v>7001</v>
      </c>
      <c r="F37" s="392" t="s">
        <v>234</v>
      </c>
      <c r="G37" s="377">
        <v>7101</v>
      </c>
      <c r="H37" s="494">
        <v>954.19</v>
      </c>
    </row>
    <row r="38" spans="1:8" s="5" customFormat="1" ht="12.75" x14ac:dyDescent="0.2">
      <c r="A38" s="392" t="s">
        <v>233</v>
      </c>
      <c r="B38" s="387" t="s">
        <v>234</v>
      </c>
      <c r="C38" s="390" t="s">
        <v>181</v>
      </c>
      <c r="D38" s="387" t="s">
        <v>236</v>
      </c>
      <c r="E38" s="377">
        <v>7102</v>
      </c>
      <c r="F38" s="387" t="s">
        <v>236</v>
      </c>
      <c r="G38" s="377">
        <v>7102</v>
      </c>
      <c r="H38" s="494">
        <v>1908.96</v>
      </c>
    </row>
    <row r="39" spans="1:8" s="5" customFormat="1" ht="12.75" x14ac:dyDescent="0.2">
      <c r="A39" s="392" t="s">
        <v>233</v>
      </c>
      <c r="B39" s="392" t="s">
        <v>234</v>
      </c>
      <c r="C39" s="390" t="s">
        <v>181</v>
      </c>
      <c r="D39" s="392" t="s">
        <v>235</v>
      </c>
      <c r="E39" s="377">
        <v>7001</v>
      </c>
      <c r="F39" s="392" t="s">
        <v>233</v>
      </c>
      <c r="G39" s="377">
        <v>7105</v>
      </c>
      <c r="H39" s="494">
        <v>1952.25</v>
      </c>
    </row>
    <row r="40" spans="1:8" s="5" customFormat="1" ht="12.75" x14ac:dyDescent="0.2">
      <c r="A40" s="392" t="s">
        <v>233</v>
      </c>
      <c r="B40" s="392" t="s">
        <v>237</v>
      </c>
      <c r="C40" s="390" t="s">
        <v>181</v>
      </c>
      <c r="D40" s="392" t="s">
        <v>238</v>
      </c>
      <c r="E40" s="377">
        <v>7301</v>
      </c>
      <c r="F40" s="193" t="s">
        <v>237</v>
      </c>
      <c r="G40" s="377">
        <v>7301</v>
      </c>
      <c r="H40" s="494">
        <v>2374.6799999999998</v>
      </c>
    </row>
    <row r="41" spans="1:8" s="5" customFormat="1" ht="12.75" x14ac:dyDescent="0.2">
      <c r="A41" s="392" t="s">
        <v>233</v>
      </c>
      <c r="B41" s="392" t="s">
        <v>237</v>
      </c>
      <c r="C41" s="390" t="s">
        <v>181</v>
      </c>
      <c r="D41" s="392" t="s">
        <v>238</v>
      </c>
      <c r="E41" s="377">
        <v>7301</v>
      </c>
      <c r="F41" s="193" t="s">
        <v>239</v>
      </c>
      <c r="G41" s="377">
        <v>7305</v>
      </c>
      <c r="H41" s="521" t="s">
        <v>510</v>
      </c>
    </row>
    <row r="42" spans="1:8" s="5" customFormat="1" ht="12.75" x14ac:dyDescent="0.2">
      <c r="A42" s="392" t="s">
        <v>233</v>
      </c>
      <c r="B42" s="392" t="s">
        <v>237</v>
      </c>
      <c r="C42" s="390" t="s">
        <v>181</v>
      </c>
      <c r="D42" s="392" t="s">
        <v>238</v>
      </c>
      <c r="E42" s="377">
        <v>7301</v>
      </c>
      <c r="F42" s="193" t="s">
        <v>240</v>
      </c>
      <c r="G42" s="377">
        <v>7306</v>
      </c>
      <c r="H42" s="494">
        <v>1683.23</v>
      </c>
    </row>
    <row r="43" spans="1:8" s="5" customFormat="1" ht="12.75" x14ac:dyDescent="0.2">
      <c r="A43" s="392" t="s">
        <v>233</v>
      </c>
      <c r="B43" s="387" t="s">
        <v>241</v>
      </c>
      <c r="C43" s="390" t="s">
        <v>181</v>
      </c>
      <c r="D43" s="387" t="s">
        <v>241</v>
      </c>
      <c r="E43" s="377">
        <v>7401</v>
      </c>
      <c r="F43" s="194" t="s">
        <v>241</v>
      </c>
      <c r="G43" s="377">
        <v>7401</v>
      </c>
      <c r="H43" s="494">
        <v>1870.23</v>
      </c>
    </row>
    <row r="44" spans="1:8" s="5" customFormat="1" ht="12.75" x14ac:dyDescent="0.2">
      <c r="A44" s="392" t="s">
        <v>242</v>
      </c>
      <c r="B44" s="392" t="s">
        <v>243</v>
      </c>
      <c r="C44" s="390" t="s">
        <v>244</v>
      </c>
      <c r="D44" s="392" t="s">
        <v>244</v>
      </c>
      <c r="E44" s="377">
        <v>8001</v>
      </c>
      <c r="F44" s="392" t="s">
        <v>243</v>
      </c>
      <c r="G44" s="377">
        <v>8101</v>
      </c>
      <c r="H44" s="494">
        <v>1793.91</v>
      </c>
    </row>
    <row r="45" spans="1:8" s="5" customFormat="1" ht="12.75" x14ac:dyDescent="0.2">
      <c r="A45" s="392" t="s">
        <v>242</v>
      </c>
      <c r="B45" s="392" t="s">
        <v>243</v>
      </c>
      <c r="C45" s="390" t="s">
        <v>244</v>
      </c>
      <c r="D45" s="392" t="s">
        <v>244</v>
      </c>
      <c r="E45" s="377">
        <v>8001</v>
      </c>
      <c r="F45" s="392" t="s">
        <v>245</v>
      </c>
      <c r="G45" s="377">
        <v>8102</v>
      </c>
      <c r="H45" s="494">
        <v>1614.89</v>
      </c>
    </row>
    <row r="46" spans="1:8" s="5" customFormat="1" ht="12.75" x14ac:dyDescent="0.2">
      <c r="A46" s="392" t="s">
        <v>242</v>
      </c>
      <c r="B46" s="392" t="s">
        <v>243</v>
      </c>
      <c r="C46" s="390" t="s">
        <v>244</v>
      </c>
      <c r="D46" s="392" t="s">
        <v>244</v>
      </c>
      <c r="E46" s="377">
        <v>8001</v>
      </c>
      <c r="F46" s="392" t="s">
        <v>246</v>
      </c>
      <c r="G46" s="377">
        <v>8103</v>
      </c>
      <c r="H46" s="494">
        <v>12065.09</v>
      </c>
    </row>
    <row r="47" spans="1:8" s="5" customFormat="1" ht="12.75" x14ac:dyDescent="0.2">
      <c r="A47" s="392" t="s">
        <v>242</v>
      </c>
      <c r="B47" s="392" t="s">
        <v>243</v>
      </c>
      <c r="C47" s="390" t="s">
        <v>244</v>
      </c>
      <c r="D47" s="392" t="s">
        <v>244</v>
      </c>
      <c r="E47" s="377">
        <v>8001</v>
      </c>
      <c r="F47" s="392" t="s">
        <v>247</v>
      </c>
      <c r="G47" s="377">
        <v>8105</v>
      </c>
      <c r="H47" s="521" t="s">
        <v>510</v>
      </c>
    </row>
    <row r="48" spans="1:8" s="5" customFormat="1" ht="12.75" x14ac:dyDescent="0.2">
      <c r="A48" s="392" t="s">
        <v>242</v>
      </c>
      <c r="B48" s="392" t="s">
        <v>243</v>
      </c>
      <c r="C48" s="390" t="s">
        <v>244</v>
      </c>
      <c r="D48" s="392" t="s">
        <v>244</v>
      </c>
      <c r="E48" s="377">
        <v>8001</v>
      </c>
      <c r="F48" s="392" t="s">
        <v>248</v>
      </c>
      <c r="G48" s="377">
        <v>8106</v>
      </c>
      <c r="H48" s="494">
        <v>2447.3200000000002</v>
      </c>
    </row>
    <row r="49" spans="1:8" s="5" customFormat="1" ht="12.75" x14ac:dyDescent="0.2">
      <c r="A49" s="392" t="s">
        <v>242</v>
      </c>
      <c r="B49" s="392" t="s">
        <v>243</v>
      </c>
      <c r="C49" s="390" t="s">
        <v>244</v>
      </c>
      <c r="D49" s="392" t="s">
        <v>244</v>
      </c>
      <c r="E49" s="377">
        <v>8001</v>
      </c>
      <c r="F49" s="392" t="s">
        <v>249</v>
      </c>
      <c r="G49" s="377">
        <v>8107</v>
      </c>
      <c r="H49" s="494">
        <v>10164.1</v>
      </c>
    </row>
    <row r="50" spans="1:8" s="5" customFormat="1" ht="12.75" x14ac:dyDescent="0.2">
      <c r="A50" s="392" t="s">
        <v>242</v>
      </c>
      <c r="B50" s="392" t="s">
        <v>243</v>
      </c>
      <c r="C50" s="390" t="s">
        <v>244</v>
      </c>
      <c r="D50" s="392" t="s">
        <v>244</v>
      </c>
      <c r="E50" s="377">
        <v>8001</v>
      </c>
      <c r="F50" s="392" t="s">
        <v>250</v>
      </c>
      <c r="G50" s="377">
        <v>8108</v>
      </c>
      <c r="H50" s="494">
        <v>3907.29</v>
      </c>
    </row>
    <row r="51" spans="1:8" s="5" customFormat="1" ht="12.75" x14ac:dyDescent="0.2">
      <c r="A51" s="392" t="s">
        <v>242</v>
      </c>
      <c r="B51" s="392" t="s">
        <v>243</v>
      </c>
      <c r="C51" s="390" t="s">
        <v>244</v>
      </c>
      <c r="D51" s="392" t="s">
        <v>244</v>
      </c>
      <c r="E51" s="377">
        <v>8001</v>
      </c>
      <c r="F51" s="392" t="s">
        <v>251</v>
      </c>
      <c r="G51" s="377">
        <v>8109</v>
      </c>
      <c r="H51" s="494">
        <v>1311.6</v>
      </c>
    </row>
    <row r="52" spans="1:8" s="5" customFormat="1" ht="12.75" x14ac:dyDescent="0.2">
      <c r="A52" s="392" t="s">
        <v>242</v>
      </c>
      <c r="B52" s="392" t="s">
        <v>243</v>
      </c>
      <c r="C52" s="390" t="s">
        <v>244</v>
      </c>
      <c r="D52" s="392" t="s">
        <v>244</v>
      </c>
      <c r="E52" s="377">
        <v>8001</v>
      </c>
      <c r="F52" s="392" t="s">
        <v>252</v>
      </c>
      <c r="G52" s="377">
        <v>8110</v>
      </c>
      <c r="H52" s="494">
        <v>2013.76</v>
      </c>
    </row>
    <row r="53" spans="1:8" s="5" customFormat="1" ht="12.75" x14ac:dyDescent="0.2">
      <c r="A53" s="392" t="s">
        <v>242</v>
      </c>
      <c r="B53" s="392" t="s">
        <v>243</v>
      </c>
      <c r="C53" s="390" t="s">
        <v>244</v>
      </c>
      <c r="D53" s="392" t="s">
        <v>244</v>
      </c>
      <c r="E53" s="377">
        <v>8001</v>
      </c>
      <c r="F53" s="392" t="s">
        <v>253</v>
      </c>
      <c r="G53" s="377">
        <v>8111</v>
      </c>
      <c r="H53" s="494">
        <v>92.28</v>
      </c>
    </row>
    <row r="54" spans="1:8" s="5" customFormat="1" ht="12.75" x14ac:dyDescent="0.2">
      <c r="A54" s="392" t="s">
        <v>242</v>
      </c>
      <c r="B54" s="392" t="s">
        <v>243</v>
      </c>
      <c r="C54" s="390" t="s">
        <v>244</v>
      </c>
      <c r="D54" s="392" t="s">
        <v>244</v>
      </c>
      <c r="E54" s="377">
        <v>8001</v>
      </c>
      <c r="F54" s="392" t="s">
        <v>254</v>
      </c>
      <c r="G54" s="377">
        <v>8112</v>
      </c>
      <c r="H54" s="494">
        <v>1100.54</v>
      </c>
    </row>
    <row r="55" spans="1:8" s="5" customFormat="1" ht="12.75" x14ac:dyDescent="0.2">
      <c r="A55" s="392" t="s">
        <v>242</v>
      </c>
      <c r="B55" s="392" t="s">
        <v>242</v>
      </c>
      <c r="C55" s="390" t="s">
        <v>181</v>
      </c>
      <c r="D55" s="392" t="s">
        <v>255</v>
      </c>
      <c r="E55" s="377">
        <v>8301</v>
      </c>
      <c r="F55" s="392" t="s">
        <v>256</v>
      </c>
      <c r="G55" s="377">
        <v>8301</v>
      </c>
      <c r="H55" s="494">
        <v>1167.5899999999999</v>
      </c>
    </row>
    <row r="56" spans="1:8" s="5" customFormat="1" ht="12.75" x14ac:dyDescent="0.2">
      <c r="A56" s="392" t="s">
        <v>242</v>
      </c>
      <c r="B56" s="392" t="s">
        <v>242</v>
      </c>
      <c r="C56" s="390" t="s">
        <v>181</v>
      </c>
      <c r="D56" s="392" t="s">
        <v>255</v>
      </c>
      <c r="E56" s="377">
        <v>8301</v>
      </c>
      <c r="F56" s="193" t="s">
        <v>257</v>
      </c>
      <c r="G56" s="377">
        <v>8306</v>
      </c>
      <c r="H56" s="494">
        <v>1727.49</v>
      </c>
    </row>
    <row r="57" spans="1:8" s="5" customFormat="1" ht="12.75" x14ac:dyDescent="0.2">
      <c r="A57" s="392" t="s">
        <v>258</v>
      </c>
      <c r="B57" s="392" t="s">
        <v>259</v>
      </c>
      <c r="C57" s="390" t="s">
        <v>181</v>
      </c>
      <c r="D57" s="392" t="s">
        <v>260</v>
      </c>
      <c r="E57" s="377">
        <v>9001</v>
      </c>
      <c r="F57" s="392" t="s">
        <v>261</v>
      </c>
      <c r="G57" s="377">
        <v>9101</v>
      </c>
      <c r="H57" s="494">
        <v>871.92</v>
      </c>
    </row>
    <row r="58" spans="1:8" s="5" customFormat="1" ht="12.75" x14ac:dyDescent="0.2">
      <c r="A58" s="392" t="s">
        <v>258</v>
      </c>
      <c r="B58" s="392" t="s">
        <v>259</v>
      </c>
      <c r="C58" s="390" t="s">
        <v>181</v>
      </c>
      <c r="D58" s="392" t="s">
        <v>260</v>
      </c>
      <c r="E58" s="377">
        <v>9001</v>
      </c>
      <c r="F58" s="392" t="s">
        <v>262</v>
      </c>
      <c r="G58" s="377">
        <v>9112</v>
      </c>
      <c r="H58" s="494">
        <v>1479.23</v>
      </c>
    </row>
    <row r="59" spans="1:8" s="5" customFormat="1" ht="12.75" x14ac:dyDescent="0.2">
      <c r="A59" s="392" t="s">
        <v>258</v>
      </c>
      <c r="B59" s="387" t="s">
        <v>259</v>
      </c>
      <c r="C59" s="390" t="s">
        <v>181</v>
      </c>
      <c r="D59" s="387" t="s">
        <v>263</v>
      </c>
      <c r="E59" s="377">
        <v>9120</v>
      </c>
      <c r="F59" s="387" t="s">
        <v>263</v>
      </c>
      <c r="G59" s="377">
        <v>9120</v>
      </c>
      <c r="H59" s="494">
        <v>1857.45</v>
      </c>
    </row>
    <row r="60" spans="1:8" s="5" customFormat="1" ht="12.75" x14ac:dyDescent="0.2">
      <c r="A60" s="392" t="s">
        <v>258</v>
      </c>
      <c r="B60" s="387" t="s">
        <v>264</v>
      </c>
      <c r="C60" s="390" t="s">
        <v>181</v>
      </c>
      <c r="D60" s="387" t="s">
        <v>265</v>
      </c>
      <c r="E60" s="377">
        <v>9201</v>
      </c>
      <c r="F60" s="387" t="s">
        <v>265</v>
      </c>
      <c r="G60" s="377">
        <v>9201</v>
      </c>
      <c r="H60" s="494">
        <v>1922.12</v>
      </c>
    </row>
    <row r="61" spans="1:8" s="5" customFormat="1" ht="12.75" x14ac:dyDescent="0.2">
      <c r="A61" s="392" t="s">
        <v>266</v>
      </c>
      <c r="B61" s="392" t="s">
        <v>267</v>
      </c>
      <c r="C61" s="390" t="s">
        <v>181</v>
      </c>
      <c r="D61" s="392" t="s">
        <v>268</v>
      </c>
      <c r="E61" s="377">
        <v>10001</v>
      </c>
      <c r="F61" s="392" t="s">
        <v>269</v>
      </c>
      <c r="G61" s="377">
        <v>10101</v>
      </c>
      <c r="H61" s="494">
        <v>2242.1</v>
      </c>
    </row>
    <row r="62" spans="1:8" s="5" customFormat="1" ht="12.75" x14ac:dyDescent="0.2">
      <c r="A62" s="392" t="s">
        <v>266</v>
      </c>
      <c r="B62" s="392" t="s">
        <v>267</v>
      </c>
      <c r="C62" s="390" t="s">
        <v>181</v>
      </c>
      <c r="D62" s="392" t="s">
        <v>268</v>
      </c>
      <c r="E62" s="377">
        <v>10001</v>
      </c>
      <c r="F62" s="392" t="s">
        <v>270</v>
      </c>
      <c r="G62" s="377">
        <v>10109</v>
      </c>
      <c r="H62" s="494">
        <v>1438.51</v>
      </c>
    </row>
    <row r="63" spans="1:8" s="5" customFormat="1" ht="12.75" x14ac:dyDescent="0.2">
      <c r="A63" s="392" t="s">
        <v>266</v>
      </c>
      <c r="B63" s="387" t="s">
        <v>271</v>
      </c>
      <c r="C63" s="390" t="s">
        <v>181</v>
      </c>
      <c r="D63" s="387" t="s">
        <v>272</v>
      </c>
      <c r="E63" s="377">
        <v>10201</v>
      </c>
      <c r="F63" s="387" t="s">
        <v>272</v>
      </c>
      <c r="G63" s="377">
        <v>10201</v>
      </c>
      <c r="H63" s="494">
        <v>3445.35</v>
      </c>
    </row>
    <row r="64" spans="1:8" s="5" customFormat="1" ht="12.75" x14ac:dyDescent="0.2">
      <c r="A64" s="392" t="s">
        <v>266</v>
      </c>
      <c r="B64" s="392" t="s">
        <v>273</v>
      </c>
      <c r="C64" s="390" t="s">
        <v>181</v>
      </c>
      <c r="D64" s="392" t="s">
        <v>273</v>
      </c>
      <c r="E64" s="377">
        <v>10301</v>
      </c>
      <c r="F64" s="392" t="s">
        <v>273</v>
      </c>
      <c r="G64" s="377">
        <v>10301</v>
      </c>
      <c r="H64" s="494">
        <v>1091.3</v>
      </c>
    </row>
    <row r="65" spans="1:8" s="5" customFormat="1" ht="12.75" x14ac:dyDescent="0.2">
      <c r="A65" s="392" t="s">
        <v>274</v>
      </c>
      <c r="B65" s="387" t="s">
        <v>275</v>
      </c>
      <c r="C65" s="390" t="s">
        <v>181</v>
      </c>
      <c r="D65" s="387" t="s">
        <v>275</v>
      </c>
      <c r="E65" s="377">
        <v>11101</v>
      </c>
      <c r="F65" s="387" t="s">
        <v>275</v>
      </c>
      <c r="G65" s="377">
        <v>11101</v>
      </c>
      <c r="H65" s="494">
        <v>1118.82</v>
      </c>
    </row>
    <row r="66" spans="1:8" s="5" customFormat="1" ht="12.75" x14ac:dyDescent="0.2">
      <c r="A66" s="392" t="s">
        <v>276</v>
      </c>
      <c r="B66" s="392" t="s">
        <v>276</v>
      </c>
      <c r="C66" s="390" t="s">
        <v>181</v>
      </c>
      <c r="D66" s="392" t="s">
        <v>277</v>
      </c>
      <c r="E66" s="377">
        <v>12101</v>
      </c>
      <c r="F66" s="193" t="s">
        <v>277</v>
      </c>
      <c r="G66" s="377">
        <v>12101</v>
      </c>
      <c r="H66" s="494">
        <v>833.51</v>
      </c>
    </row>
    <row r="67" spans="1:8" s="5" customFormat="1" ht="12.75" x14ac:dyDescent="0.2">
      <c r="A67" s="392" t="s">
        <v>278</v>
      </c>
      <c r="B67" s="392" t="s">
        <v>279</v>
      </c>
      <c r="C67" s="390" t="s">
        <v>280</v>
      </c>
      <c r="D67" s="392" t="s">
        <v>280</v>
      </c>
      <c r="E67" s="377">
        <v>13001</v>
      </c>
      <c r="F67" s="392" t="s">
        <v>279</v>
      </c>
      <c r="G67" s="377">
        <v>13101</v>
      </c>
      <c r="H67" s="494">
        <v>850.96</v>
      </c>
    </row>
    <row r="68" spans="1:8" s="5" customFormat="1" ht="12.75" x14ac:dyDescent="0.2">
      <c r="A68" s="392" t="s">
        <v>278</v>
      </c>
      <c r="B68" s="392" t="s">
        <v>279</v>
      </c>
      <c r="C68" s="390" t="s">
        <v>280</v>
      </c>
      <c r="D68" s="392" t="s">
        <v>280</v>
      </c>
      <c r="E68" s="377">
        <v>13001</v>
      </c>
      <c r="F68" s="392" t="s">
        <v>281</v>
      </c>
      <c r="G68" s="377">
        <v>13102</v>
      </c>
      <c r="H68" s="494">
        <v>804.34</v>
      </c>
    </row>
    <row r="69" spans="1:8" s="5" customFormat="1" ht="12.75" x14ac:dyDescent="0.2">
      <c r="A69" s="392" t="s">
        <v>278</v>
      </c>
      <c r="B69" s="392" t="s">
        <v>279</v>
      </c>
      <c r="C69" s="390" t="s">
        <v>280</v>
      </c>
      <c r="D69" s="392" t="s">
        <v>280</v>
      </c>
      <c r="E69" s="377">
        <v>13001</v>
      </c>
      <c r="F69" s="392" t="s">
        <v>282</v>
      </c>
      <c r="G69" s="377">
        <v>13103</v>
      </c>
      <c r="H69" s="494">
        <v>697.24</v>
      </c>
    </row>
    <row r="70" spans="1:8" s="5" customFormat="1" ht="12.75" x14ac:dyDescent="0.2">
      <c r="A70" s="392" t="s">
        <v>278</v>
      </c>
      <c r="B70" s="392" t="s">
        <v>279</v>
      </c>
      <c r="C70" s="390" t="s">
        <v>280</v>
      </c>
      <c r="D70" s="392" t="s">
        <v>280</v>
      </c>
      <c r="E70" s="377">
        <v>13001</v>
      </c>
      <c r="F70" s="392" t="s">
        <v>283</v>
      </c>
      <c r="G70" s="377">
        <v>13104</v>
      </c>
      <c r="H70" s="494">
        <v>850.04</v>
      </c>
    </row>
    <row r="71" spans="1:8" s="5" customFormat="1" ht="12.75" x14ac:dyDescent="0.2">
      <c r="A71" s="392" t="s">
        <v>278</v>
      </c>
      <c r="B71" s="392" t="s">
        <v>279</v>
      </c>
      <c r="C71" s="390" t="s">
        <v>280</v>
      </c>
      <c r="D71" s="392" t="s">
        <v>280</v>
      </c>
      <c r="E71" s="377">
        <v>13001</v>
      </c>
      <c r="F71" s="392" t="s">
        <v>284</v>
      </c>
      <c r="G71" s="377">
        <v>13105</v>
      </c>
      <c r="H71" s="494">
        <v>1390.02</v>
      </c>
    </row>
    <row r="72" spans="1:8" s="5" customFormat="1" ht="12.75" x14ac:dyDescent="0.2">
      <c r="A72" s="392" t="s">
        <v>278</v>
      </c>
      <c r="B72" s="392" t="s">
        <v>279</v>
      </c>
      <c r="C72" s="390" t="s">
        <v>280</v>
      </c>
      <c r="D72" s="392" t="s">
        <v>280</v>
      </c>
      <c r="E72" s="377">
        <v>13001</v>
      </c>
      <c r="F72" s="392" t="s">
        <v>285</v>
      </c>
      <c r="G72" s="377">
        <v>13106</v>
      </c>
      <c r="H72" s="494">
        <v>904.07</v>
      </c>
    </row>
    <row r="73" spans="1:8" s="5" customFormat="1" ht="12.75" x14ac:dyDescent="0.2">
      <c r="A73" s="392" t="s">
        <v>278</v>
      </c>
      <c r="B73" s="392" t="s">
        <v>279</v>
      </c>
      <c r="C73" s="390" t="s">
        <v>280</v>
      </c>
      <c r="D73" s="392" t="s">
        <v>280</v>
      </c>
      <c r="E73" s="377">
        <v>13001</v>
      </c>
      <c r="F73" s="392" t="s">
        <v>286</v>
      </c>
      <c r="G73" s="377">
        <v>13107</v>
      </c>
      <c r="H73" s="494">
        <v>2063.77</v>
      </c>
    </row>
    <row r="74" spans="1:8" s="5" customFormat="1" ht="12.75" x14ac:dyDescent="0.2">
      <c r="A74" s="392" t="s">
        <v>278</v>
      </c>
      <c r="B74" s="392" t="s">
        <v>279</v>
      </c>
      <c r="C74" s="390" t="s">
        <v>280</v>
      </c>
      <c r="D74" s="392" t="s">
        <v>280</v>
      </c>
      <c r="E74" s="377">
        <v>13001</v>
      </c>
      <c r="F74" s="392" t="s">
        <v>287</v>
      </c>
      <c r="G74" s="377">
        <v>13108</v>
      </c>
      <c r="H74" s="494">
        <v>1477.51</v>
      </c>
    </row>
    <row r="75" spans="1:8" s="5" customFormat="1" ht="12.75" x14ac:dyDescent="0.2">
      <c r="A75" s="392" t="s">
        <v>278</v>
      </c>
      <c r="B75" s="392" t="s">
        <v>279</v>
      </c>
      <c r="C75" s="390" t="s">
        <v>280</v>
      </c>
      <c r="D75" s="392" t="s">
        <v>280</v>
      </c>
      <c r="E75" s="377">
        <v>13001</v>
      </c>
      <c r="F75" s="392" t="s">
        <v>288</v>
      </c>
      <c r="G75" s="377">
        <v>13109</v>
      </c>
      <c r="H75" s="494">
        <v>1504.05</v>
      </c>
    </row>
    <row r="76" spans="1:8" s="5" customFormat="1" ht="12.75" x14ac:dyDescent="0.2">
      <c r="A76" s="392" t="s">
        <v>278</v>
      </c>
      <c r="B76" s="392" t="s">
        <v>279</v>
      </c>
      <c r="C76" s="390" t="s">
        <v>280</v>
      </c>
      <c r="D76" s="392" t="s">
        <v>280</v>
      </c>
      <c r="E76" s="377">
        <v>13001</v>
      </c>
      <c r="F76" s="392" t="s">
        <v>289</v>
      </c>
      <c r="G76" s="377">
        <v>13110</v>
      </c>
      <c r="H76" s="494">
        <v>1691.64</v>
      </c>
    </row>
    <row r="77" spans="1:8" s="5" customFormat="1" ht="12.75" x14ac:dyDescent="0.2">
      <c r="A77" s="392" t="s">
        <v>278</v>
      </c>
      <c r="B77" s="392" t="s">
        <v>279</v>
      </c>
      <c r="C77" s="390" t="s">
        <v>280</v>
      </c>
      <c r="D77" s="392" t="s">
        <v>280</v>
      </c>
      <c r="E77" s="377">
        <v>13001</v>
      </c>
      <c r="F77" s="392" t="s">
        <v>290</v>
      </c>
      <c r="G77" s="377">
        <v>13111</v>
      </c>
      <c r="H77" s="494">
        <v>1225.67</v>
      </c>
    </row>
    <row r="78" spans="1:8" s="5" customFormat="1" ht="12.75" x14ac:dyDescent="0.2">
      <c r="A78" s="392" t="s">
        <v>278</v>
      </c>
      <c r="B78" s="392" t="s">
        <v>279</v>
      </c>
      <c r="C78" s="390" t="s">
        <v>280</v>
      </c>
      <c r="D78" s="392" t="s">
        <v>280</v>
      </c>
      <c r="E78" s="377">
        <v>13001</v>
      </c>
      <c r="F78" s="392" t="s">
        <v>291</v>
      </c>
      <c r="G78" s="377">
        <v>13112</v>
      </c>
      <c r="H78" s="494">
        <v>1534.94</v>
      </c>
    </row>
    <row r="79" spans="1:8" s="5" customFormat="1" ht="12.75" x14ac:dyDescent="0.2">
      <c r="A79" s="392" t="s">
        <v>278</v>
      </c>
      <c r="B79" s="392" t="s">
        <v>279</v>
      </c>
      <c r="C79" s="390" t="s">
        <v>280</v>
      </c>
      <c r="D79" s="392" t="s">
        <v>280</v>
      </c>
      <c r="E79" s="377">
        <v>13001</v>
      </c>
      <c r="F79" s="392" t="s">
        <v>292</v>
      </c>
      <c r="G79" s="377">
        <v>13113</v>
      </c>
      <c r="H79" s="494">
        <v>947.26</v>
      </c>
    </row>
    <row r="80" spans="1:8" s="5" customFormat="1" ht="12.75" x14ac:dyDescent="0.2">
      <c r="A80" s="392" t="s">
        <v>278</v>
      </c>
      <c r="B80" s="392" t="s">
        <v>279</v>
      </c>
      <c r="C80" s="390" t="s">
        <v>280</v>
      </c>
      <c r="D80" s="392" t="s">
        <v>280</v>
      </c>
      <c r="E80" s="377">
        <v>13001</v>
      </c>
      <c r="F80" s="392" t="s">
        <v>293</v>
      </c>
      <c r="G80" s="377">
        <v>13114</v>
      </c>
      <c r="H80" s="494">
        <v>932.81</v>
      </c>
    </row>
    <row r="81" spans="1:8" s="5" customFormat="1" ht="12.75" x14ac:dyDescent="0.2">
      <c r="A81" s="392" t="s">
        <v>278</v>
      </c>
      <c r="B81" s="392" t="s">
        <v>279</v>
      </c>
      <c r="C81" s="390" t="s">
        <v>280</v>
      </c>
      <c r="D81" s="392" t="s">
        <v>280</v>
      </c>
      <c r="E81" s="377">
        <v>13001</v>
      </c>
      <c r="F81" s="392" t="s">
        <v>294</v>
      </c>
      <c r="G81" s="377">
        <v>13115</v>
      </c>
      <c r="H81" s="494">
        <v>1545.93</v>
      </c>
    </row>
    <row r="82" spans="1:8" s="5" customFormat="1" ht="12.75" x14ac:dyDescent="0.2">
      <c r="A82" s="392" t="s">
        <v>278</v>
      </c>
      <c r="B82" s="392" t="s">
        <v>279</v>
      </c>
      <c r="C82" s="390" t="s">
        <v>280</v>
      </c>
      <c r="D82" s="392" t="s">
        <v>280</v>
      </c>
      <c r="E82" s="377">
        <v>13001</v>
      </c>
      <c r="F82" s="392" t="s">
        <v>295</v>
      </c>
      <c r="G82" s="377">
        <v>13116</v>
      </c>
      <c r="H82" s="494">
        <v>825.1</v>
      </c>
    </row>
    <row r="83" spans="1:8" s="5" customFormat="1" ht="12.75" x14ac:dyDescent="0.2">
      <c r="A83" s="392" t="s">
        <v>278</v>
      </c>
      <c r="B83" s="392" t="s">
        <v>279</v>
      </c>
      <c r="C83" s="390" t="s">
        <v>280</v>
      </c>
      <c r="D83" s="392" t="s">
        <v>280</v>
      </c>
      <c r="E83" s="377">
        <v>13001</v>
      </c>
      <c r="F83" s="392" t="s">
        <v>296</v>
      </c>
      <c r="G83" s="377">
        <v>13117</v>
      </c>
      <c r="H83" s="494">
        <v>597.67999999999995</v>
      </c>
    </row>
    <row r="84" spans="1:8" s="5" customFormat="1" ht="12.75" x14ac:dyDescent="0.2">
      <c r="A84" s="392" t="s">
        <v>278</v>
      </c>
      <c r="B84" s="392" t="s">
        <v>279</v>
      </c>
      <c r="C84" s="390" t="s">
        <v>280</v>
      </c>
      <c r="D84" s="392" t="s">
        <v>280</v>
      </c>
      <c r="E84" s="377">
        <v>13001</v>
      </c>
      <c r="F84" s="392" t="s">
        <v>297</v>
      </c>
      <c r="G84" s="377">
        <v>13118</v>
      </c>
      <c r="H84" s="494">
        <v>833.95</v>
      </c>
    </row>
    <row r="85" spans="1:8" s="577" customFormat="1" ht="12.75" x14ac:dyDescent="0.2">
      <c r="A85" s="392" t="s">
        <v>278</v>
      </c>
      <c r="B85" s="392" t="s">
        <v>279</v>
      </c>
      <c r="C85" s="390" t="s">
        <v>280</v>
      </c>
      <c r="D85" s="392" t="s">
        <v>280</v>
      </c>
      <c r="E85" s="377">
        <v>13001</v>
      </c>
      <c r="F85" s="392" t="s">
        <v>298</v>
      </c>
      <c r="G85" s="377">
        <v>13119</v>
      </c>
      <c r="H85" s="494">
        <v>814.08</v>
      </c>
    </row>
    <row r="86" spans="1:8" s="577" customFormat="1" ht="12.75" x14ac:dyDescent="0.2">
      <c r="A86" s="392" t="s">
        <v>278</v>
      </c>
      <c r="B86" s="392" t="s">
        <v>279</v>
      </c>
      <c r="C86" s="390" t="s">
        <v>280</v>
      </c>
      <c r="D86" s="392" t="s">
        <v>280</v>
      </c>
      <c r="E86" s="377">
        <v>13001</v>
      </c>
      <c r="F86" s="392" t="s">
        <v>299</v>
      </c>
      <c r="G86" s="377">
        <v>13120</v>
      </c>
      <c r="H86" s="494">
        <v>1087.08</v>
      </c>
    </row>
    <row r="87" spans="1:8" s="577" customFormat="1" ht="12.75" x14ac:dyDescent="0.2">
      <c r="A87" s="392" t="s">
        <v>278</v>
      </c>
      <c r="B87" s="392" t="s">
        <v>279</v>
      </c>
      <c r="C87" s="390" t="s">
        <v>280</v>
      </c>
      <c r="D87" s="392" t="s">
        <v>280</v>
      </c>
      <c r="E87" s="377">
        <v>13001</v>
      </c>
      <c r="F87" s="392" t="s">
        <v>300</v>
      </c>
      <c r="G87" s="377">
        <v>13121</v>
      </c>
      <c r="H87" s="494">
        <v>772.79</v>
      </c>
    </row>
    <row r="88" spans="1:8" s="577" customFormat="1" ht="12.75" x14ac:dyDescent="0.2">
      <c r="A88" s="392" t="s">
        <v>278</v>
      </c>
      <c r="B88" s="392" t="s">
        <v>279</v>
      </c>
      <c r="C88" s="390" t="s">
        <v>280</v>
      </c>
      <c r="D88" s="392" t="s">
        <v>280</v>
      </c>
      <c r="E88" s="377">
        <v>13001</v>
      </c>
      <c r="F88" s="392" t="s">
        <v>301</v>
      </c>
      <c r="G88" s="377">
        <v>13122</v>
      </c>
      <c r="H88" s="494">
        <v>1008.12</v>
      </c>
    </row>
    <row r="89" spans="1:8" s="577" customFormat="1" ht="12.75" x14ac:dyDescent="0.2">
      <c r="A89" s="392" t="s">
        <v>278</v>
      </c>
      <c r="B89" s="392" t="s">
        <v>279</v>
      </c>
      <c r="C89" s="390" t="s">
        <v>280</v>
      </c>
      <c r="D89" s="392" t="s">
        <v>280</v>
      </c>
      <c r="E89" s="377">
        <v>13001</v>
      </c>
      <c r="F89" s="392" t="s">
        <v>302</v>
      </c>
      <c r="G89" s="377">
        <v>13123</v>
      </c>
      <c r="H89" s="494">
        <v>852.25</v>
      </c>
    </row>
    <row r="90" spans="1:8" s="577" customFormat="1" ht="12.75" x14ac:dyDescent="0.2">
      <c r="A90" s="392" t="s">
        <v>278</v>
      </c>
      <c r="B90" s="392" t="s">
        <v>279</v>
      </c>
      <c r="C90" s="390" t="s">
        <v>280</v>
      </c>
      <c r="D90" s="392" t="s">
        <v>280</v>
      </c>
      <c r="E90" s="377">
        <v>13001</v>
      </c>
      <c r="F90" s="392" t="s">
        <v>303</v>
      </c>
      <c r="G90" s="377">
        <v>13124</v>
      </c>
      <c r="H90" s="494">
        <v>1180.17</v>
      </c>
    </row>
    <row r="91" spans="1:8" s="577" customFormat="1" ht="12.75" x14ac:dyDescent="0.2">
      <c r="A91" s="392" t="s">
        <v>278</v>
      </c>
      <c r="B91" s="392" t="s">
        <v>279</v>
      </c>
      <c r="C91" s="390" t="s">
        <v>280</v>
      </c>
      <c r="D91" s="392" t="s">
        <v>280</v>
      </c>
      <c r="E91" s="377">
        <v>13001</v>
      </c>
      <c r="F91" s="392" t="s">
        <v>304</v>
      </c>
      <c r="G91" s="377">
        <v>13125</v>
      </c>
      <c r="H91" s="494">
        <v>1037.81</v>
      </c>
    </row>
    <row r="92" spans="1:8" s="577" customFormat="1" ht="12.75" x14ac:dyDescent="0.2">
      <c r="A92" s="392" t="s">
        <v>278</v>
      </c>
      <c r="B92" s="392" t="s">
        <v>279</v>
      </c>
      <c r="C92" s="390" t="s">
        <v>280</v>
      </c>
      <c r="D92" s="392" t="s">
        <v>280</v>
      </c>
      <c r="E92" s="377">
        <v>13001</v>
      </c>
      <c r="F92" s="392" t="s">
        <v>305</v>
      </c>
      <c r="G92" s="377">
        <v>13126</v>
      </c>
      <c r="H92" s="494">
        <v>1297.3800000000001</v>
      </c>
    </row>
    <row r="93" spans="1:8" s="577" customFormat="1" ht="12.75" x14ac:dyDescent="0.2">
      <c r="A93" s="392" t="s">
        <v>278</v>
      </c>
      <c r="B93" s="392" t="s">
        <v>279</v>
      </c>
      <c r="C93" s="390" t="s">
        <v>280</v>
      </c>
      <c r="D93" s="392" t="s">
        <v>280</v>
      </c>
      <c r="E93" s="377">
        <v>13001</v>
      </c>
      <c r="F93" s="392" t="s">
        <v>306</v>
      </c>
      <c r="G93" s="377">
        <v>13127</v>
      </c>
      <c r="H93" s="494">
        <v>1444.87</v>
      </c>
    </row>
    <row r="94" spans="1:8" s="577" customFormat="1" ht="12.75" x14ac:dyDescent="0.2">
      <c r="A94" s="392" t="s">
        <v>278</v>
      </c>
      <c r="B94" s="392" t="s">
        <v>279</v>
      </c>
      <c r="C94" s="390" t="s">
        <v>280</v>
      </c>
      <c r="D94" s="392" t="s">
        <v>280</v>
      </c>
      <c r="E94" s="377">
        <v>13001</v>
      </c>
      <c r="F94" s="392" t="s">
        <v>307</v>
      </c>
      <c r="G94" s="377">
        <v>13128</v>
      </c>
      <c r="H94" s="494">
        <v>1179.75</v>
      </c>
    </row>
    <row r="95" spans="1:8" s="577" customFormat="1" ht="12.75" x14ac:dyDescent="0.2">
      <c r="A95" s="392" t="s">
        <v>278</v>
      </c>
      <c r="B95" s="392" t="s">
        <v>279</v>
      </c>
      <c r="C95" s="390" t="s">
        <v>280</v>
      </c>
      <c r="D95" s="392" t="s">
        <v>280</v>
      </c>
      <c r="E95" s="377">
        <v>13001</v>
      </c>
      <c r="F95" s="392" t="s">
        <v>308</v>
      </c>
      <c r="G95" s="377">
        <v>13129</v>
      </c>
      <c r="H95" s="494">
        <v>682.74</v>
      </c>
    </row>
    <row r="96" spans="1:8" s="577" customFormat="1" ht="12.75" x14ac:dyDescent="0.2">
      <c r="A96" s="392" t="s">
        <v>278</v>
      </c>
      <c r="B96" s="392" t="s">
        <v>279</v>
      </c>
      <c r="C96" s="390" t="s">
        <v>280</v>
      </c>
      <c r="D96" s="392" t="s">
        <v>280</v>
      </c>
      <c r="E96" s="377">
        <v>13001</v>
      </c>
      <c r="F96" s="392" t="s">
        <v>309</v>
      </c>
      <c r="G96" s="377">
        <v>13130</v>
      </c>
      <c r="H96" s="494">
        <v>1299.8800000000001</v>
      </c>
    </row>
    <row r="97" spans="1:8" s="577" customFormat="1" ht="12.75" x14ac:dyDescent="0.2">
      <c r="A97" s="392" t="s">
        <v>278</v>
      </c>
      <c r="B97" s="392" t="s">
        <v>279</v>
      </c>
      <c r="C97" s="390" t="s">
        <v>280</v>
      </c>
      <c r="D97" s="392" t="s">
        <v>280</v>
      </c>
      <c r="E97" s="377">
        <v>13001</v>
      </c>
      <c r="F97" s="392" t="s">
        <v>310</v>
      </c>
      <c r="G97" s="377">
        <v>13131</v>
      </c>
      <c r="H97" s="494">
        <v>1178.96</v>
      </c>
    </row>
    <row r="98" spans="1:8" s="577" customFormat="1" ht="12.75" x14ac:dyDescent="0.2">
      <c r="A98" s="392" t="s">
        <v>278</v>
      </c>
      <c r="B98" s="392" t="s">
        <v>279</v>
      </c>
      <c r="C98" s="390" t="s">
        <v>280</v>
      </c>
      <c r="D98" s="392" t="s">
        <v>280</v>
      </c>
      <c r="E98" s="377">
        <v>13001</v>
      </c>
      <c r="F98" s="392" t="s">
        <v>311</v>
      </c>
      <c r="G98" s="377">
        <v>13132</v>
      </c>
      <c r="H98" s="494">
        <v>1017.44</v>
      </c>
    </row>
    <row r="99" spans="1:8" s="577" customFormat="1" ht="12.75" x14ac:dyDescent="0.2">
      <c r="A99" s="392" t="s">
        <v>278</v>
      </c>
      <c r="B99" s="392" t="s">
        <v>312</v>
      </c>
      <c r="C99" s="390" t="s">
        <v>280</v>
      </c>
      <c r="D99" s="392" t="s">
        <v>280</v>
      </c>
      <c r="E99" s="377">
        <v>13001</v>
      </c>
      <c r="F99" s="392" t="s">
        <v>313</v>
      </c>
      <c r="G99" s="377">
        <v>13201</v>
      </c>
      <c r="H99" s="494">
        <v>1312.32</v>
      </c>
    </row>
    <row r="100" spans="1:8" s="577" customFormat="1" ht="12.75" x14ac:dyDescent="0.2">
      <c r="A100" s="392" t="s">
        <v>278</v>
      </c>
      <c r="B100" s="392" t="s">
        <v>312</v>
      </c>
      <c r="C100" s="390" t="s">
        <v>280</v>
      </c>
      <c r="D100" s="392" t="s">
        <v>280</v>
      </c>
      <c r="E100" s="377">
        <v>13001</v>
      </c>
      <c r="F100" s="392" t="s">
        <v>314</v>
      </c>
      <c r="G100" s="377">
        <v>13202</v>
      </c>
      <c r="H100" s="494">
        <v>1348.29</v>
      </c>
    </row>
    <row r="101" spans="1:8" s="577" customFormat="1" ht="12.75" x14ac:dyDescent="0.2">
      <c r="A101" s="392" t="s">
        <v>278</v>
      </c>
      <c r="B101" s="392" t="s">
        <v>312</v>
      </c>
      <c r="C101" s="390" t="s">
        <v>280</v>
      </c>
      <c r="D101" s="392" t="s">
        <v>280</v>
      </c>
      <c r="E101" s="377">
        <v>13001</v>
      </c>
      <c r="F101" s="392" t="s">
        <v>315</v>
      </c>
      <c r="G101" s="377">
        <v>13203</v>
      </c>
      <c r="H101" s="494">
        <v>1819.16</v>
      </c>
    </row>
    <row r="102" spans="1:8" s="577" customFormat="1" ht="12.75" x14ac:dyDescent="0.2">
      <c r="A102" s="392" t="s">
        <v>278</v>
      </c>
      <c r="B102" s="392" t="s">
        <v>316</v>
      </c>
      <c r="C102" s="390" t="s">
        <v>280</v>
      </c>
      <c r="D102" s="392" t="s">
        <v>280</v>
      </c>
      <c r="E102" s="377">
        <v>13001</v>
      </c>
      <c r="F102" s="392" t="s">
        <v>317</v>
      </c>
      <c r="G102" s="377">
        <v>13301</v>
      </c>
      <c r="H102" s="494">
        <v>904.18</v>
      </c>
    </row>
    <row r="103" spans="1:8" s="577" customFormat="1" ht="12.75" x14ac:dyDescent="0.2">
      <c r="A103" s="392" t="s">
        <v>278</v>
      </c>
      <c r="B103" s="392" t="s">
        <v>316</v>
      </c>
      <c r="C103" s="390" t="s">
        <v>280</v>
      </c>
      <c r="D103" s="392" t="s">
        <v>280</v>
      </c>
      <c r="E103" s="377">
        <v>13001</v>
      </c>
      <c r="F103" s="392" t="s">
        <v>318</v>
      </c>
      <c r="G103" s="377">
        <v>13302</v>
      </c>
      <c r="H103" s="494">
        <v>713.58</v>
      </c>
    </row>
    <row r="104" spans="1:8" s="577" customFormat="1" ht="12.75" x14ac:dyDescent="0.2">
      <c r="A104" s="392" t="s">
        <v>278</v>
      </c>
      <c r="B104" s="392" t="s">
        <v>316</v>
      </c>
      <c r="C104" s="390" t="s">
        <v>280</v>
      </c>
      <c r="D104" s="392" t="s">
        <v>280</v>
      </c>
      <c r="E104" s="377">
        <v>13001</v>
      </c>
      <c r="F104" s="392" t="s">
        <v>319</v>
      </c>
      <c r="G104" s="377">
        <v>13303</v>
      </c>
      <c r="H104" s="494">
        <v>85.32</v>
      </c>
    </row>
    <row r="105" spans="1:8" s="577" customFormat="1" ht="12.75" x14ac:dyDescent="0.2">
      <c r="A105" s="392" t="s">
        <v>278</v>
      </c>
      <c r="B105" s="392" t="s">
        <v>320</v>
      </c>
      <c r="C105" s="390" t="s">
        <v>280</v>
      </c>
      <c r="D105" s="392" t="s">
        <v>280</v>
      </c>
      <c r="E105" s="377">
        <v>13001</v>
      </c>
      <c r="F105" s="392" t="s">
        <v>321</v>
      </c>
      <c r="G105" s="377">
        <v>13401</v>
      </c>
      <c r="H105" s="494">
        <v>1562.91</v>
      </c>
    </row>
    <row r="106" spans="1:8" s="577" customFormat="1" ht="12.75" x14ac:dyDescent="0.2">
      <c r="A106" s="392" t="s">
        <v>278</v>
      </c>
      <c r="B106" s="392" t="s">
        <v>320</v>
      </c>
      <c r="C106" s="390" t="s">
        <v>280</v>
      </c>
      <c r="D106" s="392" t="s">
        <v>280</v>
      </c>
      <c r="E106" s="377">
        <v>13001</v>
      </c>
      <c r="F106" s="392" t="s">
        <v>322</v>
      </c>
      <c r="G106" s="377">
        <v>13402</v>
      </c>
      <c r="H106" s="494">
        <v>1476.69</v>
      </c>
    </row>
    <row r="107" spans="1:8" s="577" customFormat="1" ht="12.75" x14ac:dyDescent="0.2">
      <c r="A107" s="392" t="s">
        <v>278</v>
      </c>
      <c r="B107" s="392" t="s">
        <v>320</v>
      </c>
      <c r="C107" s="390" t="s">
        <v>280</v>
      </c>
      <c r="D107" s="392" t="s">
        <v>280</v>
      </c>
      <c r="E107" s="377">
        <v>13001</v>
      </c>
      <c r="F107" s="392" t="s">
        <v>323</v>
      </c>
      <c r="G107" s="377">
        <v>13403</v>
      </c>
      <c r="H107" s="521" t="s">
        <v>510</v>
      </c>
    </row>
    <row r="108" spans="1:8" s="577" customFormat="1" ht="12.75" x14ac:dyDescent="0.2">
      <c r="A108" s="392" t="s">
        <v>278</v>
      </c>
      <c r="B108" s="392" t="s">
        <v>320</v>
      </c>
      <c r="C108" s="390" t="s">
        <v>280</v>
      </c>
      <c r="D108" s="392" t="s">
        <v>280</v>
      </c>
      <c r="E108" s="377">
        <v>13001</v>
      </c>
      <c r="F108" s="392" t="s">
        <v>324</v>
      </c>
      <c r="G108" s="377">
        <v>13404</v>
      </c>
      <c r="H108" s="521" t="s">
        <v>510</v>
      </c>
    </row>
    <row r="109" spans="1:8" s="577" customFormat="1" ht="12.75" x14ac:dyDescent="0.2">
      <c r="A109" s="392" t="s">
        <v>278</v>
      </c>
      <c r="B109" s="392" t="s">
        <v>325</v>
      </c>
      <c r="C109" s="390" t="s">
        <v>181</v>
      </c>
      <c r="D109" s="392" t="s">
        <v>325</v>
      </c>
      <c r="E109" s="377">
        <v>13501</v>
      </c>
      <c r="F109" s="193" t="s">
        <v>325</v>
      </c>
      <c r="G109" s="377">
        <v>13501</v>
      </c>
      <c r="H109" s="494">
        <v>1667.87</v>
      </c>
    </row>
    <row r="110" spans="1:8" s="577" customFormat="1" ht="12.75" x14ac:dyDescent="0.2">
      <c r="A110" s="392" t="s">
        <v>278</v>
      </c>
      <c r="B110" s="392" t="s">
        <v>326</v>
      </c>
      <c r="C110" s="390" t="s">
        <v>280</v>
      </c>
      <c r="D110" s="392" t="s">
        <v>280</v>
      </c>
      <c r="E110" s="377">
        <v>13001</v>
      </c>
      <c r="F110" s="392" t="s">
        <v>326</v>
      </c>
      <c r="G110" s="377">
        <v>13601</v>
      </c>
      <c r="H110" s="494">
        <v>2107.7800000000002</v>
      </c>
    </row>
    <row r="111" spans="1:8" s="577" customFormat="1" ht="12.75" x14ac:dyDescent="0.2">
      <c r="A111" s="392" t="s">
        <v>278</v>
      </c>
      <c r="B111" s="392" t="s">
        <v>326</v>
      </c>
      <c r="C111" s="390" t="s">
        <v>280</v>
      </c>
      <c r="D111" s="392" t="s">
        <v>280</v>
      </c>
      <c r="E111" s="377">
        <v>13001</v>
      </c>
      <c r="F111" s="392" t="s">
        <v>327</v>
      </c>
      <c r="G111" s="377">
        <v>13602</v>
      </c>
      <c r="H111" s="521" t="s">
        <v>510</v>
      </c>
    </row>
    <row r="112" spans="1:8" s="577" customFormat="1" ht="12.75" x14ac:dyDescent="0.2">
      <c r="A112" s="392" t="s">
        <v>278</v>
      </c>
      <c r="B112" s="392" t="s">
        <v>326</v>
      </c>
      <c r="C112" s="390" t="s">
        <v>280</v>
      </c>
      <c r="D112" s="392" t="s">
        <v>280</v>
      </c>
      <c r="E112" s="377">
        <v>13001</v>
      </c>
      <c r="F112" s="392" t="s">
        <v>328</v>
      </c>
      <c r="G112" s="377">
        <v>13603</v>
      </c>
      <c r="H112" s="521" t="s">
        <v>510</v>
      </c>
    </row>
    <row r="113" spans="1:8" s="577" customFormat="1" ht="12.75" x14ac:dyDescent="0.2">
      <c r="A113" s="392" t="s">
        <v>278</v>
      </c>
      <c r="B113" s="392" t="s">
        <v>326</v>
      </c>
      <c r="C113" s="390" t="s">
        <v>280</v>
      </c>
      <c r="D113" s="392" t="s">
        <v>280</v>
      </c>
      <c r="E113" s="377">
        <v>13001</v>
      </c>
      <c r="F113" s="392" t="s">
        <v>329</v>
      </c>
      <c r="G113" s="377">
        <v>13604</v>
      </c>
      <c r="H113" s="494">
        <v>2455.8200000000002</v>
      </c>
    </row>
    <row r="114" spans="1:8" s="577" customFormat="1" ht="12.75" x14ac:dyDescent="0.2">
      <c r="A114" s="392" t="s">
        <v>278</v>
      </c>
      <c r="B114" s="392" t="s">
        <v>326</v>
      </c>
      <c r="C114" s="390" t="s">
        <v>280</v>
      </c>
      <c r="D114" s="392" t="s">
        <v>280</v>
      </c>
      <c r="E114" s="377">
        <v>13001</v>
      </c>
      <c r="F114" s="392" t="s">
        <v>330</v>
      </c>
      <c r="G114" s="377">
        <v>13605</v>
      </c>
      <c r="H114" s="494">
        <v>3644.1</v>
      </c>
    </row>
    <row r="115" spans="1:8" s="577" customFormat="1" ht="12.75" x14ac:dyDescent="0.2">
      <c r="A115" s="392" t="s">
        <v>331</v>
      </c>
      <c r="B115" s="392" t="s">
        <v>332</v>
      </c>
      <c r="C115" s="390" t="s">
        <v>181</v>
      </c>
      <c r="D115" s="392" t="s">
        <v>332</v>
      </c>
      <c r="E115" s="377">
        <v>14101</v>
      </c>
      <c r="F115" s="392" t="s">
        <v>332</v>
      </c>
      <c r="G115" s="377">
        <v>14101</v>
      </c>
      <c r="H115" s="494">
        <v>1425.18</v>
      </c>
    </row>
    <row r="116" spans="1:8" s="577" customFormat="1" ht="12.75" x14ac:dyDescent="0.2">
      <c r="A116" s="392" t="s">
        <v>333</v>
      </c>
      <c r="B116" s="392" t="s">
        <v>334</v>
      </c>
      <c r="C116" s="390" t="s">
        <v>181</v>
      </c>
      <c r="D116" s="392" t="s">
        <v>334</v>
      </c>
      <c r="E116" s="377">
        <v>15101</v>
      </c>
      <c r="F116" s="392" t="s">
        <v>334</v>
      </c>
      <c r="G116" s="377">
        <v>15101</v>
      </c>
      <c r="H116" s="494">
        <v>1180.32</v>
      </c>
    </row>
    <row r="117" spans="1:8" s="577" customFormat="1" ht="12.75" x14ac:dyDescent="0.2">
      <c r="A117" s="392" t="s">
        <v>335</v>
      </c>
      <c r="B117" s="403" t="s">
        <v>336</v>
      </c>
      <c r="C117" s="390" t="s">
        <v>181</v>
      </c>
      <c r="D117" s="392" t="s">
        <v>337</v>
      </c>
      <c r="E117" s="377">
        <v>16101</v>
      </c>
      <c r="F117" s="392" t="s">
        <v>338</v>
      </c>
      <c r="G117" s="377">
        <v>16101</v>
      </c>
      <c r="H117" s="494">
        <v>1674.6</v>
      </c>
    </row>
    <row r="118" spans="1:8" s="577" customFormat="1" ht="12.75" x14ac:dyDescent="0.2">
      <c r="A118" s="392" t="s">
        <v>335</v>
      </c>
      <c r="B118" s="403" t="s">
        <v>336</v>
      </c>
      <c r="C118" s="390" t="s">
        <v>181</v>
      </c>
      <c r="D118" s="392" t="s">
        <v>337</v>
      </c>
      <c r="E118" s="377">
        <v>16101</v>
      </c>
      <c r="F118" s="392" t="s">
        <v>339</v>
      </c>
      <c r="G118" s="377">
        <v>16103</v>
      </c>
      <c r="H118" s="494">
        <v>1572.94</v>
      </c>
    </row>
    <row r="119" spans="1:8" s="577" customFormat="1" ht="12.75" x14ac:dyDescent="0.2">
      <c r="A119" s="392" t="s">
        <v>335</v>
      </c>
      <c r="B119" s="403" t="s">
        <v>340</v>
      </c>
      <c r="C119" s="390" t="s">
        <v>181</v>
      </c>
      <c r="D119" s="387" t="s">
        <v>341</v>
      </c>
      <c r="E119" s="377">
        <v>16301</v>
      </c>
      <c r="F119" s="387" t="s">
        <v>341</v>
      </c>
      <c r="G119" s="377">
        <v>16301</v>
      </c>
      <c r="H119" s="494">
        <v>1353.43</v>
      </c>
    </row>
    <row r="120" spans="1:8" s="19" customFormat="1" x14ac:dyDescent="0.25">
      <c r="A120" s="182"/>
      <c r="B120" s="182"/>
      <c r="C120" s="182"/>
      <c r="D120" s="182"/>
      <c r="E120" s="182"/>
      <c r="F120" s="182"/>
      <c r="G120" s="182"/>
      <c r="H120" s="182"/>
    </row>
    <row r="121" spans="1:8" s="19" customFormat="1" x14ac:dyDescent="0.25">
      <c r="A121" s="185"/>
      <c r="B121" s="185"/>
      <c r="C121" s="185"/>
      <c r="D121" s="185"/>
      <c r="E121" s="185"/>
      <c r="F121" s="185"/>
      <c r="G121" s="185"/>
      <c r="H121" s="185"/>
    </row>
    <row r="122" spans="1:8" s="19" customFormat="1" x14ac:dyDescent="0.25">
      <c r="A122" s="185"/>
      <c r="B122" s="185"/>
      <c r="C122" s="185"/>
      <c r="D122" s="185"/>
      <c r="E122" s="185"/>
      <c r="F122" s="185"/>
      <c r="G122" s="185"/>
      <c r="H122" s="185"/>
    </row>
    <row r="123" spans="1:8" s="19" customFormat="1" x14ac:dyDescent="0.25">
      <c r="A123" s="185"/>
      <c r="B123" s="185"/>
      <c r="C123" s="185"/>
      <c r="D123" s="185"/>
      <c r="E123" s="185"/>
      <c r="F123" s="185"/>
      <c r="G123" s="185"/>
      <c r="H123" s="185"/>
    </row>
    <row r="124" spans="1:8" s="19" customFormat="1" x14ac:dyDescent="0.25">
      <c r="A124" s="185"/>
      <c r="B124" s="185"/>
      <c r="C124" s="185"/>
      <c r="D124" s="185"/>
      <c r="E124" s="185"/>
      <c r="F124" s="185"/>
      <c r="G124" s="185"/>
      <c r="H124" s="185"/>
    </row>
    <row r="125" spans="1:8" s="19" customFormat="1" x14ac:dyDescent="0.25">
      <c r="A125" s="185"/>
      <c r="B125" s="185"/>
      <c r="C125" s="185"/>
      <c r="D125" s="185"/>
      <c r="E125" s="185"/>
      <c r="F125" s="185"/>
      <c r="G125" s="185"/>
      <c r="H125" s="185"/>
    </row>
    <row r="126" spans="1:8" s="19" customFormat="1" x14ac:dyDescent="0.25">
      <c r="A126" s="185"/>
      <c r="B126" s="185"/>
      <c r="C126" s="185"/>
      <c r="D126" s="185"/>
      <c r="E126" s="185"/>
      <c r="F126" s="185"/>
      <c r="G126" s="185"/>
      <c r="H126" s="185"/>
    </row>
    <row r="127" spans="1:8" s="19" customFormat="1" x14ac:dyDescent="0.25">
      <c r="A127" s="185"/>
      <c r="B127" s="185"/>
      <c r="C127" s="185"/>
      <c r="D127" s="185"/>
      <c r="E127" s="185"/>
      <c r="F127" s="185"/>
      <c r="G127" s="185"/>
      <c r="H127" s="185"/>
    </row>
    <row r="128" spans="1:8" s="19" customFormat="1" x14ac:dyDescent="0.25">
      <c r="A128" s="185"/>
      <c r="B128" s="185"/>
      <c r="C128" s="185"/>
      <c r="D128" s="185"/>
      <c r="E128" s="185"/>
      <c r="F128" s="185"/>
      <c r="G128" s="185"/>
      <c r="H128" s="185"/>
    </row>
    <row r="129" spans="2:8" s="19" customFormat="1" x14ac:dyDescent="0.25">
      <c r="B129" s="185"/>
      <c r="C129" s="185"/>
      <c r="D129" s="185"/>
      <c r="E129" s="185"/>
      <c r="F129" s="185"/>
      <c r="G129" s="185"/>
      <c r="H129" s="185"/>
    </row>
    <row r="130" spans="2:8" s="19" customFormat="1" x14ac:dyDescent="0.25">
      <c r="B130" s="185"/>
      <c r="C130" s="185"/>
      <c r="D130" s="185"/>
      <c r="E130" s="185"/>
      <c r="F130" s="185"/>
      <c r="G130" s="185"/>
      <c r="H130" s="185"/>
    </row>
  </sheetData>
  <mergeCells count="1">
    <mergeCell ref="B1:H1"/>
  </mergeCells>
  <hyperlinks>
    <hyperlink ref="J1" location="INDICE!A1" display="INDICE" xr:uid="{00000000-0004-0000-2100-000000000000}"/>
    <hyperlink ref="J2" location="Matriz_Estadisticas!A1" display="ESTADÍSTICAS" xr:uid="{00000000-0004-0000-2100-000001000000}"/>
  </hyperlinks>
  <pageMargins left="0.7" right="0.7" top="0.75" bottom="0.75" header="0.3" footer="0.3"/>
  <pageSetup paperSize="9" orientation="portrait"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C37"/>
  <sheetViews>
    <sheetView workbookViewId="0"/>
  </sheetViews>
  <sheetFormatPr baseColWidth="10" defaultColWidth="11.42578125" defaultRowHeight="15" x14ac:dyDescent="0.25"/>
  <cols>
    <col min="1" max="1" width="44.42578125" style="655" bestFit="1" customWidth="1"/>
    <col min="2" max="2" width="100.7109375" style="34" customWidth="1"/>
    <col min="3" max="3" width="7" style="34" bestFit="1" customWidth="1"/>
    <col min="4" max="16384" width="11.42578125" style="34"/>
  </cols>
  <sheetData>
    <row r="1" spans="1:3" x14ac:dyDescent="0.25">
      <c r="A1" s="679" t="s">
        <v>401</v>
      </c>
      <c r="B1" s="679" t="s">
        <v>402</v>
      </c>
      <c r="C1" s="57" t="s">
        <v>144</v>
      </c>
    </row>
    <row r="2" spans="1:3" x14ac:dyDescent="0.25">
      <c r="A2" s="415" t="s">
        <v>8</v>
      </c>
      <c r="B2" s="344" t="s">
        <v>21</v>
      </c>
      <c r="C2" s="263"/>
    </row>
    <row r="3" spans="1:3" x14ac:dyDescent="0.25">
      <c r="A3" s="415" t="s">
        <v>6</v>
      </c>
      <c r="B3" s="327" t="s">
        <v>16</v>
      </c>
      <c r="C3" s="263"/>
    </row>
    <row r="4" spans="1:3" x14ac:dyDescent="0.25">
      <c r="A4" s="415" t="s">
        <v>370</v>
      </c>
      <c r="B4" s="344" t="s">
        <v>17</v>
      </c>
      <c r="C4" s="263"/>
    </row>
    <row r="5" spans="1:3" x14ac:dyDescent="0.25">
      <c r="A5" s="415" t="s">
        <v>11</v>
      </c>
      <c r="B5" s="390" t="s">
        <v>951</v>
      </c>
      <c r="C5" s="263"/>
    </row>
    <row r="6" spans="1:3" x14ac:dyDescent="0.25">
      <c r="A6" s="415" t="s">
        <v>145</v>
      </c>
      <c r="B6" s="344" t="s">
        <v>451</v>
      </c>
      <c r="C6" s="263"/>
    </row>
    <row r="7" spans="1:3" x14ac:dyDescent="0.25">
      <c r="A7" s="415" t="s">
        <v>9</v>
      </c>
      <c r="B7" s="344" t="s">
        <v>405</v>
      </c>
      <c r="C7" s="263"/>
    </row>
    <row r="8" spans="1:3" x14ac:dyDescent="0.25">
      <c r="A8" s="415" t="s">
        <v>371</v>
      </c>
      <c r="B8" s="344">
        <v>2018</v>
      </c>
      <c r="C8" s="263"/>
    </row>
    <row r="9" spans="1:3" x14ac:dyDescent="0.25">
      <c r="A9" s="415" t="s">
        <v>372</v>
      </c>
      <c r="B9" s="344" t="s">
        <v>453</v>
      </c>
      <c r="C9" s="263"/>
    </row>
    <row r="10" spans="1:3" ht="76.5" x14ac:dyDescent="0.25">
      <c r="A10" s="209" t="s">
        <v>373</v>
      </c>
      <c r="B10" s="316" t="s">
        <v>952</v>
      </c>
      <c r="C10" s="263"/>
    </row>
    <row r="11" spans="1:3" x14ac:dyDescent="0.25">
      <c r="A11" s="415" t="s">
        <v>374</v>
      </c>
      <c r="B11" s="344" t="s">
        <v>953</v>
      </c>
      <c r="C11" s="263"/>
    </row>
    <row r="12" spans="1:3" x14ac:dyDescent="0.25">
      <c r="A12" s="415" t="s">
        <v>375</v>
      </c>
      <c r="B12" s="330" t="s">
        <v>456</v>
      </c>
      <c r="C12" s="263"/>
    </row>
    <row r="13" spans="1:3" x14ac:dyDescent="0.25">
      <c r="A13" s="415" t="s">
        <v>376</v>
      </c>
      <c r="B13" s="330" t="s">
        <v>457</v>
      </c>
      <c r="C13" s="263"/>
    </row>
    <row r="14" spans="1:3" x14ac:dyDescent="0.25">
      <c r="A14" s="415" t="s">
        <v>146</v>
      </c>
      <c r="B14" s="344" t="s">
        <v>908</v>
      </c>
      <c r="C14" s="263"/>
    </row>
    <row r="15" spans="1:3" x14ac:dyDescent="0.25">
      <c r="A15" s="415" t="s">
        <v>377</v>
      </c>
      <c r="B15" s="328">
        <v>43627</v>
      </c>
      <c r="C15" s="263"/>
    </row>
    <row r="16" spans="1:3" x14ac:dyDescent="0.25">
      <c r="A16" s="415" t="s">
        <v>378</v>
      </c>
      <c r="B16" s="328">
        <v>43693</v>
      </c>
      <c r="C16" s="263"/>
    </row>
    <row r="17" spans="1:2" x14ac:dyDescent="0.25">
      <c r="A17" s="415" t="s">
        <v>379</v>
      </c>
      <c r="B17" s="344" t="s">
        <v>476</v>
      </c>
    </row>
    <row r="18" spans="1:2" x14ac:dyDescent="0.25">
      <c r="A18" s="415" t="s">
        <v>380</v>
      </c>
      <c r="B18" s="344" t="s">
        <v>954</v>
      </c>
    </row>
    <row r="19" spans="1:2" x14ac:dyDescent="0.25">
      <c r="A19" s="415" t="s">
        <v>381</v>
      </c>
      <c r="B19" s="344" t="s">
        <v>530</v>
      </c>
    </row>
    <row r="20" spans="1:2" x14ac:dyDescent="0.25">
      <c r="A20" s="415" t="s">
        <v>382</v>
      </c>
      <c r="B20" s="435" t="s">
        <v>462</v>
      </c>
    </row>
    <row r="21" spans="1:2" x14ac:dyDescent="0.25">
      <c r="A21" s="415" t="s">
        <v>385</v>
      </c>
      <c r="B21" s="344" t="s">
        <v>955</v>
      </c>
    </row>
    <row r="22" spans="1:2" x14ac:dyDescent="0.25">
      <c r="A22" s="415" t="s">
        <v>386</v>
      </c>
      <c r="B22" s="344" t="s">
        <v>417</v>
      </c>
    </row>
    <row r="23" spans="1:2" x14ac:dyDescent="0.25">
      <c r="A23" s="415" t="s">
        <v>418</v>
      </c>
      <c r="B23" s="390" t="s">
        <v>956</v>
      </c>
    </row>
    <row r="24" spans="1:2" x14ac:dyDescent="0.25">
      <c r="A24" s="415" t="s">
        <v>387</v>
      </c>
      <c r="B24" s="344">
        <v>2018</v>
      </c>
    </row>
    <row r="25" spans="1:2" x14ac:dyDescent="0.25">
      <c r="A25" s="415" t="s">
        <v>388</v>
      </c>
      <c r="B25" s="329" t="s">
        <v>465</v>
      </c>
    </row>
    <row r="26" spans="1:2" x14ac:dyDescent="0.25">
      <c r="A26" s="415" t="s">
        <v>389</v>
      </c>
      <c r="B26" s="329" t="s">
        <v>465</v>
      </c>
    </row>
    <row r="27" spans="1:2" x14ac:dyDescent="0.25">
      <c r="A27" s="415" t="s">
        <v>390</v>
      </c>
      <c r="B27" s="416" t="s">
        <v>417</v>
      </c>
    </row>
    <row r="28" spans="1:2" x14ac:dyDescent="0.25">
      <c r="A28" s="415" t="s">
        <v>422</v>
      </c>
      <c r="B28" s="344" t="s">
        <v>957</v>
      </c>
    </row>
    <row r="29" spans="1:2" x14ac:dyDescent="0.25">
      <c r="A29" s="415" t="s">
        <v>391</v>
      </c>
      <c r="B29" s="213">
        <v>2017</v>
      </c>
    </row>
    <row r="30" spans="1:2" x14ac:dyDescent="0.25">
      <c r="A30" s="415" t="s">
        <v>392</v>
      </c>
      <c r="B30" s="416" t="s">
        <v>453</v>
      </c>
    </row>
    <row r="31" spans="1:2" x14ac:dyDescent="0.25">
      <c r="A31" s="415" t="s">
        <v>393</v>
      </c>
      <c r="B31" s="421" t="s">
        <v>663</v>
      </c>
    </row>
    <row r="32" spans="1:2" x14ac:dyDescent="0.25">
      <c r="A32" s="415" t="s">
        <v>394</v>
      </c>
      <c r="B32" s="421" t="s">
        <v>417</v>
      </c>
    </row>
    <row r="33" spans="1:2" x14ac:dyDescent="0.25">
      <c r="A33" s="415" t="s">
        <v>423</v>
      </c>
      <c r="B33" s="344" t="s">
        <v>958</v>
      </c>
    </row>
    <row r="34" spans="1:2" x14ac:dyDescent="0.25">
      <c r="A34" s="415" t="s">
        <v>395</v>
      </c>
      <c r="B34" s="434">
        <v>2017</v>
      </c>
    </row>
    <row r="35" spans="1:2" x14ac:dyDescent="0.25">
      <c r="A35" s="415" t="s">
        <v>396</v>
      </c>
      <c r="B35" s="421" t="s">
        <v>453</v>
      </c>
    </row>
    <row r="36" spans="1:2" ht="89.25" x14ac:dyDescent="0.25">
      <c r="A36" s="415" t="s">
        <v>383</v>
      </c>
      <c r="B36" s="351" t="s">
        <v>959</v>
      </c>
    </row>
    <row r="37" spans="1:2" x14ac:dyDescent="0.25">
      <c r="A37" s="415" t="s">
        <v>384</v>
      </c>
      <c r="B37" s="353" t="s">
        <v>960</v>
      </c>
    </row>
  </sheetData>
  <hyperlinks>
    <hyperlink ref="C1" location="INDICE!A1" display="INDICE" xr:uid="{00000000-0004-0000-2200-000000000000}"/>
  </hyperlinks>
  <pageMargins left="0.7" right="0.7" top="0.75" bottom="0.75" header="0.3" footer="0.3"/>
  <pageSetup paperSize="9" orientation="portrait"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M121"/>
  <sheetViews>
    <sheetView zoomScaleNormal="100" workbookViewId="0"/>
  </sheetViews>
  <sheetFormatPr baseColWidth="10" defaultColWidth="11.42578125" defaultRowHeight="15" x14ac:dyDescent="0.25"/>
  <cols>
    <col min="1" max="1" width="17.28515625" bestFit="1" customWidth="1"/>
    <col min="2" max="2" width="22.140625" style="402" bestFit="1" customWidth="1"/>
    <col min="3" max="3" width="16.140625" style="402" bestFit="1" customWidth="1"/>
    <col min="4" max="4" width="38.5703125" bestFit="1" customWidth="1"/>
    <col min="5" max="5" width="11.5703125" bestFit="1" customWidth="1"/>
    <col min="6" max="6" width="19" bestFit="1" customWidth="1"/>
    <col min="7" max="7" width="6" bestFit="1" customWidth="1"/>
    <col min="8" max="8" width="51.5703125" style="189" bestFit="1" customWidth="1"/>
    <col min="9" max="9" width="18.85546875" style="189" bestFit="1" customWidth="1"/>
    <col min="10" max="10" width="39.5703125" style="2" bestFit="1" customWidth="1"/>
    <col min="11" max="11" width="13.140625" bestFit="1" customWidth="1"/>
    <col min="12" max="12" width="13.140625" style="17" bestFit="1" customWidth="1"/>
    <col min="13" max="13" width="11.42578125" style="17"/>
  </cols>
  <sheetData>
    <row r="1" spans="1:13" x14ac:dyDescent="0.25">
      <c r="A1" s="124" t="s">
        <v>21</v>
      </c>
      <c r="B1" s="730" t="s">
        <v>951</v>
      </c>
      <c r="C1" s="730"/>
      <c r="D1" s="730"/>
      <c r="E1" s="730"/>
      <c r="F1" s="730"/>
      <c r="G1" s="730"/>
      <c r="H1" s="730"/>
      <c r="I1" s="730"/>
      <c r="J1" s="730"/>
      <c r="K1" s="6" t="s">
        <v>144</v>
      </c>
      <c r="L1" s="409"/>
      <c r="M1" s="409"/>
    </row>
    <row r="2" spans="1:13" x14ac:dyDescent="0.25">
      <c r="A2" s="255" t="s">
        <v>174</v>
      </c>
      <c r="B2" s="255" t="s">
        <v>175</v>
      </c>
      <c r="C2" s="255" t="s">
        <v>176</v>
      </c>
      <c r="D2" s="255" t="s">
        <v>177</v>
      </c>
      <c r="E2" s="255" t="s">
        <v>178</v>
      </c>
      <c r="F2" s="255" t="s">
        <v>14</v>
      </c>
      <c r="G2" s="255" t="s">
        <v>470</v>
      </c>
      <c r="H2" s="255" t="s">
        <v>902</v>
      </c>
      <c r="I2" s="255" t="s">
        <v>961</v>
      </c>
      <c r="J2" s="255" t="s">
        <v>962</v>
      </c>
      <c r="K2" s="6" t="s">
        <v>432</v>
      </c>
      <c r="L2" s="409"/>
      <c r="M2" s="409"/>
    </row>
    <row r="3" spans="1:13" s="5" customFormat="1" ht="12.75" x14ac:dyDescent="0.2">
      <c r="A3" s="392" t="s">
        <v>179</v>
      </c>
      <c r="B3" s="392" t="s">
        <v>180</v>
      </c>
      <c r="C3" s="390" t="s">
        <v>181</v>
      </c>
      <c r="D3" s="392" t="s">
        <v>182</v>
      </c>
      <c r="E3" s="377">
        <v>1001</v>
      </c>
      <c r="F3" s="392" t="s">
        <v>180</v>
      </c>
      <c r="G3" s="495">
        <v>1101</v>
      </c>
      <c r="H3" s="496">
        <v>154917</v>
      </c>
      <c r="I3" s="497">
        <v>267101.90000000002</v>
      </c>
      <c r="J3" s="497">
        <v>1.72</v>
      </c>
      <c r="L3" s="79"/>
      <c r="M3" s="578"/>
    </row>
    <row r="4" spans="1:13" s="5" customFormat="1" ht="12.75" x14ac:dyDescent="0.2">
      <c r="A4" s="392" t="s">
        <v>179</v>
      </c>
      <c r="B4" s="392" t="s">
        <v>180</v>
      </c>
      <c r="C4" s="390" t="s">
        <v>181</v>
      </c>
      <c r="D4" s="392" t="s">
        <v>182</v>
      </c>
      <c r="E4" s="377">
        <v>1001</v>
      </c>
      <c r="F4" s="392" t="s">
        <v>183</v>
      </c>
      <c r="G4" s="495">
        <v>1107</v>
      </c>
      <c r="H4" s="496">
        <v>83991</v>
      </c>
      <c r="I4" s="497">
        <v>240669.45</v>
      </c>
      <c r="J4" s="497">
        <v>2.87</v>
      </c>
      <c r="L4" s="578"/>
      <c r="M4" s="78"/>
    </row>
    <row r="5" spans="1:13" s="5" customFormat="1" ht="12.75" x14ac:dyDescent="0.2">
      <c r="A5" s="392" t="s">
        <v>184</v>
      </c>
      <c r="B5" s="392" t="s">
        <v>184</v>
      </c>
      <c r="C5" s="390" t="s">
        <v>181</v>
      </c>
      <c r="D5" s="392" t="s">
        <v>184</v>
      </c>
      <c r="E5" s="377">
        <v>2101</v>
      </c>
      <c r="F5" s="392" t="s">
        <v>184</v>
      </c>
      <c r="G5" s="495">
        <v>2101</v>
      </c>
      <c r="H5" s="496">
        <v>190693</v>
      </c>
      <c r="I5" s="497">
        <v>470498.69</v>
      </c>
      <c r="J5" s="497">
        <v>2.4700000000000002</v>
      </c>
      <c r="L5" s="80"/>
      <c r="M5" s="81"/>
    </row>
    <row r="6" spans="1:13" s="5" customFormat="1" ht="12.75" x14ac:dyDescent="0.2">
      <c r="A6" s="392" t="s">
        <v>184</v>
      </c>
      <c r="B6" s="392" t="s">
        <v>185</v>
      </c>
      <c r="C6" s="390" t="s">
        <v>181</v>
      </c>
      <c r="D6" s="392" t="s">
        <v>186</v>
      </c>
      <c r="E6" s="377">
        <v>2201</v>
      </c>
      <c r="F6" s="392" t="s">
        <v>186</v>
      </c>
      <c r="G6" s="495">
        <v>2201</v>
      </c>
      <c r="H6" s="496">
        <v>126444</v>
      </c>
      <c r="I6" s="497">
        <v>503136.73</v>
      </c>
      <c r="J6" s="497">
        <v>3.98</v>
      </c>
      <c r="L6" s="80"/>
      <c r="M6" s="81"/>
    </row>
    <row r="7" spans="1:13" s="5" customFormat="1" ht="12.75" x14ac:dyDescent="0.2">
      <c r="A7" s="392" t="s">
        <v>187</v>
      </c>
      <c r="B7" s="392" t="s">
        <v>188</v>
      </c>
      <c r="C7" s="390" t="s">
        <v>181</v>
      </c>
      <c r="D7" s="392" t="s">
        <v>189</v>
      </c>
      <c r="E7" s="377">
        <v>3001</v>
      </c>
      <c r="F7" s="392" t="s">
        <v>188</v>
      </c>
      <c r="G7" s="495">
        <v>3101</v>
      </c>
      <c r="H7" s="496">
        <v>127757</v>
      </c>
      <c r="I7" s="497">
        <v>501032.85</v>
      </c>
      <c r="J7" s="497">
        <v>3.92</v>
      </c>
      <c r="L7" s="80"/>
      <c r="M7" s="81"/>
    </row>
    <row r="8" spans="1:13" s="5" customFormat="1" ht="12.75" x14ac:dyDescent="0.2">
      <c r="A8" s="392" t="s">
        <v>187</v>
      </c>
      <c r="B8" s="392" t="s">
        <v>188</v>
      </c>
      <c r="C8" s="390" t="s">
        <v>181</v>
      </c>
      <c r="D8" s="392" t="s">
        <v>189</v>
      </c>
      <c r="E8" s="377">
        <v>3001</v>
      </c>
      <c r="F8" s="392" t="s">
        <v>190</v>
      </c>
      <c r="G8" s="495">
        <v>3103</v>
      </c>
      <c r="H8" s="496">
        <v>8180</v>
      </c>
      <c r="I8" s="497">
        <v>63141.1</v>
      </c>
      <c r="J8" s="497">
        <v>7.72</v>
      </c>
      <c r="L8" s="80"/>
      <c r="M8" s="81"/>
    </row>
    <row r="9" spans="1:13" s="5" customFormat="1" ht="12.75" x14ac:dyDescent="0.2">
      <c r="A9" s="392" t="s">
        <v>187</v>
      </c>
      <c r="B9" s="387" t="s">
        <v>191</v>
      </c>
      <c r="C9" s="390" t="s">
        <v>181</v>
      </c>
      <c r="D9" s="387" t="s">
        <v>192</v>
      </c>
      <c r="E9" s="377">
        <v>3301</v>
      </c>
      <c r="F9" s="387" t="s">
        <v>192</v>
      </c>
      <c r="G9" s="495">
        <v>3301</v>
      </c>
      <c r="H9" s="496">
        <v>38100</v>
      </c>
      <c r="I9" s="497">
        <v>185177.88</v>
      </c>
      <c r="J9" s="497">
        <v>4.8600000000000003</v>
      </c>
      <c r="L9" s="80"/>
      <c r="M9" s="81"/>
    </row>
    <row r="10" spans="1:13" s="5" customFormat="1" ht="12.75" x14ac:dyDescent="0.2">
      <c r="A10" s="392" t="s">
        <v>193</v>
      </c>
      <c r="B10" s="392" t="s">
        <v>194</v>
      </c>
      <c r="C10" s="390" t="s">
        <v>181</v>
      </c>
      <c r="D10" s="392" t="s">
        <v>195</v>
      </c>
      <c r="E10" s="377">
        <v>4001</v>
      </c>
      <c r="F10" s="392" t="s">
        <v>196</v>
      </c>
      <c r="G10" s="495">
        <v>4101</v>
      </c>
      <c r="H10" s="496">
        <v>159072</v>
      </c>
      <c r="I10" s="497">
        <v>899373.18</v>
      </c>
      <c r="J10" s="497">
        <v>5.65</v>
      </c>
      <c r="L10" s="80"/>
      <c r="M10" s="81"/>
    </row>
    <row r="11" spans="1:13" s="5" customFormat="1" ht="12.75" x14ac:dyDescent="0.2">
      <c r="A11" s="392" t="s">
        <v>193</v>
      </c>
      <c r="B11" s="392" t="s">
        <v>194</v>
      </c>
      <c r="C11" s="390" t="s">
        <v>181</v>
      </c>
      <c r="D11" s="392" t="s">
        <v>195</v>
      </c>
      <c r="E11" s="377">
        <v>4001</v>
      </c>
      <c r="F11" s="392" t="s">
        <v>193</v>
      </c>
      <c r="G11" s="495">
        <v>4102</v>
      </c>
      <c r="H11" s="496">
        <v>170927</v>
      </c>
      <c r="I11" s="497">
        <v>867895.3</v>
      </c>
      <c r="J11" s="497">
        <v>5.08</v>
      </c>
      <c r="L11" s="80"/>
      <c r="M11" s="81"/>
    </row>
    <row r="12" spans="1:13" s="5" customFormat="1" ht="12.75" x14ac:dyDescent="0.2">
      <c r="A12" s="392" t="s">
        <v>193</v>
      </c>
      <c r="B12" s="392" t="s">
        <v>197</v>
      </c>
      <c r="C12" s="390" t="s">
        <v>181</v>
      </c>
      <c r="D12" s="392" t="s">
        <v>198</v>
      </c>
      <c r="E12" s="377">
        <v>4301</v>
      </c>
      <c r="F12" s="193" t="s">
        <v>198</v>
      </c>
      <c r="G12" s="495">
        <v>4301</v>
      </c>
      <c r="H12" s="496">
        <v>76374</v>
      </c>
      <c r="I12" s="497">
        <v>310132.78000000003</v>
      </c>
      <c r="J12" s="497">
        <v>4.0599999999999996</v>
      </c>
      <c r="L12" s="80"/>
      <c r="M12" s="81"/>
    </row>
    <row r="13" spans="1:13" s="5" customFormat="1" ht="12.75" x14ac:dyDescent="0.2">
      <c r="A13" s="392" t="s">
        <v>199</v>
      </c>
      <c r="B13" s="392" t="s">
        <v>199</v>
      </c>
      <c r="C13" s="390" t="s">
        <v>200</v>
      </c>
      <c r="D13" s="392" t="s">
        <v>200</v>
      </c>
      <c r="E13" s="377">
        <v>5001</v>
      </c>
      <c r="F13" s="392" t="s">
        <v>199</v>
      </c>
      <c r="G13" s="495">
        <v>5101</v>
      </c>
      <c r="H13" s="496">
        <v>100996</v>
      </c>
      <c r="I13" s="497">
        <v>239845.7</v>
      </c>
      <c r="J13" s="497">
        <v>2.37</v>
      </c>
      <c r="L13" s="80"/>
      <c r="M13" s="81"/>
    </row>
    <row r="14" spans="1:13" s="5" customFormat="1" ht="12.75" x14ac:dyDescent="0.2">
      <c r="A14" s="392" t="s">
        <v>199</v>
      </c>
      <c r="B14" s="392" t="s">
        <v>199</v>
      </c>
      <c r="C14" s="390" t="s">
        <v>200</v>
      </c>
      <c r="D14" s="392" t="s">
        <v>200</v>
      </c>
      <c r="E14" s="377">
        <v>5001</v>
      </c>
      <c r="F14" s="392" t="s">
        <v>201</v>
      </c>
      <c r="G14" s="495">
        <v>5102</v>
      </c>
      <c r="H14" s="496">
        <v>12837</v>
      </c>
      <c r="I14" s="497">
        <v>60593.71</v>
      </c>
      <c r="J14" s="497">
        <v>4.72</v>
      </c>
      <c r="L14" s="80"/>
      <c r="M14" s="81"/>
    </row>
    <row r="15" spans="1:13" s="5" customFormat="1" ht="12.75" x14ac:dyDescent="0.2">
      <c r="A15" s="392" t="s">
        <v>199</v>
      </c>
      <c r="B15" s="392" t="s">
        <v>199</v>
      </c>
      <c r="C15" s="390" t="s">
        <v>200</v>
      </c>
      <c r="D15" s="392" t="s">
        <v>200</v>
      </c>
      <c r="E15" s="377">
        <v>5001</v>
      </c>
      <c r="F15" s="392" t="s">
        <v>202</v>
      </c>
      <c r="G15" s="495">
        <v>5103</v>
      </c>
      <c r="H15" s="496">
        <v>28341</v>
      </c>
      <c r="I15" s="497">
        <v>172857.51</v>
      </c>
      <c r="J15" s="497">
        <v>6.1</v>
      </c>
      <c r="L15" s="80"/>
      <c r="M15" s="81"/>
    </row>
    <row r="16" spans="1:13" s="5" customFormat="1" ht="12.75" x14ac:dyDescent="0.2">
      <c r="A16" s="392" t="s">
        <v>199</v>
      </c>
      <c r="B16" s="392" t="s">
        <v>199</v>
      </c>
      <c r="C16" s="390" t="s">
        <v>200</v>
      </c>
      <c r="D16" s="392" t="s">
        <v>200</v>
      </c>
      <c r="E16" s="377">
        <v>5001</v>
      </c>
      <c r="F16" s="392" t="s">
        <v>203</v>
      </c>
      <c r="G16" s="495">
        <v>5105</v>
      </c>
      <c r="H16" s="496">
        <v>3203</v>
      </c>
      <c r="I16" s="497">
        <v>57817.61</v>
      </c>
      <c r="J16" s="497">
        <v>18.05</v>
      </c>
      <c r="L16" s="80"/>
      <c r="M16" s="81"/>
    </row>
    <row r="17" spans="1:13" s="5" customFormat="1" ht="12.75" x14ac:dyDescent="0.2">
      <c r="A17" s="392" t="s">
        <v>199</v>
      </c>
      <c r="B17" s="392" t="s">
        <v>199</v>
      </c>
      <c r="C17" s="390" t="s">
        <v>200</v>
      </c>
      <c r="D17" s="392" t="s">
        <v>200</v>
      </c>
      <c r="E17" s="377">
        <v>5001</v>
      </c>
      <c r="F17" s="392" t="s">
        <v>204</v>
      </c>
      <c r="G17" s="495">
        <v>5107</v>
      </c>
      <c r="H17" s="496">
        <v>12856</v>
      </c>
      <c r="I17" s="497">
        <v>95760.68</v>
      </c>
      <c r="J17" s="497">
        <v>7.45</v>
      </c>
      <c r="L17" s="80"/>
      <c r="M17" s="81"/>
    </row>
    <row r="18" spans="1:13" s="5" customFormat="1" ht="12.75" x14ac:dyDescent="0.2">
      <c r="A18" s="392" t="s">
        <v>199</v>
      </c>
      <c r="B18" s="392" t="s">
        <v>199</v>
      </c>
      <c r="C18" s="390" t="s">
        <v>200</v>
      </c>
      <c r="D18" s="392" t="s">
        <v>200</v>
      </c>
      <c r="E18" s="377">
        <v>5001</v>
      </c>
      <c r="F18" s="392" t="s">
        <v>205</v>
      </c>
      <c r="G18" s="495">
        <v>5109</v>
      </c>
      <c r="H18" s="496">
        <v>186775</v>
      </c>
      <c r="I18" s="497">
        <v>421982.3</v>
      </c>
      <c r="J18" s="497">
        <v>2.2599999999999998</v>
      </c>
      <c r="L18" s="80"/>
      <c r="M18" s="81"/>
    </row>
    <row r="19" spans="1:13" s="5" customFormat="1" ht="12.75" x14ac:dyDescent="0.2">
      <c r="A19" s="392" t="s">
        <v>199</v>
      </c>
      <c r="B19" s="387" t="s">
        <v>206</v>
      </c>
      <c r="C19" s="390" t="s">
        <v>181</v>
      </c>
      <c r="D19" s="387" t="s">
        <v>207</v>
      </c>
      <c r="E19" s="377">
        <v>5301</v>
      </c>
      <c r="F19" s="194" t="s">
        <v>206</v>
      </c>
      <c r="G19" s="495">
        <v>5301</v>
      </c>
      <c r="H19" s="496">
        <v>55612</v>
      </c>
      <c r="I19" s="497">
        <v>235160.33</v>
      </c>
      <c r="J19" s="497">
        <v>4.2300000000000004</v>
      </c>
      <c r="L19" s="80"/>
      <c r="M19" s="81"/>
    </row>
    <row r="20" spans="1:13" s="5" customFormat="1" ht="12.75" x14ac:dyDescent="0.2">
      <c r="A20" s="392" t="s">
        <v>199</v>
      </c>
      <c r="B20" s="387" t="s">
        <v>206</v>
      </c>
      <c r="C20" s="390" t="s">
        <v>181</v>
      </c>
      <c r="D20" s="387" t="s">
        <v>207</v>
      </c>
      <c r="E20" s="377">
        <v>5301</v>
      </c>
      <c r="F20" s="194" t="s">
        <v>208</v>
      </c>
      <c r="G20" s="495">
        <v>5304</v>
      </c>
      <c r="H20" s="496">
        <v>9848</v>
      </c>
      <c r="I20" s="497">
        <v>71561.69</v>
      </c>
      <c r="J20" s="497">
        <v>7.27</v>
      </c>
      <c r="L20" s="80"/>
      <c r="M20" s="81"/>
    </row>
    <row r="21" spans="1:13" s="5" customFormat="1" ht="12.75" x14ac:dyDescent="0.2">
      <c r="A21" s="392" t="s">
        <v>199</v>
      </c>
      <c r="B21" s="387" t="s">
        <v>209</v>
      </c>
      <c r="C21" s="390" t="s">
        <v>181</v>
      </c>
      <c r="D21" s="387" t="s">
        <v>210</v>
      </c>
      <c r="E21" s="377">
        <v>5501</v>
      </c>
      <c r="F21" s="194" t="s">
        <v>209</v>
      </c>
      <c r="G21" s="495">
        <v>5501</v>
      </c>
      <c r="H21" s="496">
        <v>51672</v>
      </c>
      <c r="I21" s="497">
        <v>168242.07</v>
      </c>
      <c r="J21" s="497">
        <v>3.26</v>
      </c>
      <c r="L21" s="80"/>
      <c r="M21" s="81"/>
    </row>
    <row r="22" spans="1:13" s="5" customFormat="1" ht="12.75" x14ac:dyDescent="0.2">
      <c r="A22" s="392" t="s">
        <v>199</v>
      </c>
      <c r="B22" s="387" t="s">
        <v>209</v>
      </c>
      <c r="C22" s="390" t="s">
        <v>181</v>
      </c>
      <c r="D22" s="387" t="s">
        <v>210</v>
      </c>
      <c r="E22" s="377">
        <v>5501</v>
      </c>
      <c r="F22" s="194" t="s">
        <v>211</v>
      </c>
      <c r="G22" s="495">
        <v>5502</v>
      </c>
      <c r="H22" s="496">
        <v>29782</v>
      </c>
      <c r="I22" s="497">
        <v>99198.95</v>
      </c>
      <c r="J22" s="497">
        <v>3.33</v>
      </c>
      <c r="L22" s="80"/>
      <c r="M22" s="81"/>
    </row>
    <row r="23" spans="1:13" s="5" customFormat="1" ht="12.75" x14ac:dyDescent="0.2">
      <c r="A23" s="392" t="s">
        <v>199</v>
      </c>
      <c r="B23" s="387" t="s">
        <v>209</v>
      </c>
      <c r="C23" s="390" t="s">
        <v>181</v>
      </c>
      <c r="D23" s="387" t="s">
        <v>210</v>
      </c>
      <c r="E23" s="377">
        <v>5501</v>
      </c>
      <c r="F23" s="194" t="s">
        <v>212</v>
      </c>
      <c r="G23" s="495">
        <v>5503</v>
      </c>
      <c r="H23" s="496">
        <v>6182</v>
      </c>
      <c r="I23" s="497">
        <v>26197.42</v>
      </c>
      <c r="J23" s="497">
        <v>4.24</v>
      </c>
      <c r="L23" s="80"/>
      <c r="M23" s="81"/>
    </row>
    <row r="24" spans="1:13" s="5" customFormat="1" ht="12.75" x14ac:dyDescent="0.2">
      <c r="A24" s="392" t="s">
        <v>199</v>
      </c>
      <c r="B24" s="387" t="s">
        <v>209</v>
      </c>
      <c r="C24" s="390" t="s">
        <v>181</v>
      </c>
      <c r="D24" s="387" t="s">
        <v>210</v>
      </c>
      <c r="E24" s="377">
        <v>5501</v>
      </c>
      <c r="F24" s="194" t="s">
        <v>213</v>
      </c>
      <c r="G24" s="495">
        <v>5504</v>
      </c>
      <c r="H24" s="496">
        <v>10375</v>
      </c>
      <c r="I24" s="497">
        <v>32707.63</v>
      </c>
      <c r="J24" s="497">
        <v>3.15</v>
      </c>
      <c r="L24" s="80"/>
      <c r="M24" s="81"/>
    </row>
    <row r="25" spans="1:13" s="5" customFormat="1" ht="12.75" x14ac:dyDescent="0.2">
      <c r="A25" s="392" t="s">
        <v>199</v>
      </c>
      <c r="B25" s="392" t="s">
        <v>214</v>
      </c>
      <c r="C25" s="390" t="s">
        <v>181</v>
      </c>
      <c r="D25" s="392" t="s">
        <v>215</v>
      </c>
      <c r="E25" s="377">
        <v>5601</v>
      </c>
      <c r="F25" s="193" t="s">
        <v>214</v>
      </c>
      <c r="G25" s="495">
        <v>5601</v>
      </c>
      <c r="H25" s="496">
        <v>64789</v>
      </c>
      <c r="I25" s="497">
        <v>220713.78</v>
      </c>
      <c r="J25" s="497">
        <v>3.41</v>
      </c>
      <c r="L25" s="80"/>
      <c r="M25" s="81"/>
    </row>
    <row r="26" spans="1:13" s="5" customFormat="1" ht="12.75" x14ac:dyDescent="0.2">
      <c r="A26" s="392" t="s">
        <v>199</v>
      </c>
      <c r="B26" s="392" t="s">
        <v>214</v>
      </c>
      <c r="C26" s="390" t="s">
        <v>181</v>
      </c>
      <c r="D26" s="392" t="s">
        <v>215</v>
      </c>
      <c r="E26" s="377">
        <v>5601</v>
      </c>
      <c r="F26" s="193" t="s">
        <v>216</v>
      </c>
      <c r="G26" s="495">
        <v>5603</v>
      </c>
      <c r="H26" s="496">
        <v>8512</v>
      </c>
      <c r="I26" s="497">
        <v>49842.95</v>
      </c>
      <c r="J26" s="497">
        <v>5.86</v>
      </c>
      <c r="L26" s="80"/>
      <c r="M26" s="81"/>
    </row>
    <row r="27" spans="1:13" s="5" customFormat="1" ht="12.75" x14ac:dyDescent="0.2">
      <c r="A27" s="392" t="s">
        <v>199</v>
      </c>
      <c r="B27" s="392" t="s">
        <v>214</v>
      </c>
      <c r="C27" s="390" t="s">
        <v>181</v>
      </c>
      <c r="D27" s="392" t="s">
        <v>215</v>
      </c>
      <c r="E27" s="377">
        <v>5601</v>
      </c>
      <c r="F27" s="193" t="s">
        <v>217</v>
      </c>
      <c r="G27" s="495">
        <v>5606</v>
      </c>
      <c r="H27" s="496">
        <v>3439</v>
      </c>
      <c r="I27" s="497">
        <v>84916.04</v>
      </c>
      <c r="J27" s="497">
        <v>24.69</v>
      </c>
      <c r="L27" s="80"/>
      <c r="M27" s="81"/>
    </row>
    <row r="28" spans="1:13" s="5" customFormat="1" ht="12.75" x14ac:dyDescent="0.2">
      <c r="A28" s="392" t="s">
        <v>199</v>
      </c>
      <c r="B28" s="387" t="s">
        <v>218</v>
      </c>
      <c r="C28" s="390" t="s">
        <v>181</v>
      </c>
      <c r="D28" s="387" t="s">
        <v>219</v>
      </c>
      <c r="E28" s="377">
        <v>5701</v>
      </c>
      <c r="F28" s="194" t="s">
        <v>219</v>
      </c>
      <c r="G28" s="495">
        <v>5701</v>
      </c>
      <c r="H28" s="496">
        <v>55847</v>
      </c>
      <c r="I28" s="497">
        <v>175274.56</v>
      </c>
      <c r="J28" s="497">
        <v>3.14</v>
      </c>
      <c r="L28" s="80"/>
      <c r="M28" s="81"/>
    </row>
    <row r="29" spans="1:13" s="5" customFormat="1" ht="12.75" x14ac:dyDescent="0.2">
      <c r="A29" s="392" t="s">
        <v>199</v>
      </c>
      <c r="B29" s="392" t="s">
        <v>220</v>
      </c>
      <c r="C29" s="390" t="s">
        <v>200</v>
      </c>
      <c r="D29" s="392" t="s">
        <v>200</v>
      </c>
      <c r="E29" s="377">
        <v>5001</v>
      </c>
      <c r="F29" s="392" t="s">
        <v>221</v>
      </c>
      <c r="G29" s="495">
        <v>5801</v>
      </c>
      <c r="H29" s="496">
        <v>62918</v>
      </c>
      <c r="I29" s="497">
        <v>177684.27</v>
      </c>
      <c r="J29" s="497">
        <v>2.82</v>
      </c>
      <c r="L29" s="80"/>
      <c r="M29" s="81"/>
    </row>
    <row r="30" spans="1:13" s="5" customFormat="1" ht="12.75" x14ac:dyDescent="0.2">
      <c r="A30" s="392" t="s">
        <v>199</v>
      </c>
      <c r="B30" s="392" t="s">
        <v>220</v>
      </c>
      <c r="C30" s="390" t="s">
        <v>200</v>
      </c>
      <c r="D30" s="392" t="s">
        <v>200</v>
      </c>
      <c r="E30" s="377">
        <v>5001</v>
      </c>
      <c r="F30" s="392" t="s">
        <v>222</v>
      </c>
      <c r="G30" s="495">
        <v>5802</v>
      </c>
      <c r="H30" s="496">
        <v>23280</v>
      </c>
      <c r="I30" s="497">
        <v>88070.17</v>
      </c>
      <c r="J30" s="497">
        <v>3.78</v>
      </c>
      <c r="L30" s="80"/>
      <c r="M30" s="81"/>
    </row>
    <row r="31" spans="1:13" s="5" customFormat="1" ht="12.75" x14ac:dyDescent="0.2">
      <c r="A31" s="392" t="s">
        <v>199</v>
      </c>
      <c r="B31" s="392" t="s">
        <v>220</v>
      </c>
      <c r="C31" s="390" t="s">
        <v>200</v>
      </c>
      <c r="D31" s="392" t="s">
        <v>200</v>
      </c>
      <c r="E31" s="377">
        <v>5001</v>
      </c>
      <c r="F31" s="392" t="s">
        <v>223</v>
      </c>
      <c r="G31" s="495">
        <v>5803</v>
      </c>
      <c r="H31" s="496">
        <v>3525</v>
      </c>
      <c r="I31" s="497">
        <v>16297.62</v>
      </c>
      <c r="J31" s="497">
        <v>4.62</v>
      </c>
      <c r="L31" s="80"/>
      <c r="M31" s="81"/>
    </row>
    <row r="32" spans="1:13" s="5" customFormat="1" ht="12.75" x14ac:dyDescent="0.2">
      <c r="A32" s="392" t="s">
        <v>199</v>
      </c>
      <c r="B32" s="392" t="s">
        <v>220</v>
      </c>
      <c r="C32" s="390" t="s">
        <v>200</v>
      </c>
      <c r="D32" s="392" t="s">
        <v>200</v>
      </c>
      <c r="E32" s="377">
        <v>5001</v>
      </c>
      <c r="F32" s="392" t="s">
        <v>224</v>
      </c>
      <c r="G32" s="495">
        <v>5804</v>
      </c>
      <c r="H32" s="496">
        <v>75943</v>
      </c>
      <c r="I32" s="497">
        <v>199392.01</v>
      </c>
      <c r="J32" s="497">
        <v>2.63</v>
      </c>
      <c r="L32" s="80"/>
      <c r="M32" s="81"/>
    </row>
    <row r="33" spans="1:13" s="5" customFormat="1" ht="12.75" x14ac:dyDescent="0.2">
      <c r="A33" s="392" t="s">
        <v>225</v>
      </c>
      <c r="B33" s="392" t="s">
        <v>226</v>
      </c>
      <c r="C33" s="390" t="s">
        <v>181</v>
      </c>
      <c r="D33" s="392" t="s">
        <v>227</v>
      </c>
      <c r="E33" s="377">
        <v>6001</v>
      </c>
      <c r="F33" s="392" t="s">
        <v>228</v>
      </c>
      <c r="G33" s="495">
        <v>6101</v>
      </c>
      <c r="H33" s="496">
        <v>212718</v>
      </c>
      <c r="I33" s="497">
        <v>1439241.81</v>
      </c>
      <c r="J33" s="497">
        <v>6.77</v>
      </c>
      <c r="L33" s="80"/>
      <c r="M33" s="81"/>
    </row>
    <row r="34" spans="1:13" s="5" customFormat="1" ht="12.75" x14ac:dyDescent="0.2">
      <c r="A34" s="392" t="s">
        <v>225</v>
      </c>
      <c r="B34" s="392" t="s">
        <v>226</v>
      </c>
      <c r="C34" s="390" t="s">
        <v>181</v>
      </c>
      <c r="D34" s="392" t="s">
        <v>227</v>
      </c>
      <c r="E34" s="377">
        <v>6001</v>
      </c>
      <c r="F34" s="392" t="s">
        <v>229</v>
      </c>
      <c r="G34" s="495">
        <v>6108</v>
      </c>
      <c r="H34" s="496">
        <v>40590</v>
      </c>
      <c r="I34" s="497">
        <v>386426.6</v>
      </c>
      <c r="J34" s="497">
        <v>9.52</v>
      </c>
      <c r="L34" s="80"/>
      <c r="M34" s="81"/>
    </row>
    <row r="35" spans="1:13" s="5" customFormat="1" ht="12.75" x14ac:dyDescent="0.2">
      <c r="A35" s="392" t="s">
        <v>225</v>
      </c>
      <c r="B35" s="387" t="s">
        <v>226</v>
      </c>
      <c r="C35" s="390" t="s">
        <v>181</v>
      </c>
      <c r="D35" s="387" t="s">
        <v>230</v>
      </c>
      <c r="E35" s="377">
        <v>6115</v>
      </c>
      <c r="F35" s="387" t="s">
        <v>230</v>
      </c>
      <c r="G35" s="495">
        <v>6115</v>
      </c>
      <c r="H35" s="496">
        <v>38488</v>
      </c>
      <c r="I35" s="497">
        <v>287638.61</v>
      </c>
      <c r="J35" s="497">
        <v>7.47</v>
      </c>
      <c r="L35" s="80"/>
      <c r="M35" s="81"/>
    </row>
    <row r="36" spans="1:13" s="5" customFormat="1" ht="12.75" x14ac:dyDescent="0.2">
      <c r="A36" s="392" t="s">
        <v>225</v>
      </c>
      <c r="B36" s="387" t="s">
        <v>231</v>
      </c>
      <c r="C36" s="390" t="s">
        <v>181</v>
      </c>
      <c r="D36" s="387" t="s">
        <v>232</v>
      </c>
      <c r="E36" s="377">
        <v>6301</v>
      </c>
      <c r="F36" s="194" t="s">
        <v>232</v>
      </c>
      <c r="G36" s="495">
        <v>6301</v>
      </c>
      <c r="H36" s="496">
        <v>52143</v>
      </c>
      <c r="I36" s="497">
        <v>302341.28999999998</v>
      </c>
      <c r="J36" s="497">
        <v>5.8</v>
      </c>
      <c r="L36" s="80"/>
      <c r="M36" s="81"/>
    </row>
    <row r="37" spans="1:13" s="5" customFormat="1" ht="12.75" x14ac:dyDescent="0.2">
      <c r="A37" s="392" t="s">
        <v>233</v>
      </c>
      <c r="B37" s="392" t="s">
        <v>234</v>
      </c>
      <c r="C37" s="390" t="s">
        <v>181</v>
      </c>
      <c r="D37" s="392" t="s">
        <v>235</v>
      </c>
      <c r="E37" s="377">
        <v>7001</v>
      </c>
      <c r="F37" s="392" t="s">
        <v>234</v>
      </c>
      <c r="G37" s="495">
        <v>7101</v>
      </c>
      <c r="H37" s="496">
        <v>184849</v>
      </c>
      <c r="I37" s="497">
        <v>969863.76</v>
      </c>
      <c r="J37" s="497">
        <v>5.25</v>
      </c>
      <c r="L37" s="80"/>
      <c r="M37" s="81"/>
    </row>
    <row r="38" spans="1:13" s="5" customFormat="1" ht="12.75" x14ac:dyDescent="0.2">
      <c r="A38" s="392" t="s">
        <v>233</v>
      </c>
      <c r="B38" s="387" t="s">
        <v>234</v>
      </c>
      <c r="C38" s="390" t="s">
        <v>181</v>
      </c>
      <c r="D38" s="387" t="s">
        <v>236</v>
      </c>
      <c r="E38" s="377">
        <v>7102</v>
      </c>
      <c r="F38" s="387" t="s">
        <v>236</v>
      </c>
      <c r="G38" s="495">
        <v>7102</v>
      </c>
      <c r="H38" s="496">
        <v>11411</v>
      </c>
      <c r="I38" s="497">
        <v>60759.74</v>
      </c>
      <c r="J38" s="497">
        <v>5.32</v>
      </c>
      <c r="L38" s="80"/>
      <c r="M38" s="81"/>
    </row>
    <row r="39" spans="1:13" s="5" customFormat="1" ht="12.75" x14ac:dyDescent="0.2">
      <c r="A39" s="392" t="s">
        <v>233</v>
      </c>
      <c r="B39" s="392" t="s">
        <v>234</v>
      </c>
      <c r="C39" s="390" t="s">
        <v>181</v>
      </c>
      <c r="D39" s="392" t="s">
        <v>235</v>
      </c>
      <c r="E39" s="377">
        <v>7001</v>
      </c>
      <c r="F39" s="392" t="s">
        <v>233</v>
      </c>
      <c r="G39" s="495">
        <v>7105</v>
      </c>
      <c r="H39" s="496">
        <v>34004</v>
      </c>
      <c r="I39" s="497">
        <v>217214.32</v>
      </c>
      <c r="J39" s="497">
        <v>6.39</v>
      </c>
      <c r="L39" s="80"/>
      <c r="M39" s="81"/>
    </row>
    <row r="40" spans="1:13" s="5" customFormat="1" ht="12.75" x14ac:dyDescent="0.2">
      <c r="A40" s="392" t="s">
        <v>233</v>
      </c>
      <c r="B40" s="392" t="s">
        <v>237</v>
      </c>
      <c r="C40" s="390" t="s">
        <v>181</v>
      </c>
      <c r="D40" s="392" t="s">
        <v>238</v>
      </c>
      <c r="E40" s="377">
        <v>7301</v>
      </c>
      <c r="F40" s="193" t="s">
        <v>237</v>
      </c>
      <c r="G40" s="495">
        <v>7301</v>
      </c>
      <c r="H40" s="496">
        <v>111498</v>
      </c>
      <c r="I40" s="497">
        <v>521736.44</v>
      </c>
      <c r="J40" s="497">
        <v>4.68</v>
      </c>
      <c r="L40" s="80"/>
      <c r="M40" s="81"/>
    </row>
    <row r="41" spans="1:13" s="5" customFormat="1" ht="12.75" x14ac:dyDescent="0.2">
      <c r="A41" s="392" t="s">
        <v>233</v>
      </c>
      <c r="B41" s="392" t="s">
        <v>237</v>
      </c>
      <c r="C41" s="390" t="s">
        <v>181</v>
      </c>
      <c r="D41" s="392" t="s">
        <v>238</v>
      </c>
      <c r="E41" s="377">
        <v>7301</v>
      </c>
      <c r="F41" s="193" t="s">
        <v>239</v>
      </c>
      <c r="G41" s="495">
        <v>7305</v>
      </c>
      <c r="H41" s="496">
        <v>4776</v>
      </c>
      <c r="I41" s="497">
        <v>27624.91</v>
      </c>
      <c r="J41" s="497">
        <v>5.78</v>
      </c>
      <c r="L41" s="80"/>
      <c r="M41" s="81"/>
    </row>
    <row r="42" spans="1:13" s="5" customFormat="1" ht="12.75" x14ac:dyDescent="0.2">
      <c r="A42" s="392" t="s">
        <v>233</v>
      </c>
      <c r="B42" s="392" t="s">
        <v>237</v>
      </c>
      <c r="C42" s="390" t="s">
        <v>181</v>
      </c>
      <c r="D42" s="392" t="s">
        <v>238</v>
      </c>
      <c r="E42" s="377">
        <v>7301</v>
      </c>
      <c r="F42" s="193" t="s">
        <v>240</v>
      </c>
      <c r="G42" s="495">
        <v>7306</v>
      </c>
      <c r="H42" s="496">
        <v>4506</v>
      </c>
      <c r="I42" s="497">
        <v>44534.76</v>
      </c>
      <c r="J42" s="497">
        <v>9.8800000000000008</v>
      </c>
      <c r="L42" s="80"/>
      <c r="M42" s="81"/>
    </row>
    <row r="43" spans="1:13" s="5" customFormat="1" ht="12.75" x14ac:dyDescent="0.2">
      <c r="A43" s="392" t="s">
        <v>233</v>
      </c>
      <c r="B43" s="387" t="s">
        <v>241</v>
      </c>
      <c r="C43" s="390" t="s">
        <v>181</v>
      </c>
      <c r="D43" s="387" t="s">
        <v>241</v>
      </c>
      <c r="E43" s="377">
        <v>7401</v>
      </c>
      <c r="F43" s="194" t="s">
        <v>241</v>
      </c>
      <c r="G43" s="495">
        <v>7401</v>
      </c>
      <c r="H43" s="496">
        <v>65446</v>
      </c>
      <c r="I43" s="497">
        <v>289427.46000000002</v>
      </c>
      <c r="J43" s="497">
        <v>4.42</v>
      </c>
      <c r="L43" s="80"/>
      <c r="M43" s="81"/>
    </row>
    <row r="44" spans="1:13" s="5" customFormat="1" ht="12.75" x14ac:dyDescent="0.2">
      <c r="A44" s="392" t="s">
        <v>242</v>
      </c>
      <c r="B44" s="392" t="s">
        <v>243</v>
      </c>
      <c r="C44" s="390" t="s">
        <v>244</v>
      </c>
      <c r="D44" s="392" t="s">
        <v>244</v>
      </c>
      <c r="E44" s="377">
        <v>8001</v>
      </c>
      <c r="F44" s="392" t="s">
        <v>243</v>
      </c>
      <c r="G44" s="495">
        <v>8101</v>
      </c>
      <c r="H44" s="496">
        <v>155100</v>
      </c>
      <c r="I44" s="497">
        <v>651298.98</v>
      </c>
      <c r="J44" s="497">
        <v>4.2</v>
      </c>
      <c r="L44" s="80"/>
      <c r="M44" s="81"/>
    </row>
    <row r="45" spans="1:13" s="5" customFormat="1" ht="12.75" x14ac:dyDescent="0.2">
      <c r="A45" s="392" t="s">
        <v>242</v>
      </c>
      <c r="B45" s="392" t="s">
        <v>243</v>
      </c>
      <c r="C45" s="390" t="s">
        <v>244</v>
      </c>
      <c r="D45" s="392" t="s">
        <v>244</v>
      </c>
      <c r="E45" s="377">
        <v>8001</v>
      </c>
      <c r="F45" s="392" t="s">
        <v>245</v>
      </c>
      <c r="G45" s="495">
        <v>8102</v>
      </c>
      <c r="H45" s="496">
        <v>90496</v>
      </c>
      <c r="I45" s="497">
        <v>355866</v>
      </c>
      <c r="J45" s="497">
        <v>3.93</v>
      </c>
      <c r="L45" s="80"/>
      <c r="M45" s="81"/>
    </row>
    <row r="46" spans="1:13" s="5" customFormat="1" ht="12.75" x14ac:dyDescent="0.2">
      <c r="A46" s="392" t="s">
        <v>242</v>
      </c>
      <c r="B46" s="392" t="s">
        <v>243</v>
      </c>
      <c r="C46" s="390" t="s">
        <v>244</v>
      </c>
      <c r="D46" s="392" t="s">
        <v>244</v>
      </c>
      <c r="E46" s="377">
        <v>8001</v>
      </c>
      <c r="F46" s="392" t="s">
        <v>246</v>
      </c>
      <c r="G46" s="495">
        <v>8103</v>
      </c>
      <c r="H46" s="496">
        <v>63354</v>
      </c>
      <c r="I46" s="497">
        <v>233499.23</v>
      </c>
      <c r="J46" s="497">
        <v>3.69</v>
      </c>
      <c r="L46" s="80"/>
      <c r="M46" s="81"/>
    </row>
    <row r="47" spans="1:13" s="5" customFormat="1" ht="12.75" x14ac:dyDescent="0.2">
      <c r="A47" s="392" t="s">
        <v>242</v>
      </c>
      <c r="B47" s="392" t="s">
        <v>243</v>
      </c>
      <c r="C47" s="390" t="s">
        <v>244</v>
      </c>
      <c r="D47" s="392" t="s">
        <v>244</v>
      </c>
      <c r="E47" s="377">
        <v>8001</v>
      </c>
      <c r="F47" s="392" t="s">
        <v>247</v>
      </c>
      <c r="G47" s="495">
        <v>8105</v>
      </c>
      <c r="H47" s="496">
        <v>13592</v>
      </c>
      <c r="I47" s="497">
        <v>52626.49</v>
      </c>
      <c r="J47" s="497">
        <v>3.87</v>
      </c>
      <c r="L47" s="80"/>
      <c r="M47" s="81"/>
    </row>
    <row r="48" spans="1:13" s="5" customFormat="1" ht="12.75" x14ac:dyDescent="0.2">
      <c r="A48" s="392" t="s">
        <v>242</v>
      </c>
      <c r="B48" s="392" t="s">
        <v>243</v>
      </c>
      <c r="C48" s="390" t="s">
        <v>244</v>
      </c>
      <c r="D48" s="392" t="s">
        <v>244</v>
      </c>
      <c r="E48" s="377">
        <v>8001</v>
      </c>
      <c r="F48" s="392" t="s">
        <v>248</v>
      </c>
      <c r="G48" s="495">
        <v>8106</v>
      </c>
      <c r="H48" s="496">
        <v>25301</v>
      </c>
      <c r="I48" s="497">
        <v>43072.39</v>
      </c>
      <c r="J48" s="497">
        <v>1.7</v>
      </c>
      <c r="L48" s="80"/>
      <c r="M48" s="81"/>
    </row>
    <row r="49" spans="1:13" s="5" customFormat="1" ht="12.75" x14ac:dyDescent="0.2">
      <c r="A49" s="392" t="s">
        <v>242</v>
      </c>
      <c r="B49" s="392" t="s">
        <v>243</v>
      </c>
      <c r="C49" s="390" t="s">
        <v>244</v>
      </c>
      <c r="D49" s="392" t="s">
        <v>244</v>
      </c>
      <c r="E49" s="377">
        <v>8001</v>
      </c>
      <c r="F49" s="392" t="s">
        <v>249</v>
      </c>
      <c r="G49" s="495">
        <v>8107</v>
      </c>
      <c r="H49" s="496">
        <v>35762</v>
      </c>
      <c r="I49" s="497">
        <v>120978.29</v>
      </c>
      <c r="J49" s="497">
        <v>3.38</v>
      </c>
      <c r="L49" s="80"/>
      <c r="M49" s="81"/>
    </row>
    <row r="50" spans="1:13" s="5" customFormat="1" ht="12.75" x14ac:dyDescent="0.2">
      <c r="A50" s="392" t="s">
        <v>242</v>
      </c>
      <c r="B50" s="392" t="s">
        <v>243</v>
      </c>
      <c r="C50" s="390" t="s">
        <v>244</v>
      </c>
      <c r="D50" s="392" t="s">
        <v>244</v>
      </c>
      <c r="E50" s="377">
        <v>8001</v>
      </c>
      <c r="F50" s="392" t="s">
        <v>250</v>
      </c>
      <c r="G50" s="495">
        <v>8108</v>
      </c>
      <c r="H50" s="496">
        <v>109200</v>
      </c>
      <c r="I50" s="497">
        <v>603019.48</v>
      </c>
      <c r="J50" s="497">
        <v>5.52</v>
      </c>
      <c r="L50" s="80"/>
      <c r="M50" s="81"/>
    </row>
    <row r="51" spans="1:13" s="5" customFormat="1" ht="12.75" x14ac:dyDescent="0.2">
      <c r="A51" s="392" t="s">
        <v>242</v>
      </c>
      <c r="B51" s="392" t="s">
        <v>243</v>
      </c>
      <c r="C51" s="390" t="s">
        <v>244</v>
      </c>
      <c r="D51" s="392" t="s">
        <v>244</v>
      </c>
      <c r="E51" s="377">
        <v>8001</v>
      </c>
      <c r="F51" s="392" t="s">
        <v>251</v>
      </c>
      <c r="G51" s="495">
        <v>8109</v>
      </c>
      <c r="H51" s="496">
        <v>7664</v>
      </c>
      <c r="I51" s="497">
        <v>45149.11</v>
      </c>
      <c r="J51" s="497">
        <v>5.89</v>
      </c>
      <c r="L51" s="80"/>
      <c r="M51" s="81"/>
    </row>
    <row r="52" spans="1:13" s="5" customFormat="1" ht="12.75" x14ac:dyDescent="0.2">
      <c r="A52" s="392" t="s">
        <v>242</v>
      </c>
      <c r="B52" s="392" t="s">
        <v>243</v>
      </c>
      <c r="C52" s="390" t="s">
        <v>244</v>
      </c>
      <c r="D52" s="392" t="s">
        <v>244</v>
      </c>
      <c r="E52" s="377">
        <v>8001</v>
      </c>
      <c r="F52" s="392" t="s">
        <v>252</v>
      </c>
      <c r="G52" s="495">
        <v>8110</v>
      </c>
      <c r="H52" s="496">
        <v>100476</v>
      </c>
      <c r="I52" s="497">
        <v>438730.7</v>
      </c>
      <c r="J52" s="497">
        <v>4.37</v>
      </c>
      <c r="L52" s="80"/>
      <c r="M52" s="81"/>
    </row>
    <row r="53" spans="1:13" s="5" customFormat="1" ht="12.75" x14ac:dyDescent="0.2">
      <c r="A53" s="392" t="s">
        <v>242</v>
      </c>
      <c r="B53" s="392" t="s">
        <v>243</v>
      </c>
      <c r="C53" s="390" t="s">
        <v>244</v>
      </c>
      <c r="D53" s="392" t="s">
        <v>244</v>
      </c>
      <c r="E53" s="377">
        <v>8001</v>
      </c>
      <c r="F53" s="392" t="s">
        <v>253</v>
      </c>
      <c r="G53" s="495">
        <v>8111</v>
      </c>
      <c r="H53" s="496">
        <v>12174</v>
      </c>
      <c r="I53" s="497">
        <v>63679.26</v>
      </c>
      <c r="J53" s="497">
        <v>5.23</v>
      </c>
      <c r="L53" s="80"/>
      <c r="M53" s="81"/>
    </row>
    <row r="54" spans="1:13" s="5" customFormat="1" ht="12.75" x14ac:dyDescent="0.2">
      <c r="A54" s="392" t="s">
        <v>242</v>
      </c>
      <c r="B54" s="392" t="s">
        <v>243</v>
      </c>
      <c r="C54" s="390" t="s">
        <v>244</v>
      </c>
      <c r="D54" s="392" t="s">
        <v>244</v>
      </c>
      <c r="E54" s="377">
        <v>8001</v>
      </c>
      <c r="F54" s="392" t="s">
        <v>254</v>
      </c>
      <c r="G54" s="495">
        <v>8112</v>
      </c>
      <c r="H54" s="496">
        <v>86243</v>
      </c>
      <c r="I54" s="497">
        <v>299489.02</v>
      </c>
      <c r="J54" s="497">
        <v>3.47</v>
      </c>
      <c r="L54" s="80"/>
      <c r="M54" s="81"/>
    </row>
    <row r="55" spans="1:13" s="5" customFormat="1" ht="12.75" x14ac:dyDescent="0.2">
      <c r="A55" s="392" t="s">
        <v>242</v>
      </c>
      <c r="B55" s="392" t="s">
        <v>242</v>
      </c>
      <c r="C55" s="390" t="s">
        <v>181</v>
      </c>
      <c r="D55" s="392" t="s">
        <v>255</v>
      </c>
      <c r="E55" s="377">
        <v>8301</v>
      </c>
      <c r="F55" s="392" t="s">
        <v>256</v>
      </c>
      <c r="G55" s="495">
        <v>8301</v>
      </c>
      <c r="H55" s="496">
        <v>118037</v>
      </c>
      <c r="I55" s="497">
        <v>533221.1</v>
      </c>
      <c r="J55" s="497">
        <v>4.5199999999999996</v>
      </c>
      <c r="L55" s="80"/>
      <c r="M55" s="81"/>
    </row>
    <row r="56" spans="1:13" s="5" customFormat="1" ht="12.75" x14ac:dyDescent="0.2">
      <c r="A56" s="392" t="s">
        <v>242</v>
      </c>
      <c r="B56" s="392" t="s">
        <v>242</v>
      </c>
      <c r="C56" s="390" t="s">
        <v>181</v>
      </c>
      <c r="D56" s="392" t="s">
        <v>255</v>
      </c>
      <c r="E56" s="377">
        <v>8301</v>
      </c>
      <c r="F56" s="193" t="s">
        <v>257</v>
      </c>
      <c r="G56" s="495">
        <v>8306</v>
      </c>
      <c r="H56" s="496">
        <v>17142</v>
      </c>
      <c r="I56" s="497">
        <v>97087.99</v>
      </c>
      <c r="J56" s="497">
        <v>5.66</v>
      </c>
      <c r="L56" s="80"/>
      <c r="M56" s="81"/>
    </row>
    <row r="57" spans="1:13" s="5" customFormat="1" ht="12.75" x14ac:dyDescent="0.2">
      <c r="A57" s="392" t="s">
        <v>258</v>
      </c>
      <c r="B57" s="392" t="s">
        <v>259</v>
      </c>
      <c r="C57" s="390" t="s">
        <v>181</v>
      </c>
      <c r="D57" s="392" t="s">
        <v>260</v>
      </c>
      <c r="E57" s="377">
        <v>9001</v>
      </c>
      <c r="F57" s="392" t="s">
        <v>261</v>
      </c>
      <c r="G57" s="495">
        <v>9101</v>
      </c>
      <c r="H57" s="496">
        <v>221256</v>
      </c>
      <c r="I57" s="497">
        <v>1266694.25</v>
      </c>
      <c r="J57" s="497">
        <v>5.73</v>
      </c>
      <c r="L57" s="80"/>
      <c r="M57" s="81"/>
    </row>
    <row r="58" spans="1:13" s="5" customFormat="1" ht="12.75" x14ac:dyDescent="0.2">
      <c r="A58" s="392" t="s">
        <v>258</v>
      </c>
      <c r="B58" s="392" t="s">
        <v>259</v>
      </c>
      <c r="C58" s="390" t="s">
        <v>181</v>
      </c>
      <c r="D58" s="392" t="s">
        <v>260</v>
      </c>
      <c r="E58" s="377">
        <v>9001</v>
      </c>
      <c r="F58" s="392" t="s">
        <v>262</v>
      </c>
      <c r="G58" s="495">
        <v>9112</v>
      </c>
      <c r="H58" s="496">
        <v>38429</v>
      </c>
      <c r="I58" s="497">
        <v>250704.98</v>
      </c>
      <c r="J58" s="497">
        <v>6.52</v>
      </c>
      <c r="L58" s="80"/>
      <c r="M58" s="81"/>
    </row>
    <row r="59" spans="1:13" s="5" customFormat="1" ht="12.75" x14ac:dyDescent="0.2">
      <c r="A59" s="392" t="s">
        <v>258</v>
      </c>
      <c r="B59" s="387" t="s">
        <v>259</v>
      </c>
      <c r="C59" s="390" t="s">
        <v>181</v>
      </c>
      <c r="D59" s="387" t="s">
        <v>263</v>
      </c>
      <c r="E59" s="377">
        <v>9120</v>
      </c>
      <c r="F59" s="387" t="s">
        <v>263</v>
      </c>
      <c r="G59" s="495">
        <v>9120</v>
      </c>
      <c r="H59" s="496">
        <v>22595</v>
      </c>
      <c r="I59" s="497">
        <v>173578.12</v>
      </c>
      <c r="J59" s="497">
        <v>7.68</v>
      </c>
      <c r="L59" s="80"/>
      <c r="M59" s="81"/>
    </row>
    <row r="60" spans="1:13" s="5" customFormat="1" ht="12.75" x14ac:dyDescent="0.2">
      <c r="A60" s="392" t="s">
        <v>258</v>
      </c>
      <c r="B60" s="387" t="s">
        <v>264</v>
      </c>
      <c r="C60" s="390" t="s">
        <v>181</v>
      </c>
      <c r="D60" s="387" t="s">
        <v>265</v>
      </c>
      <c r="E60" s="377">
        <v>9201</v>
      </c>
      <c r="F60" s="387" t="s">
        <v>265</v>
      </c>
      <c r="G60" s="495">
        <v>9201</v>
      </c>
      <c r="H60" s="496">
        <v>36405</v>
      </c>
      <c r="I60" s="497">
        <v>199566.16</v>
      </c>
      <c r="J60" s="497">
        <v>5.48</v>
      </c>
      <c r="L60" s="80"/>
      <c r="M60" s="81"/>
    </row>
    <row r="61" spans="1:13" s="5" customFormat="1" ht="12.75" x14ac:dyDescent="0.2">
      <c r="A61" s="392" t="s">
        <v>266</v>
      </c>
      <c r="B61" s="392" t="s">
        <v>267</v>
      </c>
      <c r="C61" s="390" t="s">
        <v>181</v>
      </c>
      <c r="D61" s="392" t="s">
        <v>268</v>
      </c>
      <c r="E61" s="377">
        <v>10001</v>
      </c>
      <c r="F61" s="392" t="s">
        <v>269</v>
      </c>
      <c r="G61" s="495">
        <v>10101</v>
      </c>
      <c r="H61" s="496">
        <v>173650</v>
      </c>
      <c r="I61" s="497">
        <v>1281070.77</v>
      </c>
      <c r="J61" s="497">
        <v>7.38</v>
      </c>
      <c r="L61" s="80"/>
      <c r="M61" s="81"/>
    </row>
    <row r="62" spans="1:13" s="5" customFormat="1" ht="12.75" x14ac:dyDescent="0.2">
      <c r="A62" s="392" t="s">
        <v>266</v>
      </c>
      <c r="B62" s="392" t="s">
        <v>267</v>
      </c>
      <c r="C62" s="390" t="s">
        <v>181</v>
      </c>
      <c r="D62" s="392" t="s">
        <v>268</v>
      </c>
      <c r="E62" s="377">
        <v>10001</v>
      </c>
      <c r="F62" s="392" t="s">
        <v>270</v>
      </c>
      <c r="G62" s="495">
        <v>10109</v>
      </c>
      <c r="H62" s="496">
        <v>28490</v>
      </c>
      <c r="I62" s="497">
        <v>186447.67</v>
      </c>
      <c r="J62" s="497">
        <v>6.54</v>
      </c>
      <c r="L62" s="80"/>
      <c r="M62" s="81"/>
    </row>
    <row r="63" spans="1:13" s="5" customFormat="1" ht="12.75" x14ac:dyDescent="0.2">
      <c r="A63" s="392" t="s">
        <v>266</v>
      </c>
      <c r="B63" s="387" t="s">
        <v>271</v>
      </c>
      <c r="C63" s="390" t="s">
        <v>181</v>
      </c>
      <c r="D63" s="387" t="s">
        <v>272</v>
      </c>
      <c r="E63" s="377">
        <v>10201</v>
      </c>
      <c r="F63" s="387" t="s">
        <v>272</v>
      </c>
      <c r="G63" s="495">
        <v>10201</v>
      </c>
      <c r="H63" s="496">
        <v>21988</v>
      </c>
      <c r="I63" s="497">
        <v>143431.49</v>
      </c>
      <c r="J63" s="497">
        <v>6.52</v>
      </c>
      <c r="L63" s="80"/>
      <c r="M63" s="81"/>
    </row>
    <row r="64" spans="1:13" s="5" customFormat="1" ht="12.75" x14ac:dyDescent="0.2">
      <c r="A64" s="392" t="s">
        <v>266</v>
      </c>
      <c r="B64" s="392" t="s">
        <v>273</v>
      </c>
      <c r="C64" s="390" t="s">
        <v>181</v>
      </c>
      <c r="D64" s="392" t="s">
        <v>273</v>
      </c>
      <c r="E64" s="377">
        <v>10301</v>
      </c>
      <c r="F64" s="392" t="s">
        <v>273</v>
      </c>
      <c r="G64" s="495">
        <v>10301</v>
      </c>
      <c r="H64" s="496">
        <v>133116</v>
      </c>
      <c r="I64" s="497">
        <v>945608.12</v>
      </c>
      <c r="J64" s="497">
        <v>7.1</v>
      </c>
      <c r="L64" s="80"/>
      <c r="M64" s="81"/>
    </row>
    <row r="65" spans="1:13" s="5" customFormat="1" ht="12.75" x14ac:dyDescent="0.2">
      <c r="A65" s="392" t="s">
        <v>274</v>
      </c>
      <c r="B65" s="387" t="s">
        <v>275</v>
      </c>
      <c r="C65" s="390" t="s">
        <v>181</v>
      </c>
      <c r="D65" s="387" t="s">
        <v>275</v>
      </c>
      <c r="E65" s="377">
        <v>11101</v>
      </c>
      <c r="F65" s="387" t="s">
        <v>275</v>
      </c>
      <c r="G65" s="495">
        <v>11101</v>
      </c>
      <c r="H65" s="496">
        <v>43358</v>
      </c>
      <c r="I65" s="497">
        <v>256651.99</v>
      </c>
      <c r="J65" s="497">
        <v>5.92</v>
      </c>
      <c r="L65" s="80"/>
      <c r="M65" s="81"/>
    </row>
    <row r="66" spans="1:13" s="5" customFormat="1" ht="12.75" x14ac:dyDescent="0.2">
      <c r="A66" s="392" t="s">
        <v>276</v>
      </c>
      <c r="B66" s="392" t="s">
        <v>276</v>
      </c>
      <c r="C66" s="390" t="s">
        <v>181</v>
      </c>
      <c r="D66" s="392" t="s">
        <v>277</v>
      </c>
      <c r="E66" s="377">
        <v>12101</v>
      </c>
      <c r="F66" s="193" t="s">
        <v>277</v>
      </c>
      <c r="G66" s="495">
        <v>12101</v>
      </c>
      <c r="H66" s="496">
        <v>94424</v>
      </c>
      <c r="I66" s="497">
        <v>580751.30000000005</v>
      </c>
      <c r="J66" s="497">
        <v>6.15</v>
      </c>
      <c r="L66" s="80"/>
      <c r="M66" s="81"/>
    </row>
    <row r="67" spans="1:13" s="5" customFormat="1" ht="12.75" x14ac:dyDescent="0.2">
      <c r="A67" s="392" t="s">
        <v>278</v>
      </c>
      <c r="B67" s="392" t="s">
        <v>279</v>
      </c>
      <c r="C67" s="390" t="s">
        <v>280</v>
      </c>
      <c r="D67" s="392" t="s">
        <v>280</v>
      </c>
      <c r="E67" s="377">
        <v>13001</v>
      </c>
      <c r="F67" s="392" t="s">
        <v>279</v>
      </c>
      <c r="G67" s="495">
        <v>13101</v>
      </c>
      <c r="H67" s="496">
        <v>272873</v>
      </c>
      <c r="I67" s="497">
        <v>314094.71999999997</v>
      </c>
      <c r="J67" s="497">
        <v>1.1499999999999999</v>
      </c>
      <c r="L67" s="80"/>
      <c r="M67" s="81"/>
    </row>
    <row r="68" spans="1:13" s="5" customFormat="1" ht="12.75" x14ac:dyDescent="0.2">
      <c r="A68" s="392" t="s">
        <v>278</v>
      </c>
      <c r="B68" s="392" t="s">
        <v>279</v>
      </c>
      <c r="C68" s="390" t="s">
        <v>280</v>
      </c>
      <c r="D68" s="392" t="s">
        <v>280</v>
      </c>
      <c r="E68" s="377">
        <v>13001</v>
      </c>
      <c r="F68" s="392" t="s">
        <v>281</v>
      </c>
      <c r="G68" s="495">
        <v>13102</v>
      </c>
      <c r="H68" s="496">
        <v>69067</v>
      </c>
      <c r="I68" s="497">
        <v>305502.19</v>
      </c>
      <c r="J68" s="497">
        <v>4.42</v>
      </c>
      <c r="L68" s="80"/>
      <c r="M68" s="81"/>
    </row>
    <row r="69" spans="1:13" s="5" customFormat="1" ht="12.75" x14ac:dyDescent="0.2">
      <c r="A69" s="392" t="s">
        <v>278</v>
      </c>
      <c r="B69" s="392" t="s">
        <v>279</v>
      </c>
      <c r="C69" s="390" t="s">
        <v>280</v>
      </c>
      <c r="D69" s="392" t="s">
        <v>280</v>
      </c>
      <c r="E69" s="377">
        <v>13001</v>
      </c>
      <c r="F69" s="392" t="s">
        <v>282</v>
      </c>
      <c r="G69" s="495">
        <v>13103</v>
      </c>
      <c r="H69" s="496">
        <v>124231</v>
      </c>
      <c r="I69" s="497">
        <v>291964.59000000003</v>
      </c>
      <c r="J69" s="497">
        <v>2.35</v>
      </c>
      <c r="L69" s="80"/>
      <c r="M69" s="81"/>
    </row>
    <row r="70" spans="1:13" s="5" customFormat="1" ht="12.75" x14ac:dyDescent="0.2">
      <c r="A70" s="392" t="s">
        <v>278</v>
      </c>
      <c r="B70" s="392" t="s">
        <v>279</v>
      </c>
      <c r="C70" s="390" t="s">
        <v>280</v>
      </c>
      <c r="D70" s="392" t="s">
        <v>280</v>
      </c>
      <c r="E70" s="377">
        <v>13001</v>
      </c>
      <c r="F70" s="392" t="s">
        <v>283</v>
      </c>
      <c r="G70" s="495">
        <v>13104</v>
      </c>
      <c r="H70" s="496">
        <v>118977</v>
      </c>
      <c r="I70" s="497">
        <v>340860.35</v>
      </c>
      <c r="J70" s="497">
        <v>2.86</v>
      </c>
      <c r="L70" s="80"/>
      <c r="M70" s="81"/>
    </row>
    <row r="71" spans="1:13" s="5" customFormat="1" ht="12.75" x14ac:dyDescent="0.2">
      <c r="A71" s="392" t="s">
        <v>278</v>
      </c>
      <c r="B71" s="392" t="s">
        <v>279</v>
      </c>
      <c r="C71" s="390" t="s">
        <v>280</v>
      </c>
      <c r="D71" s="392" t="s">
        <v>280</v>
      </c>
      <c r="E71" s="377">
        <v>13001</v>
      </c>
      <c r="F71" s="392" t="s">
        <v>284</v>
      </c>
      <c r="G71" s="495">
        <v>13105</v>
      </c>
      <c r="H71" s="496">
        <v>129659</v>
      </c>
      <c r="I71" s="497">
        <v>280109.15999999997</v>
      </c>
      <c r="J71" s="497">
        <v>2.16</v>
      </c>
      <c r="L71" s="80"/>
      <c r="M71" s="81"/>
    </row>
    <row r="72" spans="1:13" s="5" customFormat="1" ht="12.75" x14ac:dyDescent="0.2">
      <c r="A72" s="392" t="s">
        <v>278</v>
      </c>
      <c r="B72" s="392" t="s">
        <v>279</v>
      </c>
      <c r="C72" s="390" t="s">
        <v>280</v>
      </c>
      <c r="D72" s="392" t="s">
        <v>280</v>
      </c>
      <c r="E72" s="377">
        <v>13001</v>
      </c>
      <c r="F72" s="392" t="s">
        <v>285</v>
      </c>
      <c r="G72" s="495">
        <v>13106</v>
      </c>
      <c r="H72" s="496">
        <v>109213</v>
      </c>
      <c r="I72" s="497">
        <v>297521.89</v>
      </c>
      <c r="J72" s="497">
        <v>2.72</v>
      </c>
      <c r="L72" s="80"/>
      <c r="M72" s="81"/>
    </row>
    <row r="73" spans="1:13" s="5" customFormat="1" ht="12.75" x14ac:dyDescent="0.2">
      <c r="A73" s="392" t="s">
        <v>278</v>
      </c>
      <c r="B73" s="392" t="s">
        <v>279</v>
      </c>
      <c r="C73" s="390" t="s">
        <v>280</v>
      </c>
      <c r="D73" s="392" t="s">
        <v>280</v>
      </c>
      <c r="E73" s="377">
        <v>13001</v>
      </c>
      <c r="F73" s="392" t="s">
        <v>286</v>
      </c>
      <c r="G73" s="495">
        <v>13107</v>
      </c>
      <c r="H73" s="496">
        <v>84095</v>
      </c>
      <c r="I73" s="497">
        <v>299286.88</v>
      </c>
      <c r="J73" s="497">
        <v>3.56</v>
      </c>
      <c r="L73" s="80"/>
      <c r="M73" s="81"/>
    </row>
    <row r="74" spans="1:13" s="5" customFormat="1" ht="12.75" x14ac:dyDescent="0.2">
      <c r="A74" s="392" t="s">
        <v>278</v>
      </c>
      <c r="B74" s="392" t="s">
        <v>279</v>
      </c>
      <c r="C74" s="390" t="s">
        <v>280</v>
      </c>
      <c r="D74" s="392" t="s">
        <v>280</v>
      </c>
      <c r="E74" s="377">
        <v>13001</v>
      </c>
      <c r="F74" s="392" t="s">
        <v>287</v>
      </c>
      <c r="G74" s="495">
        <v>13108</v>
      </c>
      <c r="H74" s="496">
        <v>70732</v>
      </c>
      <c r="I74" s="497">
        <v>126954.77</v>
      </c>
      <c r="J74" s="497">
        <v>1.79</v>
      </c>
      <c r="L74" s="80"/>
      <c r="M74" s="81"/>
    </row>
    <row r="75" spans="1:13" s="5" customFormat="1" ht="12.75" x14ac:dyDescent="0.2">
      <c r="A75" s="392" t="s">
        <v>278</v>
      </c>
      <c r="B75" s="392" t="s">
        <v>279</v>
      </c>
      <c r="C75" s="390" t="s">
        <v>280</v>
      </c>
      <c r="D75" s="392" t="s">
        <v>280</v>
      </c>
      <c r="E75" s="377">
        <v>13001</v>
      </c>
      <c r="F75" s="392" t="s">
        <v>288</v>
      </c>
      <c r="G75" s="495">
        <v>13109</v>
      </c>
      <c r="H75" s="496">
        <v>49767</v>
      </c>
      <c r="I75" s="497">
        <v>128427.75</v>
      </c>
      <c r="J75" s="497">
        <v>2.58</v>
      </c>
      <c r="L75" s="80"/>
      <c r="M75" s="81"/>
    </row>
    <row r="76" spans="1:13" s="5" customFormat="1" ht="12.75" x14ac:dyDescent="0.2">
      <c r="A76" s="392" t="s">
        <v>278</v>
      </c>
      <c r="B76" s="392" t="s">
        <v>279</v>
      </c>
      <c r="C76" s="390" t="s">
        <v>280</v>
      </c>
      <c r="D76" s="392" t="s">
        <v>280</v>
      </c>
      <c r="E76" s="377">
        <v>13001</v>
      </c>
      <c r="F76" s="392" t="s">
        <v>289</v>
      </c>
      <c r="G76" s="495">
        <v>13110</v>
      </c>
      <c r="H76" s="496">
        <v>334668</v>
      </c>
      <c r="I76" s="497">
        <v>1159154.1100000001</v>
      </c>
      <c r="J76" s="497">
        <v>3.46</v>
      </c>
      <c r="L76" s="80"/>
      <c r="M76" s="81"/>
    </row>
    <row r="77" spans="1:13" s="5" customFormat="1" ht="12.75" x14ac:dyDescent="0.2">
      <c r="A77" s="392" t="s">
        <v>278</v>
      </c>
      <c r="B77" s="392" t="s">
        <v>279</v>
      </c>
      <c r="C77" s="390" t="s">
        <v>280</v>
      </c>
      <c r="D77" s="392" t="s">
        <v>280</v>
      </c>
      <c r="E77" s="377">
        <v>13001</v>
      </c>
      <c r="F77" s="392" t="s">
        <v>290</v>
      </c>
      <c r="G77" s="495">
        <v>13111</v>
      </c>
      <c r="H77" s="496">
        <v>101219</v>
      </c>
      <c r="I77" s="497">
        <v>251114.23</v>
      </c>
      <c r="J77" s="497">
        <v>2.48</v>
      </c>
      <c r="L77" s="80"/>
      <c r="M77" s="81"/>
    </row>
    <row r="78" spans="1:13" s="5" customFormat="1" ht="12.75" x14ac:dyDescent="0.2">
      <c r="A78" s="392" t="s">
        <v>278</v>
      </c>
      <c r="B78" s="392" t="s">
        <v>279</v>
      </c>
      <c r="C78" s="390" t="s">
        <v>280</v>
      </c>
      <c r="D78" s="392" t="s">
        <v>280</v>
      </c>
      <c r="E78" s="377">
        <v>13001</v>
      </c>
      <c r="F78" s="392" t="s">
        <v>291</v>
      </c>
      <c r="G78" s="495">
        <v>13112</v>
      </c>
      <c r="H78" s="496">
        <v>168372</v>
      </c>
      <c r="I78" s="497">
        <v>473591.43</v>
      </c>
      <c r="J78" s="497">
        <v>2.81</v>
      </c>
      <c r="L78" s="80"/>
      <c r="M78" s="81"/>
    </row>
    <row r="79" spans="1:13" s="5" customFormat="1" ht="12.75" x14ac:dyDescent="0.2">
      <c r="A79" s="392" t="s">
        <v>278</v>
      </c>
      <c r="B79" s="392" t="s">
        <v>279</v>
      </c>
      <c r="C79" s="390" t="s">
        <v>280</v>
      </c>
      <c r="D79" s="392" t="s">
        <v>280</v>
      </c>
      <c r="E79" s="377">
        <v>13001</v>
      </c>
      <c r="F79" s="392" t="s">
        <v>292</v>
      </c>
      <c r="G79" s="495">
        <v>13113</v>
      </c>
      <c r="H79" s="496">
        <v>48966</v>
      </c>
      <c r="I79" s="497">
        <v>190795.89</v>
      </c>
      <c r="J79" s="497">
        <v>3.9</v>
      </c>
      <c r="L79" s="80"/>
      <c r="M79" s="81"/>
    </row>
    <row r="80" spans="1:13" s="5" customFormat="1" ht="12.75" x14ac:dyDescent="0.2">
      <c r="A80" s="392" t="s">
        <v>278</v>
      </c>
      <c r="B80" s="392" t="s">
        <v>279</v>
      </c>
      <c r="C80" s="390" t="s">
        <v>280</v>
      </c>
      <c r="D80" s="392" t="s">
        <v>280</v>
      </c>
      <c r="E80" s="377">
        <v>13001</v>
      </c>
      <c r="F80" s="392" t="s">
        <v>293</v>
      </c>
      <c r="G80" s="495">
        <v>13114</v>
      </c>
      <c r="H80" s="496">
        <v>217537</v>
      </c>
      <c r="I80" s="497">
        <v>690846.3</v>
      </c>
      <c r="J80" s="497">
        <v>3.18</v>
      </c>
      <c r="L80" s="80"/>
      <c r="M80" s="81"/>
    </row>
    <row r="81" spans="1:13" s="5" customFormat="1" ht="12.75" x14ac:dyDescent="0.2">
      <c r="A81" s="392" t="s">
        <v>278</v>
      </c>
      <c r="B81" s="392" t="s">
        <v>279</v>
      </c>
      <c r="C81" s="390" t="s">
        <v>280</v>
      </c>
      <c r="D81" s="392" t="s">
        <v>280</v>
      </c>
      <c r="E81" s="377">
        <v>13001</v>
      </c>
      <c r="F81" s="392" t="s">
        <v>294</v>
      </c>
      <c r="G81" s="495">
        <v>13115</v>
      </c>
      <c r="H81" s="496">
        <v>66190</v>
      </c>
      <c r="I81" s="497">
        <v>626845.31999999995</v>
      </c>
      <c r="J81" s="497">
        <v>9.4700000000000006</v>
      </c>
      <c r="L81" s="80"/>
      <c r="M81" s="81"/>
    </row>
    <row r="82" spans="1:13" s="5" customFormat="1" ht="12.75" x14ac:dyDescent="0.2">
      <c r="A82" s="392" t="s">
        <v>278</v>
      </c>
      <c r="B82" s="392" t="s">
        <v>279</v>
      </c>
      <c r="C82" s="390" t="s">
        <v>280</v>
      </c>
      <c r="D82" s="392" t="s">
        <v>280</v>
      </c>
      <c r="E82" s="377">
        <v>13001</v>
      </c>
      <c r="F82" s="392" t="s">
        <v>295</v>
      </c>
      <c r="G82" s="495">
        <v>13116</v>
      </c>
      <c r="H82" s="496">
        <v>90826</v>
      </c>
      <c r="I82" s="497">
        <v>229264.55</v>
      </c>
      <c r="J82" s="497">
        <v>2.52</v>
      </c>
      <c r="L82" s="80"/>
      <c r="M82" s="81"/>
    </row>
    <row r="83" spans="1:13" s="5" customFormat="1" ht="12.75" x14ac:dyDescent="0.2">
      <c r="A83" s="392" t="s">
        <v>278</v>
      </c>
      <c r="B83" s="392" t="s">
        <v>279</v>
      </c>
      <c r="C83" s="390" t="s">
        <v>280</v>
      </c>
      <c r="D83" s="392" t="s">
        <v>280</v>
      </c>
      <c r="E83" s="377">
        <v>13001</v>
      </c>
      <c r="F83" s="392" t="s">
        <v>296</v>
      </c>
      <c r="G83" s="495">
        <v>13117</v>
      </c>
      <c r="H83" s="496">
        <v>91501</v>
      </c>
      <c r="I83" s="497">
        <v>168752.55</v>
      </c>
      <c r="J83" s="497">
        <v>1.84</v>
      </c>
      <c r="L83" s="80"/>
      <c r="M83" s="81"/>
    </row>
    <row r="84" spans="1:13" s="5" customFormat="1" ht="12.75" x14ac:dyDescent="0.2">
      <c r="A84" s="392" t="s">
        <v>278</v>
      </c>
      <c r="B84" s="392" t="s">
        <v>279</v>
      </c>
      <c r="C84" s="390" t="s">
        <v>280</v>
      </c>
      <c r="D84" s="392" t="s">
        <v>280</v>
      </c>
      <c r="E84" s="377">
        <v>13001</v>
      </c>
      <c r="F84" s="392" t="s">
        <v>297</v>
      </c>
      <c r="G84" s="495">
        <v>13118</v>
      </c>
      <c r="H84" s="496">
        <v>100399</v>
      </c>
      <c r="I84" s="497">
        <v>299144.71999999997</v>
      </c>
      <c r="J84" s="497">
        <v>2.98</v>
      </c>
      <c r="L84" s="80"/>
      <c r="M84" s="81"/>
    </row>
    <row r="85" spans="1:13" s="5" customFormat="1" ht="12.75" x14ac:dyDescent="0.2">
      <c r="A85" s="392" t="s">
        <v>278</v>
      </c>
      <c r="B85" s="392" t="s">
        <v>279</v>
      </c>
      <c r="C85" s="390" t="s">
        <v>280</v>
      </c>
      <c r="D85" s="392" t="s">
        <v>280</v>
      </c>
      <c r="E85" s="377">
        <v>13001</v>
      </c>
      <c r="F85" s="392" t="s">
        <v>298</v>
      </c>
      <c r="G85" s="495">
        <v>13119</v>
      </c>
      <c r="H85" s="496">
        <v>502507</v>
      </c>
      <c r="I85" s="497">
        <v>1791808.5</v>
      </c>
      <c r="J85" s="497">
        <v>3.57</v>
      </c>
      <c r="L85" s="80"/>
      <c r="M85" s="81"/>
    </row>
    <row r="86" spans="1:13" s="5" customFormat="1" ht="12.75" x14ac:dyDescent="0.2">
      <c r="A86" s="392" t="s">
        <v>278</v>
      </c>
      <c r="B86" s="392" t="s">
        <v>279</v>
      </c>
      <c r="C86" s="390" t="s">
        <v>280</v>
      </c>
      <c r="D86" s="392" t="s">
        <v>280</v>
      </c>
      <c r="E86" s="377">
        <v>13001</v>
      </c>
      <c r="F86" s="392" t="s">
        <v>299</v>
      </c>
      <c r="G86" s="495">
        <v>13120</v>
      </c>
      <c r="H86" s="496">
        <v>131482</v>
      </c>
      <c r="I86" s="497">
        <v>300354.24</v>
      </c>
      <c r="J86" s="497">
        <v>2.2799999999999998</v>
      </c>
      <c r="L86" s="80"/>
      <c r="M86" s="81"/>
    </row>
    <row r="87" spans="1:13" s="5" customFormat="1" ht="12.75" x14ac:dyDescent="0.2">
      <c r="A87" s="392" t="s">
        <v>278</v>
      </c>
      <c r="B87" s="392" t="s">
        <v>279</v>
      </c>
      <c r="C87" s="390" t="s">
        <v>280</v>
      </c>
      <c r="D87" s="392" t="s">
        <v>280</v>
      </c>
      <c r="E87" s="377">
        <v>13001</v>
      </c>
      <c r="F87" s="392" t="s">
        <v>300</v>
      </c>
      <c r="G87" s="495">
        <v>13121</v>
      </c>
      <c r="H87" s="496">
        <v>85958</v>
      </c>
      <c r="I87" s="497">
        <v>178462.78</v>
      </c>
      <c r="J87" s="497">
        <v>2.08</v>
      </c>
      <c r="L87" s="80"/>
      <c r="M87" s="81"/>
    </row>
    <row r="88" spans="1:13" s="5" customFormat="1" ht="12.75" x14ac:dyDescent="0.2">
      <c r="A88" s="392" t="s">
        <v>278</v>
      </c>
      <c r="B88" s="392" t="s">
        <v>279</v>
      </c>
      <c r="C88" s="390" t="s">
        <v>280</v>
      </c>
      <c r="D88" s="392" t="s">
        <v>280</v>
      </c>
      <c r="E88" s="377">
        <v>13001</v>
      </c>
      <c r="F88" s="392" t="s">
        <v>301</v>
      </c>
      <c r="G88" s="495">
        <v>13122</v>
      </c>
      <c r="H88" s="496">
        <v>217835</v>
      </c>
      <c r="I88" s="497">
        <v>785309.42</v>
      </c>
      <c r="J88" s="497">
        <v>3.61</v>
      </c>
      <c r="L88" s="80"/>
      <c r="M88" s="81"/>
    </row>
    <row r="89" spans="1:13" s="5" customFormat="1" ht="12.75" x14ac:dyDescent="0.2">
      <c r="A89" s="392" t="s">
        <v>278</v>
      </c>
      <c r="B89" s="392" t="s">
        <v>279</v>
      </c>
      <c r="C89" s="390" t="s">
        <v>280</v>
      </c>
      <c r="D89" s="392" t="s">
        <v>280</v>
      </c>
      <c r="E89" s="377">
        <v>13001</v>
      </c>
      <c r="F89" s="392" t="s">
        <v>302</v>
      </c>
      <c r="G89" s="495">
        <v>13123</v>
      </c>
      <c r="H89" s="496">
        <v>91379</v>
      </c>
      <c r="I89" s="497">
        <v>262959.53000000003</v>
      </c>
      <c r="J89" s="497">
        <v>2.88</v>
      </c>
      <c r="L89" s="80"/>
      <c r="M89" s="81"/>
    </row>
    <row r="90" spans="1:13" s="5" customFormat="1" ht="12.75" x14ac:dyDescent="0.2">
      <c r="A90" s="392" t="s">
        <v>278</v>
      </c>
      <c r="B90" s="392" t="s">
        <v>279</v>
      </c>
      <c r="C90" s="390" t="s">
        <v>280</v>
      </c>
      <c r="D90" s="392" t="s">
        <v>280</v>
      </c>
      <c r="E90" s="377">
        <v>13001</v>
      </c>
      <c r="F90" s="392" t="s">
        <v>303</v>
      </c>
      <c r="G90" s="495">
        <v>13124</v>
      </c>
      <c r="H90" s="496">
        <v>210624</v>
      </c>
      <c r="I90" s="497">
        <v>752623.24</v>
      </c>
      <c r="J90" s="497">
        <v>3.57</v>
      </c>
      <c r="L90" s="80"/>
      <c r="M90" s="81"/>
    </row>
    <row r="91" spans="1:13" s="5" customFormat="1" ht="12.75" x14ac:dyDescent="0.2">
      <c r="A91" s="392" t="s">
        <v>278</v>
      </c>
      <c r="B91" s="392" t="s">
        <v>279</v>
      </c>
      <c r="C91" s="390" t="s">
        <v>280</v>
      </c>
      <c r="D91" s="392" t="s">
        <v>280</v>
      </c>
      <c r="E91" s="377">
        <v>13001</v>
      </c>
      <c r="F91" s="392" t="s">
        <v>304</v>
      </c>
      <c r="G91" s="495">
        <v>13125</v>
      </c>
      <c r="H91" s="496">
        <v>197464</v>
      </c>
      <c r="I91" s="497">
        <v>717587.71</v>
      </c>
      <c r="J91" s="497">
        <v>3.63</v>
      </c>
      <c r="L91" s="80"/>
      <c r="M91" s="81"/>
    </row>
    <row r="92" spans="1:13" s="5" customFormat="1" ht="12.75" x14ac:dyDescent="0.2">
      <c r="A92" s="392" t="s">
        <v>278</v>
      </c>
      <c r="B92" s="392" t="s">
        <v>279</v>
      </c>
      <c r="C92" s="390" t="s">
        <v>280</v>
      </c>
      <c r="D92" s="392" t="s">
        <v>280</v>
      </c>
      <c r="E92" s="377">
        <v>13001</v>
      </c>
      <c r="F92" s="392" t="s">
        <v>305</v>
      </c>
      <c r="G92" s="495">
        <v>13126</v>
      </c>
      <c r="H92" s="496">
        <v>69389</v>
      </c>
      <c r="I92" s="497">
        <v>139118.69</v>
      </c>
      <c r="J92" s="497">
        <v>2</v>
      </c>
      <c r="L92" s="80"/>
      <c r="M92" s="81"/>
    </row>
    <row r="93" spans="1:13" s="5" customFormat="1" ht="12.75" x14ac:dyDescent="0.2">
      <c r="A93" s="392" t="s">
        <v>278</v>
      </c>
      <c r="B93" s="392" t="s">
        <v>279</v>
      </c>
      <c r="C93" s="390" t="s">
        <v>280</v>
      </c>
      <c r="D93" s="392" t="s">
        <v>280</v>
      </c>
      <c r="E93" s="377">
        <v>13001</v>
      </c>
      <c r="F93" s="392" t="s">
        <v>306</v>
      </c>
      <c r="G93" s="495">
        <v>13127</v>
      </c>
      <c r="H93" s="496">
        <v>130141</v>
      </c>
      <c r="I93" s="497">
        <v>260838.41</v>
      </c>
      <c r="J93" s="497">
        <v>2</v>
      </c>
      <c r="L93" s="80"/>
      <c r="M93" s="81"/>
    </row>
    <row r="94" spans="1:13" s="5" customFormat="1" ht="12.75" x14ac:dyDescent="0.2">
      <c r="A94" s="392" t="s">
        <v>278</v>
      </c>
      <c r="B94" s="392" t="s">
        <v>279</v>
      </c>
      <c r="C94" s="390" t="s">
        <v>280</v>
      </c>
      <c r="D94" s="392" t="s">
        <v>280</v>
      </c>
      <c r="E94" s="377">
        <v>13001</v>
      </c>
      <c r="F94" s="392" t="s">
        <v>307</v>
      </c>
      <c r="G94" s="495">
        <v>13128</v>
      </c>
      <c r="H94" s="496">
        <v>133740</v>
      </c>
      <c r="I94" s="497">
        <v>365623.58</v>
      </c>
      <c r="J94" s="497">
        <v>2.73</v>
      </c>
      <c r="L94" s="80"/>
      <c r="M94" s="81"/>
    </row>
    <row r="95" spans="1:13" s="5" customFormat="1" ht="12.75" x14ac:dyDescent="0.2">
      <c r="A95" s="392" t="s">
        <v>278</v>
      </c>
      <c r="B95" s="392" t="s">
        <v>279</v>
      </c>
      <c r="C95" s="390" t="s">
        <v>280</v>
      </c>
      <c r="D95" s="392" t="s">
        <v>280</v>
      </c>
      <c r="E95" s="377">
        <v>13001</v>
      </c>
      <c r="F95" s="392" t="s">
        <v>308</v>
      </c>
      <c r="G95" s="495">
        <v>13129</v>
      </c>
      <c r="H95" s="496">
        <v>79242</v>
      </c>
      <c r="I95" s="497">
        <v>241561.72</v>
      </c>
      <c r="J95" s="497">
        <v>3.05</v>
      </c>
      <c r="L95" s="80"/>
      <c r="M95" s="81"/>
    </row>
    <row r="96" spans="1:13" s="5" customFormat="1" ht="12.75" x14ac:dyDescent="0.2">
      <c r="A96" s="392" t="s">
        <v>278</v>
      </c>
      <c r="B96" s="392" t="s">
        <v>279</v>
      </c>
      <c r="C96" s="390" t="s">
        <v>280</v>
      </c>
      <c r="D96" s="392" t="s">
        <v>280</v>
      </c>
      <c r="E96" s="377">
        <v>13001</v>
      </c>
      <c r="F96" s="392" t="s">
        <v>309</v>
      </c>
      <c r="G96" s="495">
        <v>13130</v>
      </c>
      <c r="H96" s="496">
        <v>50862</v>
      </c>
      <c r="I96" s="497">
        <v>111933.5</v>
      </c>
      <c r="J96" s="497">
        <v>2.2000000000000002</v>
      </c>
      <c r="L96" s="80"/>
      <c r="M96" s="81"/>
    </row>
    <row r="97" spans="1:13" s="5" customFormat="1" ht="12.75" x14ac:dyDescent="0.2">
      <c r="A97" s="392" t="s">
        <v>278</v>
      </c>
      <c r="B97" s="392" t="s">
        <v>279</v>
      </c>
      <c r="C97" s="390" t="s">
        <v>280</v>
      </c>
      <c r="D97" s="392" t="s">
        <v>280</v>
      </c>
      <c r="E97" s="377">
        <v>13001</v>
      </c>
      <c r="F97" s="392" t="s">
        <v>310</v>
      </c>
      <c r="G97" s="495">
        <v>13131</v>
      </c>
      <c r="H97" s="496">
        <v>70193</v>
      </c>
      <c r="I97" s="497">
        <v>274621.53999999998</v>
      </c>
      <c r="J97" s="497">
        <v>3.91</v>
      </c>
      <c r="L97" s="80"/>
      <c r="M97" s="81"/>
    </row>
    <row r="98" spans="1:13" s="5" customFormat="1" ht="12.75" x14ac:dyDescent="0.2">
      <c r="A98" s="392" t="s">
        <v>278</v>
      </c>
      <c r="B98" s="392" t="s">
        <v>279</v>
      </c>
      <c r="C98" s="390" t="s">
        <v>280</v>
      </c>
      <c r="D98" s="392" t="s">
        <v>280</v>
      </c>
      <c r="E98" s="377">
        <v>13001</v>
      </c>
      <c r="F98" s="392" t="s">
        <v>311</v>
      </c>
      <c r="G98" s="495">
        <v>13132</v>
      </c>
      <c r="H98" s="496">
        <v>47736</v>
      </c>
      <c r="I98" s="497">
        <v>257987</v>
      </c>
      <c r="J98" s="497">
        <v>5.4</v>
      </c>
      <c r="L98" s="80"/>
      <c r="M98" s="81"/>
    </row>
    <row r="99" spans="1:13" s="5" customFormat="1" ht="12.75" x14ac:dyDescent="0.2">
      <c r="A99" s="392" t="s">
        <v>278</v>
      </c>
      <c r="B99" s="392" t="s">
        <v>312</v>
      </c>
      <c r="C99" s="390" t="s">
        <v>280</v>
      </c>
      <c r="D99" s="392" t="s">
        <v>280</v>
      </c>
      <c r="E99" s="377">
        <v>13001</v>
      </c>
      <c r="F99" s="392" t="s">
        <v>313</v>
      </c>
      <c r="G99" s="495">
        <v>13201</v>
      </c>
      <c r="H99" s="496">
        <v>534876</v>
      </c>
      <c r="I99" s="497">
        <v>1930758.23</v>
      </c>
      <c r="J99" s="497">
        <v>3.61</v>
      </c>
      <c r="L99" s="80"/>
      <c r="M99" s="81"/>
    </row>
    <row r="100" spans="1:13" s="5" customFormat="1" ht="12.75" x14ac:dyDescent="0.2">
      <c r="A100" s="392" t="s">
        <v>278</v>
      </c>
      <c r="B100" s="392" t="s">
        <v>312</v>
      </c>
      <c r="C100" s="390" t="s">
        <v>280</v>
      </c>
      <c r="D100" s="392" t="s">
        <v>280</v>
      </c>
      <c r="E100" s="377">
        <v>13001</v>
      </c>
      <c r="F100" s="392" t="s">
        <v>314</v>
      </c>
      <c r="G100" s="495">
        <v>13202</v>
      </c>
      <c r="H100" s="496">
        <v>3792</v>
      </c>
      <c r="I100" s="497">
        <v>27703.81</v>
      </c>
      <c r="J100" s="497">
        <v>7.31</v>
      </c>
      <c r="L100" s="80"/>
      <c r="M100" s="81"/>
    </row>
    <row r="101" spans="1:13" s="5" customFormat="1" ht="12.75" x14ac:dyDescent="0.2">
      <c r="A101" s="392" t="s">
        <v>278</v>
      </c>
      <c r="B101" s="392" t="s">
        <v>312</v>
      </c>
      <c r="C101" s="390" t="s">
        <v>280</v>
      </c>
      <c r="D101" s="392" t="s">
        <v>280</v>
      </c>
      <c r="E101" s="377">
        <v>13001</v>
      </c>
      <c r="F101" s="392" t="s">
        <v>315</v>
      </c>
      <c r="G101" s="495">
        <v>13203</v>
      </c>
      <c r="H101" s="496">
        <v>4401</v>
      </c>
      <c r="I101" s="497">
        <v>43960.58</v>
      </c>
      <c r="J101" s="497">
        <v>9.99</v>
      </c>
      <c r="L101" s="80"/>
      <c r="M101" s="81"/>
    </row>
    <row r="102" spans="1:13" s="5" customFormat="1" ht="12.75" x14ac:dyDescent="0.2">
      <c r="A102" s="392" t="s">
        <v>278</v>
      </c>
      <c r="B102" s="392" t="s">
        <v>316</v>
      </c>
      <c r="C102" s="390" t="s">
        <v>280</v>
      </c>
      <c r="D102" s="392" t="s">
        <v>280</v>
      </c>
      <c r="E102" s="377">
        <v>13001</v>
      </c>
      <c r="F102" s="392" t="s">
        <v>317</v>
      </c>
      <c r="G102" s="495">
        <v>13301</v>
      </c>
      <c r="H102" s="496">
        <v>88632</v>
      </c>
      <c r="I102" s="497">
        <v>734015.35</v>
      </c>
      <c r="J102" s="497">
        <v>8.2799999999999994</v>
      </c>
      <c r="L102" s="80"/>
      <c r="M102" s="81"/>
    </row>
    <row r="103" spans="1:13" s="5" customFormat="1" ht="12.75" x14ac:dyDescent="0.2">
      <c r="A103" s="392" t="s">
        <v>278</v>
      </c>
      <c r="B103" s="392" t="s">
        <v>316</v>
      </c>
      <c r="C103" s="390" t="s">
        <v>280</v>
      </c>
      <c r="D103" s="392" t="s">
        <v>280</v>
      </c>
      <c r="E103" s="377">
        <v>13001</v>
      </c>
      <c r="F103" s="392" t="s">
        <v>318</v>
      </c>
      <c r="G103" s="495">
        <v>13302</v>
      </c>
      <c r="H103" s="496">
        <v>56765</v>
      </c>
      <c r="I103" s="497">
        <v>293578.69</v>
      </c>
      <c r="J103" s="497">
        <v>5.17</v>
      </c>
      <c r="L103" s="80"/>
      <c r="M103" s="81"/>
    </row>
    <row r="104" spans="1:13" s="5" customFormat="1" ht="12.75" x14ac:dyDescent="0.2">
      <c r="A104" s="392" t="s">
        <v>278</v>
      </c>
      <c r="B104" s="392" t="s">
        <v>316</v>
      </c>
      <c r="C104" s="390" t="s">
        <v>280</v>
      </c>
      <c r="D104" s="392" t="s">
        <v>280</v>
      </c>
      <c r="E104" s="377">
        <v>13001</v>
      </c>
      <c r="F104" s="392" t="s">
        <v>319</v>
      </c>
      <c r="G104" s="495">
        <v>13303</v>
      </c>
      <c r="H104" s="496">
        <v>6774</v>
      </c>
      <c r="I104" s="497">
        <v>43382.42</v>
      </c>
      <c r="J104" s="497">
        <v>6.4</v>
      </c>
      <c r="L104" s="80"/>
      <c r="M104" s="81"/>
    </row>
    <row r="105" spans="1:13" s="5" customFormat="1" ht="12.75" x14ac:dyDescent="0.2">
      <c r="A105" s="392" t="s">
        <v>278</v>
      </c>
      <c r="B105" s="392" t="s">
        <v>320</v>
      </c>
      <c r="C105" s="390" t="s">
        <v>280</v>
      </c>
      <c r="D105" s="392" t="s">
        <v>280</v>
      </c>
      <c r="E105" s="377">
        <v>13001</v>
      </c>
      <c r="F105" s="392" t="s">
        <v>321</v>
      </c>
      <c r="G105" s="495">
        <v>13401</v>
      </c>
      <c r="H105" s="496">
        <v>263020</v>
      </c>
      <c r="I105" s="497">
        <v>888070.94</v>
      </c>
      <c r="J105" s="497">
        <v>3.38</v>
      </c>
      <c r="L105" s="80"/>
      <c r="M105" s="81"/>
    </row>
    <row r="106" spans="1:13" s="5" customFormat="1" ht="12.75" x14ac:dyDescent="0.2">
      <c r="A106" s="392" t="s">
        <v>278</v>
      </c>
      <c r="B106" s="392" t="s">
        <v>320</v>
      </c>
      <c r="C106" s="390" t="s">
        <v>280</v>
      </c>
      <c r="D106" s="392" t="s">
        <v>280</v>
      </c>
      <c r="E106" s="377">
        <v>13001</v>
      </c>
      <c r="F106" s="392" t="s">
        <v>322</v>
      </c>
      <c r="G106" s="495">
        <v>13402</v>
      </c>
      <c r="H106" s="496">
        <v>68231</v>
      </c>
      <c r="I106" s="497">
        <v>558346.25</v>
      </c>
      <c r="J106" s="497">
        <v>8.18</v>
      </c>
      <c r="L106" s="80"/>
      <c r="M106" s="81"/>
    </row>
    <row r="107" spans="1:13" s="5" customFormat="1" ht="12.75" x14ac:dyDescent="0.2">
      <c r="A107" s="392" t="s">
        <v>278</v>
      </c>
      <c r="B107" s="392" t="s">
        <v>320</v>
      </c>
      <c r="C107" s="390" t="s">
        <v>280</v>
      </c>
      <c r="D107" s="392" t="s">
        <v>280</v>
      </c>
      <c r="E107" s="377">
        <v>13001</v>
      </c>
      <c r="F107" s="392" t="s">
        <v>323</v>
      </c>
      <c r="G107" s="495">
        <v>13403</v>
      </c>
      <c r="H107" s="496">
        <v>7368</v>
      </c>
      <c r="I107" s="497">
        <v>29946.03</v>
      </c>
      <c r="J107" s="497">
        <v>4.0599999999999996</v>
      </c>
      <c r="L107" s="80"/>
      <c r="M107" s="81"/>
    </row>
    <row r="108" spans="1:13" s="5" customFormat="1" ht="12.75" x14ac:dyDescent="0.2">
      <c r="A108" s="392" t="s">
        <v>278</v>
      </c>
      <c r="B108" s="392" t="s">
        <v>320</v>
      </c>
      <c r="C108" s="390" t="s">
        <v>280</v>
      </c>
      <c r="D108" s="392" t="s">
        <v>280</v>
      </c>
      <c r="E108" s="377">
        <v>13001</v>
      </c>
      <c r="F108" s="392" t="s">
        <v>324</v>
      </c>
      <c r="G108" s="495">
        <v>13404</v>
      </c>
      <c r="H108" s="496">
        <v>31400</v>
      </c>
      <c r="I108" s="497">
        <v>173383.58</v>
      </c>
      <c r="J108" s="497">
        <v>5.52</v>
      </c>
      <c r="L108" s="80"/>
      <c r="M108" s="81"/>
    </row>
    <row r="109" spans="1:13" s="5" customFormat="1" ht="12.75" x14ac:dyDescent="0.2">
      <c r="A109" s="392" t="s">
        <v>278</v>
      </c>
      <c r="B109" s="392" t="s">
        <v>325</v>
      </c>
      <c r="C109" s="390" t="s">
        <v>181</v>
      </c>
      <c r="D109" s="392" t="s">
        <v>325</v>
      </c>
      <c r="E109" s="377">
        <v>13501</v>
      </c>
      <c r="F109" s="193" t="s">
        <v>325</v>
      </c>
      <c r="G109" s="495">
        <v>13501</v>
      </c>
      <c r="H109" s="496">
        <v>58676</v>
      </c>
      <c r="I109" s="497">
        <v>290181.46999999997</v>
      </c>
      <c r="J109" s="497">
        <v>4.95</v>
      </c>
      <c r="L109" s="80"/>
      <c r="M109" s="81"/>
    </row>
    <row r="110" spans="1:13" s="5" customFormat="1" ht="12.75" x14ac:dyDescent="0.2">
      <c r="A110" s="392" t="s">
        <v>278</v>
      </c>
      <c r="B110" s="392" t="s">
        <v>326</v>
      </c>
      <c r="C110" s="390" t="s">
        <v>280</v>
      </c>
      <c r="D110" s="392" t="s">
        <v>280</v>
      </c>
      <c r="E110" s="377">
        <v>13001</v>
      </c>
      <c r="F110" s="392" t="s">
        <v>326</v>
      </c>
      <c r="G110" s="495">
        <v>13601</v>
      </c>
      <c r="H110" s="496">
        <v>51626</v>
      </c>
      <c r="I110" s="497">
        <v>305231.98</v>
      </c>
      <c r="J110" s="497">
        <v>5.91</v>
      </c>
      <c r="L110" s="80"/>
      <c r="M110" s="81"/>
    </row>
    <row r="111" spans="1:13" s="5" customFormat="1" ht="12.75" x14ac:dyDescent="0.2">
      <c r="A111" s="392" t="s">
        <v>278</v>
      </c>
      <c r="B111" s="392" t="s">
        <v>326</v>
      </c>
      <c r="C111" s="390" t="s">
        <v>280</v>
      </c>
      <c r="D111" s="392" t="s">
        <v>280</v>
      </c>
      <c r="E111" s="377">
        <v>13001</v>
      </c>
      <c r="F111" s="392" t="s">
        <v>327</v>
      </c>
      <c r="G111" s="495">
        <v>13602</v>
      </c>
      <c r="H111" s="496">
        <v>21860</v>
      </c>
      <c r="I111" s="497">
        <v>108909.92</v>
      </c>
      <c r="J111" s="497">
        <v>4.9800000000000004</v>
      </c>
      <c r="L111" s="80"/>
      <c r="M111" s="81"/>
    </row>
    <row r="112" spans="1:13" s="5" customFormat="1" ht="12.75" x14ac:dyDescent="0.2">
      <c r="A112" s="392" t="s">
        <v>278</v>
      </c>
      <c r="B112" s="392" t="s">
        <v>326</v>
      </c>
      <c r="C112" s="390" t="s">
        <v>280</v>
      </c>
      <c r="D112" s="392" t="s">
        <v>280</v>
      </c>
      <c r="E112" s="377">
        <v>13001</v>
      </c>
      <c r="F112" s="392" t="s">
        <v>328</v>
      </c>
      <c r="G112" s="495">
        <v>13603</v>
      </c>
      <c r="H112" s="496">
        <v>15269</v>
      </c>
      <c r="I112" s="497">
        <v>72272.67</v>
      </c>
      <c r="J112" s="497">
        <v>4.7300000000000004</v>
      </c>
      <c r="L112" s="80"/>
      <c r="M112" s="81"/>
    </row>
    <row r="113" spans="1:13" s="5" customFormat="1" ht="12.75" x14ac:dyDescent="0.2">
      <c r="A113" s="392" t="s">
        <v>278</v>
      </c>
      <c r="B113" s="392" t="s">
        <v>326</v>
      </c>
      <c r="C113" s="390" t="s">
        <v>280</v>
      </c>
      <c r="D113" s="392" t="s">
        <v>280</v>
      </c>
      <c r="E113" s="377">
        <v>13001</v>
      </c>
      <c r="F113" s="392" t="s">
        <v>329</v>
      </c>
      <c r="G113" s="495">
        <v>13604</v>
      </c>
      <c r="H113" s="496">
        <v>45158</v>
      </c>
      <c r="I113" s="497">
        <v>279950.21999999997</v>
      </c>
      <c r="J113" s="497">
        <v>6.2</v>
      </c>
      <c r="L113" s="80"/>
      <c r="M113" s="82"/>
    </row>
    <row r="114" spans="1:13" s="5" customFormat="1" ht="12.75" x14ac:dyDescent="0.2">
      <c r="A114" s="392" t="s">
        <v>278</v>
      </c>
      <c r="B114" s="392" t="s">
        <v>326</v>
      </c>
      <c r="C114" s="390" t="s">
        <v>280</v>
      </c>
      <c r="D114" s="392" t="s">
        <v>280</v>
      </c>
      <c r="E114" s="377">
        <v>13001</v>
      </c>
      <c r="F114" s="392" t="s">
        <v>330</v>
      </c>
      <c r="G114" s="495">
        <v>13605</v>
      </c>
      <c r="H114" s="496">
        <v>59872</v>
      </c>
      <c r="I114" s="497">
        <v>194391.52</v>
      </c>
      <c r="J114" s="497">
        <v>3.25</v>
      </c>
      <c r="L114" s="80"/>
      <c r="M114" s="82"/>
    </row>
    <row r="115" spans="1:13" s="5" customFormat="1" ht="12.75" x14ac:dyDescent="0.2">
      <c r="A115" s="392" t="s">
        <v>331</v>
      </c>
      <c r="B115" s="392" t="s">
        <v>332</v>
      </c>
      <c r="C115" s="390" t="s">
        <v>181</v>
      </c>
      <c r="D115" s="392" t="s">
        <v>332</v>
      </c>
      <c r="E115" s="377">
        <v>14101</v>
      </c>
      <c r="F115" s="392" t="s">
        <v>332</v>
      </c>
      <c r="G115" s="495">
        <v>14101</v>
      </c>
      <c r="H115" s="496">
        <v>117776</v>
      </c>
      <c r="I115" s="497">
        <v>754623.91</v>
      </c>
      <c r="J115" s="497">
        <v>6.41</v>
      </c>
      <c r="L115" s="80"/>
      <c r="M115" s="82"/>
    </row>
    <row r="116" spans="1:13" s="5" customFormat="1" ht="12.75" x14ac:dyDescent="0.2">
      <c r="A116" s="392" t="s">
        <v>333</v>
      </c>
      <c r="B116" s="392" t="s">
        <v>334</v>
      </c>
      <c r="C116" s="390" t="s">
        <v>181</v>
      </c>
      <c r="D116" s="392" t="s">
        <v>334</v>
      </c>
      <c r="E116" s="377">
        <v>15101</v>
      </c>
      <c r="F116" s="392" t="s">
        <v>334</v>
      </c>
      <c r="G116" s="495">
        <v>15101</v>
      </c>
      <c r="H116" s="496">
        <v>154433</v>
      </c>
      <c r="I116" s="497">
        <v>486357.59</v>
      </c>
      <c r="J116" s="497">
        <v>3.15</v>
      </c>
      <c r="L116" s="80"/>
      <c r="M116" s="82"/>
    </row>
    <row r="117" spans="1:13" s="5" customFormat="1" ht="12.75" x14ac:dyDescent="0.2">
      <c r="A117" s="392" t="s">
        <v>335</v>
      </c>
      <c r="B117" s="349" t="s">
        <v>336</v>
      </c>
      <c r="C117" s="390" t="s">
        <v>181</v>
      </c>
      <c r="D117" s="392" t="s">
        <v>337</v>
      </c>
      <c r="E117" s="377">
        <v>16101</v>
      </c>
      <c r="F117" s="392" t="s">
        <v>338</v>
      </c>
      <c r="G117" s="495">
        <v>16101</v>
      </c>
      <c r="H117" s="496">
        <v>145225</v>
      </c>
      <c r="I117" s="497">
        <v>916944.4</v>
      </c>
      <c r="J117" s="497">
        <v>6.31</v>
      </c>
      <c r="L117" s="80"/>
      <c r="M117" s="82"/>
    </row>
    <row r="118" spans="1:13" s="5" customFormat="1" ht="12.75" x14ac:dyDescent="0.2">
      <c r="A118" s="392" t="s">
        <v>335</v>
      </c>
      <c r="B118" s="349" t="s">
        <v>336</v>
      </c>
      <c r="C118" s="390" t="s">
        <v>181</v>
      </c>
      <c r="D118" s="392" t="s">
        <v>337</v>
      </c>
      <c r="E118" s="377">
        <v>16101</v>
      </c>
      <c r="F118" s="392" t="s">
        <v>339</v>
      </c>
      <c r="G118" s="495">
        <v>16103</v>
      </c>
      <c r="H118" s="496">
        <v>18791</v>
      </c>
      <c r="I118" s="497">
        <v>103954.36</v>
      </c>
      <c r="J118" s="497">
        <v>5.53</v>
      </c>
      <c r="L118" s="80"/>
      <c r="M118" s="82"/>
    </row>
    <row r="119" spans="1:13" s="5" customFormat="1" ht="12.75" x14ac:dyDescent="0.2">
      <c r="A119" s="392" t="s">
        <v>335</v>
      </c>
      <c r="B119" s="349" t="s">
        <v>340</v>
      </c>
      <c r="C119" s="390" t="s">
        <v>181</v>
      </c>
      <c r="D119" s="387" t="s">
        <v>341</v>
      </c>
      <c r="E119" s="377">
        <v>16301</v>
      </c>
      <c r="F119" s="387" t="s">
        <v>341</v>
      </c>
      <c r="G119" s="495">
        <v>16301</v>
      </c>
      <c r="H119" s="496">
        <v>27682</v>
      </c>
      <c r="I119" s="497">
        <v>146162.46</v>
      </c>
      <c r="J119" s="497">
        <v>5.28</v>
      </c>
      <c r="L119" s="80"/>
      <c r="M119" s="82"/>
    </row>
    <row r="120" spans="1:13" x14ac:dyDescent="0.25">
      <c r="A120" s="409"/>
      <c r="B120" s="409"/>
      <c r="C120" s="409"/>
      <c r="D120" s="409"/>
      <c r="E120" s="409"/>
      <c r="F120" s="409"/>
      <c r="G120" s="409"/>
      <c r="H120" s="409"/>
      <c r="I120" s="409"/>
      <c r="K120" s="409"/>
      <c r="L120" s="80"/>
      <c r="M120" s="82"/>
    </row>
    <row r="121" spans="1:13" x14ac:dyDescent="0.25">
      <c r="A121" s="409"/>
      <c r="B121" s="409"/>
      <c r="C121" s="409"/>
      <c r="D121" s="409"/>
      <c r="E121" s="409"/>
      <c r="F121" s="409"/>
      <c r="G121" s="409"/>
      <c r="H121" s="409"/>
      <c r="I121" s="409"/>
      <c r="K121" s="409"/>
      <c r="L121" s="80"/>
      <c r="M121" s="82"/>
    </row>
  </sheetData>
  <sortState xmlns:xlrd2="http://schemas.microsoft.com/office/spreadsheetml/2017/richdata2" ref="A3:M119">
    <sortCondition ref="J2"/>
  </sortState>
  <mergeCells count="1">
    <mergeCell ref="B1:J1"/>
  </mergeCells>
  <hyperlinks>
    <hyperlink ref="K1" location="INDICE!A1" display="INDICE" xr:uid="{00000000-0004-0000-2300-000000000000}"/>
    <hyperlink ref="K2" location="Matriz_Estadisticas!A1" display="ESTADÍSTICAS" xr:uid="{00000000-0004-0000-2300-000001000000}"/>
  </hyperlinks>
  <pageMargins left="0.7" right="0.7" top="0.75" bottom="0.75" header="0.3" footer="0.3"/>
  <pageSetup paperSize="9" orientation="portrait"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G37"/>
  <sheetViews>
    <sheetView workbookViewId="0"/>
  </sheetViews>
  <sheetFormatPr baseColWidth="10" defaultColWidth="11.42578125" defaultRowHeight="15" x14ac:dyDescent="0.25"/>
  <cols>
    <col min="1" max="1" width="44.42578125" style="10" bestFit="1" customWidth="1"/>
    <col min="2" max="2" width="100.7109375" style="11" customWidth="1"/>
    <col min="3" max="3" width="7" style="8" bestFit="1" customWidth="1"/>
    <col min="4" max="7" width="11.42578125" style="8"/>
    <col min="8" max="16384" width="11.42578125" style="34"/>
  </cols>
  <sheetData>
    <row r="1" spans="1:3" x14ac:dyDescent="0.25">
      <c r="A1" s="679" t="s">
        <v>401</v>
      </c>
      <c r="B1" s="679" t="s">
        <v>402</v>
      </c>
      <c r="C1" s="57" t="s">
        <v>144</v>
      </c>
    </row>
    <row r="2" spans="1:3" x14ac:dyDescent="0.25">
      <c r="A2" s="432" t="s">
        <v>8</v>
      </c>
      <c r="B2" s="325" t="s">
        <v>19</v>
      </c>
    </row>
    <row r="3" spans="1:3" x14ac:dyDescent="0.25">
      <c r="A3" s="415" t="s">
        <v>6</v>
      </c>
      <c r="B3" s="324" t="s">
        <v>16</v>
      </c>
    </row>
    <row r="4" spans="1:3" x14ac:dyDescent="0.25">
      <c r="A4" s="415" t="s">
        <v>370</v>
      </c>
      <c r="B4" s="324" t="s">
        <v>17</v>
      </c>
    </row>
    <row r="5" spans="1:3" x14ac:dyDescent="0.25">
      <c r="A5" s="415" t="s">
        <v>11</v>
      </c>
      <c r="B5" s="324" t="s">
        <v>963</v>
      </c>
    </row>
    <row r="6" spans="1:3" x14ac:dyDescent="0.25">
      <c r="A6" s="415" t="s">
        <v>145</v>
      </c>
      <c r="B6" s="324" t="s">
        <v>451</v>
      </c>
    </row>
    <row r="7" spans="1:3" x14ac:dyDescent="0.25">
      <c r="A7" s="415" t="s">
        <v>9</v>
      </c>
      <c r="B7" s="324" t="s">
        <v>964</v>
      </c>
    </row>
    <row r="8" spans="1:3" x14ac:dyDescent="0.25">
      <c r="A8" s="415" t="s">
        <v>371</v>
      </c>
      <c r="B8" s="324">
        <v>2018</v>
      </c>
    </row>
    <row r="9" spans="1:3" x14ac:dyDescent="0.25">
      <c r="A9" s="415" t="s">
        <v>372</v>
      </c>
      <c r="B9" s="324" t="s">
        <v>453</v>
      </c>
    </row>
    <row r="10" spans="1:3" ht="63.75" x14ac:dyDescent="0.25">
      <c r="A10" s="209" t="s">
        <v>373</v>
      </c>
      <c r="B10" s="269" t="s">
        <v>965</v>
      </c>
    </row>
    <row r="11" spans="1:3" x14ac:dyDescent="0.25">
      <c r="A11" s="415" t="s">
        <v>374</v>
      </c>
      <c r="B11" s="324" t="s">
        <v>966</v>
      </c>
    </row>
    <row r="12" spans="1:3" x14ac:dyDescent="0.25">
      <c r="A12" s="415" t="s">
        <v>375</v>
      </c>
      <c r="B12" s="324" t="s">
        <v>456</v>
      </c>
    </row>
    <row r="13" spans="1:3" x14ac:dyDescent="0.25">
      <c r="A13" s="415" t="s">
        <v>376</v>
      </c>
      <c r="B13" s="324" t="s">
        <v>457</v>
      </c>
    </row>
    <row r="14" spans="1:3" x14ac:dyDescent="0.25">
      <c r="A14" s="415" t="s">
        <v>146</v>
      </c>
      <c r="B14" s="324" t="s">
        <v>941</v>
      </c>
    </row>
    <row r="15" spans="1:3" x14ac:dyDescent="0.25">
      <c r="A15" s="415" t="s">
        <v>377</v>
      </c>
      <c r="B15" s="323">
        <v>43557</v>
      </c>
    </row>
    <row r="16" spans="1:3" x14ac:dyDescent="0.25">
      <c r="A16" s="415" t="s">
        <v>378</v>
      </c>
      <c r="B16" s="321">
        <v>43667</v>
      </c>
    </row>
    <row r="17" spans="1:2" x14ac:dyDescent="0.25">
      <c r="A17" s="433" t="s">
        <v>379</v>
      </c>
      <c r="B17" s="654" t="s">
        <v>476</v>
      </c>
    </row>
    <row r="18" spans="1:2" x14ac:dyDescent="0.25">
      <c r="A18" s="432" t="s">
        <v>380</v>
      </c>
      <c r="B18" s="325" t="s">
        <v>967</v>
      </c>
    </row>
    <row r="19" spans="1:2" x14ac:dyDescent="0.25">
      <c r="A19" s="432" t="s">
        <v>381</v>
      </c>
      <c r="B19" s="325" t="s">
        <v>530</v>
      </c>
    </row>
    <row r="20" spans="1:2" x14ac:dyDescent="0.25">
      <c r="A20" s="432" t="s">
        <v>382</v>
      </c>
      <c r="B20" s="435" t="s">
        <v>462</v>
      </c>
    </row>
    <row r="21" spans="1:2" x14ac:dyDescent="0.25">
      <c r="A21" s="432" t="s">
        <v>385</v>
      </c>
      <c r="B21" s="325" t="s">
        <v>955</v>
      </c>
    </row>
    <row r="22" spans="1:2" x14ac:dyDescent="0.25">
      <c r="A22" s="432" t="s">
        <v>386</v>
      </c>
      <c r="B22" s="325" t="s">
        <v>417</v>
      </c>
    </row>
    <row r="23" spans="1:2" x14ac:dyDescent="0.25">
      <c r="A23" s="432" t="s">
        <v>418</v>
      </c>
      <c r="B23" s="325" t="s">
        <v>968</v>
      </c>
    </row>
    <row r="24" spans="1:2" x14ac:dyDescent="0.25">
      <c r="A24" s="432" t="s">
        <v>387</v>
      </c>
      <c r="B24" s="325">
        <v>2018</v>
      </c>
    </row>
    <row r="25" spans="1:2" x14ac:dyDescent="0.25">
      <c r="A25" s="432" t="s">
        <v>388</v>
      </c>
      <c r="B25" s="325" t="s">
        <v>465</v>
      </c>
    </row>
    <row r="26" spans="1:2" x14ac:dyDescent="0.25">
      <c r="A26" s="432" t="s">
        <v>389</v>
      </c>
      <c r="B26" s="326" t="s">
        <v>944</v>
      </c>
    </row>
    <row r="27" spans="1:2" x14ac:dyDescent="0.25">
      <c r="A27" s="432" t="s">
        <v>390</v>
      </c>
      <c r="B27" s="326" t="s">
        <v>417</v>
      </c>
    </row>
    <row r="28" spans="1:2" x14ac:dyDescent="0.25">
      <c r="A28" s="432" t="s">
        <v>422</v>
      </c>
      <c r="B28" s="620" t="s">
        <v>945</v>
      </c>
    </row>
    <row r="29" spans="1:2" x14ac:dyDescent="0.25">
      <c r="A29" s="432" t="s">
        <v>391</v>
      </c>
      <c r="B29" s="326">
        <v>2017</v>
      </c>
    </row>
    <row r="30" spans="1:2" x14ac:dyDescent="0.25">
      <c r="A30" s="432" t="s">
        <v>392</v>
      </c>
      <c r="B30" s="326" t="s">
        <v>465</v>
      </c>
    </row>
    <row r="31" spans="1:2" x14ac:dyDescent="0.25">
      <c r="A31" s="432" t="s">
        <v>393</v>
      </c>
      <c r="B31" s="326" t="s">
        <v>663</v>
      </c>
    </row>
    <row r="32" spans="1:2" x14ac:dyDescent="0.25">
      <c r="A32" s="432" t="s">
        <v>394</v>
      </c>
      <c r="B32" s="326" t="s">
        <v>417</v>
      </c>
    </row>
    <row r="33" spans="1:2" x14ac:dyDescent="0.25">
      <c r="A33" s="432" t="s">
        <v>423</v>
      </c>
      <c r="B33" s="620" t="s">
        <v>946</v>
      </c>
    </row>
    <row r="34" spans="1:2" x14ac:dyDescent="0.25">
      <c r="A34" s="432" t="s">
        <v>395</v>
      </c>
      <c r="B34" s="326">
        <v>2017</v>
      </c>
    </row>
    <row r="35" spans="1:2" x14ac:dyDescent="0.25">
      <c r="A35" s="432" t="s">
        <v>396</v>
      </c>
      <c r="B35" s="326" t="s">
        <v>465</v>
      </c>
    </row>
    <row r="36" spans="1:2" ht="89.25" x14ac:dyDescent="0.25">
      <c r="A36" s="432" t="s">
        <v>383</v>
      </c>
      <c r="B36" s="351" t="s">
        <v>947</v>
      </c>
    </row>
    <row r="37" spans="1:2" x14ac:dyDescent="0.25">
      <c r="A37" s="432" t="s">
        <v>384</v>
      </c>
      <c r="B37" s="326" t="s">
        <v>969</v>
      </c>
    </row>
  </sheetData>
  <hyperlinks>
    <hyperlink ref="C1" location="INDICE!A1" display="INDICE" xr:uid="{00000000-0004-0000-2400-000000000000}"/>
  </hyperlinks>
  <pageMargins left="0.7" right="0.7" top="0.75" bottom="0.75" header="0.3" footer="0.3"/>
  <pageSetup orientation="portrait" horizontalDpi="4294967293" verticalDpi="4294967293"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A1:J119"/>
  <sheetViews>
    <sheetView zoomScaleNormal="100" workbookViewId="0"/>
  </sheetViews>
  <sheetFormatPr baseColWidth="10" defaultColWidth="11.42578125" defaultRowHeight="15" x14ac:dyDescent="0.25"/>
  <cols>
    <col min="1" max="1" width="17.28515625" bestFit="1" customWidth="1"/>
    <col min="2" max="2" width="22.140625" style="402" bestFit="1" customWidth="1"/>
    <col min="3" max="3" width="16.140625" style="402" bestFit="1" customWidth="1"/>
    <col min="4" max="4" width="38.5703125" bestFit="1" customWidth="1"/>
    <col min="5" max="5" width="11.5703125" bestFit="1" customWidth="1"/>
    <col min="6" max="6" width="19" bestFit="1" customWidth="1"/>
    <col min="7" max="7" width="6" style="5" bestFit="1" customWidth="1"/>
    <col min="8" max="8" width="35.140625" style="5" customWidth="1"/>
    <col min="9" max="9" width="30.140625" bestFit="1" customWidth="1"/>
    <col min="10" max="10" width="13.140625" bestFit="1" customWidth="1"/>
  </cols>
  <sheetData>
    <row r="1" spans="1:10" x14ac:dyDescent="0.25">
      <c r="A1" s="124" t="s">
        <v>19</v>
      </c>
      <c r="B1" s="730" t="s">
        <v>963</v>
      </c>
      <c r="C1" s="730"/>
      <c r="D1" s="730"/>
      <c r="E1" s="730"/>
      <c r="F1" s="730"/>
      <c r="G1" s="730"/>
      <c r="H1" s="730"/>
      <c r="I1" s="62" t="s">
        <v>949</v>
      </c>
      <c r="J1" s="6" t="s">
        <v>144</v>
      </c>
    </row>
    <row r="2" spans="1:10" x14ac:dyDescent="0.25">
      <c r="A2" s="255" t="s">
        <v>174</v>
      </c>
      <c r="B2" s="255" t="s">
        <v>175</v>
      </c>
      <c r="C2" s="255" t="s">
        <v>176</v>
      </c>
      <c r="D2" s="255" t="s">
        <v>177</v>
      </c>
      <c r="E2" s="255" t="s">
        <v>178</v>
      </c>
      <c r="F2" s="255" t="s">
        <v>14</v>
      </c>
      <c r="G2" s="255" t="s">
        <v>470</v>
      </c>
      <c r="H2" s="255" t="s">
        <v>970</v>
      </c>
      <c r="I2" s="546">
        <v>400</v>
      </c>
      <c r="J2" s="6" t="s">
        <v>432</v>
      </c>
    </row>
    <row r="3" spans="1:10" s="5" customFormat="1" ht="12.75" x14ac:dyDescent="0.2">
      <c r="A3" s="392" t="s">
        <v>179</v>
      </c>
      <c r="B3" s="392" t="s">
        <v>180</v>
      </c>
      <c r="C3" s="390" t="s">
        <v>181</v>
      </c>
      <c r="D3" s="392" t="s">
        <v>182</v>
      </c>
      <c r="E3" s="377">
        <v>1001</v>
      </c>
      <c r="F3" s="392" t="s">
        <v>180</v>
      </c>
      <c r="G3" s="495">
        <v>1101</v>
      </c>
      <c r="H3" s="498">
        <v>282.38</v>
      </c>
    </row>
    <row r="4" spans="1:10" s="5" customFormat="1" ht="12.75" x14ac:dyDescent="0.2">
      <c r="A4" s="392" t="s">
        <v>179</v>
      </c>
      <c r="B4" s="392" t="s">
        <v>180</v>
      </c>
      <c r="C4" s="390" t="s">
        <v>181</v>
      </c>
      <c r="D4" s="392" t="s">
        <v>182</v>
      </c>
      <c r="E4" s="377">
        <v>1001</v>
      </c>
      <c r="F4" s="392" t="s">
        <v>183</v>
      </c>
      <c r="G4" s="495">
        <v>1107</v>
      </c>
      <c r="H4" s="498">
        <v>274.86</v>
      </c>
    </row>
    <row r="5" spans="1:10" s="5" customFormat="1" ht="12.75" x14ac:dyDescent="0.2">
      <c r="A5" s="392" t="s">
        <v>184</v>
      </c>
      <c r="B5" s="392" t="s">
        <v>184</v>
      </c>
      <c r="C5" s="390" t="s">
        <v>181</v>
      </c>
      <c r="D5" s="392" t="s">
        <v>184</v>
      </c>
      <c r="E5" s="377">
        <v>2101</v>
      </c>
      <c r="F5" s="392" t="s">
        <v>184</v>
      </c>
      <c r="G5" s="495">
        <v>2101</v>
      </c>
      <c r="H5" s="498">
        <v>425.99</v>
      </c>
    </row>
    <row r="6" spans="1:10" s="5" customFormat="1" ht="12.75" x14ac:dyDescent="0.2">
      <c r="A6" s="392" t="s">
        <v>184</v>
      </c>
      <c r="B6" s="392" t="s">
        <v>185</v>
      </c>
      <c r="C6" s="390" t="s">
        <v>181</v>
      </c>
      <c r="D6" s="392" t="s">
        <v>186</v>
      </c>
      <c r="E6" s="377">
        <v>2201</v>
      </c>
      <c r="F6" s="392" t="s">
        <v>186</v>
      </c>
      <c r="G6" s="495">
        <v>2201</v>
      </c>
      <c r="H6" s="498">
        <v>273.83</v>
      </c>
    </row>
    <row r="7" spans="1:10" s="5" customFormat="1" ht="12.75" x14ac:dyDescent="0.2">
      <c r="A7" s="392" t="s">
        <v>187</v>
      </c>
      <c r="B7" s="392" t="s">
        <v>188</v>
      </c>
      <c r="C7" s="390" t="s">
        <v>181</v>
      </c>
      <c r="D7" s="392" t="s">
        <v>189</v>
      </c>
      <c r="E7" s="377">
        <v>3001</v>
      </c>
      <c r="F7" s="392" t="s">
        <v>188</v>
      </c>
      <c r="G7" s="495">
        <v>3101</v>
      </c>
      <c r="H7" s="498">
        <v>245.02</v>
      </c>
    </row>
    <row r="8" spans="1:10" s="5" customFormat="1" ht="12.75" x14ac:dyDescent="0.2">
      <c r="A8" s="392" t="s">
        <v>187</v>
      </c>
      <c r="B8" s="392" t="s">
        <v>188</v>
      </c>
      <c r="C8" s="390" t="s">
        <v>181</v>
      </c>
      <c r="D8" s="392" t="s">
        <v>189</v>
      </c>
      <c r="E8" s="377">
        <v>3001</v>
      </c>
      <c r="F8" s="392" t="s">
        <v>190</v>
      </c>
      <c r="G8" s="495">
        <v>3103</v>
      </c>
      <c r="H8" s="498">
        <v>288.62</v>
      </c>
    </row>
    <row r="9" spans="1:10" s="5" customFormat="1" ht="12.75" x14ac:dyDescent="0.2">
      <c r="A9" s="392" t="s">
        <v>187</v>
      </c>
      <c r="B9" s="387" t="s">
        <v>191</v>
      </c>
      <c r="C9" s="390" t="s">
        <v>181</v>
      </c>
      <c r="D9" s="387" t="s">
        <v>192</v>
      </c>
      <c r="E9" s="377">
        <v>3301</v>
      </c>
      <c r="F9" s="387" t="s">
        <v>192</v>
      </c>
      <c r="G9" s="495">
        <v>3301</v>
      </c>
      <c r="H9" s="498">
        <v>241.1</v>
      </c>
    </row>
    <row r="10" spans="1:10" s="5" customFormat="1" ht="12.75" x14ac:dyDescent="0.2">
      <c r="A10" s="392" t="s">
        <v>193</v>
      </c>
      <c r="B10" s="392" t="s">
        <v>194</v>
      </c>
      <c r="C10" s="390" t="s">
        <v>181</v>
      </c>
      <c r="D10" s="392" t="s">
        <v>195</v>
      </c>
      <c r="E10" s="377">
        <v>4001</v>
      </c>
      <c r="F10" s="392" t="s">
        <v>196</v>
      </c>
      <c r="G10" s="495">
        <v>4101</v>
      </c>
      <c r="H10" s="498">
        <v>303.18</v>
      </c>
    </row>
    <row r="11" spans="1:10" s="5" customFormat="1" ht="12.75" x14ac:dyDescent="0.2">
      <c r="A11" s="392" t="s">
        <v>193</v>
      </c>
      <c r="B11" s="392" t="s">
        <v>194</v>
      </c>
      <c r="C11" s="390" t="s">
        <v>181</v>
      </c>
      <c r="D11" s="392" t="s">
        <v>195</v>
      </c>
      <c r="E11" s="377">
        <v>4001</v>
      </c>
      <c r="F11" s="392" t="s">
        <v>193</v>
      </c>
      <c r="G11" s="495">
        <v>4102</v>
      </c>
      <c r="H11" s="498">
        <v>291.29000000000002</v>
      </c>
    </row>
    <row r="12" spans="1:10" s="5" customFormat="1" ht="12.75" x14ac:dyDescent="0.2">
      <c r="A12" s="392" t="s">
        <v>193</v>
      </c>
      <c r="B12" s="392" t="s">
        <v>197</v>
      </c>
      <c r="C12" s="390" t="s">
        <v>181</v>
      </c>
      <c r="D12" s="392" t="s">
        <v>198</v>
      </c>
      <c r="E12" s="377">
        <v>4301</v>
      </c>
      <c r="F12" s="193" t="s">
        <v>198</v>
      </c>
      <c r="G12" s="495">
        <v>4301</v>
      </c>
      <c r="H12" s="498">
        <v>275.39999999999998</v>
      </c>
    </row>
    <row r="13" spans="1:10" s="5" customFormat="1" ht="12.75" x14ac:dyDescent="0.2">
      <c r="A13" s="392" t="s">
        <v>199</v>
      </c>
      <c r="B13" s="392" t="s">
        <v>199</v>
      </c>
      <c r="C13" s="390" t="s">
        <v>200</v>
      </c>
      <c r="D13" s="392" t="s">
        <v>200</v>
      </c>
      <c r="E13" s="377">
        <v>5001</v>
      </c>
      <c r="F13" s="392" t="s">
        <v>199</v>
      </c>
      <c r="G13" s="495">
        <v>5101</v>
      </c>
      <c r="H13" s="498">
        <v>698.6</v>
      </c>
    </row>
    <row r="14" spans="1:10" s="5" customFormat="1" ht="12.75" x14ac:dyDescent="0.2">
      <c r="A14" s="392" t="s">
        <v>199</v>
      </c>
      <c r="B14" s="392" t="s">
        <v>199</v>
      </c>
      <c r="C14" s="390" t="s">
        <v>200</v>
      </c>
      <c r="D14" s="392" t="s">
        <v>200</v>
      </c>
      <c r="E14" s="377">
        <v>5001</v>
      </c>
      <c r="F14" s="392" t="s">
        <v>201</v>
      </c>
      <c r="G14" s="495">
        <v>5102</v>
      </c>
      <c r="H14" s="498">
        <v>331.96</v>
      </c>
    </row>
    <row r="15" spans="1:10" s="5" customFormat="1" ht="12.75" x14ac:dyDescent="0.2">
      <c r="A15" s="392" t="s">
        <v>199</v>
      </c>
      <c r="B15" s="392" t="s">
        <v>199</v>
      </c>
      <c r="C15" s="390" t="s">
        <v>200</v>
      </c>
      <c r="D15" s="392" t="s">
        <v>200</v>
      </c>
      <c r="E15" s="377">
        <v>5001</v>
      </c>
      <c r="F15" s="392" t="s">
        <v>202</v>
      </c>
      <c r="G15" s="495">
        <v>5103</v>
      </c>
      <c r="H15" s="498">
        <v>337.03</v>
      </c>
    </row>
    <row r="16" spans="1:10" s="5" customFormat="1" ht="12.75" x14ac:dyDescent="0.2">
      <c r="A16" s="392" t="s">
        <v>199</v>
      </c>
      <c r="B16" s="392" t="s">
        <v>199</v>
      </c>
      <c r="C16" s="390" t="s">
        <v>200</v>
      </c>
      <c r="D16" s="392" t="s">
        <v>200</v>
      </c>
      <c r="E16" s="377">
        <v>5001</v>
      </c>
      <c r="F16" s="392" t="s">
        <v>203</v>
      </c>
      <c r="G16" s="495">
        <v>5105</v>
      </c>
      <c r="H16" s="498">
        <v>1014.74</v>
      </c>
    </row>
    <row r="17" spans="1:8" s="5" customFormat="1" ht="12.75" x14ac:dyDescent="0.2">
      <c r="A17" s="392" t="s">
        <v>199</v>
      </c>
      <c r="B17" s="392" t="s">
        <v>199</v>
      </c>
      <c r="C17" s="390" t="s">
        <v>200</v>
      </c>
      <c r="D17" s="392" t="s">
        <v>200</v>
      </c>
      <c r="E17" s="377">
        <v>5001</v>
      </c>
      <c r="F17" s="392" t="s">
        <v>204</v>
      </c>
      <c r="G17" s="495">
        <v>5107</v>
      </c>
      <c r="H17" s="498">
        <v>487.85</v>
      </c>
    </row>
    <row r="18" spans="1:8" s="5" customFormat="1" ht="12.75" x14ac:dyDescent="0.2">
      <c r="A18" s="392" t="s">
        <v>199</v>
      </c>
      <c r="B18" s="392" t="s">
        <v>199</v>
      </c>
      <c r="C18" s="390" t="s">
        <v>200</v>
      </c>
      <c r="D18" s="392" t="s">
        <v>200</v>
      </c>
      <c r="E18" s="377">
        <v>5001</v>
      </c>
      <c r="F18" s="392" t="s">
        <v>205</v>
      </c>
      <c r="G18" s="495">
        <v>5109</v>
      </c>
      <c r="H18" s="498">
        <v>422.81</v>
      </c>
    </row>
    <row r="19" spans="1:8" s="5" customFormat="1" ht="12.75" x14ac:dyDescent="0.2">
      <c r="A19" s="392" t="s">
        <v>199</v>
      </c>
      <c r="B19" s="387" t="s">
        <v>206</v>
      </c>
      <c r="C19" s="390" t="s">
        <v>181</v>
      </c>
      <c r="D19" s="387" t="s">
        <v>207</v>
      </c>
      <c r="E19" s="377">
        <v>5301</v>
      </c>
      <c r="F19" s="194" t="s">
        <v>206</v>
      </c>
      <c r="G19" s="495">
        <v>5301</v>
      </c>
      <c r="H19" s="498">
        <v>195.91</v>
      </c>
    </row>
    <row r="20" spans="1:8" s="5" customFormat="1" ht="12.75" x14ac:dyDescent="0.2">
      <c r="A20" s="392" t="s">
        <v>199</v>
      </c>
      <c r="B20" s="387" t="s">
        <v>206</v>
      </c>
      <c r="C20" s="390" t="s">
        <v>181</v>
      </c>
      <c r="D20" s="387" t="s">
        <v>207</v>
      </c>
      <c r="E20" s="377">
        <v>5301</v>
      </c>
      <c r="F20" s="194" t="s">
        <v>208</v>
      </c>
      <c r="G20" s="495">
        <v>5304</v>
      </c>
      <c r="H20" s="498">
        <v>258.19</v>
      </c>
    </row>
    <row r="21" spans="1:8" s="5" customFormat="1" ht="12.75" x14ac:dyDescent="0.2">
      <c r="A21" s="392" t="s">
        <v>199</v>
      </c>
      <c r="B21" s="387" t="s">
        <v>209</v>
      </c>
      <c r="C21" s="390" t="s">
        <v>181</v>
      </c>
      <c r="D21" s="387" t="s">
        <v>210</v>
      </c>
      <c r="E21" s="377">
        <v>5501</v>
      </c>
      <c r="F21" s="194" t="s">
        <v>209</v>
      </c>
      <c r="G21" s="495">
        <v>5501</v>
      </c>
      <c r="H21" s="498">
        <v>335.53</v>
      </c>
    </row>
    <row r="22" spans="1:8" s="5" customFormat="1" ht="12.75" x14ac:dyDescent="0.2">
      <c r="A22" s="392" t="s">
        <v>199</v>
      </c>
      <c r="B22" s="387" t="s">
        <v>209</v>
      </c>
      <c r="C22" s="390" t="s">
        <v>181</v>
      </c>
      <c r="D22" s="387" t="s">
        <v>210</v>
      </c>
      <c r="E22" s="377">
        <v>5501</v>
      </c>
      <c r="F22" s="194" t="s">
        <v>211</v>
      </c>
      <c r="G22" s="495">
        <v>5502</v>
      </c>
      <c r="H22" s="498">
        <v>349.64</v>
      </c>
    </row>
    <row r="23" spans="1:8" s="5" customFormat="1" ht="12.75" x14ac:dyDescent="0.2">
      <c r="A23" s="392" t="s">
        <v>199</v>
      </c>
      <c r="B23" s="387" t="s">
        <v>209</v>
      </c>
      <c r="C23" s="390" t="s">
        <v>181</v>
      </c>
      <c r="D23" s="387" t="s">
        <v>210</v>
      </c>
      <c r="E23" s="377">
        <v>5501</v>
      </c>
      <c r="F23" s="194" t="s">
        <v>212</v>
      </c>
      <c r="G23" s="495">
        <v>5503</v>
      </c>
      <c r="H23" s="498">
        <v>692.08</v>
      </c>
    </row>
    <row r="24" spans="1:8" s="5" customFormat="1" ht="12.75" x14ac:dyDescent="0.2">
      <c r="A24" s="392" t="s">
        <v>199</v>
      </c>
      <c r="B24" s="387" t="s">
        <v>209</v>
      </c>
      <c r="C24" s="390" t="s">
        <v>181</v>
      </c>
      <c r="D24" s="387" t="s">
        <v>210</v>
      </c>
      <c r="E24" s="377">
        <v>5501</v>
      </c>
      <c r="F24" s="194" t="s">
        <v>213</v>
      </c>
      <c r="G24" s="495">
        <v>5504</v>
      </c>
      <c r="H24" s="498">
        <v>463.75</v>
      </c>
    </row>
    <row r="25" spans="1:8" s="5" customFormat="1" ht="12.75" x14ac:dyDescent="0.2">
      <c r="A25" s="392" t="s">
        <v>199</v>
      </c>
      <c r="B25" s="392" t="s">
        <v>214</v>
      </c>
      <c r="C25" s="390" t="s">
        <v>181</v>
      </c>
      <c r="D25" s="392" t="s">
        <v>215</v>
      </c>
      <c r="E25" s="377">
        <v>5601</v>
      </c>
      <c r="F25" s="193" t="s">
        <v>214</v>
      </c>
      <c r="G25" s="495">
        <v>5601</v>
      </c>
      <c r="H25" s="498">
        <v>383.77</v>
      </c>
    </row>
    <row r="26" spans="1:8" s="5" customFormat="1" ht="12.75" x14ac:dyDescent="0.2">
      <c r="A26" s="392" t="s">
        <v>199</v>
      </c>
      <c r="B26" s="392" t="s">
        <v>214</v>
      </c>
      <c r="C26" s="390" t="s">
        <v>181</v>
      </c>
      <c r="D26" s="392" t="s">
        <v>215</v>
      </c>
      <c r="E26" s="377">
        <v>5601</v>
      </c>
      <c r="F26" s="193" t="s">
        <v>216</v>
      </c>
      <c r="G26" s="495">
        <v>5603</v>
      </c>
      <c r="H26" s="498">
        <v>579.17999999999995</v>
      </c>
    </row>
    <row r="27" spans="1:8" s="5" customFormat="1" ht="12.75" x14ac:dyDescent="0.2">
      <c r="A27" s="392" t="s">
        <v>199</v>
      </c>
      <c r="B27" s="392" t="s">
        <v>214</v>
      </c>
      <c r="C27" s="390" t="s">
        <v>181</v>
      </c>
      <c r="D27" s="392" t="s">
        <v>215</v>
      </c>
      <c r="E27" s="377">
        <v>5601</v>
      </c>
      <c r="F27" s="193" t="s">
        <v>217</v>
      </c>
      <c r="G27" s="495">
        <v>5606</v>
      </c>
      <c r="H27" s="498">
        <v>418.08</v>
      </c>
    </row>
    <row r="28" spans="1:8" s="5" customFormat="1" ht="12.75" x14ac:dyDescent="0.2">
      <c r="A28" s="392" t="s">
        <v>199</v>
      </c>
      <c r="B28" s="387" t="s">
        <v>218</v>
      </c>
      <c r="C28" s="390" t="s">
        <v>181</v>
      </c>
      <c r="D28" s="387" t="s">
        <v>219</v>
      </c>
      <c r="E28" s="377">
        <v>5701</v>
      </c>
      <c r="F28" s="194" t="s">
        <v>219</v>
      </c>
      <c r="G28" s="495">
        <v>5701</v>
      </c>
      <c r="H28" s="498">
        <v>326.72000000000003</v>
      </c>
    </row>
    <row r="29" spans="1:8" s="5" customFormat="1" ht="12.75" x14ac:dyDescent="0.2">
      <c r="A29" s="392" t="s">
        <v>199</v>
      </c>
      <c r="B29" s="392" t="s">
        <v>220</v>
      </c>
      <c r="C29" s="390" t="s">
        <v>200</v>
      </c>
      <c r="D29" s="392" t="s">
        <v>200</v>
      </c>
      <c r="E29" s="377">
        <v>5001</v>
      </c>
      <c r="F29" s="392" t="s">
        <v>221</v>
      </c>
      <c r="G29" s="495">
        <v>5801</v>
      </c>
      <c r="H29" s="498">
        <v>533.01</v>
      </c>
    </row>
    <row r="30" spans="1:8" s="5" customFormat="1" ht="12.75" x14ac:dyDescent="0.2">
      <c r="A30" s="392" t="s">
        <v>199</v>
      </c>
      <c r="B30" s="392" t="s">
        <v>220</v>
      </c>
      <c r="C30" s="390" t="s">
        <v>200</v>
      </c>
      <c r="D30" s="392" t="s">
        <v>200</v>
      </c>
      <c r="E30" s="377">
        <v>5001</v>
      </c>
      <c r="F30" s="392" t="s">
        <v>222</v>
      </c>
      <c r="G30" s="495">
        <v>5802</v>
      </c>
      <c r="H30" s="498">
        <v>629.13</v>
      </c>
    </row>
    <row r="31" spans="1:8" s="5" customFormat="1" ht="12.75" x14ac:dyDescent="0.2">
      <c r="A31" s="392" t="s">
        <v>199</v>
      </c>
      <c r="B31" s="392" t="s">
        <v>220</v>
      </c>
      <c r="C31" s="390" t="s">
        <v>200</v>
      </c>
      <c r="D31" s="392" t="s">
        <v>200</v>
      </c>
      <c r="E31" s="377">
        <v>5001</v>
      </c>
      <c r="F31" s="392" t="s">
        <v>223</v>
      </c>
      <c r="G31" s="495">
        <v>5803</v>
      </c>
      <c r="H31" s="498">
        <v>1066.3699999999999</v>
      </c>
    </row>
    <row r="32" spans="1:8" s="5" customFormat="1" ht="12.75" x14ac:dyDescent="0.2">
      <c r="A32" s="392" t="s">
        <v>199</v>
      </c>
      <c r="B32" s="392" t="s">
        <v>220</v>
      </c>
      <c r="C32" s="390" t="s">
        <v>200</v>
      </c>
      <c r="D32" s="392" t="s">
        <v>200</v>
      </c>
      <c r="E32" s="377">
        <v>5001</v>
      </c>
      <c r="F32" s="392" t="s">
        <v>224</v>
      </c>
      <c r="G32" s="495">
        <v>5804</v>
      </c>
      <c r="H32" s="498">
        <v>394.09</v>
      </c>
    </row>
    <row r="33" spans="1:8" s="5" customFormat="1" ht="12.75" x14ac:dyDescent="0.2">
      <c r="A33" s="392" t="s">
        <v>225</v>
      </c>
      <c r="B33" s="392" t="s">
        <v>226</v>
      </c>
      <c r="C33" s="390" t="s">
        <v>181</v>
      </c>
      <c r="D33" s="392" t="s">
        <v>227</v>
      </c>
      <c r="E33" s="377">
        <v>6001</v>
      </c>
      <c r="F33" s="392" t="s">
        <v>228</v>
      </c>
      <c r="G33" s="495">
        <v>6101</v>
      </c>
      <c r="H33" s="498">
        <v>193.46</v>
      </c>
    </row>
    <row r="34" spans="1:8" s="5" customFormat="1" ht="12.75" x14ac:dyDescent="0.2">
      <c r="A34" s="392" t="s">
        <v>225</v>
      </c>
      <c r="B34" s="392" t="s">
        <v>226</v>
      </c>
      <c r="C34" s="390" t="s">
        <v>181</v>
      </c>
      <c r="D34" s="392" t="s">
        <v>227</v>
      </c>
      <c r="E34" s="377">
        <v>6001</v>
      </c>
      <c r="F34" s="392" t="s">
        <v>229</v>
      </c>
      <c r="G34" s="495">
        <v>6108</v>
      </c>
      <c r="H34" s="498">
        <v>341.26</v>
      </c>
    </row>
    <row r="35" spans="1:8" s="5" customFormat="1" ht="12.75" x14ac:dyDescent="0.2">
      <c r="A35" s="392" t="s">
        <v>225</v>
      </c>
      <c r="B35" s="387" t="s">
        <v>226</v>
      </c>
      <c r="C35" s="390" t="s">
        <v>181</v>
      </c>
      <c r="D35" s="387" t="s">
        <v>230</v>
      </c>
      <c r="E35" s="377">
        <v>6115</v>
      </c>
      <c r="F35" s="387" t="s">
        <v>230</v>
      </c>
      <c r="G35" s="495">
        <v>6115</v>
      </c>
      <c r="H35" s="498">
        <v>309.32</v>
      </c>
    </row>
    <row r="36" spans="1:8" s="5" customFormat="1" ht="12.75" x14ac:dyDescent="0.2">
      <c r="A36" s="392" t="s">
        <v>225</v>
      </c>
      <c r="B36" s="387" t="s">
        <v>231</v>
      </c>
      <c r="C36" s="390" t="s">
        <v>181</v>
      </c>
      <c r="D36" s="387" t="s">
        <v>232</v>
      </c>
      <c r="E36" s="377">
        <v>6301</v>
      </c>
      <c r="F36" s="194" t="s">
        <v>232</v>
      </c>
      <c r="G36" s="495">
        <v>6301</v>
      </c>
      <c r="H36" s="498">
        <v>271.24</v>
      </c>
    </row>
    <row r="37" spans="1:8" s="5" customFormat="1" ht="12.75" x14ac:dyDescent="0.2">
      <c r="A37" s="392" t="s">
        <v>233</v>
      </c>
      <c r="B37" s="392" t="s">
        <v>234</v>
      </c>
      <c r="C37" s="390" t="s">
        <v>181</v>
      </c>
      <c r="D37" s="392" t="s">
        <v>235</v>
      </c>
      <c r="E37" s="377">
        <v>7001</v>
      </c>
      <c r="F37" s="392" t="s">
        <v>234</v>
      </c>
      <c r="G37" s="495">
        <v>7101</v>
      </c>
      <c r="H37" s="498">
        <v>237.21</v>
      </c>
    </row>
    <row r="38" spans="1:8" s="5" customFormat="1" ht="12.75" x14ac:dyDescent="0.2">
      <c r="A38" s="392" t="s">
        <v>233</v>
      </c>
      <c r="B38" s="387" t="s">
        <v>234</v>
      </c>
      <c r="C38" s="390" t="s">
        <v>181</v>
      </c>
      <c r="D38" s="387" t="s">
        <v>236</v>
      </c>
      <c r="E38" s="377">
        <v>7102</v>
      </c>
      <c r="F38" s="387" t="s">
        <v>236</v>
      </c>
      <c r="G38" s="495">
        <v>7102</v>
      </c>
      <c r="H38" s="498">
        <v>626.54</v>
      </c>
    </row>
    <row r="39" spans="1:8" s="5" customFormat="1" ht="12.75" x14ac:dyDescent="0.2">
      <c r="A39" s="392" t="s">
        <v>233</v>
      </c>
      <c r="B39" s="392" t="s">
        <v>234</v>
      </c>
      <c r="C39" s="390" t="s">
        <v>181</v>
      </c>
      <c r="D39" s="392" t="s">
        <v>235</v>
      </c>
      <c r="E39" s="377">
        <v>7001</v>
      </c>
      <c r="F39" s="392" t="s">
        <v>233</v>
      </c>
      <c r="G39" s="495">
        <v>7105</v>
      </c>
      <c r="H39" s="498">
        <v>196.91</v>
      </c>
    </row>
    <row r="40" spans="1:8" s="5" customFormat="1" ht="12.75" x14ac:dyDescent="0.2">
      <c r="A40" s="392" t="s">
        <v>233</v>
      </c>
      <c r="B40" s="392" t="s">
        <v>237</v>
      </c>
      <c r="C40" s="390" t="s">
        <v>181</v>
      </c>
      <c r="D40" s="392" t="s">
        <v>238</v>
      </c>
      <c r="E40" s="377">
        <v>7301</v>
      </c>
      <c r="F40" s="193" t="s">
        <v>237</v>
      </c>
      <c r="G40" s="495">
        <v>7301</v>
      </c>
      <c r="H40" s="498">
        <v>261.74</v>
      </c>
    </row>
    <row r="41" spans="1:8" s="5" customFormat="1" ht="12.75" x14ac:dyDescent="0.2">
      <c r="A41" s="392" t="s">
        <v>233</v>
      </c>
      <c r="B41" s="392" t="s">
        <v>237</v>
      </c>
      <c r="C41" s="390" t="s">
        <v>181</v>
      </c>
      <c r="D41" s="392" t="s">
        <v>238</v>
      </c>
      <c r="E41" s="377">
        <v>7301</v>
      </c>
      <c r="F41" s="193" t="s">
        <v>239</v>
      </c>
      <c r="G41" s="495">
        <v>7305</v>
      </c>
      <c r="H41" s="498">
        <v>243.7</v>
      </c>
    </row>
    <row r="42" spans="1:8" s="5" customFormat="1" ht="12.75" x14ac:dyDescent="0.2">
      <c r="A42" s="392" t="s">
        <v>233</v>
      </c>
      <c r="B42" s="392" t="s">
        <v>237</v>
      </c>
      <c r="C42" s="390" t="s">
        <v>181</v>
      </c>
      <c r="D42" s="392" t="s">
        <v>238</v>
      </c>
      <c r="E42" s="377">
        <v>7301</v>
      </c>
      <c r="F42" s="193" t="s">
        <v>240</v>
      </c>
      <c r="G42" s="495">
        <v>7306</v>
      </c>
      <c r="H42" s="498">
        <v>277.05</v>
      </c>
    </row>
    <row r="43" spans="1:8" s="5" customFormat="1" ht="12.75" x14ac:dyDescent="0.2">
      <c r="A43" s="392" t="s">
        <v>233</v>
      </c>
      <c r="B43" s="387" t="s">
        <v>241</v>
      </c>
      <c r="C43" s="390" t="s">
        <v>181</v>
      </c>
      <c r="D43" s="387" t="s">
        <v>241</v>
      </c>
      <c r="E43" s="377">
        <v>7401</v>
      </c>
      <c r="F43" s="194" t="s">
        <v>241</v>
      </c>
      <c r="G43" s="495">
        <v>7401</v>
      </c>
      <c r="H43" s="498">
        <v>250.93</v>
      </c>
    </row>
    <row r="44" spans="1:8" s="5" customFormat="1" ht="12.75" x14ac:dyDescent="0.2">
      <c r="A44" s="392" t="s">
        <v>242</v>
      </c>
      <c r="B44" s="392" t="s">
        <v>243</v>
      </c>
      <c r="C44" s="390" t="s">
        <v>244</v>
      </c>
      <c r="D44" s="392" t="s">
        <v>244</v>
      </c>
      <c r="E44" s="377">
        <v>8001</v>
      </c>
      <c r="F44" s="392" t="s">
        <v>243</v>
      </c>
      <c r="G44" s="495">
        <v>8101</v>
      </c>
      <c r="H44" s="498">
        <v>334.88</v>
      </c>
    </row>
    <row r="45" spans="1:8" s="5" customFormat="1" ht="12.75" x14ac:dyDescent="0.2">
      <c r="A45" s="392" t="s">
        <v>242</v>
      </c>
      <c r="B45" s="392" t="s">
        <v>243</v>
      </c>
      <c r="C45" s="390" t="s">
        <v>244</v>
      </c>
      <c r="D45" s="392" t="s">
        <v>244</v>
      </c>
      <c r="E45" s="377">
        <v>8001</v>
      </c>
      <c r="F45" s="392" t="s">
        <v>245</v>
      </c>
      <c r="G45" s="495">
        <v>8102</v>
      </c>
      <c r="H45" s="498">
        <v>260.42</v>
      </c>
    </row>
    <row r="46" spans="1:8" s="5" customFormat="1" ht="12.75" x14ac:dyDescent="0.2">
      <c r="A46" s="392" t="s">
        <v>242</v>
      </c>
      <c r="B46" s="392" t="s">
        <v>243</v>
      </c>
      <c r="C46" s="390" t="s">
        <v>244</v>
      </c>
      <c r="D46" s="392" t="s">
        <v>244</v>
      </c>
      <c r="E46" s="377">
        <v>8001</v>
      </c>
      <c r="F46" s="392" t="s">
        <v>246</v>
      </c>
      <c r="G46" s="495">
        <v>8103</v>
      </c>
      <c r="H46" s="498">
        <v>298.01</v>
      </c>
    </row>
    <row r="47" spans="1:8" s="5" customFormat="1" ht="12.75" x14ac:dyDescent="0.2">
      <c r="A47" s="392" t="s">
        <v>242</v>
      </c>
      <c r="B47" s="392" t="s">
        <v>243</v>
      </c>
      <c r="C47" s="390" t="s">
        <v>244</v>
      </c>
      <c r="D47" s="392" t="s">
        <v>244</v>
      </c>
      <c r="E47" s="377">
        <v>8001</v>
      </c>
      <c r="F47" s="392" t="s">
        <v>247</v>
      </c>
      <c r="G47" s="495">
        <v>8105</v>
      </c>
      <c r="H47" s="498">
        <v>397.34</v>
      </c>
    </row>
    <row r="48" spans="1:8" s="5" customFormat="1" ht="12.75" x14ac:dyDescent="0.2">
      <c r="A48" s="392" t="s">
        <v>242</v>
      </c>
      <c r="B48" s="392" t="s">
        <v>243</v>
      </c>
      <c r="C48" s="390" t="s">
        <v>244</v>
      </c>
      <c r="D48" s="392" t="s">
        <v>244</v>
      </c>
      <c r="E48" s="377">
        <v>8001</v>
      </c>
      <c r="F48" s="392" t="s">
        <v>248</v>
      </c>
      <c r="G48" s="495">
        <v>8106</v>
      </c>
      <c r="H48" s="498">
        <v>630.78</v>
      </c>
    </row>
    <row r="49" spans="1:8" s="5" customFormat="1" ht="12.75" x14ac:dyDescent="0.2">
      <c r="A49" s="392" t="s">
        <v>242</v>
      </c>
      <c r="B49" s="392" t="s">
        <v>243</v>
      </c>
      <c r="C49" s="390" t="s">
        <v>244</v>
      </c>
      <c r="D49" s="392" t="s">
        <v>244</v>
      </c>
      <c r="E49" s="377">
        <v>8001</v>
      </c>
      <c r="F49" s="392" t="s">
        <v>249</v>
      </c>
      <c r="G49" s="495">
        <v>8107</v>
      </c>
      <c r="H49" s="498">
        <v>278.38</v>
      </c>
    </row>
    <row r="50" spans="1:8" s="5" customFormat="1" ht="12.75" x14ac:dyDescent="0.2">
      <c r="A50" s="392" t="s">
        <v>242</v>
      </c>
      <c r="B50" s="392" t="s">
        <v>243</v>
      </c>
      <c r="C50" s="390" t="s">
        <v>244</v>
      </c>
      <c r="D50" s="392" t="s">
        <v>244</v>
      </c>
      <c r="E50" s="377">
        <v>8001</v>
      </c>
      <c r="F50" s="392" t="s">
        <v>250</v>
      </c>
      <c r="G50" s="495">
        <v>8108</v>
      </c>
      <c r="H50" s="498">
        <v>250.96</v>
      </c>
    </row>
    <row r="51" spans="1:8" s="5" customFormat="1" ht="12.75" x14ac:dyDescent="0.2">
      <c r="A51" s="392" t="s">
        <v>242</v>
      </c>
      <c r="B51" s="392" t="s">
        <v>243</v>
      </c>
      <c r="C51" s="390" t="s">
        <v>244</v>
      </c>
      <c r="D51" s="392" t="s">
        <v>244</v>
      </c>
      <c r="E51" s="377">
        <v>8001</v>
      </c>
      <c r="F51" s="392" t="s">
        <v>251</v>
      </c>
      <c r="G51" s="495">
        <v>8109</v>
      </c>
      <c r="H51" s="498">
        <v>269.13</v>
      </c>
    </row>
    <row r="52" spans="1:8" s="5" customFormat="1" ht="12.75" x14ac:dyDescent="0.2">
      <c r="A52" s="392" t="s">
        <v>242</v>
      </c>
      <c r="B52" s="392" t="s">
        <v>243</v>
      </c>
      <c r="C52" s="390" t="s">
        <v>244</v>
      </c>
      <c r="D52" s="392" t="s">
        <v>244</v>
      </c>
      <c r="E52" s="377">
        <v>8001</v>
      </c>
      <c r="F52" s="392" t="s">
        <v>252</v>
      </c>
      <c r="G52" s="495">
        <v>8110</v>
      </c>
      <c r="H52" s="498">
        <v>361.94</v>
      </c>
    </row>
    <row r="53" spans="1:8" s="5" customFormat="1" ht="12.75" x14ac:dyDescent="0.2">
      <c r="A53" s="392" t="s">
        <v>242</v>
      </c>
      <c r="B53" s="392" t="s">
        <v>243</v>
      </c>
      <c r="C53" s="390" t="s">
        <v>244</v>
      </c>
      <c r="D53" s="392" t="s">
        <v>244</v>
      </c>
      <c r="E53" s="377">
        <v>8001</v>
      </c>
      <c r="F53" s="392" t="s">
        <v>253</v>
      </c>
      <c r="G53" s="495">
        <v>8111</v>
      </c>
      <c r="H53" s="498">
        <v>842.69</v>
      </c>
    </row>
    <row r="54" spans="1:8" s="5" customFormat="1" ht="12.75" x14ac:dyDescent="0.2">
      <c r="A54" s="392" t="s">
        <v>242</v>
      </c>
      <c r="B54" s="392" t="s">
        <v>243</v>
      </c>
      <c r="C54" s="390" t="s">
        <v>244</v>
      </c>
      <c r="D54" s="392" t="s">
        <v>244</v>
      </c>
      <c r="E54" s="377">
        <v>8001</v>
      </c>
      <c r="F54" s="392" t="s">
        <v>254</v>
      </c>
      <c r="G54" s="495">
        <v>8112</v>
      </c>
      <c r="H54" s="498">
        <v>174.37</v>
      </c>
    </row>
    <row r="55" spans="1:8" s="5" customFormat="1" ht="12.75" x14ac:dyDescent="0.2">
      <c r="A55" s="392" t="s">
        <v>242</v>
      </c>
      <c r="B55" s="392" t="s">
        <v>242</v>
      </c>
      <c r="C55" s="390" t="s">
        <v>181</v>
      </c>
      <c r="D55" s="392" t="s">
        <v>255</v>
      </c>
      <c r="E55" s="377">
        <v>8301</v>
      </c>
      <c r="F55" s="392" t="s">
        <v>256</v>
      </c>
      <c r="G55" s="495">
        <v>8301</v>
      </c>
      <c r="H55" s="498">
        <v>268.58</v>
      </c>
    </row>
    <row r="56" spans="1:8" s="5" customFormat="1" ht="12.75" x14ac:dyDescent="0.2">
      <c r="A56" s="392" t="s">
        <v>242</v>
      </c>
      <c r="B56" s="392" t="s">
        <v>242</v>
      </c>
      <c r="C56" s="390" t="s">
        <v>181</v>
      </c>
      <c r="D56" s="392" t="s">
        <v>255</v>
      </c>
      <c r="E56" s="377">
        <v>8301</v>
      </c>
      <c r="F56" s="193" t="s">
        <v>257</v>
      </c>
      <c r="G56" s="495">
        <v>8306</v>
      </c>
      <c r="H56" s="498">
        <v>241.55</v>
      </c>
    </row>
    <row r="57" spans="1:8" s="5" customFormat="1" ht="12.75" x14ac:dyDescent="0.2">
      <c r="A57" s="392" t="s">
        <v>258</v>
      </c>
      <c r="B57" s="392" t="s">
        <v>259</v>
      </c>
      <c r="C57" s="390" t="s">
        <v>181</v>
      </c>
      <c r="D57" s="392" t="s">
        <v>260</v>
      </c>
      <c r="E57" s="377">
        <v>9001</v>
      </c>
      <c r="F57" s="392" t="s">
        <v>261</v>
      </c>
      <c r="G57" s="495">
        <v>9101</v>
      </c>
      <c r="H57" s="498">
        <v>249.8</v>
      </c>
    </row>
    <row r="58" spans="1:8" s="5" customFormat="1" ht="12.75" x14ac:dyDescent="0.2">
      <c r="A58" s="392" t="s">
        <v>258</v>
      </c>
      <c r="B58" s="392" t="s">
        <v>259</v>
      </c>
      <c r="C58" s="390" t="s">
        <v>181</v>
      </c>
      <c r="D58" s="392" t="s">
        <v>260</v>
      </c>
      <c r="E58" s="377">
        <v>9001</v>
      </c>
      <c r="F58" s="392" t="s">
        <v>262</v>
      </c>
      <c r="G58" s="495">
        <v>9112</v>
      </c>
      <c r="H58" s="498">
        <v>242.14</v>
      </c>
    </row>
    <row r="59" spans="1:8" s="5" customFormat="1" ht="12.75" x14ac:dyDescent="0.2">
      <c r="A59" s="392" t="s">
        <v>258</v>
      </c>
      <c r="B59" s="387" t="s">
        <v>259</v>
      </c>
      <c r="C59" s="390" t="s">
        <v>181</v>
      </c>
      <c r="D59" s="387" t="s">
        <v>263</v>
      </c>
      <c r="E59" s="377">
        <v>9120</v>
      </c>
      <c r="F59" s="387" t="s">
        <v>263</v>
      </c>
      <c r="G59" s="495">
        <v>9120</v>
      </c>
      <c r="H59" s="498">
        <v>405.63</v>
      </c>
    </row>
    <row r="60" spans="1:8" s="5" customFormat="1" ht="12.75" x14ac:dyDescent="0.2">
      <c r="A60" s="392" t="s">
        <v>258</v>
      </c>
      <c r="B60" s="387" t="s">
        <v>264</v>
      </c>
      <c r="C60" s="390" t="s">
        <v>181</v>
      </c>
      <c r="D60" s="387" t="s">
        <v>265</v>
      </c>
      <c r="E60" s="377">
        <v>9201</v>
      </c>
      <c r="F60" s="387" t="s">
        <v>265</v>
      </c>
      <c r="G60" s="495">
        <v>9201</v>
      </c>
      <c r="H60" s="498">
        <v>342.34</v>
      </c>
    </row>
    <row r="61" spans="1:8" s="5" customFormat="1" ht="12.75" x14ac:dyDescent="0.2">
      <c r="A61" s="392" t="s">
        <v>266</v>
      </c>
      <c r="B61" s="392" t="s">
        <v>267</v>
      </c>
      <c r="C61" s="390" t="s">
        <v>181</v>
      </c>
      <c r="D61" s="392" t="s">
        <v>268</v>
      </c>
      <c r="E61" s="377">
        <v>10001</v>
      </c>
      <c r="F61" s="392" t="s">
        <v>269</v>
      </c>
      <c r="G61" s="495">
        <v>10101</v>
      </c>
      <c r="H61" s="498">
        <v>269.89999999999998</v>
      </c>
    </row>
    <row r="62" spans="1:8" s="5" customFormat="1" ht="12.75" x14ac:dyDescent="0.2">
      <c r="A62" s="392" t="s">
        <v>266</v>
      </c>
      <c r="B62" s="392" t="s">
        <v>267</v>
      </c>
      <c r="C62" s="390" t="s">
        <v>181</v>
      </c>
      <c r="D62" s="392" t="s">
        <v>268</v>
      </c>
      <c r="E62" s="377">
        <v>10001</v>
      </c>
      <c r="F62" s="392" t="s">
        <v>270</v>
      </c>
      <c r="G62" s="495">
        <v>10109</v>
      </c>
      <c r="H62" s="498">
        <v>211.65</v>
      </c>
    </row>
    <row r="63" spans="1:8" s="5" customFormat="1" ht="12.75" x14ac:dyDescent="0.2">
      <c r="A63" s="392" t="s">
        <v>266</v>
      </c>
      <c r="B63" s="387" t="s">
        <v>271</v>
      </c>
      <c r="C63" s="390" t="s">
        <v>181</v>
      </c>
      <c r="D63" s="387" t="s">
        <v>272</v>
      </c>
      <c r="E63" s="377">
        <v>10201</v>
      </c>
      <c r="F63" s="387" t="s">
        <v>272</v>
      </c>
      <c r="G63" s="495">
        <v>10201</v>
      </c>
      <c r="H63" s="498">
        <v>459.62</v>
      </c>
    </row>
    <row r="64" spans="1:8" s="5" customFormat="1" ht="12.75" x14ac:dyDescent="0.2">
      <c r="A64" s="392" t="s">
        <v>266</v>
      </c>
      <c r="B64" s="392" t="s">
        <v>273</v>
      </c>
      <c r="C64" s="390" t="s">
        <v>181</v>
      </c>
      <c r="D64" s="392" t="s">
        <v>273</v>
      </c>
      <c r="E64" s="377">
        <v>10301</v>
      </c>
      <c r="F64" s="392" t="s">
        <v>273</v>
      </c>
      <c r="G64" s="495">
        <v>10301</v>
      </c>
      <c r="H64" s="498">
        <v>203.42</v>
      </c>
    </row>
    <row r="65" spans="1:8" s="5" customFormat="1" ht="12.75" x14ac:dyDescent="0.2">
      <c r="A65" s="392" t="s">
        <v>274</v>
      </c>
      <c r="B65" s="387" t="s">
        <v>275</v>
      </c>
      <c r="C65" s="390" t="s">
        <v>181</v>
      </c>
      <c r="D65" s="387" t="s">
        <v>275</v>
      </c>
      <c r="E65" s="377">
        <v>11101</v>
      </c>
      <c r="F65" s="387" t="s">
        <v>275</v>
      </c>
      <c r="G65" s="495">
        <v>11101</v>
      </c>
      <c r="H65" s="498">
        <v>223.62</v>
      </c>
    </row>
    <row r="66" spans="1:8" s="5" customFormat="1" ht="12.75" x14ac:dyDescent="0.2">
      <c r="A66" s="392" t="s">
        <v>276</v>
      </c>
      <c r="B66" s="392" t="s">
        <v>276</v>
      </c>
      <c r="C66" s="390" t="s">
        <v>181</v>
      </c>
      <c r="D66" s="392" t="s">
        <v>277</v>
      </c>
      <c r="E66" s="377">
        <v>12101</v>
      </c>
      <c r="F66" s="193" t="s">
        <v>277</v>
      </c>
      <c r="G66" s="495">
        <v>12101</v>
      </c>
      <c r="H66" s="498">
        <v>302.26</v>
      </c>
    </row>
    <row r="67" spans="1:8" s="5" customFormat="1" ht="12.75" x14ac:dyDescent="0.2">
      <c r="A67" s="392" t="s">
        <v>278</v>
      </c>
      <c r="B67" s="392" t="s">
        <v>279</v>
      </c>
      <c r="C67" s="390" t="s">
        <v>280</v>
      </c>
      <c r="D67" s="392" t="s">
        <v>280</v>
      </c>
      <c r="E67" s="377">
        <v>13001</v>
      </c>
      <c r="F67" s="392" t="s">
        <v>279</v>
      </c>
      <c r="G67" s="495">
        <v>13101</v>
      </c>
      <c r="H67" s="498">
        <v>355.57</v>
      </c>
    </row>
    <row r="68" spans="1:8" s="5" customFormat="1" ht="12.75" x14ac:dyDescent="0.2">
      <c r="A68" s="392" t="s">
        <v>278</v>
      </c>
      <c r="B68" s="392" t="s">
        <v>279</v>
      </c>
      <c r="C68" s="390" t="s">
        <v>280</v>
      </c>
      <c r="D68" s="392" t="s">
        <v>280</v>
      </c>
      <c r="E68" s="377">
        <v>13001</v>
      </c>
      <c r="F68" s="392" t="s">
        <v>281</v>
      </c>
      <c r="G68" s="495">
        <v>13102</v>
      </c>
      <c r="H68" s="498">
        <v>241.34</v>
      </c>
    </row>
    <row r="69" spans="1:8" s="5" customFormat="1" ht="12.75" x14ac:dyDescent="0.2">
      <c r="A69" s="392" t="s">
        <v>278</v>
      </c>
      <c r="B69" s="392" t="s">
        <v>279</v>
      </c>
      <c r="C69" s="390" t="s">
        <v>280</v>
      </c>
      <c r="D69" s="392" t="s">
        <v>280</v>
      </c>
      <c r="E69" s="377">
        <v>13001</v>
      </c>
      <c r="F69" s="392" t="s">
        <v>282</v>
      </c>
      <c r="G69" s="495">
        <v>13103</v>
      </c>
      <c r="H69" s="498">
        <v>207.37</v>
      </c>
    </row>
    <row r="70" spans="1:8" s="5" customFormat="1" ht="12.75" x14ac:dyDescent="0.2">
      <c r="A70" s="392" t="s">
        <v>278</v>
      </c>
      <c r="B70" s="392" t="s">
        <v>279</v>
      </c>
      <c r="C70" s="390" t="s">
        <v>280</v>
      </c>
      <c r="D70" s="392" t="s">
        <v>280</v>
      </c>
      <c r="E70" s="377">
        <v>13001</v>
      </c>
      <c r="F70" s="392" t="s">
        <v>283</v>
      </c>
      <c r="G70" s="495">
        <v>13104</v>
      </c>
      <c r="H70" s="498">
        <v>198.72</v>
      </c>
    </row>
    <row r="71" spans="1:8" s="5" customFormat="1" ht="12.75" x14ac:dyDescent="0.2">
      <c r="A71" s="392" t="s">
        <v>278</v>
      </c>
      <c r="B71" s="392" t="s">
        <v>279</v>
      </c>
      <c r="C71" s="390" t="s">
        <v>280</v>
      </c>
      <c r="D71" s="392" t="s">
        <v>280</v>
      </c>
      <c r="E71" s="377">
        <v>13001</v>
      </c>
      <c r="F71" s="392" t="s">
        <v>284</v>
      </c>
      <c r="G71" s="495">
        <v>13105</v>
      </c>
      <c r="H71" s="498">
        <v>260.57</v>
      </c>
    </row>
    <row r="72" spans="1:8" s="5" customFormat="1" ht="12.75" x14ac:dyDescent="0.2">
      <c r="A72" s="392" t="s">
        <v>278</v>
      </c>
      <c r="B72" s="392" t="s">
        <v>279</v>
      </c>
      <c r="C72" s="390" t="s">
        <v>280</v>
      </c>
      <c r="D72" s="392" t="s">
        <v>280</v>
      </c>
      <c r="E72" s="377">
        <v>13001</v>
      </c>
      <c r="F72" s="392" t="s">
        <v>285</v>
      </c>
      <c r="G72" s="495">
        <v>13106</v>
      </c>
      <c r="H72" s="498">
        <v>271.98</v>
      </c>
    </row>
    <row r="73" spans="1:8" s="5" customFormat="1" ht="12.75" x14ac:dyDescent="0.2">
      <c r="A73" s="392" t="s">
        <v>278</v>
      </c>
      <c r="B73" s="392" t="s">
        <v>279</v>
      </c>
      <c r="C73" s="390" t="s">
        <v>280</v>
      </c>
      <c r="D73" s="392" t="s">
        <v>280</v>
      </c>
      <c r="E73" s="377">
        <v>13001</v>
      </c>
      <c r="F73" s="392" t="s">
        <v>286</v>
      </c>
      <c r="G73" s="495">
        <v>13107</v>
      </c>
      <c r="H73" s="498">
        <v>264.33</v>
      </c>
    </row>
    <row r="74" spans="1:8" s="5" customFormat="1" ht="12.75" x14ac:dyDescent="0.2">
      <c r="A74" s="392" t="s">
        <v>278</v>
      </c>
      <c r="B74" s="392" t="s">
        <v>279</v>
      </c>
      <c r="C74" s="390" t="s">
        <v>280</v>
      </c>
      <c r="D74" s="392" t="s">
        <v>280</v>
      </c>
      <c r="E74" s="377">
        <v>13001</v>
      </c>
      <c r="F74" s="392" t="s">
        <v>287</v>
      </c>
      <c r="G74" s="495">
        <v>13108</v>
      </c>
      <c r="H74" s="498">
        <v>325.99</v>
      </c>
    </row>
    <row r="75" spans="1:8" s="5" customFormat="1" ht="12.75" x14ac:dyDescent="0.2">
      <c r="A75" s="392" t="s">
        <v>278</v>
      </c>
      <c r="B75" s="392" t="s">
        <v>279</v>
      </c>
      <c r="C75" s="390" t="s">
        <v>280</v>
      </c>
      <c r="D75" s="392" t="s">
        <v>280</v>
      </c>
      <c r="E75" s="377">
        <v>13001</v>
      </c>
      <c r="F75" s="392" t="s">
        <v>288</v>
      </c>
      <c r="G75" s="495">
        <v>13109</v>
      </c>
      <c r="H75" s="498">
        <v>379.62</v>
      </c>
    </row>
    <row r="76" spans="1:8" s="5" customFormat="1" ht="12.75" x14ac:dyDescent="0.2">
      <c r="A76" s="392" t="s">
        <v>278</v>
      </c>
      <c r="B76" s="392" t="s">
        <v>279</v>
      </c>
      <c r="C76" s="390" t="s">
        <v>280</v>
      </c>
      <c r="D76" s="392" t="s">
        <v>280</v>
      </c>
      <c r="E76" s="377">
        <v>13001</v>
      </c>
      <c r="F76" s="392" t="s">
        <v>289</v>
      </c>
      <c r="G76" s="495">
        <v>13110</v>
      </c>
      <c r="H76" s="498">
        <v>206.06</v>
      </c>
    </row>
    <row r="77" spans="1:8" s="5" customFormat="1" ht="12.75" x14ac:dyDescent="0.2">
      <c r="A77" s="392" t="s">
        <v>278</v>
      </c>
      <c r="B77" s="392" t="s">
        <v>279</v>
      </c>
      <c r="C77" s="390" t="s">
        <v>280</v>
      </c>
      <c r="D77" s="392" t="s">
        <v>280</v>
      </c>
      <c r="E77" s="377">
        <v>13001</v>
      </c>
      <c r="F77" s="392" t="s">
        <v>290</v>
      </c>
      <c r="G77" s="495">
        <v>13111</v>
      </c>
      <c r="H77" s="498">
        <v>218.95</v>
      </c>
    </row>
    <row r="78" spans="1:8" s="5" customFormat="1" ht="12.75" x14ac:dyDescent="0.2">
      <c r="A78" s="392" t="s">
        <v>278</v>
      </c>
      <c r="B78" s="392" t="s">
        <v>279</v>
      </c>
      <c r="C78" s="390" t="s">
        <v>280</v>
      </c>
      <c r="D78" s="392" t="s">
        <v>280</v>
      </c>
      <c r="E78" s="377">
        <v>13001</v>
      </c>
      <c r="F78" s="392" t="s">
        <v>291</v>
      </c>
      <c r="G78" s="495">
        <v>13112</v>
      </c>
      <c r="H78" s="498">
        <v>196.25</v>
      </c>
    </row>
    <row r="79" spans="1:8" s="5" customFormat="1" ht="12.75" x14ac:dyDescent="0.2">
      <c r="A79" s="392" t="s">
        <v>278</v>
      </c>
      <c r="B79" s="392" t="s">
        <v>279</v>
      </c>
      <c r="C79" s="390" t="s">
        <v>280</v>
      </c>
      <c r="D79" s="392" t="s">
        <v>280</v>
      </c>
      <c r="E79" s="377">
        <v>13001</v>
      </c>
      <c r="F79" s="392" t="s">
        <v>292</v>
      </c>
      <c r="G79" s="495">
        <v>13113</v>
      </c>
      <c r="H79" s="498">
        <v>442.02</v>
      </c>
    </row>
    <row r="80" spans="1:8" s="5" customFormat="1" ht="12.75" x14ac:dyDescent="0.2">
      <c r="A80" s="392" t="s">
        <v>278</v>
      </c>
      <c r="B80" s="392" t="s">
        <v>279</v>
      </c>
      <c r="C80" s="390" t="s">
        <v>280</v>
      </c>
      <c r="D80" s="392" t="s">
        <v>280</v>
      </c>
      <c r="E80" s="377">
        <v>13001</v>
      </c>
      <c r="F80" s="392" t="s">
        <v>293</v>
      </c>
      <c r="G80" s="495">
        <v>13114</v>
      </c>
      <c r="H80" s="498">
        <v>330.57</v>
      </c>
    </row>
    <row r="81" spans="1:8" s="5" customFormat="1" ht="12.75" x14ac:dyDescent="0.2">
      <c r="A81" s="392" t="s">
        <v>278</v>
      </c>
      <c r="B81" s="392" t="s">
        <v>279</v>
      </c>
      <c r="C81" s="390" t="s">
        <v>280</v>
      </c>
      <c r="D81" s="392" t="s">
        <v>280</v>
      </c>
      <c r="E81" s="377">
        <v>13001</v>
      </c>
      <c r="F81" s="392" t="s">
        <v>294</v>
      </c>
      <c r="G81" s="495">
        <v>13115</v>
      </c>
      <c r="H81" s="498">
        <v>475.15</v>
      </c>
    </row>
    <row r="82" spans="1:8" s="5" customFormat="1" ht="12.75" x14ac:dyDescent="0.2">
      <c r="A82" s="392" t="s">
        <v>278</v>
      </c>
      <c r="B82" s="392" t="s">
        <v>279</v>
      </c>
      <c r="C82" s="390" t="s">
        <v>280</v>
      </c>
      <c r="D82" s="392" t="s">
        <v>280</v>
      </c>
      <c r="E82" s="377">
        <v>13001</v>
      </c>
      <c r="F82" s="392" t="s">
        <v>295</v>
      </c>
      <c r="G82" s="495">
        <v>13116</v>
      </c>
      <c r="H82" s="498">
        <v>213.77</v>
      </c>
    </row>
    <row r="83" spans="1:8" s="5" customFormat="1" ht="12.75" x14ac:dyDescent="0.2">
      <c r="A83" s="392" t="s">
        <v>278</v>
      </c>
      <c r="B83" s="392" t="s">
        <v>279</v>
      </c>
      <c r="C83" s="390" t="s">
        <v>280</v>
      </c>
      <c r="D83" s="392" t="s">
        <v>280</v>
      </c>
      <c r="E83" s="377">
        <v>13001</v>
      </c>
      <c r="F83" s="392" t="s">
        <v>296</v>
      </c>
      <c r="G83" s="495">
        <v>13117</v>
      </c>
      <c r="H83" s="498">
        <v>197.15</v>
      </c>
    </row>
    <row r="84" spans="1:8" s="5" customFormat="1" ht="12.75" x14ac:dyDescent="0.2">
      <c r="A84" s="392" t="s">
        <v>278</v>
      </c>
      <c r="B84" s="392" t="s">
        <v>279</v>
      </c>
      <c r="C84" s="390" t="s">
        <v>280</v>
      </c>
      <c r="D84" s="392" t="s">
        <v>280</v>
      </c>
      <c r="E84" s="377">
        <v>13001</v>
      </c>
      <c r="F84" s="392" t="s">
        <v>297</v>
      </c>
      <c r="G84" s="495">
        <v>13118</v>
      </c>
      <c r="H84" s="498">
        <v>238.16</v>
      </c>
    </row>
    <row r="85" spans="1:8" s="5" customFormat="1" ht="12.75" x14ac:dyDescent="0.2">
      <c r="A85" s="392" t="s">
        <v>278</v>
      </c>
      <c r="B85" s="392" t="s">
        <v>279</v>
      </c>
      <c r="C85" s="390" t="s">
        <v>280</v>
      </c>
      <c r="D85" s="392" t="s">
        <v>280</v>
      </c>
      <c r="E85" s="377">
        <v>13001</v>
      </c>
      <c r="F85" s="392" t="s">
        <v>298</v>
      </c>
      <c r="G85" s="495">
        <v>13119</v>
      </c>
      <c r="H85" s="498">
        <v>170.11</v>
      </c>
    </row>
    <row r="86" spans="1:8" s="5" customFormat="1" ht="12.75" x14ac:dyDescent="0.2">
      <c r="A86" s="392" t="s">
        <v>278</v>
      </c>
      <c r="B86" s="392" t="s">
        <v>279</v>
      </c>
      <c r="C86" s="390" t="s">
        <v>280</v>
      </c>
      <c r="D86" s="392" t="s">
        <v>280</v>
      </c>
      <c r="E86" s="377">
        <v>13001</v>
      </c>
      <c r="F86" s="392" t="s">
        <v>299</v>
      </c>
      <c r="G86" s="495">
        <v>13120</v>
      </c>
      <c r="H86" s="498">
        <v>349.66</v>
      </c>
    </row>
    <row r="87" spans="1:8" s="5" customFormat="1" ht="12.75" x14ac:dyDescent="0.2">
      <c r="A87" s="392" t="s">
        <v>278</v>
      </c>
      <c r="B87" s="392" t="s">
        <v>279</v>
      </c>
      <c r="C87" s="390" t="s">
        <v>280</v>
      </c>
      <c r="D87" s="392" t="s">
        <v>280</v>
      </c>
      <c r="E87" s="377">
        <v>13001</v>
      </c>
      <c r="F87" s="392" t="s">
        <v>300</v>
      </c>
      <c r="G87" s="495">
        <v>13121</v>
      </c>
      <c r="H87" s="498">
        <v>260.62</v>
      </c>
    </row>
    <row r="88" spans="1:8" s="5" customFormat="1" ht="12.75" x14ac:dyDescent="0.2">
      <c r="A88" s="392" t="s">
        <v>278</v>
      </c>
      <c r="B88" s="392" t="s">
        <v>279</v>
      </c>
      <c r="C88" s="390" t="s">
        <v>280</v>
      </c>
      <c r="D88" s="392" t="s">
        <v>280</v>
      </c>
      <c r="E88" s="377">
        <v>13001</v>
      </c>
      <c r="F88" s="392" t="s">
        <v>301</v>
      </c>
      <c r="G88" s="495">
        <v>13122</v>
      </c>
      <c r="H88" s="498">
        <v>219.73</v>
      </c>
    </row>
    <row r="89" spans="1:8" s="5" customFormat="1" ht="12.75" x14ac:dyDescent="0.2">
      <c r="A89" s="392" t="s">
        <v>278</v>
      </c>
      <c r="B89" s="392" t="s">
        <v>279</v>
      </c>
      <c r="C89" s="390" t="s">
        <v>280</v>
      </c>
      <c r="D89" s="392" t="s">
        <v>280</v>
      </c>
      <c r="E89" s="377">
        <v>13001</v>
      </c>
      <c r="F89" s="392" t="s">
        <v>302</v>
      </c>
      <c r="G89" s="495">
        <v>13123</v>
      </c>
      <c r="H89" s="498">
        <v>345.05</v>
      </c>
    </row>
    <row r="90" spans="1:8" s="5" customFormat="1" ht="12.75" x14ac:dyDescent="0.2">
      <c r="A90" s="392" t="s">
        <v>278</v>
      </c>
      <c r="B90" s="392" t="s">
        <v>279</v>
      </c>
      <c r="C90" s="390" t="s">
        <v>280</v>
      </c>
      <c r="D90" s="392" t="s">
        <v>280</v>
      </c>
      <c r="E90" s="377">
        <v>13001</v>
      </c>
      <c r="F90" s="392" t="s">
        <v>303</v>
      </c>
      <c r="G90" s="495">
        <v>13124</v>
      </c>
      <c r="H90" s="498">
        <v>185.01</v>
      </c>
    </row>
    <row r="91" spans="1:8" s="5" customFormat="1" ht="12.75" x14ac:dyDescent="0.2">
      <c r="A91" s="392" t="s">
        <v>278</v>
      </c>
      <c r="B91" s="392" t="s">
        <v>279</v>
      </c>
      <c r="C91" s="390" t="s">
        <v>280</v>
      </c>
      <c r="D91" s="392" t="s">
        <v>280</v>
      </c>
      <c r="E91" s="377">
        <v>13001</v>
      </c>
      <c r="F91" s="392" t="s">
        <v>304</v>
      </c>
      <c r="G91" s="495">
        <v>13125</v>
      </c>
      <c r="H91" s="498">
        <v>206.69</v>
      </c>
    </row>
    <row r="92" spans="1:8" s="5" customFormat="1" ht="12.75" x14ac:dyDescent="0.2">
      <c r="A92" s="392" t="s">
        <v>278</v>
      </c>
      <c r="B92" s="392" t="s">
        <v>279</v>
      </c>
      <c r="C92" s="390" t="s">
        <v>280</v>
      </c>
      <c r="D92" s="392" t="s">
        <v>280</v>
      </c>
      <c r="E92" s="377">
        <v>13001</v>
      </c>
      <c r="F92" s="392" t="s">
        <v>305</v>
      </c>
      <c r="G92" s="495">
        <v>13126</v>
      </c>
      <c r="H92" s="498">
        <v>344.91</v>
      </c>
    </row>
    <row r="93" spans="1:8" s="5" customFormat="1" ht="12.75" x14ac:dyDescent="0.2">
      <c r="A93" s="392" t="s">
        <v>278</v>
      </c>
      <c r="B93" s="392" t="s">
        <v>279</v>
      </c>
      <c r="C93" s="390" t="s">
        <v>280</v>
      </c>
      <c r="D93" s="392" t="s">
        <v>280</v>
      </c>
      <c r="E93" s="377">
        <v>13001</v>
      </c>
      <c r="F93" s="392" t="s">
        <v>306</v>
      </c>
      <c r="G93" s="495">
        <v>13127</v>
      </c>
      <c r="H93" s="498">
        <v>260.17</v>
      </c>
    </row>
    <row r="94" spans="1:8" s="5" customFormat="1" ht="12.75" x14ac:dyDescent="0.2">
      <c r="A94" s="392" t="s">
        <v>278</v>
      </c>
      <c r="B94" s="392" t="s">
        <v>279</v>
      </c>
      <c r="C94" s="390" t="s">
        <v>280</v>
      </c>
      <c r="D94" s="392" t="s">
        <v>280</v>
      </c>
      <c r="E94" s="377">
        <v>13001</v>
      </c>
      <c r="F94" s="392" t="s">
        <v>307</v>
      </c>
      <c r="G94" s="495">
        <v>13128</v>
      </c>
      <c r="H94" s="498">
        <v>216</v>
      </c>
    </row>
    <row r="95" spans="1:8" s="5" customFormat="1" ht="12.75" x14ac:dyDescent="0.2">
      <c r="A95" s="392" t="s">
        <v>278</v>
      </c>
      <c r="B95" s="392" t="s">
        <v>279</v>
      </c>
      <c r="C95" s="390" t="s">
        <v>280</v>
      </c>
      <c r="D95" s="392" t="s">
        <v>280</v>
      </c>
      <c r="E95" s="377">
        <v>13001</v>
      </c>
      <c r="F95" s="392" t="s">
        <v>308</v>
      </c>
      <c r="G95" s="495">
        <v>13129</v>
      </c>
      <c r="H95" s="498">
        <v>252.6</v>
      </c>
    </row>
    <row r="96" spans="1:8" s="5" customFormat="1" ht="12.75" x14ac:dyDescent="0.2">
      <c r="A96" s="392" t="s">
        <v>278</v>
      </c>
      <c r="B96" s="392" t="s">
        <v>279</v>
      </c>
      <c r="C96" s="390" t="s">
        <v>280</v>
      </c>
      <c r="D96" s="392" t="s">
        <v>280</v>
      </c>
      <c r="E96" s="377">
        <v>13001</v>
      </c>
      <c r="F96" s="392" t="s">
        <v>309</v>
      </c>
      <c r="G96" s="495">
        <v>13130</v>
      </c>
      <c r="H96" s="498">
        <v>429.94</v>
      </c>
    </row>
    <row r="97" spans="1:8" s="5" customFormat="1" ht="12.75" x14ac:dyDescent="0.2">
      <c r="A97" s="392" t="s">
        <v>278</v>
      </c>
      <c r="B97" s="392" t="s">
        <v>279</v>
      </c>
      <c r="C97" s="390" t="s">
        <v>280</v>
      </c>
      <c r="D97" s="392" t="s">
        <v>280</v>
      </c>
      <c r="E97" s="377">
        <v>13001</v>
      </c>
      <c r="F97" s="392" t="s">
        <v>310</v>
      </c>
      <c r="G97" s="495">
        <v>13131</v>
      </c>
      <c r="H97" s="498">
        <v>224.27</v>
      </c>
    </row>
    <row r="98" spans="1:8" s="5" customFormat="1" ht="12.75" x14ac:dyDescent="0.2">
      <c r="A98" s="392" t="s">
        <v>278</v>
      </c>
      <c r="B98" s="392" t="s">
        <v>279</v>
      </c>
      <c r="C98" s="390" t="s">
        <v>280</v>
      </c>
      <c r="D98" s="392" t="s">
        <v>280</v>
      </c>
      <c r="E98" s="377">
        <v>13001</v>
      </c>
      <c r="F98" s="392" t="s">
        <v>311</v>
      </c>
      <c r="G98" s="495">
        <v>13132</v>
      </c>
      <c r="H98" s="498">
        <v>444.36</v>
      </c>
    </row>
    <row r="99" spans="1:8" s="5" customFormat="1" ht="12.75" x14ac:dyDescent="0.2">
      <c r="A99" s="392" t="s">
        <v>278</v>
      </c>
      <c r="B99" s="392" t="s">
        <v>312</v>
      </c>
      <c r="C99" s="390" t="s">
        <v>280</v>
      </c>
      <c r="D99" s="392" t="s">
        <v>280</v>
      </c>
      <c r="E99" s="377">
        <v>13001</v>
      </c>
      <c r="F99" s="392" t="s">
        <v>313</v>
      </c>
      <c r="G99" s="495">
        <v>13201</v>
      </c>
      <c r="H99" s="498">
        <v>187.97</v>
      </c>
    </row>
    <row r="100" spans="1:8" s="5" customFormat="1" ht="12.75" x14ac:dyDescent="0.2">
      <c r="A100" s="392" t="s">
        <v>278</v>
      </c>
      <c r="B100" s="392" t="s">
        <v>312</v>
      </c>
      <c r="C100" s="390" t="s">
        <v>280</v>
      </c>
      <c r="D100" s="392" t="s">
        <v>280</v>
      </c>
      <c r="E100" s="377">
        <v>13001</v>
      </c>
      <c r="F100" s="392" t="s">
        <v>314</v>
      </c>
      <c r="G100" s="495">
        <v>13202</v>
      </c>
      <c r="H100" s="498">
        <v>692.96</v>
      </c>
    </row>
    <row r="101" spans="1:8" s="5" customFormat="1" ht="12.75" x14ac:dyDescent="0.2">
      <c r="A101" s="392" t="s">
        <v>278</v>
      </c>
      <c r="B101" s="392" t="s">
        <v>312</v>
      </c>
      <c r="C101" s="390" t="s">
        <v>280</v>
      </c>
      <c r="D101" s="392" t="s">
        <v>280</v>
      </c>
      <c r="E101" s="377">
        <v>13001</v>
      </c>
      <c r="F101" s="392" t="s">
        <v>315</v>
      </c>
      <c r="G101" s="495">
        <v>13203</v>
      </c>
      <c r="H101" s="498">
        <v>708.93</v>
      </c>
    </row>
    <row r="102" spans="1:8" s="5" customFormat="1" ht="12.75" x14ac:dyDescent="0.2">
      <c r="A102" s="392" t="s">
        <v>278</v>
      </c>
      <c r="B102" s="392" t="s">
        <v>316</v>
      </c>
      <c r="C102" s="390" t="s">
        <v>280</v>
      </c>
      <c r="D102" s="392" t="s">
        <v>280</v>
      </c>
      <c r="E102" s="377">
        <v>13001</v>
      </c>
      <c r="F102" s="392" t="s">
        <v>317</v>
      </c>
      <c r="G102" s="495">
        <v>13301</v>
      </c>
      <c r="H102" s="498">
        <v>263.33</v>
      </c>
    </row>
    <row r="103" spans="1:8" s="5" customFormat="1" ht="12.75" x14ac:dyDescent="0.2">
      <c r="A103" s="392" t="s">
        <v>278</v>
      </c>
      <c r="B103" s="392" t="s">
        <v>316</v>
      </c>
      <c r="C103" s="390" t="s">
        <v>280</v>
      </c>
      <c r="D103" s="392" t="s">
        <v>280</v>
      </c>
      <c r="E103" s="377">
        <v>13001</v>
      </c>
      <c r="F103" s="392" t="s">
        <v>318</v>
      </c>
      <c r="G103" s="495">
        <v>13302</v>
      </c>
      <c r="H103" s="498">
        <v>302.88</v>
      </c>
    </row>
    <row r="104" spans="1:8" s="5" customFormat="1" ht="12.75" x14ac:dyDescent="0.2">
      <c r="A104" s="392" t="s">
        <v>278</v>
      </c>
      <c r="B104" s="392" t="s">
        <v>316</v>
      </c>
      <c r="C104" s="390" t="s">
        <v>280</v>
      </c>
      <c r="D104" s="392" t="s">
        <v>280</v>
      </c>
      <c r="E104" s="377">
        <v>13001</v>
      </c>
      <c r="F104" s="392" t="s">
        <v>319</v>
      </c>
      <c r="G104" s="495">
        <v>13303</v>
      </c>
      <c r="H104" s="498">
        <v>519.54</v>
      </c>
    </row>
    <row r="105" spans="1:8" s="5" customFormat="1" ht="12.75" x14ac:dyDescent="0.2">
      <c r="A105" s="392" t="s">
        <v>278</v>
      </c>
      <c r="B105" s="392" t="s">
        <v>320</v>
      </c>
      <c r="C105" s="390" t="s">
        <v>280</v>
      </c>
      <c r="D105" s="392" t="s">
        <v>280</v>
      </c>
      <c r="E105" s="377">
        <v>13001</v>
      </c>
      <c r="F105" s="392" t="s">
        <v>321</v>
      </c>
      <c r="G105" s="495">
        <v>13401</v>
      </c>
      <c r="H105" s="498">
        <v>220.6</v>
      </c>
    </row>
    <row r="106" spans="1:8" s="5" customFormat="1" ht="12.75" x14ac:dyDescent="0.2">
      <c r="A106" s="392" t="s">
        <v>278</v>
      </c>
      <c r="B106" s="392" t="s">
        <v>320</v>
      </c>
      <c r="C106" s="390" t="s">
        <v>280</v>
      </c>
      <c r="D106" s="392" t="s">
        <v>280</v>
      </c>
      <c r="E106" s="377">
        <v>13001</v>
      </c>
      <c r="F106" s="392" t="s">
        <v>322</v>
      </c>
      <c r="G106" s="495">
        <v>13402</v>
      </c>
      <c r="H106" s="498">
        <v>303.81</v>
      </c>
    </row>
    <row r="107" spans="1:8" s="5" customFormat="1" ht="12.75" x14ac:dyDescent="0.2">
      <c r="A107" s="392" t="s">
        <v>278</v>
      </c>
      <c r="B107" s="392" t="s">
        <v>320</v>
      </c>
      <c r="C107" s="390" t="s">
        <v>280</v>
      </c>
      <c r="D107" s="392" t="s">
        <v>280</v>
      </c>
      <c r="E107" s="377">
        <v>13001</v>
      </c>
      <c r="F107" s="392" t="s">
        <v>323</v>
      </c>
      <c r="G107" s="495">
        <v>13403</v>
      </c>
      <c r="H107" s="498">
        <v>489.65</v>
      </c>
    </row>
    <row r="108" spans="1:8" s="5" customFormat="1" ht="12.75" x14ac:dyDescent="0.2">
      <c r="A108" s="392" t="s">
        <v>278</v>
      </c>
      <c r="B108" s="392" t="s">
        <v>320</v>
      </c>
      <c r="C108" s="390" t="s">
        <v>280</v>
      </c>
      <c r="D108" s="392" t="s">
        <v>280</v>
      </c>
      <c r="E108" s="377">
        <v>13001</v>
      </c>
      <c r="F108" s="392" t="s">
        <v>324</v>
      </c>
      <c r="G108" s="495">
        <v>13404</v>
      </c>
      <c r="H108" s="498">
        <v>327.52999999999997</v>
      </c>
    </row>
    <row r="109" spans="1:8" s="5" customFormat="1" ht="12.75" x14ac:dyDescent="0.2">
      <c r="A109" s="392" t="s">
        <v>278</v>
      </c>
      <c r="B109" s="392" t="s">
        <v>325</v>
      </c>
      <c r="C109" s="390" t="s">
        <v>181</v>
      </c>
      <c r="D109" s="392" t="s">
        <v>325</v>
      </c>
      <c r="E109" s="377">
        <v>13501</v>
      </c>
      <c r="F109" s="193" t="s">
        <v>325</v>
      </c>
      <c r="G109" s="495">
        <v>13501</v>
      </c>
      <c r="H109" s="498">
        <v>335.11</v>
      </c>
    </row>
    <row r="110" spans="1:8" s="5" customFormat="1" ht="12.75" x14ac:dyDescent="0.2">
      <c r="A110" s="392" t="s">
        <v>278</v>
      </c>
      <c r="B110" s="392" t="s">
        <v>326</v>
      </c>
      <c r="C110" s="390" t="s">
        <v>280</v>
      </c>
      <c r="D110" s="392" t="s">
        <v>280</v>
      </c>
      <c r="E110" s="377">
        <v>13001</v>
      </c>
      <c r="F110" s="392" t="s">
        <v>326</v>
      </c>
      <c r="G110" s="495">
        <v>13601</v>
      </c>
      <c r="H110" s="498">
        <v>196.11</v>
      </c>
    </row>
    <row r="111" spans="1:8" s="5" customFormat="1" ht="12.75" x14ac:dyDescent="0.2">
      <c r="A111" s="392" t="s">
        <v>278</v>
      </c>
      <c r="B111" s="392" t="s">
        <v>326</v>
      </c>
      <c r="C111" s="390" t="s">
        <v>280</v>
      </c>
      <c r="D111" s="392" t="s">
        <v>280</v>
      </c>
      <c r="E111" s="377">
        <v>13001</v>
      </c>
      <c r="F111" s="392" t="s">
        <v>327</v>
      </c>
      <c r="G111" s="495">
        <v>13602</v>
      </c>
      <c r="H111" s="498">
        <v>385.91</v>
      </c>
    </row>
    <row r="112" spans="1:8" s="5" customFormat="1" ht="12.75" x14ac:dyDescent="0.2">
      <c r="A112" s="392" t="s">
        <v>278</v>
      </c>
      <c r="B112" s="392" t="s">
        <v>326</v>
      </c>
      <c r="C112" s="390" t="s">
        <v>280</v>
      </c>
      <c r="D112" s="392" t="s">
        <v>280</v>
      </c>
      <c r="E112" s="377">
        <v>13001</v>
      </c>
      <c r="F112" s="392" t="s">
        <v>328</v>
      </c>
      <c r="G112" s="495">
        <v>13603</v>
      </c>
      <c r="H112" s="498">
        <v>468.69</v>
      </c>
    </row>
    <row r="113" spans="1:8" s="5" customFormat="1" ht="12.75" x14ac:dyDescent="0.2">
      <c r="A113" s="392" t="s">
        <v>278</v>
      </c>
      <c r="B113" s="392" t="s">
        <v>326</v>
      </c>
      <c r="C113" s="390" t="s">
        <v>280</v>
      </c>
      <c r="D113" s="392" t="s">
        <v>280</v>
      </c>
      <c r="E113" s="377">
        <v>13001</v>
      </c>
      <c r="F113" s="392" t="s">
        <v>329</v>
      </c>
      <c r="G113" s="495">
        <v>13604</v>
      </c>
      <c r="H113" s="498">
        <v>255.61</v>
      </c>
    </row>
    <row r="114" spans="1:8" s="5" customFormat="1" ht="12.75" x14ac:dyDescent="0.2">
      <c r="A114" s="392" t="s">
        <v>278</v>
      </c>
      <c r="B114" s="392" t="s">
        <v>326</v>
      </c>
      <c r="C114" s="390" t="s">
        <v>280</v>
      </c>
      <c r="D114" s="392" t="s">
        <v>280</v>
      </c>
      <c r="E114" s="377">
        <v>13001</v>
      </c>
      <c r="F114" s="392" t="s">
        <v>330</v>
      </c>
      <c r="G114" s="495">
        <v>13605</v>
      </c>
      <c r="H114" s="498">
        <v>313.7</v>
      </c>
    </row>
    <row r="115" spans="1:8" s="5" customFormat="1" ht="12.75" x14ac:dyDescent="0.2">
      <c r="A115" s="392" t="s">
        <v>331</v>
      </c>
      <c r="B115" s="392" t="s">
        <v>332</v>
      </c>
      <c r="C115" s="390" t="s">
        <v>181</v>
      </c>
      <c r="D115" s="392" t="s">
        <v>332</v>
      </c>
      <c r="E115" s="377">
        <v>14101</v>
      </c>
      <c r="F115" s="392" t="s">
        <v>332</v>
      </c>
      <c r="G115" s="495">
        <v>14101</v>
      </c>
      <c r="H115" s="498">
        <v>385.68</v>
      </c>
    </row>
    <row r="116" spans="1:8" s="5" customFormat="1" ht="12.75" x14ac:dyDescent="0.2">
      <c r="A116" s="392" t="s">
        <v>333</v>
      </c>
      <c r="B116" s="392" t="s">
        <v>334</v>
      </c>
      <c r="C116" s="390" t="s">
        <v>181</v>
      </c>
      <c r="D116" s="392" t="s">
        <v>334</v>
      </c>
      <c r="E116" s="377">
        <v>15101</v>
      </c>
      <c r="F116" s="392" t="s">
        <v>334</v>
      </c>
      <c r="G116" s="495">
        <v>15101</v>
      </c>
      <c r="H116" s="498">
        <v>323.99</v>
      </c>
    </row>
    <row r="117" spans="1:8" s="5" customFormat="1" ht="12.75" x14ac:dyDescent="0.2">
      <c r="A117" s="392" t="s">
        <v>335</v>
      </c>
      <c r="B117" s="403" t="s">
        <v>336</v>
      </c>
      <c r="C117" s="390" t="s">
        <v>181</v>
      </c>
      <c r="D117" s="392" t="s">
        <v>337</v>
      </c>
      <c r="E117" s="377">
        <v>16101</v>
      </c>
      <c r="F117" s="392" t="s">
        <v>338</v>
      </c>
      <c r="G117" s="495">
        <v>16101</v>
      </c>
      <c r="H117" s="498">
        <v>232.25</v>
      </c>
    </row>
    <row r="118" spans="1:8" s="5" customFormat="1" ht="12.75" x14ac:dyDescent="0.2">
      <c r="A118" s="392" t="s">
        <v>335</v>
      </c>
      <c r="B118" s="403" t="s">
        <v>336</v>
      </c>
      <c r="C118" s="390" t="s">
        <v>181</v>
      </c>
      <c r="D118" s="392" t="s">
        <v>337</v>
      </c>
      <c r="E118" s="377">
        <v>16101</v>
      </c>
      <c r="F118" s="392" t="s">
        <v>339</v>
      </c>
      <c r="G118" s="495">
        <v>16103</v>
      </c>
      <c r="H118" s="498">
        <v>313.8</v>
      </c>
    </row>
    <row r="119" spans="1:8" s="5" customFormat="1" ht="12.75" x14ac:dyDescent="0.2">
      <c r="A119" s="392" t="s">
        <v>335</v>
      </c>
      <c r="B119" s="403" t="s">
        <v>340</v>
      </c>
      <c r="C119" s="390" t="s">
        <v>181</v>
      </c>
      <c r="D119" s="387" t="s">
        <v>341</v>
      </c>
      <c r="E119" s="377">
        <v>16301</v>
      </c>
      <c r="F119" s="387" t="s">
        <v>341</v>
      </c>
      <c r="G119" s="495">
        <v>16301</v>
      </c>
      <c r="H119" s="498">
        <v>288.51</v>
      </c>
    </row>
  </sheetData>
  <sortState xmlns:xlrd2="http://schemas.microsoft.com/office/spreadsheetml/2017/richdata2" ref="A3:K91">
    <sortCondition ref="G2"/>
  </sortState>
  <mergeCells count="1">
    <mergeCell ref="B1:H1"/>
  </mergeCells>
  <hyperlinks>
    <hyperlink ref="J1" location="INDICE!A1" display="INDICE" xr:uid="{00000000-0004-0000-2500-000000000000}"/>
    <hyperlink ref="J2" location="Matriz_Estadisticas!A1" display="ESTADÍSTICAS" xr:uid="{00000000-0004-0000-2500-000001000000}"/>
  </hyperlinks>
  <pageMargins left="0.7" right="0.7" top="0.75" bottom="0.75" header="0.3" footer="0.3"/>
  <pageSetup paperSize="9" orientation="portrait"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pageSetUpPr fitToPage="1"/>
  </sheetPr>
  <dimension ref="A1:C37"/>
  <sheetViews>
    <sheetView zoomScaleNormal="100" workbookViewId="0"/>
  </sheetViews>
  <sheetFormatPr baseColWidth="10" defaultColWidth="96.42578125" defaultRowHeight="12.75" x14ac:dyDescent="0.25"/>
  <cols>
    <col min="1" max="1" width="44.42578125" style="10" bestFit="1" customWidth="1"/>
    <col min="2" max="2" width="100.7109375" style="10" customWidth="1"/>
    <col min="3" max="3" width="7" style="10" bestFit="1" customWidth="1"/>
    <col min="4" max="16384" width="96.42578125" style="10"/>
  </cols>
  <sheetData>
    <row r="1" spans="1:3" ht="15" x14ac:dyDescent="0.25">
      <c r="A1" s="679" t="s">
        <v>401</v>
      </c>
      <c r="B1" s="679" t="s">
        <v>402</v>
      </c>
      <c r="C1" s="6" t="s">
        <v>144</v>
      </c>
    </row>
    <row r="2" spans="1:3" ht="15" customHeight="1" x14ac:dyDescent="0.25">
      <c r="A2" s="432" t="s">
        <v>8</v>
      </c>
      <c r="B2" s="366" t="s">
        <v>30</v>
      </c>
    </row>
    <row r="3" spans="1:3" ht="15" customHeight="1" x14ac:dyDescent="0.25">
      <c r="A3" s="415" t="s">
        <v>6</v>
      </c>
      <c r="B3" s="324" t="s">
        <v>16</v>
      </c>
    </row>
    <row r="4" spans="1:3" ht="15" customHeight="1" x14ac:dyDescent="0.25">
      <c r="A4" s="415" t="s">
        <v>370</v>
      </c>
      <c r="B4" s="261" t="s">
        <v>28</v>
      </c>
    </row>
    <row r="5" spans="1:3" ht="15" customHeight="1" x14ac:dyDescent="0.25">
      <c r="A5" s="415" t="s">
        <v>11</v>
      </c>
      <c r="B5" s="324" t="s">
        <v>971</v>
      </c>
    </row>
    <row r="6" spans="1:3" ht="15" customHeight="1" x14ac:dyDescent="0.25">
      <c r="A6" s="415" t="s">
        <v>145</v>
      </c>
      <c r="B6" s="324" t="s">
        <v>404</v>
      </c>
    </row>
    <row r="7" spans="1:3" ht="15" customHeight="1" x14ac:dyDescent="0.25">
      <c r="A7" s="415" t="s">
        <v>9</v>
      </c>
      <c r="B7" s="324" t="s">
        <v>405</v>
      </c>
    </row>
    <row r="8" spans="1:3" ht="15" customHeight="1" x14ac:dyDescent="0.25">
      <c r="A8" s="415" t="s">
        <v>371</v>
      </c>
      <c r="B8" s="324">
        <v>2018</v>
      </c>
    </row>
    <row r="9" spans="1:3" ht="15" customHeight="1" x14ac:dyDescent="0.25">
      <c r="A9" s="415" t="s">
        <v>372</v>
      </c>
      <c r="B9" s="324" t="s">
        <v>453</v>
      </c>
    </row>
    <row r="10" spans="1:3" ht="102" x14ac:dyDescent="0.25">
      <c r="A10" s="209" t="s">
        <v>373</v>
      </c>
      <c r="B10" s="363" t="s">
        <v>972</v>
      </c>
    </row>
    <row r="11" spans="1:3" ht="15" customHeight="1" x14ac:dyDescent="0.25">
      <c r="A11" s="415" t="s">
        <v>374</v>
      </c>
      <c r="B11" s="324" t="s">
        <v>973</v>
      </c>
    </row>
    <row r="12" spans="1:3" ht="15" customHeight="1" x14ac:dyDescent="0.25">
      <c r="A12" s="415" t="s">
        <v>375</v>
      </c>
      <c r="B12" s="324" t="s">
        <v>457</v>
      </c>
    </row>
    <row r="13" spans="1:3" ht="15" customHeight="1" x14ac:dyDescent="0.25">
      <c r="A13" s="415" t="s">
        <v>376</v>
      </c>
      <c r="B13" s="324" t="s">
        <v>457</v>
      </c>
    </row>
    <row r="14" spans="1:3" ht="15" customHeight="1" x14ac:dyDescent="0.25">
      <c r="A14" s="415" t="s">
        <v>146</v>
      </c>
      <c r="B14" s="324" t="s">
        <v>974</v>
      </c>
    </row>
    <row r="15" spans="1:3" ht="15" customHeight="1" x14ac:dyDescent="0.25">
      <c r="A15" s="415" t="s">
        <v>377</v>
      </c>
      <c r="B15" s="323">
        <v>43557</v>
      </c>
    </row>
    <row r="16" spans="1:3" ht="15" customHeight="1" x14ac:dyDescent="0.25">
      <c r="A16" s="415" t="s">
        <v>378</v>
      </c>
      <c r="B16" s="321">
        <v>43689</v>
      </c>
    </row>
    <row r="17" spans="1:2" ht="15" customHeight="1" x14ac:dyDescent="0.25">
      <c r="A17" s="433" t="s">
        <v>379</v>
      </c>
      <c r="B17" s="366" t="s">
        <v>412</v>
      </c>
    </row>
    <row r="18" spans="1:2" ht="15" customHeight="1" x14ac:dyDescent="0.25">
      <c r="A18" s="432" t="s">
        <v>380</v>
      </c>
      <c r="B18" s="366" t="s">
        <v>975</v>
      </c>
    </row>
    <row r="19" spans="1:2" ht="15" customHeight="1" x14ac:dyDescent="0.25">
      <c r="A19" s="432" t="s">
        <v>381</v>
      </c>
      <c r="B19" s="367" t="s">
        <v>976</v>
      </c>
    </row>
    <row r="20" spans="1:2" ht="15" customHeight="1" x14ac:dyDescent="0.25">
      <c r="A20" s="432" t="s">
        <v>382</v>
      </c>
      <c r="B20" s="375" t="s">
        <v>462</v>
      </c>
    </row>
    <row r="21" spans="1:2" ht="15" customHeight="1" x14ac:dyDescent="0.25">
      <c r="A21" s="432" t="s">
        <v>385</v>
      </c>
      <c r="B21" s="367" t="s">
        <v>977</v>
      </c>
    </row>
    <row r="22" spans="1:2" ht="15" customHeight="1" x14ac:dyDescent="0.25">
      <c r="A22" s="432" t="s">
        <v>386</v>
      </c>
      <c r="B22" s="367" t="s">
        <v>978</v>
      </c>
    </row>
    <row r="23" spans="1:2" ht="15" customHeight="1" x14ac:dyDescent="0.25">
      <c r="A23" s="432" t="s">
        <v>418</v>
      </c>
      <c r="B23" s="367" t="s">
        <v>979</v>
      </c>
    </row>
    <row r="24" spans="1:2" ht="15" customHeight="1" x14ac:dyDescent="0.25">
      <c r="A24" s="432" t="s">
        <v>387</v>
      </c>
      <c r="B24" s="367">
        <v>2018</v>
      </c>
    </row>
    <row r="25" spans="1:2" ht="15" customHeight="1" x14ac:dyDescent="0.25">
      <c r="A25" s="432" t="s">
        <v>388</v>
      </c>
      <c r="B25" s="367" t="s">
        <v>980</v>
      </c>
    </row>
    <row r="26" spans="1:2" ht="15" customHeight="1" x14ac:dyDescent="0.25">
      <c r="A26" s="432" t="s">
        <v>389</v>
      </c>
      <c r="B26" s="368" t="s">
        <v>663</v>
      </c>
    </row>
    <row r="27" spans="1:2" ht="15" customHeight="1" x14ac:dyDescent="0.25">
      <c r="A27" s="432" t="s">
        <v>390</v>
      </c>
      <c r="B27" s="368" t="s">
        <v>417</v>
      </c>
    </row>
    <row r="28" spans="1:2" ht="15" customHeight="1" x14ac:dyDescent="0.25">
      <c r="A28" s="432" t="s">
        <v>422</v>
      </c>
      <c r="B28" s="621" t="s">
        <v>981</v>
      </c>
    </row>
    <row r="29" spans="1:2" ht="15" customHeight="1" x14ac:dyDescent="0.25">
      <c r="A29" s="432" t="s">
        <v>391</v>
      </c>
      <c r="B29" s="368">
        <v>2017</v>
      </c>
    </row>
    <row r="30" spans="1:2" ht="15" customHeight="1" x14ac:dyDescent="0.25">
      <c r="A30" s="432" t="s">
        <v>392</v>
      </c>
      <c r="B30" s="188" t="s">
        <v>465</v>
      </c>
    </row>
    <row r="31" spans="1:2" ht="15" customHeight="1" x14ac:dyDescent="0.25">
      <c r="A31" s="432" t="s">
        <v>393</v>
      </c>
      <c r="B31" s="400"/>
    </row>
    <row r="32" spans="1:2" ht="15" customHeight="1" x14ac:dyDescent="0.25">
      <c r="A32" s="432" t="s">
        <v>394</v>
      </c>
      <c r="B32" s="400"/>
    </row>
    <row r="33" spans="1:2" ht="15" customHeight="1" x14ac:dyDescent="0.25">
      <c r="A33" s="432" t="s">
        <v>423</v>
      </c>
      <c r="B33" s="400"/>
    </row>
    <row r="34" spans="1:2" ht="15" customHeight="1" x14ac:dyDescent="0.25">
      <c r="A34" s="432" t="s">
        <v>395</v>
      </c>
      <c r="B34" s="400"/>
    </row>
    <row r="35" spans="1:2" ht="15" customHeight="1" x14ac:dyDescent="0.25">
      <c r="A35" s="432" t="s">
        <v>396</v>
      </c>
      <c r="B35" s="400"/>
    </row>
    <row r="36" spans="1:2" ht="51" x14ac:dyDescent="0.25">
      <c r="A36" s="432" t="s">
        <v>383</v>
      </c>
      <c r="B36" s="365" t="s">
        <v>982</v>
      </c>
    </row>
    <row r="37" spans="1:2" ht="15" customHeight="1" x14ac:dyDescent="0.25">
      <c r="A37" s="432" t="s">
        <v>384</v>
      </c>
      <c r="B37" s="366" t="s">
        <v>29</v>
      </c>
    </row>
  </sheetData>
  <hyperlinks>
    <hyperlink ref="C1" location="INDICE!A1" display="INDICE" xr:uid="{00000000-0004-0000-2600-000000000000}"/>
  </hyperlinks>
  <pageMargins left="0.7" right="0.7" top="0.75" bottom="0.75" header="0.3" footer="0.3"/>
  <pageSetup scale="71" fitToHeight="0" orientation="portrait" horizontalDpi="4294967293" vertic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J78"/>
  <sheetViews>
    <sheetView zoomScale="90" zoomScaleNormal="90" workbookViewId="0">
      <pane xSplit="1" ySplit="2" topLeftCell="B3" activePane="bottomRight" state="frozen"/>
      <selection pane="topRight" activeCell="A16" sqref="A16"/>
      <selection pane="bottomLeft" activeCell="A16" sqref="A16"/>
      <selection pane="bottomRight"/>
    </sheetView>
  </sheetViews>
  <sheetFormatPr baseColWidth="10" defaultColWidth="17.140625" defaultRowHeight="12" x14ac:dyDescent="0.25"/>
  <cols>
    <col min="1" max="1" width="10.140625" style="463" bestFit="1" customWidth="1"/>
    <col min="2" max="2" width="16.85546875" style="463" bestFit="1" customWidth="1"/>
    <col min="3" max="4" width="17.140625" style="463"/>
    <col min="5" max="5" width="16.28515625" style="463" customWidth="1"/>
    <col min="6" max="6" width="11.140625" style="463" customWidth="1"/>
    <col min="7" max="7" width="12.42578125" style="463" customWidth="1"/>
    <col min="8" max="8" width="110.28515625" style="465" customWidth="1"/>
    <col min="9" max="9" width="20.7109375" style="463" customWidth="1"/>
    <col min="10" max="10" width="24.28515625" style="463" customWidth="1"/>
    <col min="11" max="11" width="16.140625" style="463" bestFit="1" customWidth="1"/>
    <col min="12" max="12" width="16.85546875" style="463" bestFit="1" customWidth="1"/>
    <col min="13" max="13" width="14.7109375" style="465" bestFit="1" customWidth="1"/>
    <col min="14" max="14" width="14.7109375" style="465" customWidth="1"/>
    <col min="15" max="17" width="17.140625" style="463"/>
    <col min="18" max="18" width="24" style="463" bestFit="1" customWidth="1"/>
    <col min="19" max="19" width="73.42578125" style="465" customWidth="1"/>
    <col min="20" max="20" width="17" style="465" customWidth="1"/>
    <col min="21" max="21" width="20" style="463" customWidth="1"/>
    <col min="22" max="22" width="17.140625" style="463"/>
    <col min="23" max="23" width="16.85546875" style="463" bestFit="1" customWidth="1"/>
    <col min="24" max="25" width="17.140625" style="463"/>
    <col min="26" max="27" width="16.5703125" style="463" bestFit="1" customWidth="1"/>
    <col min="28" max="28" width="16.7109375" style="463" bestFit="1" customWidth="1"/>
    <col min="29" max="29" width="15.28515625" style="463" bestFit="1" customWidth="1"/>
    <col min="30" max="30" width="16.5703125" style="463" bestFit="1" customWidth="1"/>
    <col min="31" max="36" width="16.5703125" style="463" customWidth="1"/>
    <col min="37" max="16384" width="17.140625" style="72"/>
  </cols>
  <sheetData>
    <row r="1" spans="1:36" x14ac:dyDescent="0.25">
      <c r="A1" s="462" t="s">
        <v>144</v>
      </c>
    </row>
    <row r="2" spans="1:36" ht="51" x14ac:dyDescent="0.25">
      <c r="A2" s="101" t="s">
        <v>8</v>
      </c>
      <c r="B2" s="101" t="s">
        <v>6</v>
      </c>
      <c r="C2" s="101" t="s">
        <v>370</v>
      </c>
      <c r="D2" s="101" t="s">
        <v>11</v>
      </c>
      <c r="E2" s="101" t="s">
        <v>145</v>
      </c>
      <c r="F2" s="101" t="s">
        <v>371</v>
      </c>
      <c r="G2" s="101" t="s">
        <v>372</v>
      </c>
      <c r="H2" s="101" t="s">
        <v>373</v>
      </c>
      <c r="I2" s="101" t="s">
        <v>374</v>
      </c>
      <c r="J2" s="101" t="s">
        <v>375</v>
      </c>
      <c r="K2" s="101" t="s">
        <v>376</v>
      </c>
      <c r="L2" s="101" t="s">
        <v>146</v>
      </c>
      <c r="M2" s="466" t="s">
        <v>377</v>
      </c>
      <c r="N2" s="466" t="s">
        <v>378</v>
      </c>
      <c r="O2" s="101" t="s">
        <v>379</v>
      </c>
      <c r="P2" s="101" t="s">
        <v>380</v>
      </c>
      <c r="Q2" s="101" t="s">
        <v>381</v>
      </c>
      <c r="R2" s="101" t="s">
        <v>382</v>
      </c>
      <c r="S2" s="101" t="s">
        <v>383</v>
      </c>
      <c r="T2" s="101" t="s">
        <v>384</v>
      </c>
      <c r="U2" s="101" t="s">
        <v>385</v>
      </c>
      <c r="V2" s="101" t="s">
        <v>386</v>
      </c>
      <c r="W2" s="101" t="s">
        <v>387</v>
      </c>
      <c r="X2" s="101" t="s">
        <v>388</v>
      </c>
      <c r="Y2" s="101" t="s">
        <v>389</v>
      </c>
      <c r="Z2" s="101" t="s">
        <v>390</v>
      </c>
      <c r="AA2" s="101" t="s">
        <v>391</v>
      </c>
      <c r="AB2" s="101" t="s">
        <v>392</v>
      </c>
      <c r="AC2" s="101" t="s">
        <v>393</v>
      </c>
      <c r="AD2" s="101" t="s">
        <v>394</v>
      </c>
      <c r="AE2" s="101" t="s">
        <v>395</v>
      </c>
      <c r="AF2" s="101" t="s">
        <v>396</v>
      </c>
      <c r="AG2" s="101" t="s">
        <v>397</v>
      </c>
      <c r="AH2" s="101" t="s">
        <v>398</v>
      </c>
      <c r="AI2" s="101" t="s">
        <v>399</v>
      </c>
      <c r="AJ2" s="101" t="s">
        <v>400</v>
      </c>
    </row>
    <row r="3" spans="1:36" ht="84" x14ac:dyDescent="0.25">
      <c r="A3" s="464" t="str">
        <f>IFERROR(VLOOKUP(A$2,BPU_20_M!$A$2:$B$68,2,FALSE),"")</f>
        <v>BPU_20</v>
      </c>
      <c r="B3" s="464" t="str">
        <f>IFERROR(VLOOKUP(B$2,BPU_20_M!$A$2:$B$68,2,FALSE),"")</f>
        <v>1. Mejor acceso a servicios y equipamientos públicos básicos</v>
      </c>
      <c r="C3" s="464" t="str">
        <f>IFERROR(VLOOKUP(C$2,BPU_20_M!$A$2:$B$68,2,FALSE),"")</f>
        <v>Accesibilidad a áreas verdes</v>
      </c>
      <c r="D3" s="464" t="str">
        <f>IFERROR(VLOOKUP(D$2,BPU_20_M!$A$2:$B$68,2,FALSE),"")</f>
        <v>Distancia a plazas públicas</v>
      </c>
      <c r="E3" s="464" t="str">
        <f>IFERROR(VLOOKUP(E$2,BPU_20_M!$A$2:$B$68,2,FALSE),"")</f>
        <v>Estructural</v>
      </c>
      <c r="F3" s="464">
        <f>IFERROR(VLOOKUP(F$2,BPU_20_M!$A$2:$B$68,2,FALSE),"")</f>
        <v>2018</v>
      </c>
      <c r="G3" s="464" t="str">
        <f>IFERROR(VLOOKUP(G$2,BPU_20_M!$A$2:$B$68,2,FALSE),"")</f>
        <v>Comunal</v>
      </c>
      <c r="H3" s="109" t="str">
        <f>IFERROR(VLOOKUP(H$2,BPU_20_M!$A$2:$B$68,2,FALSE),"")</f>
        <v>Este indicador mide la distancia mínima ponderada entre el centro geométrico de cada manzana censal poblada y la plaza pública más cercana (que corresponde a aquella área verde con una superficie entre 450 y 19.999 m²).
La distancia se pondera en función de la población a escala de manzana con la población total comunal y se mide a través de redes viales calibradas. Por su parte, el resultado se interpreta para cada comuna de acuerdo con el estándar establecido por el Consejo Nacional de Desarrollo Urbano (CNDU) para este indicador.</v>
      </c>
      <c r="I3" s="464" t="str">
        <f>IFERROR(VLOOKUP(I$2,BPU_20_M!$A$2:$B$68,2,FALSE),"")</f>
        <v xml:space="preserve">Catastro y Geoprocesamiento </v>
      </c>
      <c r="J3" s="464" t="str">
        <f>IFERROR(VLOOKUP(J$2,BPU_20_M!$A$2:$B$68,2,FALSE),"")</f>
        <v>Límite Urbano Censal (LUC) de 117 comunas</v>
      </c>
      <c r="K3" s="464" t="str">
        <f>IFERROR(VLOOKUP(K$2,BPU_20_M!$A$2:$B$68,2,FALSE),"")</f>
        <v>LUC de 117 comunas</v>
      </c>
      <c r="L3" s="464" t="str">
        <f>IFERROR(VLOOKUP(L$2,BPU_20_M!$A$2:$B$68,2,FALSE),"")</f>
        <v>Metros lineales</v>
      </c>
      <c r="M3" s="467">
        <f>IFERROR(VLOOKUP(M$2,BPU_20_M!$A$2:$B$68,2,FALSE),"")</f>
        <v>43557</v>
      </c>
      <c r="N3" s="467">
        <f>IFERROR(VLOOKUP(N$2,BPU_20_M!$A$2:$B$68,2,FALSE),"")</f>
        <v>43667</v>
      </c>
      <c r="O3" s="464" t="str">
        <f>IFERROR(VLOOKUP(O$2,BPU_20_M!$A$2:$B$68,2,FALSE),"")</f>
        <v>Según disponibilidad de la fuente</v>
      </c>
      <c r="P3" s="464" t="str">
        <f>IFERROR(VLOOKUP(P$2,BPU_20_M!$A$2:$B$68,2,FALSE),"")</f>
        <v>Plazas públicas- Áreas verdes- Distancia</v>
      </c>
      <c r="Q3" s="464" t="str">
        <f>IFERROR(VLOOKUP(Q$2,BPU_20_M!$A$2:$B$68,2,FALSE),"")</f>
        <v>Medio Ambiente</v>
      </c>
      <c r="R3" s="464" t="str">
        <f>IFERROR(VLOOKUP(R$2,BPU_20_M!$A$2:$B$68,2,FALSE),"")</f>
        <v>Instituto Nacional de Estadísticas (INE)</v>
      </c>
      <c r="S3" s="109" t="str">
        <f>IFERROR(VLOOKUP(S$2,BPU_20_M!$A$2:$B$68,2,FALSE),"")</f>
        <v xml:space="preserve">1. En casos excepcionales, el uso de centroides (puntos que definen el centro geométrico de un objeto) distorsiona la distancia entre áreas verdes y manzanas cuando éstas son de grandes dimensiones, tendiendo a ampliar las distancias reales.
2. La red vial utilizada no presenta un atributo que permita discriminar funcionalidad y uso. Esto implica asumir traslados uniformes por toda la red.
3. La red vial utilizada no presenta un atributo que permita identificar pendientes topográficas. Esto implica asumir traslados uniformes por toda la red. </v>
      </c>
      <c r="T3" s="109" t="str">
        <f>IFERROR(VLOOKUP(T$2,BPU_20_M!$A$2:$B$68,2,FALSE),"")</f>
        <v>BPU_ 21, BPU_22, BPU_23, BPU_28, BPU_29.</v>
      </c>
      <c r="U3" s="464" t="str">
        <f>IFERROR(VLOOKUP(U$2,BPU_20_M!$A$2:$B$68,2,FALSE),"")</f>
        <v>Cobertura de plazas públicas</v>
      </c>
      <c r="V3" s="464" t="str">
        <f>IFERROR(VLOOKUP(V$2,BPU_20_M!$A$2:$B$68,2,FALSE),"")</f>
        <v>INE</v>
      </c>
      <c r="W3" s="464">
        <f>IFERROR(VLOOKUP(W$2,BPU_20_M!$A$2:$B$68,2,FALSE),"")</f>
        <v>2018</v>
      </c>
      <c r="X3" s="464" t="str">
        <f>IFERROR(VLOOKUP(X$2,BPU_20_M!$A$2:$B$68,2,FALSE),"")</f>
        <v>LUC</v>
      </c>
      <c r="Y3" s="464" t="str">
        <f>IFERROR(VLOOKUP(Y$2,BPU_20_M!$A$2:$B$68,2,FALSE),"")</f>
        <v xml:space="preserve">Cobertura de ejes viales </v>
      </c>
      <c r="Z3" s="464" t="str">
        <f>IFERROR(VLOOKUP(Z$2,BPU_20_M!$A$2:$B$68,2,FALSE),"")</f>
        <v>INE</v>
      </c>
      <c r="AA3" s="464">
        <f>IFERROR(VLOOKUP(AA$2,BPU_20_M!$A$2:$B$68,2,FALSE),"")</f>
        <v>2017</v>
      </c>
      <c r="AB3" s="464" t="str">
        <f>IFERROR(VLOOKUP(AB$2,BPU_20_M!$A$2:$B$68,2,FALSE),"")</f>
        <v>LUC</v>
      </c>
      <c r="AC3" s="464" t="str">
        <f>IFERROR(VLOOKUP(AC$2,BPU_20_M!$A$2:$B$68,2,FALSE),"")</f>
        <v>Cobertura de manzanas con población</v>
      </c>
      <c r="AD3" s="464" t="str">
        <f>IFERROR(VLOOKUP(AD$2,BPU_20_M!$A$2:$B$68,2,FALSE),"")</f>
        <v>INE</v>
      </c>
      <c r="AE3" s="464">
        <f>IFERROR(VLOOKUP(AE$2,BPU_20_M!$A$2:$B$68,2,FALSE),"")</f>
        <v>2017</v>
      </c>
      <c r="AF3" s="464" t="str">
        <f>IFERROR(VLOOKUP(AF$2,BPU_20_M!$A$2:$B$68,2,FALSE),"")</f>
        <v>LUC</v>
      </c>
      <c r="AG3" s="464" t="str">
        <f>IFERROR(VLOOKUP(AG$2,BPU_20_M!$A$2:$B$68,2,FALSE),"")</f>
        <v/>
      </c>
      <c r="AH3" s="464" t="str">
        <f>IFERROR(VLOOKUP(AH$2,BPU_20_M!$A$2:$B$68,2,FALSE),"")</f>
        <v/>
      </c>
      <c r="AI3" s="464" t="str">
        <f>IFERROR(VLOOKUP(AI$2,BPU_20_M!$A$2:$B$68,2,FALSE),"")</f>
        <v/>
      </c>
      <c r="AJ3" s="464" t="str">
        <f>IFERROR(VLOOKUP(AJ$2,BPU_20_M!$A$2:$B$68,2,FALSE),"")</f>
        <v/>
      </c>
    </row>
    <row r="4" spans="1:36" ht="84" x14ac:dyDescent="0.25">
      <c r="A4" s="464" t="str">
        <f>IFERROR(VLOOKUP(A$2,BPU_21_M!$A$2:$B$72,2,FALSE),"")</f>
        <v>BPU_21</v>
      </c>
      <c r="B4" s="464" t="str">
        <f>IFERROR(VLOOKUP(B$2,BPU_21_M!$A$2:$B$72,2,FALSE),"")</f>
        <v>1. Mejor acceso a servicios y equipamientos públicos básicos</v>
      </c>
      <c r="C4" s="464" t="str">
        <f>IFERROR(VLOOKUP(C$2,BPU_21_M!$A$2:$B$72,2,FALSE),"")</f>
        <v>Accesibilidad a áreas verdes</v>
      </c>
      <c r="D4" s="464" t="str">
        <f>IFERROR(VLOOKUP(D$2,BPU_21_M!$A$2:$B$72,2,FALSE),"")</f>
        <v>Superficie de plazas públicas por habitante que cumple estándar de distancia (400 metros)</v>
      </c>
      <c r="E4" s="464" t="str">
        <f>IFERROR(VLOOKUP(E$2,BPU_21_M!$A$2:$B$72,2,FALSE),"")</f>
        <v>Estructural</v>
      </c>
      <c r="F4" s="464">
        <f>IFERROR(VLOOKUP(F$2,BPU_21_M!$A$2:$B$72,2,FALSE),"")</f>
        <v>2018</v>
      </c>
      <c r="G4" s="464" t="str">
        <f>IFERROR(VLOOKUP(G$2,BPU_21_M!$A$2:$B$72,2,FALSE),"")</f>
        <v>Comunal</v>
      </c>
      <c r="H4" s="109" t="str">
        <f>IFERROR(VLOOKUP(H$2,BPU_21_M!$A$2:$B$72,2,FALSE),"")</f>
        <v>El indicador mide la capacidad de carga de la oferta de las plazas públicas del área urbana respecto a la población. Entendiendo, la “población” como la sumatoria de los habitantes por manzana del Censo 2017 existente en las manzanas que cumplen con el estándar de distancia de 400 metros a plazas públicas (indicador BPU_20) y considerando a la “superficie de plazas públicas del área urbana” como la sumatoria de la superficie de aquellas plazas públicas donde la población se encuentra a 400 metros o menos de distancia, expresada en metros cuadrados. Esto evalúa mediante análisis de redes y la matriz origen – destino.</v>
      </c>
      <c r="I4" s="464" t="str">
        <f>IFERROR(VLOOKUP(I$2,BPU_21_M!$A$2:$B$72,2,FALSE),"")</f>
        <v>Catastro y Geoprocesamiento</v>
      </c>
      <c r="J4" s="464" t="str">
        <f>IFERROR(VLOOKUP(J$2,BPU_21_M!$A$2:$B$72,2,FALSE),"")</f>
        <v>Límite Urbano Censal (LUC) de 117 comunas</v>
      </c>
      <c r="K4" s="464" t="str">
        <f>IFERROR(VLOOKUP(K$2,BPU_21_M!$A$2:$B$72,2,FALSE),"")</f>
        <v>LUC de 117 comunas</v>
      </c>
      <c r="L4" s="464" t="str">
        <f>IFERROR(VLOOKUP(L$2,BPU_21_M!$A$2:$B$72,2,FALSE),"")</f>
        <v>Metros cuadrados/Habitante</v>
      </c>
      <c r="M4" s="467">
        <f>IFERROR(VLOOKUP(M$2,BPU_21_M!$A$2:$B$72,2,FALSE),"")</f>
        <v>43627</v>
      </c>
      <c r="N4" s="467">
        <f>IFERROR(VLOOKUP(N$2,BPU_21_M!$A$2:$B$72,2,FALSE),"")</f>
        <v>43693</v>
      </c>
      <c r="O4" s="464" t="str">
        <f>IFERROR(VLOOKUP(O$2,BPU_21_M!$A$2:$B$72,2,FALSE),"")</f>
        <v>Según disponibilidad de la fuente</v>
      </c>
      <c r="P4" s="464" t="str">
        <f>IFERROR(VLOOKUP(P$2,BPU_21_M!$A$2:$B$72,2,FALSE),"")</f>
        <v>Superficie - Plazas - Habitantes</v>
      </c>
      <c r="Q4" s="464" t="str">
        <f>IFERROR(VLOOKUP(Q$2,BPU_21_M!$A$2:$B$72,2,FALSE),"")</f>
        <v>Medio Ambiente</v>
      </c>
      <c r="R4" s="464" t="str">
        <f>IFERROR(VLOOKUP(R$2,BPU_21_M!$A$2:$B$72,2,FALSE),"")</f>
        <v>Instituto Nacional de Estadísticas (INE)</v>
      </c>
      <c r="S4" s="109" t="str">
        <f>IFERROR(VLOOKUP(S$2,BPU_21_M!$A$2:$B$72,2,FALSE),"")</f>
        <v>1. En casos excepcionales, el uso de centroides (puntos que definen el centro geométrico de un objeto) distorsiona la distancia entre áreas verdes y manzanas cuando éstas son de grandes dimensiones, tendiendo a ampliar las distancias reales.
 2. La red vial utilizada no presenta un atributo que permita discriminar funcionalidad y uso. Esto implica asumir traslados uniformes por toda la red.
3. La red vial utilizada no presenta un atributo que permita identificar pendientes topográficas. Esto implica asumir traslados uniformes por toda la red.</v>
      </c>
      <c r="T4" s="109" t="str">
        <f>IFERROR(VLOOKUP(T$2,BPU_21_M!$A$2:$B$72,2,FALSE),"")</f>
        <v>BPU_ 20, BPU_22, BPU_23, BPU_28, BPU_29.</v>
      </c>
      <c r="U4" s="464" t="str">
        <f>IFERROR(VLOOKUP(U$2,BPU_21_M!$A$2:$B$72,2,FALSE),"")</f>
        <v>Cobertura de plazas públicas</v>
      </c>
      <c r="V4" s="464" t="str">
        <f>IFERROR(VLOOKUP(V$2,BPU_21_M!$A$2:$B$72,2,FALSE),"")</f>
        <v>INE</v>
      </c>
      <c r="W4" s="464">
        <f>IFERROR(VLOOKUP(W$2,BPU_21_M!$A$2:$B$72,2,FALSE),"")</f>
        <v>2018</v>
      </c>
      <c r="X4" s="464" t="str">
        <f>IFERROR(VLOOKUP(X$2,BPU_21_M!$A$2:$B$72,2,FALSE),"")</f>
        <v>LUC</v>
      </c>
      <c r="Y4" s="464" t="str">
        <f>IFERROR(VLOOKUP(Y$2,BPU_21_M!$A$2:$B$72,2,FALSE),"")</f>
        <v>LUC</v>
      </c>
      <c r="Z4" s="464" t="str">
        <f>IFERROR(VLOOKUP(Z$2,BPU_21_M!$A$2:$B$72,2,FALSE),"")</f>
        <v>INE</v>
      </c>
      <c r="AA4" s="464">
        <f>IFERROR(VLOOKUP(AA$2,BPU_21_M!$A$2:$B$72,2,FALSE),"")</f>
        <v>2017</v>
      </c>
      <c r="AB4" s="464" t="str">
        <f>IFERROR(VLOOKUP(AB$2,BPU_21_M!$A$2:$B$72,2,FALSE),"")</f>
        <v>Comunal</v>
      </c>
      <c r="AC4" s="464" t="str">
        <f>IFERROR(VLOOKUP(AC$2,BPU_21_M!$A$2:$B$72,2,FALSE),"")</f>
        <v>Cobertura de manzanas con población</v>
      </c>
      <c r="AD4" s="464" t="str">
        <f>IFERROR(VLOOKUP(AD$2,BPU_21_M!$A$2:$B$72,2,FALSE),"")</f>
        <v>INE</v>
      </c>
      <c r="AE4" s="464">
        <f>IFERROR(VLOOKUP(AE$2,BPU_21_M!$A$2:$B$72,2,FALSE),"")</f>
        <v>2017</v>
      </c>
      <c r="AF4" s="464" t="str">
        <f>IFERROR(VLOOKUP(AF$2,BPU_21_M!$A$2:$B$72,2,FALSE),"")</f>
        <v>Comunal</v>
      </c>
      <c r="AG4" s="464" t="str">
        <f>IFERROR(VLOOKUP(AG$2,BPU_21_M!$A$2:$B$72,2,FALSE),"")</f>
        <v/>
      </c>
      <c r="AH4" s="464" t="str">
        <f>IFERROR(VLOOKUP(AH$2,BPU_21_M!$A$2:$B$72,2,FALSE),"")</f>
        <v/>
      </c>
      <c r="AI4" s="464" t="str">
        <f>IFERROR(VLOOKUP(AI$2,BPU_21_M!$A$2:$B$72,2,FALSE),"")</f>
        <v/>
      </c>
      <c r="AJ4" s="464" t="str">
        <f>IFERROR(VLOOKUP(AJ$2,BPU_21_M!$A$2:$B$72,2,FALSE),"")</f>
        <v/>
      </c>
    </row>
    <row r="5" spans="1:36" ht="84" x14ac:dyDescent="0.25">
      <c r="A5" s="464" t="str">
        <f>IFERROR(VLOOKUP(A$2,BPU_22_M!$A$2:$B$68,2,FALSE),"")</f>
        <v>BPU_22</v>
      </c>
      <c r="B5" s="464" t="str">
        <f>IFERROR(VLOOKUP(B$2,BPU_22_M!$A$2:$B$68,2,FALSE),"")</f>
        <v>1. Mejor acceso a servicios y equipamientos públicos básicos</v>
      </c>
      <c r="C5" s="464" t="str">
        <f>IFERROR(VLOOKUP(C$2,BPU_22_M!$A$2:$B$68,2,FALSE),"")</f>
        <v>Accesibilidad a áreas verdes</v>
      </c>
      <c r="D5" s="464" t="str">
        <f>IFERROR(VLOOKUP(D$2,BPU_22_M!$A$2:$B$68,2,FALSE),"")</f>
        <v>Distancia a parques públicos</v>
      </c>
      <c r="E5" s="464" t="str">
        <f>IFERROR(VLOOKUP(E$2,BPU_22_M!$A$2:$B$68,2,FALSE),"")</f>
        <v>Estructural</v>
      </c>
      <c r="F5" s="464">
        <f>IFERROR(VLOOKUP(F$2,BPU_22_M!$A$2:$B$68,2,FALSE),"")</f>
        <v>2018</v>
      </c>
      <c r="G5" s="464" t="str">
        <f>IFERROR(VLOOKUP(G$2,BPU_22_M!$A$2:$B$68,2,FALSE),"")</f>
        <v>Comunal</v>
      </c>
      <c r="H5" s="109" t="str">
        <f>IFERROR(VLOOKUP(H$2,BPU_22_M!$A$2:$B$68,2,FALSE),"")</f>
        <v>Este indicador mide la distancia mínima promedio ponderada entre el centro geométrico de cada manzana poblada y los parques públicos (se entenderá por parque a aquellas áreas verdes con una superficie mayor o igual a 20.000 m²). 
La distancia se mide a través de redes viales calibradas, desde el centro geométrico de cada manzana hasta el parque público más cercano. Por su parte, el resultado se interpreta para cada comuna de acuerdo con el estándar establecido por el Consejo Nacional de Desarrollo Urbano (CNDU) para este indicador.</v>
      </c>
      <c r="I5" s="464" t="str">
        <f>IFERROR(VLOOKUP(I$2,BPU_22_M!$A$2:$B$68,2,FALSE),"")</f>
        <v>Geoprocesamiento y Análisis de base de datos</v>
      </c>
      <c r="J5" s="464" t="str">
        <f>IFERROR(VLOOKUP(J$2,BPU_22_M!$A$2:$B$68,2,FALSE),"")</f>
        <v>Límite Urbano Censal (LUC) de 117 comunas</v>
      </c>
      <c r="K5" s="464" t="str">
        <f>IFERROR(VLOOKUP(K$2,BPU_22_M!$A$2:$B$68,2,FALSE),"")</f>
        <v>LUC de 107 comunas</v>
      </c>
      <c r="L5" s="464" t="str">
        <f>IFERROR(VLOOKUP(L$2,BPU_22_M!$A$2:$B$68,2,FALSE),"")</f>
        <v>Metros lineales</v>
      </c>
      <c r="M5" s="467">
        <f>IFERROR(VLOOKUP(M$2,BPU_22_M!$A$2:$B$68,2,FALSE),"")</f>
        <v>43557</v>
      </c>
      <c r="N5" s="467">
        <f>IFERROR(VLOOKUP(N$2,BPU_22_M!$A$2:$B$68,2,FALSE),"")</f>
        <v>43667</v>
      </c>
      <c r="O5" s="464" t="str">
        <f>IFERROR(VLOOKUP(O$2,BPU_22_M!$A$2:$B$68,2,FALSE),"")</f>
        <v>Según disponibilidad de la fuente</v>
      </c>
      <c r="P5" s="464" t="str">
        <f>IFERROR(VLOOKUP(P$2,BPU_22_M!$A$2:$B$68,2,FALSE),"")</f>
        <v>Parques públicos- Áreas verdes- Distancia</v>
      </c>
      <c r="Q5" s="464" t="str">
        <f>IFERROR(VLOOKUP(Q$2,BPU_22_M!$A$2:$B$68,2,FALSE),"")</f>
        <v>Medio Ambiente</v>
      </c>
      <c r="R5" s="464" t="str">
        <f>IFERROR(VLOOKUP(R$2,BPU_22_M!$A$2:$B$68,2,FALSE),"")</f>
        <v>Instituto Nacional de Estadísticas (INE)</v>
      </c>
      <c r="S5" s="109" t="str">
        <f>IFERROR(VLOOKUP(S$2,BPU_22_M!$A$2:$B$68,2,FALSE),"")</f>
        <v xml:space="preserve">1. En casos excepcionales, el uso de centroides (puntos que definen el centro geométrico de un objeto) distorsiona la distancia entre áreas verdes y manzanas cuando éstas son de grandes dimensiones, tendiendo a ampliar las distancias reales.
2. La red vial utilizada no presenta un atributo que permita discriminar funcionalidad y uso. Esto implica asumir traslados uniformes por toda la red.
3. La red vial utilizada no presenta un atributo que permita identificar pendientes topográficas. Esto implica asumir traslados uniformes por toda la red. </v>
      </c>
      <c r="T5" s="109" t="str">
        <f>IFERROR(VLOOKUP(T$2,BPU_22_M!$A$2:$B$68,2,FALSE),"")</f>
        <v>BPU_ 20, BPU_21, BPU_23, BPU_28, BPU_29.</v>
      </c>
      <c r="U5" s="464" t="str">
        <f>IFERROR(VLOOKUP(U$2,BPU_22_M!$A$2:$B$68,2,FALSE),"")</f>
        <v>Cobertura de parques públicos</v>
      </c>
      <c r="V5" s="464" t="str">
        <f>IFERROR(VLOOKUP(V$2,BPU_22_M!$A$2:$B$68,2,FALSE),"")</f>
        <v>INE</v>
      </c>
      <c r="W5" s="464">
        <f>IFERROR(VLOOKUP(W$2,BPU_22_M!$A$2:$B$68,2,FALSE),"")</f>
        <v>2018</v>
      </c>
      <c r="X5" s="464" t="str">
        <f>IFERROR(VLOOKUP(X$2,BPU_22_M!$A$2:$B$68,2,FALSE),"")</f>
        <v>Comunal</v>
      </c>
      <c r="Y5" s="464" t="str">
        <f>IFERROR(VLOOKUP(Y$2,BPU_22_M!$A$2:$B$68,2,FALSE),"")</f>
        <v xml:space="preserve">Cobertura de ejes viales </v>
      </c>
      <c r="Z5" s="464" t="str">
        <f>IFERROR(VLOOKUP(Z$2,BPU_22_M!$A$2:$B$68,2,FALSE),"")</f>
        <v>INE</v>
      </c>
      <c r="AA5" s="464">
        <f>IFERROR(VLOOKUP(AA$2,BPU_22_M!$A$2:$B$68,2,FALSE),"")</f>
        <v>2017</v>
      </c>
      <c r="AB5" s="464" t="str">
        <f>IFERROR(VLOOKUP(AB$2,BPU_22_M!$A$2:$B$68,2,FALSE),"")</f>
        <v>Comunal</v>
      </c>
      <c r="AC5" s="464" t="str">
        <f>IFERROR(VLOOKUP(AC$2,BPU_22_M!$A$2:$B$68,2,FALSE),"")</f>
        <v>Cobertura de manzanas con población</v>
      </c>
      <c r="AD5" s="464" t="str">
        <f>IFERROR(VLOOKUP(AD$2,BPU_22_M!$A$2:$B$68,2,FALSE),"")</f>
        <v>INE</v>
      </c>
      <c r="AE5" s="464">
        <f>IFERROR(VLOOKUP(AE$2,BPU_22_M!$A$2:$B$68,2,FALSE),"")</f>
        <v>2017</v>
      </c>
      <c r="AF5" s="464" t="str">
        <f>IFERROR(VLOOKUP(AF$2,BPU_22_M!$A$2:$B$68,2,FALSE),"")</f>
        <v>Comunal</v>
      </c>
      <c r="AG5" s="464" t="str">
        <f>IFERROR(VLOOKUP(AG$2,BPU_22_M!$A$2:$B$68,2,FALSE),"")</f>
        <v/>
      </c>
      <c r="AH5" s="464" t="str">
        <f>IFERROR(VLOOKUP(AH$2,BPU_22_M!$A$2:$B$68,2,FALSE),"")</f>
        <v/>
      </c>
      <c r="AI5" s="464" t="str">
        <f>IFERROR(VLOOKUP(AI$2,BPU_22_M!$A$2:$B$68,2,FALSE),"")</f>
        <v/>
      </c>
      <c r="AJ5" s="464" t="str">
        <f>IFERROR(VLOOKUP(AJ$2,BPU_22_M!$A$2:$B$68,2,FALSE),"")</f>
        <v/>
      </c>
    </row>
    <row r="6" spans="1:36" ht="120" x14ac:dyDescent="0.25">
      <c r="A6" s="464" t="str">
        <f>IFERROR(VLOOKUP(A$2,BPU_23_M!$A$2:$B$68,2,FALSE),"")</f>
        <v>BPU_23</v>
      </c>
      <c r="B6" s="464" t="str">
        <f>IFERROR(VLOOKUP(B$2,BPU_23_M!$A$2:$B$68,2,FALSE),"")</f>
        <v>1. Mejor acceso a servicios y equipamientos públicos básicos</v>
      </c>
      <c r="C6" s="464" t="str">
        <f>IFERROR(VLOOKUP(C$2,BPU_23_M!$A$2:$B$68,2,FALSE),"")</f>
        <v>Accesibilidad a áreas verdes</v>
      </c>
      <c r="D6" s="464" t="str">
        <f>IFERROR(VLOOKUP(D$2,BPU_23_M!$A$2:$B$68,2,FALSE),"")</f>
        <v>Superficie de parques públicos por habitante que cumple estándar de distancia (3000 metros)</v>
      </c>
      <c r="E6" s="464" t="str">
        <f>IFERROR(VLOOKUP(E$2,BPU_23_M!$A$2:$B$68,2,FALSE),"")</f>
        <v>Estructural</v>
      </c>
      <c r="F6" s="464">
        <f>IFERROR(VLOOKUP(F$2,BPU_23_M!$A$2:$B$68,2,FALSE),"")</f>
        <v>2018</v>
      </c>
      <c r="G6" s="464" t="str">
        <f>IFERROR(VLOOKUP(G$2,BPU_23_M!$A$2:$B$68,2,FALSE),"")</f>
        <v>Comunal</v>
      </c>
      <c r="H6" s="109" t="str">
        <f>IFERROR(VLOOKUP(H$2,BPU_23_M!$A$2:$B$68,2,FALSE),"")</f>
        <v>El indicador mide la capacidad de carga de la oferta de los parques públicos del área urbana respecto a la población. Entendiendo, la “población” como la sumatoria de los habitantes por manzana del Censo 2017 existente en las manzanas que cumplen con el estándar de distancia de 3000 metros a parques públicos (indicador BPU_22) y considerando a la “superficie de parques públicos del área urbana” como la sumatoria de la superficie de aquellos parques públicos donde la población se encuentra a 3000 metros o menos de distancia, expresada en metros cuadrados. Esto evalúa mediante análisis de redes y la matriz origen – destino.</v>
      </c>
      <c r="I6" s="464" t="str">
        <f>IFERROR(VLOOKUP(I$2,BPU_23_M!$A$2:$B$68,2,FALSE),"")</f>
        <v>Catastro y geoprocesamiento</v>
      </c>
      <c r="J6" s="464" t="str">
        <f>IFERROR(VLOOKUP(J$2,BPU_23_M!$A$2:$B$68,2,FALSE),"")</f>
        <v>Límite Urbano Censal (LUC) de 117 comunas</v>
      </c>
      <c r="K6" s="464" t="str">
        <f>IFERROR(VLOOKUP(K$2,BPU_23_M!$A$2:$B$68,2,FALSE),"")</f>
        <v>LUC de 104 comunas</v>
      </c>
      <c r="L6" s="464" t="str">
        <f>IFERROR(VLOOKUP(L$2,BPU_23_M!$A$2:$B$68,2,FALSE),"")</f>
        <v>Metros cuadrados / Habitante</v>
      </c>
      <c r="M6" s="467">
        <f>IFERROR(VLOOKUP(M$2,BPU_23_M!$A$2:$B$68,2,FALSE),"")</f>
        <v>43627</v>
      </c>
      <c r="N6" s="467">
        <f>IFERROR(VLOOKUP(N$2,BPU_23_M!$A$2:$B$68,2,FALSE),"")</f>
        <v>43693</v>
      </c>
      <c r="O6" s="464" t="str">
        <f>IFERROR(VLOOKUP(O$2,BPU_23_M!$A$2:$B$68,2,FALSE),"")</f>
        <v>Según disponibilidad de la fuente</v>
      </c>
      <c r="P6" s="464" t="str">
        <f>IFERROR(VLOOKUP(P$2,BPU_23_M!$A$2:$B$68,2,FALSE),"")</f>
        <v>Superficie- Parques públicos- Área de servicio</v>
      </c>
      <c r="Q6" s="464" t="str">
        <f>IFERROR(VLOOKUP(Q$2,BPU_23_M!$A$2:$B$68,2,FALSE),"")</f>
        <v>Medio Ambiente</v>
      </c>
      <c r="R6" s="464" t="str">
        <f>IFERROR(VLOOKUP(R$2,BPU_23_M!$A$2:$B$68,2,FALSE),"")</f>
        <v>Instituto Nacional de Estadísticas (INE)</v>
      </c>
      <c r="S6" s="109" t="str">
        <f>IFERROR(VLOOKUP(S$2,BPU_23_M!$A$2:$B$68,2,FALSE),"")</f>
        <v>1. En casos excepcionales, el uso de centroides (puntos que definen el centro geométrico de un objeto) distorsiona la distancia entre áreas verdes y manzanas cuando éstas son de grandes dimensiones, tendiendo a ampliar las distancias reales.
2. La red vial utilizada no presenta un atributo que permita discriminar funcionalidad y uso. Esto implica asumir traslados uniformes por toda la red.
3. La red vial utilizada no presenta un atributo que permita identificar pendientes topográficas. Esto implica asumir traslados uniformes por toda la red. 
4. La línea de base de parques no presenta un atributo que permita discriminar distintos grados de atracción (local, intercomunal, metropolitano). Esto implica asumir áreas de servicio uniformes para todos los parques.</v>
      </c>
      <c r="T6" s="109" t="str">
        <f>IFERROR(VLOOKUP(T$2,BPU_23_M!$A$2:$B$68,2,FALSE),"")</f>
        <v>BPU_20, BPU_22, BPU_ 21, BPU_28, BPU_29.</v>
      </c>
      <c r="U6" s="464" t="str">
        <f>IFERROR(VLOOKUP(U$2,BPU_23_M!$A$2:$B$68,2,FALSE),"")</f>
        <v>Cobertura de parques públicos</v>
      </c>
      <c r="V6" s="464" t="str">
        <f>IFERROR(VLOOKUP(V$2,BPU_23_M!$A$2:$B$68,2,FALSE),"")</f>
        <v>INE</v>
      </c>
      <c r="W6" s="464">
        <f>IFERROR(VLOOKUP(W$2,BPU_23_M!$A$2:$B$68,2,FALSE),"")</f>
        <v>2018</v>
      </c>
      <c r="X6" s="464" t="str">
        <f>IFERROR(VLOOKUP(X$2,BPU_23_M!$A$2:$B$68,2,FALSE),"")</f>
        <v>Manzana censal</v>
      </c>
      <c r="Y6" s="464" t="str">
        <f>IFERROR(VLOOKUP(Y$2,BPU_23_M!$A$2:$B$68,2,FALSE),"")</f>
        <v>LUC</v>
      </c>
      <c r="Z6" s="464" t="str">
        <f>IFERROR(VLOOKUP(Z$2,BPU_23_M!$A$2:$B$68,2,FALSE),"")</f>
        <v>INE</v>
      </c>
      <c r="AA6" s="464">
        <f>IFERROR(VLOOKUP(AA$2,BPU_23_M!$A$2:$B$68,2,FALSE),"")</f>
        <v>2017</v>
      </c>
      <c r="AB6" s="464" t="str">
        <f>IFERROR(VLOOKUP(AB$2,BPU_23_M!$A$2:$B$68,2,FALSE),"")</f>
        <v>Comunal</v>
      </c>
      <c r="AC6" s="464" t="str">
        <f>IFERROR(VLOOKUP(AC$2,BPU_23_M!$A$2:$B$68,2,FALSE),"")</f>
        <v>Cobertura de manzanas con población</v>
      </c>
      <c r="AD6" s="464" t="str">
        <f>IFERROR(VLOOKUP(AD$2,BPU_23_M!$A$2:$B$68,2,FALSE),"")</f>
        <v>INE</v>
      </c>
      <c r="AE6" s="464">
        <f>IFERROR(VLOOKUP(AE$2,BPU_23_M!$A$2:$B$68,2,FALSE),"")</f>
        <v>2017</v>
      </c>
      <c r="AF6" s="464" t="str">
        <f>IFERROR(VLOOKUP(AF$2,BPU_23_M!$A$2:$B$68,2,FALSE),"")</f>
        <v>Comunal</v>
      </c>
      <c r="AG6" s="464" t="str">
        <f>IFERROR(VLOOKUP(AG$2,BPU_23_M!$A$2:$B$68,2,FALSE),"")</f>
        <v/>
      </c>
      <c r="AH6" s="464" t="str">
        <f>IFERROR(VLOOKUP(AH$2,BPU_23_M!$A$2:$B$68,2,FALSE),"")</f>
        <v/>
      </c>
      <c r="AI6" s="464" t="str">
        <f>IFERROR(VLOOKUP(AI$2,BPU_23_M!$A$2:$B$68,2,FALSE),"")</f>
        <v/>
      </c>
      <c r="AJ6" s="464" t="str">
        <f>IFERROR(VLOOKUP(AJ$2,BPU_23_M!$A$2:$B$68,2,FALSE),"")</f>
        <v/>
      </c>
    </row>
    <row r="7" spans="1:36" ht="84" x14ac:dyDescent="0.25">
      <c r="A7" s="464" t="str">
        <f>IFERROR(VLOOKUP(A$2,BPU_28a_M!$A$2:$B$63,2,FALSE),"")</f>
        <v xml:space="preserve">BPU_28a </v>
      </c>
      <c r="B7" s="464" t="str">
        <f>IFERROR(VLOOKUP(B$2,BPU_28a_M!$A$2:$B$63,2,FALSE),"")</f>
        <v>1. Mejor acceso a servicios y equipamientos públicos básicos</v>
      </c>
      <c r="C7" s="464" t="str">
        <f>IFERROR(VLOOKUP(C$2,BPU_28a_M!$A$2:$B$63,2,FALSE),"")</f>
        <v>Accesibilidad a áreas verdes</v>
      </c>
      <c r="D7" s="464" t="str">
        <f>IFERROR(VLOOKUP(D$2,BPU_28a_M!$A$2:$B$63,2,FALSE),"")</f>
        <v xml:space="preserve">Porcentaje de población atendida por el sistema de plazas públicas </v>
      </c>
      <c r="E7" s="464" t="str">
        <f>IFERROR(VLOOKUP(E$2,BPU_28a_M!$A$2:$B$63,2,FALSE),"")</f>
        <v>Complementario</v>
      </c>
      <c r="F7" s="464">
        <f>IFERROR(VLOOKUP(F$2,BPU_28a_M!$A$2:$B$63,2,FALSE),"")</f>
        <v>2018</v>
      </c>
      <c r="G7" s="464" t="str">
        <f>IFERROR(VLOOKUP(G$2,BPU_28a_M!$A$2:$B$63,2,FALSE),"")</f>
        <v>Comunal</v>
      </c>
      <c r="H7" s="109" t="str">
        <f>IFERROR(VLOOKUP(H$2,BPU_28a_M!$A$2:$B$63,2,FALSE),"")</f>
        <v>El indicador establece la cantidad de personas que de acuerdo con el estándar de distancia (BPU_20) genera una capacidad de carga de las plazas públicas. Permite conocer la dimensión de las brechas territoriales de la población total que está dentro del Límite Urbano Censal (LUC) y aquellos que cumplen con los estándares propuestos por el Consejo Nacional de Desarrollo Urbano (CNDU) para establecer calidad de vida urbana. Para esto, se considera la función de demanda del indicador de capacidad de carga, sin establecer la razón (cociente). Cabe mencionar, que al igual que en el indicador de capacidad de carga, considera el área de servicio del área verde de 400 metros para plazas.</v>
      </c>
      <c r="I7" s="464" t="str">
        <f>IFERROR(VLOOKUP(I$2,BPU_28a_M!$A$2:$B$63,2,FALSE),"")</f>
        <v>Geoprocesamiento, catastro y análisis bases de datos</v>
      </c>
      <c r="J7" s="464" t="str">
        <f>IFERROR(VLOOKUP(J$2,BPU_28a_M!$A$2:$B$63,2,FALSE),"")</f>
        <v>LUC de 117 comunas</v>
      </c>
      <c r="K7" s="464" t="str">
        <f>IFERROR(VLOOKUP(K$2,BPU_28a_M!$A$2:$B$63,2,FALSE),"")</f>
        <v>LUC de 117 comunas</v>
      </c>
      <c r="L7" s="464" t="str">
        <f>IFERROR(VLOOKUP(L$2,BPU_28a_M!$A$2:$B$63,2,FALSE),"")</f>
        <v>Porcentaje</v>
      </c>
      <c r="M7" s="109">
        <f>IFERROR(VLOOKUP(M$2,BPU_28a_M!$A$2:$B$63,2,FALSE),"")</f>
        <v>43651</v>
      </c>
      <c r="N7" s="109">
        <f>IFERROR(VLOOKUP(N$2,BPU_28a_M!$A$2:$B$63,2,FALSE),"")</f>
        <v>43693</v>
      </c>
      <c r="O7" s="464" t="str">
        <f>IFERROR(VLOOKUP(O$2,BPU_28a_M!$A$2:$B$63,2,FALSE),"")</f>
        <v>Según disponibilidad de la fuente</v>
      </c>
      <c r="P7" s="464" t="str">
        <f>IFERROR(VLOOKUP(P$2,BPU_28a_M!$A$2:$B$63,2,FALSE),"")</f>
        <v>Plazas públicas- Porcentaje- Área de servicio</v>
      </c>
      <c r="Q7" s="464" t="str">
        <f>IFERROR(VLOOKUP(Q$2,BPU_28a_M!$A$2:$B$63,2,FALSE),"")</f>
        <v>Medio Ambiente</v>
      </c>
      <c r="R7" s="464" t="str">
        <f>IFERROR(VLOOKUP(R$2,BPU_28a_M!$A$2:$B$63,2,FALSE),"")</f>
        <v>Instituto Nacional de Estadísticas (INE)</v>
      </c>
      <c r="S7" s="109" t="str">
        <f>IFERROR(VLOOKUP(S$2,BPU_28a_M!$A$2:$B$63,2,FALSE),"")</f>
        <v>1. En casos excepcionales, el uso de centroides (puntos que definen el centro geométrico de un objeto) distorsiona la distancia entre áreas verdes y manzanas cuando éstas son de grandes dimensiones, tendiendo a ampliar las distancias reales. 
2. La red vial utilizada no presenta un atributo que permita discriminar funcionalidad y uso. Esto implica asumir traslados uniformes por toda la red.
3. La red vial utilizada no presenta un atributo que permita identificar pendientes topográficas. Esto implica asumir traslados uniformes por toda la red.</v>
      </c>
      <c r="T7" s="109" t="str">
        <f>IFERROR(VLOOKUP(T$2,BPU_28a_M!$A$2:$B$63,2,FALSE),"")</f>
        <v>BPU_20, BPU_21, BPU_22, BPU_ 23, BPU_29.</v>
      </c>
      <c r="U7" s="464" t="str">
        <f>IFERROR(VLOOKUP(U$2,BPU_28a_M!$A$2:$B$63,2,FALSE),"")</f>
        <v>Cobertura de áreas verdes públicas</v>
      </c>
      <c r="V7" s="464" t="str">
        <f>IFERROR(VLOOKUP(V$2,BPU_28a_M!$A$2:$B$63,2,FALSE),"")</f>
        <v>INE</v>
      </c>
      <c r="W7" s="464">
        <f>IFERROR(VLOOKUP(W$2,BPU_28a_M!$A$2:$B$63,2,FALSE),"")</f>
        <v>2018</v>
      </c>
      <c r="X7" s="464" t="str">
        <f>IFERROR(VLOOKUP(X$2,BPU_28a_M!$A$2:$B$63,2,FALSE),"")</f>
        <v>Comunal</v>
      </c>
      <c r="Y7" s="464" t="str">
        <f>IFERROR(VLOOKUP(Y$2,BPU_28a_M!$A$2:$B$63,2,FALSE),"")</f>
        <v>LUC</v>
      </c>
      <c r="Z7" s="464" t="str">
        <f>IFERROR(VLOOKUP(Z$2,BPU_28a_M!$A$2:$B$63,2,FALSE),"")</f>
        <v>INE</v>
      </c>
      <c r="AA7" s="464">
        <f>IFERROR(VLOOKUP(AA$2,BPU_28a_M!$A$2:$B$63,2,FALSE),"")</f>
        <v>2017</v>
      </c>
      <c r="AB7" s="464" t="str">
        <f>IFERROR(VLOOKUP(AB$2,BPU_28a_M!$A$2:$B$63,2,FALSE),"")</f>
        <v>Comunal</v>
      </c>
      <c r="AC7" s="464"/>
      <c r="AD7" s="464"/>
      <c r="AE7" s="464"/>
      <c r="AF7" s="464"/>
      <c r="AG7" s="464" t="str">
        <f>IFERROR(VLOOKUP(AG$2,BPU_28a_M!$A$2:$B$63,2,FALSE),"")</f>
        <v/>
      </c>
      <c r="AH7" s="464" t="str">
        <f>IFERROR(VLOOKUP(AH$2,BPU_28a_M!$A$2:$B$63,2,FALSE),"")</f>
        <v/>
      </c>
      <c r="AI7" s="464" t="str">
        <f>IFERROR(VLOOKUP(AI$2,BPU_28a_M!$A$2:$B$63,2,FALSE),"")</f>
        <v/>
      </c>
      <c r="AJ7" s="464" t="str">
        <f>IFERROR(VLOOKUP(AJ$2,BPU_28a_M!$A$2:$B$63,2,FALSE),"")</f>
        <v/>
      </c>
    </row>
    <row r="8" spans="1:36" ht="120" x14ac:dyDescent="0.25">
      <c r="A8" s="464" t="str">
        <f>IFERROR(VLOOKUP(A$2,BPU_28b_M!$A$2:$B$63,2,FALSE),"")</f>
        <v>BPU_28b</v>
      </c>
      <c r="B8" s="464" t="str">
        <f>IFERROR(VLOOKUP(B$2,BPU_28b_M!$A$2:$B$63,2,FALSE),"")</f>
        <v>1. Mejor acceso a servicios y equipamientos públicos básicos</v>
      </c>
      <c r="C8" s="464" t="str">
        <f>IFERROR(VLOOKUP(C$2,BPU_28b_M!$A$2:$B$63,2,FALSE),"")</f>
        <v>Accesibilidad a áreas verdes</v>
      </c>
      <c r="D8" s="464" t="str">
        <f>IFERROR(VLOOKUP(D$2,BPU_28b_M!$A$2:$B$63,2,FALSE),"")</f>
        <v>Porcentaje de población atendida por el sistema de parques públicos</v>
      </c>
      <c r="E8" s="464" t="str">
        <f>IFERROR(VLOOKUP(E$2,BPU_28b_M!$A$2:$B$63,2,FALSE),"")</f>
        <v>Complementario</v>
      </c>
      <c r="F8" s="464">
        <f>IFERROR(VLOOKUP(F$2,BPU_28b_M!$A$2:$B$63,2,FALSE),"")</f>
        <v>2018</v>
      </c>
      <c r="G8" s="464" t="str">
        <f>IFERROR(VLOOKUP(G$2,BPU_28b_M!$A$2:$B$63,2,FALSE),"")</f>
        <v>Comunal</v>
      </c>
      <c r="H8" s="109" t="str">
        <f>IFERROR(VLOOKUP(H$2,BPU_28b_M!$A$2:$B$63,2,FALSE),"")</f>
        <v>El indicador establece la cantidad de personas que de acuerdo con el estándar de distancia (BPU_22) genera una capacidad de carga de los parques públicos. Permite conocer la dimensión de las brechas territoriales de la población total que está dentro del Límite Urbano Censal (LUC) y aquellos que cumplen con los estándares propuestos por el Consejo Nacional de Desarrollo Urbano (CNDU) para establecer calidad de vida urbana. Para esto, se considera la función de demanda del indicador de capacidad de carga, sin establecer la razón (cociente). Cabe mencionar que al igual que en el indicador de capacidad de carga, considera el área de servicio del área verde de 3000 metros para parques.</v>
      </c>
      <c r="I8" s="464" t="str">
        <f>IFERROR(VLOOKUP(I$2,BPU_28b_M!$A$2:$B$63,2,FALSE),"")</f>
        <v>Geoprocesamiento, catastro y análisis bases de datos</v>
      </c>
      <c r="J8" s="464" t="str">
        <f>IFERROR(VLOOKUP(J$2,BPU_28b_M!$A$2:$B$63,2,FALSE),"")</f>
        <v>LUC de 117 comunas</v>
      </c>
      <c r="K8" s="464" t="str">
        <f>IFERROR(VLOOKUP(K$2,BPU_28b_M!$A$2:$B$63,2,FALSE),"")</f>
        <v>LUC de 104 comunas</v>
      </c>
      <c r="L8" s="464" t="str">
        <f>IFERROR(VLOOKUP(L$2,BPU_28b_M!$A$2:$B$63,2,FALSE),"")</f>
        <v>Porcentaje</v>
      </c>
      <c r="M8" s="109">
        <f>IFERROR(VLOOKUP(M$2,BPU_28b_M!$A$2:$B$63,2,FALSE),"")</f>
        <v>43651</v>
      </c>
      <c r="N8" s="109">
        <f>IFERROR(VLOOKUP(N$2,BPU_28b_M!$A$2:$B$63,2,FALSE),"")</f>
        <v>43693</v>
      </c>
      <c r="O8" s="464" t="str">
        <f>IFERROR(VLOOKUP(O$2,BPU_28b_M!$A$2:$B$63,2,FALSE),"")</f>
        <v>Según disponibilidad de la fuente</v>
      </c>
      <c r="P8" s="464" t="str">
        <f>IFERROR(VLOOKUP(P$2,BPU_28b_M!$A$2:$B$63,2,FALSE),"")</f>
        <v>Parques públicos- Porcentaje- Área de servicio</v>
      </c>
      <c r="Q8" s="464" t="str">
        <f>IFERROR(VLOOKUP(Q$2,BPU_28b_M!$A$2:$B$63,2,FALSE),"")</f>
        <v>Medio Ambiente</v>
      </c>
      <c r="R8" s="464" t="str">
        <f>IFERROR(VLOOKUP(R$2,BPU_28b_M!$A$2:$B$63,2,FALSE),"")</f>
        <v>Instituto Nacional de Estadísticas (INE)</v>
      </c>
      <c r="S8" s="109" t="str">
        <f>IFERROR(VLOOKUP(S$2,BPU_28b_M!$A$2:$B$63,2,FALSE),"")</f>
        <v>1. En casos excepcionales, el uso de centroides (puntos que definen el centro geométrico de un objeto) distorsiona la distancia entre áreas verdes y manzanas cuando éstas son de grandes dimensiones, tendiendo a ampliar las distancias reales. 
2. La red vial utilizada no presenta un atributo que permita discriminar funcionalidad y uso. Esto implica asumir traslados uniformes por toda la red.
3. La red vial utilizada no presenta un atributo que permita identificar pendientes topográficas. Esto implica asumir traslados uniformes por toda la red. 
4. La línea de base de parques no presenta un atributo que permita discriminar distintos grados de atracción (local, intercomunal, metropolitano). Esto implica asumir áreas de servicio uniformes para todos los parques.</v>
      </c>
      <c r="T8" s="109" t="str">
        <f>IFERROR(VLOOKUP(T$2,BPU_28b_M!$A$2:$B$63,2,FALSE),"")</f>
        <v>BPU_20, BPU_21, BPU_22, BPU_ 23, BPU_29.</v>
      </c>
      <c r="U8" s="464" t="str">
        <f>IFERROR(VLOOKUP(U$2,BPU_28b_M!$A$2:$B$63,2,FALSE),"")</f>
        <v>Cobertura de áreas verdes públicas</v>
      </c>
      <c r="V8" s="464" t="str">
        <f>IFERROR(VLOOKUP(V$2,BPU_28b_M!$A$2:$B$63,2,FALSE),"")</f>
        <v>INE</v>
      </c>
      <c r="W8" s="464">
        <f>IFERROR(VLOOKUP(W$2,BPU_28b_M!$A$2:$B$63,2,FALSE),"")</f>
        <v>2018</v>
      </c>
      <c r="X8" s="464" t="str">
        <f>IFERROR(VLOOKUP(X$2,BPU_28b_M!$A$2:$B$63,2,FALSE),"")</f>
        <v>Comunal</v>
      </c>
      <c r="Y8" s="464" t="str">
        <f>IFERROR(VLOOKUP(Y$2,BPU_28b_M!$A$2:$B$63,2,FALSE),"")</f>
        <v>LUC</v>
      </c>
      <c r="Z8" s="464" t="str">
        <f>IFERROR(VLOOKUP(Z$2,BPU_28b_M!$A$2:$B$63,2,FALSE),"")</f>
        <v>INE</v>
      </c>
      <c r="AA8" s="464">
        <f>IFERROR(VLOOKUP(AA$2,BPU_28b_M!$A$2:$B$63,2,FALSE),"")</f>
        <v>2017</v>
      </c>
      <c r="AB8" s="464" t="str">
        <f>IFERROR(VLOOKUP(AB$2,BPU_28b_M!$A$2:$B$63,2,FALSE),"")</f>
        <v>Comunal</v>
      </c>
      <c r="AC8" s="464"/>
      <c r="AD8" s="464"/>
      <c r="AE8" s="464"/>
      <c r="AF8" s="464"/>
      <c r="AG8" s="464" t="str">
        <f>IFERROR(VLOOKUP(AG$2,BPU_28b_M!$A$2:$B$63,2,FALSE),"")</f>
        <v/>
      </c>
      <c r="AH8" s="464" t="str">
        <f>IFERROR(VLOOKUP(AH$2,BPU_28b_M!$A$2:$B$63,2,FALSE),"")</f>
        <v/>
      </c>
      <c r="AI8" s="464" t="str">
        <f>IFERROR(VLOOKUP(AI$2,BPU_28b_M!$A$2:$B$63,2,FALSE),"")</f>
        <v/>
      </c>
      <c r="AJ8" s="464" t="str">
        <f>IFERROR(VLOOKUP(AJ$2,BPU_28b_M!$A$2:$B$63,2,FALSE),"")</f>
        <v/>
      </c>
    </row>
    <row r="9" spans="1:36" ht="48" x14ac:dyDescent="0.25">
      <c r="A9" s="464" t="str">
        <f>IFERROR(VLOOKUP(A$2,BPU_29_M!$A$2:$B$68,2,FALSE),"")</f>
        <v>BPU_29</v>
      </c>
      <c r="B9" s="464" t="str">
        <f>IFERROR(VLOOKUP(B$2,BPU_29_M!$A$2:$B$68,2,FALSE),"")</f>
        <v>1. Mejor acceso a servicios y equipamientos públicos básicos</v>
      </c>
      <c r="C9" s="464" t="str">
        <f>IFERROR(VLOOKUP(C$2,BPU_29_M!$A$2:$B$68,2,FALSE),"")</f>
        <v>Accesibilidad a áreas verdes</v>
      </c>
      <c r="D9" s="464" t="str">
        <f>IFERROR(VLOOKUP(D$2,BPU_29_M!$A$2:$B$68,2,FALSE),"")</f>
        <v xml:space="preserve">Superficie de áreas verdes públicas por habitante </v>
      </c>
      <c r="E9" s="464" t="str">
        <f>IFERROR(VLOOKUP(E$2,BPU_29_M!$A$2:$B$68,2,FALSE),"")</f>
        <v>Estructural</v>
      </c>
      <c r="F9" s="464">
        <f>IFERROR(VLOOKUP(F$2,BPU_29_M!$A$2:$B$68,2,FALSE),"")</f>
        <v>2018</v>
      </c>
      <c r="G9" s="464" t="str">
        <f>IFERROR(VLOOKUP(G$2,BPU_29_M!$A$2:$B$68,2,FALSE),"")</f>
        <v>Comunal</v>
      </c>
      <c r="H9" s="109" t="str">
        <f>IFERROR(VLOOKUP(H$2,BPU_29_M!$A$2:$B$68,2,FALSE),"")</f>
        <v>Este indicador mide la capacidad de carga de la oferta total de áreas verdes públicas (plazas y parques), determinando el acceso potencial de la población a la dotación de áreas verdes de una comuna. La capacidad de carga se mide como una relación entre las superficies de las plazas - parques, y la cantidad de habitantes de la comuna. Ello resulta en un indicador de metros cuadrados de áreas verdes públicas por habitante.</v>
      </c>
      <c r="I9" s="464" t="str">
        <f>IFERROR(VLOOKUP(I$2,BPU_29_M!$A$2:$B$68,2,FALSE),"")</f>
        <v>Geoprocesamiento y análisis bases de datos</v>
      </c>
      <c r="J9" s="464" t="str">
        <f>IFERROR(VLOOKUP(J$2,BPU_29_M!$A$2:$B$68,2,FALSE),"")</f>
        <v>Límite Urbano Censal (LUC) de 117 comunas</v>
      </c>
      <c r="K9" s="464" t="str">
        <f>IFERROR(VLOOKUP(K$2,BPU_29_M!$A$2:$B$68,2,FALSE),"")</f>
        <v>LUC de 117 comunas</v>
      </c>
      <c r="L9" s="464" t="str">
        <f>IFERROR(VLOOKUP(L$2,BPU_29_M!$A$2:$B$68,2,FALSE),"")</f>
        <v>Metros cuadrados/Habitante</v>
      </c>
      <c r="M9" s="467">
        <f>IFERROR(VLOOKUP(M$2,BPU_29_M!$A$2:$B$68,2,FALSE),"")</f>
        <v>43546</v>
      </c>
      <c r="N9" s="467">
        <f>IFERROR(VLOOKUP(N$2,BPU_29_M!$A$2:$B$68,2,FALSE),"")</f>
        <v>43667</v>
      </c>
      <c r="O9" s="464" t="str">
        <f>IFERROR(VLOOKUP(O$2,BPU_29_M!$A$2:$B$68,2,FALSE),"")</f>
        <v>Según disponibilidad de la fuente</v>
      </c>
      <c r="P9" s="464" t="str">
        <f>IFERROR(VLOOKUP(P$2,BPU_29_M!$A$2:$B$68,2,FALSE),"")</f>
        <v>Superficie- Parques- Habitantes- Plazas</v>
      </c>
      <c r="Q9" s="464" t="str">
        <f>IFERROR(VLOOKUP(Q$2,BPU_29_M!$A$2:$B$68,2,FALSE),"")</f>
        <v>Medio Ambiente</v>
      </c>
      <c r="R9" s="464" t="str">
        <f>IFERROR(VLOOKUP(R$2,BPU_29_M!$A$2:$B$68,2,FALSE),"")</f>
        <v>Instituto Nacional de Estadísticas (INE)</v>
      </c>
      <c r="S9" s="109" t="str">
        <f>IFERROR(VLOOKUP(S$2,BPU_29_M!$A$2:$B$68,2,FALSE),"")</f>
        <v>La accesibilidad potencial no considera distancia entre población y áreas verdes, por lo que es necesario analizar el indicador en conjunto con los indicadores BPU_21, BPU_23 y BPU_28.</v>
      </c>
      <c r="T9" s="109" t="str">
        <f>IFERROR(VLOOKUP(T$2,BPU_29_M!$A$2:$B$68,2,FALSE),"")</f>
        <v>BPU_20, BPU_21, BPU_22, BPU_23, BPU_28.</v>
      </c>
      <c r="U9" s="464" t="str">
        <f>IFERROR(VLOOKUP(U$2,BPU_29_M!$A$2:$B$68,2,FALSE),"")</f>
        <v>Cobertura que represente a las plazas y parques públicos sobre los 450 m²</v>
      </c>
      <c r="V9" s="464" t="str">
        <f>IFERROR(VLOOKUP(V$2,BPU_29_M!$A$2:$B$68,2,FALSE),"")</f>
        <v>INE</v>
      </c>
      <c r="W9" s="464">
        <f>IFERROR(VLOOKUP(W$2,BPU_29_M!$A$2:$B$68,2,FALSE),"")</f>
        <v>2018</v>
      </c>
      <c r="X9" s="464" t="str">
        <f>IFERROR(VLOOKUP(X$2,BPU_29_M!$A$2:$B$68,2,FALSE),"")</f>
        <v>Comunal</v>
      </c>
      <c r="Y9" s="464" t="str">
        <f>IFERROR(VLOOKUP(Y$2,BPU_29_M!$A$2:$B$68,2,FALSE),"")</f>
        <v>LUC de 117 comunas</v>
      </c>
      <c r="Z9" s="464" t="str">
        <f>IFERROR(VLOOKUP(Z$2,BPU_29_M!$A$2:$B$68,2,FALSE),"")</f>
        <v>INE</v>
      </c>
      <c r="AA9" s="464">
        <f>IFERROR(VLOOKUP(AA$2,BPU_29_M!$A$2:$B$68,2,FALSE),"")</f>
        <v>2017</v>
      </c>
      <c r="AB9" s="464" t="str">
        <f>IFERROR(VLOOKUP(AB$2,BPU_29_M!$A$2:$B$68,2,FALSE),"")</f>
        <v>Comunal</v>
      </c>
      <c r="AC9" s="464" t="str">
        <f>IFERROR(VLOOKUP(AC$2,BPU_29_M!$A$2:$B$68,2,FALSE),"")</f>
        <v>Cobertura de manzanas con población</v>
      </c>
      <c r="AD9" s="464" t="str">
        <f>IFERROR(VLOOKUP(AD$2,BPU_29_M!$A$2:$B$68,2,FALSE),"")</f>
        <v>INE</v>
      </c>
      <c r="AE9" s="464">
        <f>IFERROR(VLOOKUP(AE$2,BPU_29_M!$A$2:$B$68,2,FALSE),"")</f>
        <v>2017</v>
      </c>
      <c r="AF9" s="464" t="str">
        <f>IFERROR(VLOOKUP(AF$2,BPU_29_M!$A$2:$B$68,2,FALSE),"")</f>
        <v>Comunal</v>
      </c>
      <c r="AG9" s="464" t="str">
        <f>IFERROR(VLOOKUP(AG$2,BPU_29_M!$A$2:$B$68,2,FALSE),"")</f>
        <v/>
      </c>
      <c r="AH9" s="464" t="str">
        <f>IFERROR(VLOOKUP(AH$2,BPU_29_M!$A$2:$B$68,2,FALSE),"")</f>
        <v/>
      </c>
      <c r="AI9" s="464" t="str">
        <f>IFERROR(VLOOKUP(AI$2,BPU_29_M!$A$2:$B$68,2,FALSE),"")</f>
        <v/>
      </c>
      <c r="AJ9" s="464" t="str">
        <f>IFERROR(VLOOKUP(AJ$2,BPU_29_M!$A$2:$B$68,2,FALSE),"")</f>
        <v/>
      </c>
    </row>
    <row r="10" spans="1:36" ht="84" x14ac:dyDescent="0.25">
      <c r="A10" s="464" t="str">
        <f>IFERROR(VLOOKUP(A$2,BPU_7_M!$A$2:$B$68,2,FALSE),"")</f>
        <v>BPU_7</v>
      </c>
      <c r="B10" s="464" t="str">
        <f>IFERROR(VLOOKUP(B$2,BPU_7_M!$A$2:$B$68,2,FALSE),"")</f>
        <v>1. Mejor acceso a servicios y equipamientos públicos básicos</v>
      </c>
      <c r="C10" s="464" t="str">
        <f>IFERROR(VLOOKUP(C$2,BPU_7_M!$A$2:$B$68,2,FALSE),"")</f>
        <v>Accesibilidad a salud primaria pública</v>
      </c>
      <c r="D10" s="464" t="str">
        <f>IFERROR(VLOOKUP(D$2,BPU_7_M!$A$2:$B$68,2,FALSE),"")</f>
        <v>Distancia a centros de salud primaria</v>
      </c>
      <c r="E10" s="464" t="str">
        <f>IFERROR(VLOOKUP(E$2,BPU_7_M!$A$2:$B$68,2,FALSE),"")</f>
        <v>Estructural</v>
      </c>
      <c r="F10" s="464">
        <f>IFERROR(VLOOKUP(F$2,BPU_7_M!$A$2:$B$68,2,FALSE),"")</f>
        <v>2018</v>
      </c>
      <c r="G10" s="464" t="str">
        <f>IFERROR(VLOOKUP(G$2,BPU_7_M!$A$2:$B$68,2,FALSE),"")</f>
        <v>Comunal</v>
      </c>
      <c r="H10" s="109" t="str">
        <f>IFERROR(VLOOKUP(H$2,BPU_7_M!$A$2:$B$68,2,FALSE),"")</f>
        <v>Este indicador mide la distancia mínima promedio ponderada, entre el centro geométrico de cada manzana censal poblada y los establecimientos públicos de salud primaria (entendidos como el primer nivel de atención del sistema de salud cuya función es preventiva). Corresponden a este nivel los siguientes establecimientos: (1) Centros de salud familiar (CESFAM), (2) Centro comunitario de salud familiar (CECOSF), (3) Consultorios generales urbanos (CGU) y (4) Servicios de atención primaria de urgencia (SAPU).
La distancia se mide a través de redes viales calibradas. Por su parte, el resultado se interpreta para cada comuna de acuerdo con el estándar establecido por el Consejo Nacional de Desarrollo Urbano (CNDU) para este indicador.</v>
      </c>
      <c r="I10" s="464" t="str">
        <f>IFERROR(VLOOKUP(I$2,BPU_7_M!$A$2:$B$68,2,FALSE),"")</f>
        <v>Geoprocesamiento y Análisis de base de datos</v>
      </c>
      <c r="J10" s="464" t="str">
        <f>IFERROR(VLOOKUP(J$2,BPU_7_M!$A$2:$B$68,2,FALSE),"")</f>
        <v>Límite Urbano Censal (LUC) de 117 comunas</v>
      </c>
      <c r="K10" s="464" t="str">
        <f>IFERROR(VLOOKUP(K$2,BPU_7_M!$A$2:$B$68,2,FALSE),"")</f>
        <v>LUC de 117 comunas</v>
      </c>
      <c r="L10" s="464" t="str">
        <f>IFERROR(VLOOKUP(L$2,BPU_7_M!$A$2:$B$68,2,FALSE),"")</f>
        <v>Metros lineales</v>
      </c>
      <c r="M10" s="467">
        <f>IFERROR(VLOOKUP(M$2,BPU_7_M!$A$2:$B$68,2,FALSE),"")</f>
        <v>43557</v>
      </c>
      <c r="N10" s="467">
        <f>IFERROR(VLOOKUP(N$2,BPU_7_M!$A$2:$B$68,2,FALSE),"")</f>
        <v>43667</v>
      </c>
      <c r="O10" s="464" t="str">
        <f>IFERROR(VLOOKUP(O$2,BPU_7_M!$A$2:$B$68,2,FALSE),"")</f>
        <v>Anual</v>
      </c>
      <c r="P10" s="464" t="str">
        <f>IFERROR(VLOOKUP(P$2,BPU_7_M!$A$2:$B$68,2,FALSE),"")</f>
        <v>Centros de salud primaria pública- Distancia- Accesibilidad</v>
      </c>
      <c r="Q10" s="464" t="str">
        <f>IFERROR(VLOOKUP(Q$2,BPU_7_M!$A$2:$B$68,2,FALSE),"")</f>
        <v>Salud</v>
      </c>
      <c r="R10" s="464" t="str">
        <f>IFERROR(VLOOKUP(R$2,BPU_7_M!$A$2:$B$68,2,FALSE),"")</f>
        <v>Instituto Nacional de Estadísticas (INE)</v>
      </c>
      <c r="S10" s="109" t="str">
        <f>IFERROR(VLOOKUP(S$2,BPU_7_M!$A$2:$B$68,2,FALSE),"")</f>
        <v>1. En casos excepcionales, el uso de centroides (puntos que definen el centro geométrico de un objeto) distorsiona la distancia entre centros de salud primaria pública y manzanas cuando éstas son de grandes dimensiones, tendiendo a ampliar las distancias reales.
2. La tipología de atención primaria de salud responde a diferentes formas de atención, sin embargo, los cuatro tipos de establecimientos públicos analizados se presentan como una generalidad y no necesariamente a la especificidad de requerimientos de una potencial demanda.</v>
      </c>
      <c r="T10" s="109" t="str">
        <f>IFERROR(VLOOKUP(T$2,BPU_7_M!$A$2:$B$68,2,FALSE),"")</f>
        <v>BPU_8</v>
      </c>
      <c r="U10" s="464" t="str">
        <f>IFERROR(VLOOKUP(U$2,BPU_7_M!$A$2:$B$68,2,FALSE),"")</f>
        <v>Cobertura de centros de salud primaria pública</v>
      </c>
      <c r="V10" s="464" t="str">
        <f>IFERROR(VLOOKUP(V$2,BPU_7_M!$A$2:$B$68,2,FALSE),"")</f>
        <v>Ministerio de Salud (MINSAL)</v>
      </c>
      <c r="W10" s="464">
        <f>IFERROR(VLOOKUP(W$2,BPU_7_M!$A$2:$B$68,2,FALSE),"")</f>
        <v>2018</v>
      </c>
      <c r="X10" s="464" t="str">
        <f>IFERROR(VLOOKUP(X$2,BPU_7_M!$A$2:$B$68,2,FALSE),"")</f>
        <v>Comunal</v>
      </c>
      <c r="Y10" s="464" t="str">
        <f>IFERROR(VLOOKUP(Y$2,BPU_7_M!$A$2:$B$68,2,FALSE),"")</f>
        <v xml:space="preserve">Cobertura de ejes viales </v>
      </c>
      <c r="Z10" s="464" t="str">
        <f>IFERROR(VLOOKUP(Z$2,BPU_7_M!$A$2:$B$68,2,FALSE),"")</f>
        <v>INE</v>
      </c>
      <c r="AA10" s="464">
        <f>IFERROR(VLOOKUP(AA$2,BPU_7_M!$A$2:$B$68,2,FALSE),"")</f>
        <v>2017</v>
      </c>
      <c r="AB10" s="464" t="str">
        <f>IFERROR(VLOOKUP(AB$2,BPU_7_M!$A$2:$B$68,2,FALSE),"")</f>
        <v>LUC</v>
      </c>
      <c r="AC10" s="464" t="str">
        <f>IFERROR(VLOOKUP(AC$2,BPU_7_M!$A$2:$B$68,2,FALSE),"")</f>
        <v>Cobertura de manzanas con población</v>
      </c>
      <c r="AD10" s="464" t="str">
        <f>IFERROR(VLOOKUP(AD$2,BPU_7_M!$A$2:$B$68,2,FALSE),"")</f>
        <v>INE</v>
      </c>
      <c r="AE10" s="464">
        <f>IFERROR(VLOOKUP(AE$2,BPU_7_M!$A$2:$B$68,2,FALSE),"")</f>
        <v>2017</v>
      </c>
      <c r="AF10" s="464" t="str">
        <f>IFERROR(VLOOKUP(AF$2,BPU_7_M!$A$2:$B$68,2,FALSE),"")</f>
        <v>LUC</v>
      </c>
      <c r="AG10" s="464" t="str">
        <f>IFERROR(VLOOKUP(AG$2,BPU_7_M!$A$2:$B$68,2,FALSE),"")</f>
        <v/>
      </c>
      <c r="AH10" s="464" t="str">
        <f>IFERROR(VLOOKUP(AH$2,BPU_7_M!$A$2:$B$68,2,FALSE),"")</f>
        <v/>
      </c>
      <c r="AI10" s="464" t="str">
        <f>IFERROR(VLOOKUP(AI$2,BPU_7_M!$A$2:$B$68,2,FALSE),"")</f>
        <v/>
      </c>
      <c r="AJ10" s="464" t="str">
        <f>IFERROR(VLOOKUP(AJ$2,BPU_7_M!$A$2:$B$68,2,FALSE),"")</f>
        <v/>
      </c>
    </row>
    <row r="11" spans="1:36" ht="84" x14ac:dyDescent="0.25">
      <c r="A11" s="464" t="str">
        <f>IFERROR(VLOOKUP(A$2,BPU_8_M!$A$2:$B$68,2,FALSE),"")</f>
        <v>BPU_8</v>
      </c>
      <c r="B11" s="464" t="str">
        <f>IFERROR(VLOOKUP(B$2,BPU_8_M!$A$2:$B$68,2,FALSE),"")</f>
        <v>1. Mejor acceso a servicios y equipamientos públicos básicos</v>
      </c>
      <c r="C11" s="464" t="str">
        <f>IFERROR(VLOOKUP(C$2,BPU_8_M!$A$2:$B$68,2,FALSE),"")</f>
        <v>Accesibilidad a salud primaria pública</v>
      </c>
      <c r="D11" s="464" t="str">
        <f>IFERROR(VLOOKUP(D$2,BPU_8_M!$A$2:$B$68,2,FALSE),"")</f>
        <v xml:space="preserve">Cantidad de jornadas diarias completas de trabajo de médicos en salud primaria por cada 10.000 habitantes </v>
      </c>
      <c r="E11" s="464" t="str">
        <f>IFERROR(VLOOKUP(E$2,BPU_8_M!$A$2:$B$68,2,FALSE),"")</f>
        <v>Complementario</v>
      </c>
      <c r="F11" s="464">
        <f>IFERROR(VLOOKUP(F$2,BPU_8_M!$A$2:$B$68,2,FALSE),"")</f>
        <v>2018</v>
      </c>
      <c r="G11" s="464" t="str">
        <f>IFERROR(VLOOKUP(G$2,BPU_8_M!$A$2:$B$68,2,FALSE),"")</f>
        <v>Comunal</v>
      </c>
      <c r="H11" s="84" t="str">
        <f>IFERROR(VLOOKUP(H$2,BPU_8_M!$A$2:$B$68,2,FALSE),"")</f>
        <v>El indicador mide jornadas completas laborales de trabajo de médicos por cada 10.000 habitantes. La "jornada completa" está referida a la cantidad total o agregada de jornadas de trabajo de médicos expresados en jornadas diarias completas de 44 horas semanales (incluyendo las medias jornadas o inferiores) en los centros de salud primaria de cada comuna localizados dentro del Límite Urbano Censal (LUC). La información proveniente del Ministerio de Salud se desglosa de acuerdo con el tipo de contrato que tiene el ministerio como los municipios, para los siguientes tipos de establecimientos públicos: (1) Centros de salud familiar (CESFAM), (2) Centro comunitario de salud familiar (CECOSF), (3) Consultorios generales urbanos (CGU) y (4) Servicios de atención primaria de urgencia (SAPU). Su accesibilidad es particularmente relevante al tratarse de centros de escala local, con un enfoque familiar y comunitario.</v>
      </c>
      <c r="I11" s="464" t="str">
        <f>IFERROR(VLOOKUP(I$2,BPU_8_M!$A$2:$B$68,2,FALSE),"")</f>
        <v>Análisis bases de dato y consulta directa</v>
      </c>
      <c r="J11" s="464" t="str">
        <f>IFERROR(VLOOKUP(J$2,BPU_8_M!$A$2:$B$68,2,FALSE),"")</f>
        <v>LUC de 117 comunas</v>
      </c>
      <c r="K11" s="464" t="str">
        <f>IFERROR(VLOOKUP(K$2,BPU_8_M!$A$2:$B$68,2,FALSE),"")</f>
        <v>LUC de 117 comunas</v>
      </c>
      <c r="L11" s="464" t="str">
        <f>IFERROR(VLOOKUP(L$2,BPU_8_M!$A$2:$B$68,2,FALSE),"")</f>
        <v>Jornadas diarias de médicos / 10.000 habitantes</v>
      </c>
      <c r="M11" s="467">
        <f>IFERROR(VLOOKUP(M$2,BPU_8_M!$A$2:$B$68,2,FALSE),"")</f>
        <v>43557</v>
      </c>
      <c r="N11" s="467">
        <f>IFERROR(VLOOKUP(N$2,BPU_8_M!$A$2:$B$68,2,FALSE),"")</f>
        <v>43689</v>
      </c>
      <c r="O11" s="464" t="str">
        <f>IFERROR(VLOOKUP(O$2,BPU_8_M!$A$2:$B$68,2,FALSE),"")</f>
        <v>Anual</v>
      </c>
      <c r="P11" s="464" t="str">
        <f>IFERROR(VLOOKUP(P$2,BPU_8_M!$A$2:$B$68,2,FALSE),"")</f>
        <v>Jornadas diarias de médicos- Centros de atención primaria de salud pública</v>
      </c>
      <c r="Q11" s="464" t="str">
        <f>IFERROR(VLOOKUP(Q$2,BPU_8_M!$A$2:$B$68,2,FALSE),"")</f>
        <v>Salud</v>
      </c>
      <c r="R11" s="464" t="str">
        <f>IFERROR(VLOOKUP(R$2,BPU_8_M!$A$2:$B$68,2,FALSE),"")</f>
        <v>Instituto Nacional de Estadísticas (INE)</v>
      </c>
      <c r="S11" s="109" t="str">
        <f>IFERROR(VLOOKUP(S$2,BPU_8_M!$A$2:$B$68,2,FALSE),"")</f>
        <v>La principal limitante del indicador guarda relación con las horas efectivas trabajadas por médicos, si bien se declaran jornadas, no existe un registro de las acciones desarrolladas. En estos casos es el propio Ministerio de Salud quien declara que estas jornadas no necesariamente se refieren a atención al público y responden a acciones particulares de cada establecimiento.</v>
      </c>
      <c r="T11" s="109" t="str">
        <f>IFERROR(VLOOKUP(T$2,BPU_8_M!$A$2:$B$68,2,FALSE),"")</f>
        <v>BPU_7</v>
      </c>
      <c r="U11" s="464" t="str">
        <f>IFERROR(VLOOKUP(U$2,BPU_8_M!$A$2:$B$68,2,FALSE),"")</f>
        <v>Horas trabajadas por médicos a escala comunal por tipo de contrato</v>
      </c>
      <c r="V11" s="464" t="str">
        <f>IFERROR(VLOOKUP(V$2,BPU_8_M!$A$2:$B$68,2,FALSE),"")</f>
        <v>Ministerio de Salud (MINSAL)</v>
      </c>
      <c r="W11" s="464">
        <f>IFERROR(VLOOKUP(W$2,BPU_8_M!$A$2:$B$68,2,FALSE),"")</f>
        <v>2018</v>
      </c>
      <c r="X11" s="464" t="str">
        <f>IFERROR(VLOOKUP(X$2,BPU_8_M!$A$2:$B$68,2,FALSE),"")</f>
        <v>Establecimiento de atención primaria</v>
      </c>
      <c r="Y11" s="464" t="str">
        <f>IFERROR(VLOOKUP(Y$2,BPU_8_M!$A$2:$B$68,2,FALSE),"")</f>
        <v>Cobertura de manzanas con población</v>
      </c>
      <c r="Z11" s="464" t="str">
        <f>IFERROR(VLOOKUP(Z$2,BPU_8_M!$A$2:$B$68,2,FALSE),"")</f>
        <v>INE</v>
      </c>
      <c r="AA11" s="464">
        <f>IFERROR(VLOOKUP(AA$2,BPU_8_M!$A$2:$B$68,2,FALSE),"")</f>
        <v>2017</v>
      </c>
      <c r="AB11" s="464" t="str">
        <f>IFERROR(VLOOKUP(AB$2,BPU_8_M!$A$2:$B$68,2,FALSE),"")</f>
        <v>LUC</v>
      </c>
      <c r="AC11" s="464"/>
      <c r="AD11" s="464"/>
      <c r="AE11" s="464"/>
      <c r="AF11" s="464"/>
      <c r="AG11" s="464" t="str">
        <f>IFERROR(VLOOKUP(AG$2,BPU_8_M!$A$2:$B$68,2,FALSE),"")</f>
        <v/>
      </c>
      <c r="AH11" s="464" t="str">
        <f>IFERROR(VLOOKUP(AH$2,BPU_8_M!$A$2:$B$68,2,FALSE),"")</f>
        <v/>
      </c>
      <c r="AI11" s="464" t="str">
        <f>IFERROR(VLOOKUP(AI$2,BPU_8_M!$A$2:$B$68,2,FALSE),"")</f>
        <v/>
      </c>
      <c r="AJ11" s="464" t="str">
        <f>IFERROR(VLOOKUP(AJ$2,BPU_8_M!$A$2:$B$68,2,FALSE),"")</f>
        <v/>
      </c>
    </row>
    <row r="12" spans="1:36" ht="72" x14ac:dyDescent="0.25">
      <c r="A12" s="464" t="str">
        <f>IFERROR(VLOOKUP(A$2,BPU_3_M!$A$2:$B$68,2,FALSE),"")</f>
        <v>BPU_3</v>
      </c>
      <c r="B12" s="464" t="str">
        <f>IFERROR(VLOOKUP(B$2,BPU_3_M!$A$2:$B$68,2,FALSE),"")</f>
        <v>1. Mejor acceso a servicios y equipamientos públicos básicos</v>
      </c>
      <c r="C12" s="464" t="str">
        <f>IFERROR(VLOOKUP(C$2,BPU_3_M!$A$2:$B$68,2,FALSE),"")</f>
        <v>Accesibilidad educación básica</v>
      </c>
      <c r="D12" s="464" t="str">
        <f>IFERROR(VLOOKUP(D$2,BPU_3_M!$A$2:$B$68,2,FALSE),"")</f>
        <v>Distancia a establecimientos de educación básica</v>
      </c>
      <c r="E12" s="464" t="str">
        <f>IFERROR(VLOOKUP(E$2,BPU_3_M!$A$2:$B$68,2,FALSE),"")</f>
        <v>Estructural</v>
      </c>
      <c r="F12" s="464">
        <f>IFERROR(VLOOKUP(F$2,BPU_3_M!$A$2:$B$68,2,FALSE),"")</f>
        <v>2018</v>
      </c>
      <c r="G12" s="464" t="str">
        <f>IFERROR(VLOOKUP(G$2,BPU_3_M!$A$2:$B$68,2,FALSE),"")</f>
        <v>Comunal</v>
      </c>
      <c r="H12" s="109" t="str">
        <f>IFERROR(VLOOKUP(H$2,BPU_3_M!$A$2:$B$68,2,FALSE),"")</f>
        <v>Este indicador mide la distancia mínima promedio ponderada entre el centro geométrico de cada manzana poblada y los establecimientos públicos de educación básica más próximos. 
La distancia se pondera en función de la población (6 a 14 años) a nivel de manzana censal con el total comunal y la distancia se mide a través de redes viales calibradas. Por su parte, el resultado se interpreta para cada comuna de acuerdo con el estándar establecido por el Consejo Nacional de Desarrollo Urbano (CNDU) para este indicador.</v>
      </c>
      <c r="I12" s="464" t="str">
        <f>IFERROR(VLOOKUP(I$2,BPU_3_M!$A$2:$B$68,2,FALSE),"")</f>
        <v>Geoprocesamiento y Análisis de base de datos</v>
      </c>
      <c r="J12" s="464" t="str">
        <f>IFERROR(VLOOKUP(J$2,BPU_3_M!$A$2:$B$68,2,FALSE),"")</f>
        <v>Límite Urbano Censal (LUC) de 117 comunas</v>
      </c>
      <c r="K12" s="464" t="str">
        <f>IFERROR(VLOOKUP(K$2,BPU_3_M!$A$2:$B$68,2,FALSE),"")</f>
        <v>LUC de 117 comunas</v>
      </c>
      <c r="L12" s="464" t="str">
        <f>IFERROR(VLOOKUP(L$2,BPU_3_M!$A$2:$B$68,2,FALSE),"")</f>
        <v>Metros lineales</v>
      </c>
      <c r="M12" s="467">
        <f>IFERROR(VLOOKUP(M$2,BPU_3_M!$A$2:$B$68,2,FALSE),"")</f>
        <v>43557</v>
      </c>
      <c r="N12" s="467">
        <f>IFERROR(VLOOKUP(N$2,BPU_3_M!$A$2:$B$68,2,FALSE),"")</f>
        <v>43667</v>
      </c>
      <c r="O12" s="464" t="str">
        <f>IFERROR(VLOOKUP(O$2,BPU_3_M!$A$2:$B$68,2,FALSE),"")</f>
        <v>Anual</v>
      </c>
      <c r="P12" s="464" t="str">
        <f>IFERROR(VLOOKUP(P$2,BPU_3_M!$A$2:$B$68,2,FALSE),"")</f>
        <v>Educación básica- Educación pública- Distancia- Accesibilidad</v>
      </c>
      <c r="Q12" s="464" t="str">
        <f>IFERROR(VLOOKUP(Q$2,BPU_3_M!$A$2:$B$68,2,FALSE),"")</f>
        <v>Sociedad</v>
      </c>
      <c r="R12" s="464" t="str">
        <f>IFERROR(VLOOKUP(R$2,BPU_3_M!$A$2:$B$68,2,FALSE),"")</f>
        <v>Instituto Nacional de Estadísticas (INE)</v>
      </c>
      <c r="S12" s="109" t="str">
        <f>IFERROR(VLOOKUP(S$2,BPU_3_M!$A$2:$B$68,2,FALSE),"")</f>
        <v>1. En casos excepcionales, el uso de centroides (puntos que definen el centro geométrico de un objeto) distorsiona la distancia entre establecimientos de educación y manzanas cuando éstas son de grandes dimensiones, tendiendo a ampliar las distancias reales.
2. El indicador actualmente solo mide la capacidad de carga de la oferta de educación pública y subvencionada. En el futuro se incorporará la oferta de establecimientos privados.</v>
      </c>
      <c r="T12" s="109" t="str">
        <f>IFERROR(VLOOKUP(T$2,BPU_3_M!$A$2:$B$68,2,FALSE),"")</f>
        <v>BPU_4</v>
      </c>
      <c r="U12" s="464" t="str">
        <f>IFERROR(VLOOKUP(U$2,BPU_3_M!$A$2:$B$68,2,FALSE),"")</f>
        <v>Cobertura de establecimientos de educación básica pública.</v>
      </c>
      <c r="V12" s="464" t="str">
        <f>IFERROR(VLOOKUP(V$2,BPU_3_M!$A$2:$B$68,2,FALSE),"")</f>
        <v>Ministerio de Educación (MINEDUC)</v>
      </c>
      <c r="W12" s="464">
        <f>IFERROR(VLOOKUP(W$2,BPU_3_M!$A$2:$B$68,2,FALSE),"")</f>
        <v>2018</v>
      </c>
      <c r="X12" s="464" t="str">
        <f>IFERROR(VLOOKUP(X$2,BPU_3_M!$A$2:$B$68,2,FALSE),"")</f>
        <v>Comunal</v>
      </c>
      <c r="Y12" s="464" t="str">
        <f>IFERROR(VLOOKUP(Y$2,BPU_3_M!$A$2:$B$68,2,FALSE),"")</f>
        <v xml:space="preserve">Cobertura de ejes viales </v>
      </c>
      <c r="Z12" s="464" t="str">
        <f>IFERROR(VLOOKUP(Z$2,BPU_3_M!$A$2:$B$68,2,FALSE),"")</f>
        <v>INE</v>
      </c>
      <c r="AA12" s="464">
        <f>IFERROR(VLOOKUP(AA$2,BPU_3_M!$A$2:$B$68,2,FALSE),"")</f>
        <v>2017</v>
      </c>
      <c r="AB12" s="464" t="str">
        <f>IFERROR(VLOOKUP(AB$2,BPU_3_M!$A$2:$B$68,2,FALSE),"")</f>
        <v>LUC</v>
      </c>
      <c r="AC12" s="464" t="str">
        <f>IFERROR(VLOOKUP(AC$2,BPU_3_M!$A$2:$B$68,2,FALSE),"")</f>
        <v>Cobertura de manzanas con población</v>
      </c>
      <c r="AD12" s="464" t="str">
        <f>IFERROR(VLOOKUP(AD$2,BPU_3_M!$A$2:$B$68,2,FALSE),"")</f>
        <v>INE</v>
      </c>
      <c r="AE12" s="464">
        <f>IFERROR(VLOOKUP(AE$2,BPU_3_M!$A$2:$B$68,2,FALSE),"")</f>
        <v>2017</v>
      </c>
      <c r="AF12" s="464" t="str">
        <f>IFERROR(VLOOKUP(AF$2,BPU_3_M!$A$2:$B$68,2,FALSE),"")</f>
        <v>LUC</v>
      </c>
      <c r="AG12" s="464" t="str">
        <f>IFERROR(VLOOKUP(AG$2,BPU_3_M!$A$2:$B$68,2,FALSE),"")</f>
        <v/>
      </c>
      <c r="AH12" s="464" t="str">
        <f>IFERROR(VLOOKUP(AH$2,BPU_3_M!$A$2:$B$68,2,FALSE),"")</f>
        <v/>
      </c>
      <c r="AI12" s="464" t="str">
        <f>IFERROR(VLOOKUP(AI$2,BPU_3_M!$A$2:$B$68,2,FALSE),"")</f>
        <v/>
      </c>
      <c r="AJ12" s="464" t="str">
        <f>IFERROR(VLOOKUP(AJ$2,BPU_3_M!$A$2:$B$68,2,FALSE),"")</f>
        <v/>
      </c>
    </row>
    <row r="13" spans="1:36" ht="84" x14ac:dyDescent="0.25">
      <c r="A13" s="464" t="str">
        <f>IFERROR(VLOOKUP(A$2,BPU_4_M!$A$2:$B$67,2,FALSE),"")</f>
        <v>BPU_4</v>
      </c>
      <c r="B13" s="464" t="str">
        <f>IFERROR(VLOOKUP(B$2,BPU_4_M!$A$2:$B$67,2,FALSE),"")</f>
        <v>1. Mejor acceso a servicios y equipamientos públicos básicos</v>
      </c>
      <c r="C13" s="464" t="str">
        <f>IFERROR(VLOOKUP(C$2,BPU_4_M!$A$2:$B$67,2,FALSE),"")</f>
        <v>Accesibilidad educación básica</v>
      </c>
      <c r="D13" s="464" t="str">
        <f>IFERROR(VLOOKUP(D$2,BPU_4_M!$A$2:$B$67,2,FALSE),"")</f>
        <v xml:space="preserve">Razón entre disponibilidad efectiva de matrículas y demanda potencial por educación básica </v>
      </c>
      <c r="E13" s="464" t="str">
        <f>IFERROR(VLOOKUP(E$2,BPU_4_M!$A$2:$B$67,2,FALSE),"")</f>
        <v>Estructural</v>
      </c>
      <c r="F13" s="464">
        <f>IFERROR(VLOOKUP(F$2,BPU_4_M!$A$2:$B$67,2,FALSE),"")</f>
        <v>2018</v>
      </c>
      <c r="G13" s="464" t="str">
        <f>IFERROR(VLOOKUP(G$2,BPU_4_M!$A$2:$B$67,2,FALSE),"")</f>
        <v>Comunal</v>
      </c>
      <c r="H13" s="109" t="str">
        <f>IFERROR(VLOOKUP(H$2,BPU_4_M!$A$2:$B$67,2,FALSE),"")</f>
        <v>Este indicador mide la capacidad de carga de la oferta de educación básica pública y particular subvencionada (instituciones con financiamiento público). La capacidad de carga se mide como la relación entre la disponibilidad efectiva de matrícula en los establecimientos de educación básica y la demanda potencial (cantidad de habitantes entre 6 y 14 años) existente en el área de influencia del establecimiento que corresponde a un radio de 1.000 metros. 
La accesibilidad es particularmente relevante para este nivel educativo, ya que la distancia adquiere un mayor peso a menor edad de los niños/as, pues las posibilidades de movilidad son más restringidas.</v>
      </c>
      <c r="I13" s="464" t="str">
        <f>IFERROR(VLOOKUP(I$2,BPU_4_M!$A$2:$B$67,2,FALSE),"")</f>
        <v>Geoprocesamiento y análisis de bases de datos</v>
      </c>
      <c r="J13" s="464" t="str">
        <f>IFERROR(VLOOKUP(J$2,BPU_4_M!$A$2:$B$67,2,FALSE),"")</f>
        <v>Límite Urbano Censal (LUC) de 117 comunas</v>
      </c>
      <c r="K13" s="464" t="str">
        <f>IFERROR(VLOOKUP(K$2,BPU_4_M!$A$2:$B$67,2,FALSE),"")</f>
        <v>LUC de 117 comunas</v>
      </c>
      <c r="L13" s="464" t="str">
        <f>IFERROR(VLOOKUP(L$2,BPU_4_M!$A$2:$B$67,2,FALSE),"")</f>
        <v>Relación (Matrículas/Población)</v>
      </c>
      <c r="M13" s="467">
        <f>IFERROR(VLOOKUP(M$2,BPU_4_M!$A$2:$B$67,2,FALSE),"")</f>
        <v>43559</v>
      </c>
      <c r="N13" s="467">
        <f>IFERROR(VLOOKUP(N$2,BPU_4_M!$A$2:$B$67,2,FALSE),"")</f>
        <v>43667</v>
      </c>
      <c r="O13" s="464" t="str">
        <f>IFERROR(VLOOKUP(O$2,BPU_4_M!$A$2:$B$67,2,FALSE),"")</f>
        <v>Anual</v>
      </c>
      <c r="P13" s="464" t="str">
        <f>IFERROR(VLOOKUP(P$2,BPU_4_M!$A$2:$B$67,2,FALSE),"")</f>
        <v>Educación- Matrículas- Distancia- Acceso efectivo</v>
      </c>
      <c r="Q13" s="464" t="str">
        <f>IFERROR(VLOOKUP(Q$2,BPU_4_M!$A$2:$B$67,2,FALSE),"")</f>
        <v>Sociedad</v>
      </c>
      <c r="R13" s="464" t="str">
        <f>IFERROR(VLOOKUP(R$2,BPU_4_M!$A$2:$B$67,2,FALSE),"")</f>
        <v>Instituto Nacional de Estadísticas (INE)</v>
      </c>
      <c r="S13" s="109" t="str">
        <f>IFERROR(VLOOKUP(S$2,BPU_4_M!$A$2:$B$67,2,FALSE),"")</f>
        <v>1. En casos excepcionales, el uso de centroides (puntos que definen el centro geométrico de un objeto) distorsiona la distancia entre establecimientos de educación y manzanas cuando éstas son de grandes dimensiones, tendiendo a ampliar las distancias reales.
 2. El indicador actualmente solo mide la capacidad de carga de la oferta de educación pública y subvencionada. En el futuro se incorporará la oferta de establecimientos privados.</v>
      </c>
      <c r="T13" s="109" t="str">
        <f>IFERROR(VLOOKUP(T$2,BPU_4_M!$A$2:$B$67,2,FALSE),"")</f>
        <v>BPU_3</v>
      </c>
      <c r="U13" s="464" t="str">
        <f>IFERROR(VLOOKUP(U$2,BPU_4_M!$A$2:$B$67,2,FALSE),"")</f>
        <v>Cobertura de establecimientos de educación básica pública</v>
      </c>
      <c r="V13" s="464" t="str">
        <f>IFERROR(VLOOKUP(V$2,BPU_4_M!$A$2:$B$67,2,FALSE),"")</f>
        <v>Ministerio de Educación (MINEDUC)</v>
      </c>
      <c r="W13" s="464">
        <f>IFERROR(VLOOKUP(W$2,BPU_4_M!$A$2:$B$67,2,FALSE),"")</f>
        <v>2018</v>
      </c>
      <c r="X13" s="464" t="str">
        <f>IFERROR(VLOOKUP(X$2,BPU_4_M!$A$2:$B$67,2,FALSE),"")</f>
        <v>Comunal</v>
      </c>
      <c r="Y13" s="464" t="str">
        <f>IFERROR(VLOOKUP(Y$2,BPU_4_M!$A$2:$B$67,2,FALSE),"")</f>
        <v xml:space="preserve">Cobertura de ejes viales </v>
      </c>
      <c r="Z13" s="464" t="str">
        <f>IFERROR(VLOOKUP(Z$2,BPU_4_M!$A$2:$B$67,2,FALSE),"")</f>
        <v>INE</v>
      </c>
      <c r="AA13" s="464">
        <f>IFERROR(VLOOKUP(AA$2,BPU_4_M!$A$2:$B$67,2,FALSE),"")</f>
        <v>2017</v>
      </c>
      <c r="AB13" s="464" t="str">
        <f>IFERROR(VLOOKUP(AB$2,BPU_4_M!$A$2:$B$67,2,FALSE),"")</f>
        <v>LUC</v>
      </c>
      <c r="AC13" s="464" t="str">
        <f>IFERROR(VLOOKUP(AC$2,BPU_4_M!$A$2:$B$67,2,FALSE),"")</f>
        <v>Cobertura de manzanas con población</v>
      </c>
      <c r="AD13" s="464" t="str">
        <f>IFERROR(VLOOKUP(AD$2,BPU_4_M!$A$2:$B$67,2,FALSE),"")</f>
        <v>INE</v>
      </c>
      <c r="AE13" s="464">
        <f>IFERROR(VLOOKUP(AE$2,BPU_4_M!$A$2:$B$67,2,FALSE),"")</f>
        <v>2017</v>
      </c>
      <c r="AF13" s="464" t="str">
        <f>IFERROR(VLOOKUP(AF$2,BPU_4_M!$A$2:$B$67,2,FALSE),"")</f>
        <v>LUC</v>
      </c>
      <c r="AG13" s="464" t="str">
        <f>IFERROR(VLOOKUP(AG$2,BPU_4_M!$A$2:$B$67,2,FALSE),"")</f>
        <v>Matriculas por establecimiento</v>
      </c>
      <c r="AH13" s="464" t="str">
        <f>IFERROR(VLOOKUP(AH$2,BPU_4_M!$A$2:$B$67,2,FALSE),"")</f>
        <v>Ministerio de Educación</v>
      </c>
      <c r="AI13" s="464">
        <f>IFERROR(VLOOKUP(AI$2,BPU_4_M!$A$2:$B$67,2,FALSE),"")</f>
        <v>2018</v>
      </c>
      <c r="AJ13" s="464" t="str">
        <f>IFERROR(VLOOKUP(AJ$2,BPU_4_M!$A$2:$B$67,2,FALSE),"")</f>
        <v>Comunal</v>
      </c>
    </row>
    <row r="14" spans="1:36" ht="84" x14ac:dyDescent="0.25">
      <c r="A14" s="464" t="str">
        <f>IFERROR(VLOOKUP(A$2,BPU_1_M!$A$2:$B$68,2,FALSE),"")</f>
        <v>BPU_1</v>
      </c>
      <c r="B14" s="464" t="str">
        <f>IFERROR(VLOOKUP(B$2,BPU_1_M!$A$2:$B$68,2,FALSE),"")</f>
        <v>1. Mejor acceso a servicios y equipamientos públicos básicos</v>
      </c>
      <c r="C14" s="464" t="str">
        <f>IFERROR(VLOOKUP(C$2,BPU_1_M!$A$2:$B$68,2,FALSE),"")</f>
        <v>Accesibilidad educación inicial</v>
      </c>
      <c r="D14" s="464" t="str">
        <f>IFERROR(VLOOKUP(D$2,BPU_1_M!$A$2:$B$68,2,FALSE),"")</f>
        <v>Distancia a establecimientos de educación inicial</v>
      </c>
      <c r="E14" s="464" t="str">
        <f>IFERROR(VLOOKUP(E$2,BPU_1_M!$A$2:$B$68,2,FALSE),"")</f>
        <v>Estructural</v>
      </c>
      <c r="F14" s="464">
        <f>IFERROR(VLOOKUP(F$2,BPU_1_M!$A$2:$B$68,2,FALSE),"")</f>
        <v>2018</v>
      </c>
      <c r="G14" s="464" t="str">
        <f>IFERROR(VLOOKUP(G$2,BPU_1_M!$A$2:$B$68,2,FALSE),"")</f>
        <v>Comunal</v>
      </c>
      <c r="H14" s="109" t="str">
        <f>IFERROR(VLOOKUP(H$2,BPU_1_M!$A$2:$B$68,2,FALSE),"")</f>
        <v>Este indicador mide la distancia mínima promedio ponderada entre el centro geométrico de cada manzana poblada y los establecimientos de educación inicial más próximo. La distancia se pondera en función de la población (0 a 5 años) a nivel de manzana con el total comunal y la distancia se mide a través de redes viales calibradas.
Por su parte, el resultado se interpreta para cada comuna de acuerdo con el estándar establecido por el Consejo Nacional de Desarrollo Urbano (CNDU) para este indicador.</v>
      </c>
      <c r="I14" s="464" t="str">
        <f>IFERROR(VLOOKUP(I$2,BPU_1_M!$A$2:$B$68,2,FALSE),"")</f>
        <v>Geoprocesamiento y análisis de bases de datos</v>
      </c>
      <c r="J14" s="464" t="str">
        <f>IFERROR(VLOOKUP(J$2,BPU_1_M!$A$2:$B$68,2,FALSE),"")</f>
        <v>Límite Urbano Censal (LUC) de 117 comunas</v>
      </c>
      <c r="K14" s="464" t="str">
        <f>IFERROR(VLOOKUP(K$2,BPU_1_M!$A$2:$B$68,2,FALSE),"")</f>
        <v>LUC de 117 comunas</v>
      </c>
      <c r="L14" s="464" t="str">
        <f>IFERROR(VLOOKUP(L$2,BPU_1_M!$A$2:$B$68,2,FALSE),"")</f>
        <v>Metros lineales</v>
      </c>
      <c r="M14" s="467">
        <f>IFERROR(VLOOKUP(M$2,BPU_1_M!$A$2:$B$68,2,FALSE),"")</f>
        <v>43557</v>
      </c>
      <c r="N14" s="467">
        <f>IFERROR(VLOOKUP(N$2,BPU_1_M!$A$2:$B$68,2,FALSE),"")</f>
        <v>43667</v>
      </c>
      <c r="O14" s="464" t="str">
        <f>IFERROR(VLOOKUP(O$2,BPU_1_M!$A$2:$B$68,2,FALSE),"")</f>
        <v>Anual</v>
      </c>
      <c r="P14" s="464" t="str">
        <f>IFERROR(VLOOKUP(P$2,BPU_1_M!$A$2:$B$68,2,FALSE),"")</f>
        <v>Educación Inicial Jardines Infantiles- Accesibilidad- Distancia</v>
      </c>
      <c r="Q14" s="464" t="str">
        <f>IFERROR(VLOOKUP(Q$2,BPU_1_M!$A$2:$B$68,2,FALSE),"")</f>
        <v>Sociedad</v>
      </c>
      <c r="R14" s="464" t="str">
        <f>IFERROR(VLOOKUP(R$2,BPU_1_M!$A$2:$B$68,2,FALSE),"")</f>
        <v>Instituto Nacional de Estadísticas (INE)</v>
      </c>
      <c r="S14" s="109" t="str">
        <f>IFERROR(VLOOKUP(S$2,BPU_1_M!$A$2:$B$68,2,FALSE),"")</f>
        <v>1. En casos excepcionales, el uso de centroides (puntos que definen el centro geométrico de un objeto) distorsiona la distancia entre áreas verdes y manzanas cuando éstas son de grandes dimensiones, tendiendo a ampliar las distancias reales.
2. La red vial utilizada no presenta un atributo que permita discriminar funcionalidad y uso. Esto implica asumir traslados uniformes por toda la red.
3. La red vial utilizada no presenta un atributo que permita identificar pendientes topográficas. Esto implica asumir traslados uniformes por toda la red.</v>
      </c>
      <c r="T14" s="109" t="str">
        <f>IFERROR(VLOOKUP(T$2,BPU_1_M!$A$2:$B$68,2,FALSE),"")</f>
        <v>No tiene</v>
      </c>
      <c r="U14" s="464" t="str">
        <f>IFERROR(VLOOKUP(U$2,BPU_1_M!$A$2:$B$68,2,FALSE),"")</f>
        <v>Coberturas de establecimientos de la Junta Nacional de Jardines Infantiles (JUNJI) - Fundación Integra</v>
      </c>
      <c r="V14" s="464" t="str">
        <f>IFERROR(VLOOKUP(V$2,BPU_1_M!$A$2:$B$68,2,FALSE),"")</f>
        <v>Ministerio de Educación (MINEDUC)</v>
      </c>
      <c r="W14" s="464">
        <f>IFERROR(VLOOKUP(W$2,BPU_1_M!$A$2:$B$68,2,FALSE),"")</f>
        <v>2018</v>
      </c>
      <c r="X14" s="464" t="str">
        <f>IFERROR(VLOOKUP(X$2,BPU_1_M!$A$2:$B$68,2,FALSE),"")</f>
        <v>Comunal</v>
      </c>
      <c r="Y14" s="464" t="str">
        <f>IFERROR(VLOOKUP(Y$2,BPU_1_M!$A$2:$B$68,2,FALSE),"")</f>
        <v xml:space="preserve">Cobertura de ejes viales </v>
      </c>
      <c r="Z14" s="464" t="str">
        <f>IFERROR(VLOOKUP(Z$2,BPU_1_M!$A$2:$B$68,2,FALSE),"")</f>
        <v>INE</v>
      </c>
      <c r="AA14" s="464">
        <f>IFERROR(VLOOKUP(AA$2,BPU_1_M!$A$2:$B$68,2,FALSE),"")</f>
        <v>2017</v>
      </c>
      <c r="AB14" s="464" t="str">
        <f>IFERROR(VLOOKUP(AB$2,BPU_1_M!$A$2:$B$68,2,FALSE),"")</f>
        <v>LUC</v>
      </c>
      <c r="AC14" s="464" t="str">
        <f>IFERROR(VLOOKUP(AC$2,BPU_1_M!$A$2:$B$68,2,FALSE),"")</f>
        <v>Cobertura de manzanas con población</v>
      </c>
      <c r="AD14" s="464" t="str">
        <f>IFERROR(VLOOKUP(AD$2,BPU_1_M!$A$2:$B$68,2,FALSE),"")</f>
        <v>INE</v>
      </c>
      <c r="AE14" s="464">
        <f>IFERROR(VLOOKUP(AE$2,BPU_1_M!$A$2:$B$68,2,FALSE),"")</f>
        <v>2017</v>
      </c>
      <c r="AF14" s="464" t="str">
        <f>IFERROR(VLOOKUP(AF$2,BPU_1_M!$A$2:$B$68,2,FALSE),"")</f>
        <v>LUC</v>
      </c>
      <c r="AG14" s="464" t="str">
        <f>IFERROR(VLOOKUP(AG$2,BPU_1_M!$A$2:$B$68,2,FALSE),"")</f>
        <v/>
      </c>
      <c r="AH14" s="464" t="str">
        <f>IFERROR(VLOOKUP(AH$2,BPU_1_M!$A$2:$B$68,2,FALSE),"")</f>
        <v/>
      </c>
      <c r="AI14" s="464" t="str">
        <f>IFERROR(VLOOKUP(AI$2,BPU_1_M!$A$2:$B$68,2,FALSE),"")</f>
        <v/>
      </c>
      <c r="AJ14" s="464" t="str">
        <f>IFERROR(VLOOKUP(AJ$2,BPU_1_M!$A$2:$B$68,2,FALSE),"")</f>
        <v/>
      </c>
    </row>
    <row r="15" spans="1:36" ht="48" x14ac:dyDescent="0.25">
      <c r="A15" s="464" t="str">
        <f>IFERROR(VLOOKUP(A$2,BPU_25_M!$A$2:$B$73,2,FALSE),"")</f>
        <v>BPU_25</v>
      </c>
      <c r="B15" s="464" t="str">
        <f>IFERROR(VLOOKUP(B$2,BPU_25_M!$A$2:$B$73,2,FALSE),"")</f>
        <v xml:space="preserve">2. Mejor acceso a movilidad sustentable </v>
      </c>
      <c r="C15" s="464" t="str">
        <f>IFERROR(VLOOKUP(C$2,BPU_25_M!$A$2:$B$73,2,FALSE),"")</f>
        <v>Accesibilidad y cobertura del transporte público</v>
      </c>
      <c r="D15" s="464" t="str">
        <f>IFERROR(VLOOKUP(D$2,BPU_25_M!$A$2:$B$73,2,FALSE),"")</f>
        <v>Distancia a paraderos de transporte público mayor</v>
      </c>
      <c r="E15" s="464" t="str">
        <f>IFERROR(VLOOKUP(E$2,BPU_25_M!$A$2:$B$73,2,FALSE),"")</f>
        <v>Estructural</v>
      </c>
      <c r="F15" s="464" t="str">
        <f>IFERROR(VLOOKUP(F$2,BPU_25_M!$A$2:$B$73,2,FALSE),"")</f>
        <v>2015 - 2016 - 2017 - 2018</v>
      </c>
      <c r="G15" s="464" t="str">
        <f>IFERROR(VLOOKUP(G$2,BPU_25_M!$A$2:$B$73,2,FALSE),"")</f>
        <v>Comunal</v>
      </c>
      <c r="H15" s="109" t="str">
        <f>IFERROR(VLOOKUP(H$2,BPU_25_M!$A$2:$B$73,2,FALSE),"")</f>
        <v>El indicador expresa valores de distancia desde un origen determinado respecto del paradero de transporte público. La distancia se mide a través de redes viales calibradas, desde el centro geométrico de cada manzana hasta el paradero público mayor más próximo, mientras que, para su agregación territorial, dicha distancia se pondera en función de la población a nivel de manzana.</v>
      </c>
      <c r="I15" s="464" t="str">
        <f>IFERROR(VLOOKUP(I$2,BPU_25_M!$A$2:$B$73,2,FALSE),"")</f>
        <v>Geoprocesamiento y análisis de base de datos</v>
      </c>
      <c r="J15" s="464" t="str">
        <f>IFERROR(VLOOKUP(J$2,BPU_25_M!$A$2:$B$73,2,FALSE),"")</f>
        <v>Límite Urbano Censal (LUC) de 117 comunas</v>
      </c>
      <c r="K15" s="464" t="str">
        <f>IFERROR(VLOOKUP(K$2,BPU_25_M!$A$2:$B$73,2,FALSE),"")</f>
        <v>87 comunas</v>
      </c>
      <c r="L15" s="464" t="str">
        <f>IFERROR(VLOOKUP(L$2,BPU_25_M!$A$2:$B$73,2,FALSE),"")</f>
        <v>Metros lineales</v>
      </c>
      <c r="M15" s="467">
        <f>IFERROR(VLOOKUP(M$2,BPU_25_M!$A$2:$B$73,2,FALSE),"")</f>
        <v>43090</v>
      </c>
      <c r="N15" s="467">
        <f>IFERROR(VLOOKUP(N$2,BPU_25_M!$A$2:$B$73,2,FALSE),"")</f>
        <v>43676</v>
      </c>
      <c r="O15" s="464" t="str">
        <f>IFERROR(VLOOKUP(O$2,BPU_25_M!$A$2:$B$73,2,FALSE),"")</f>
        <v>5 años</v>
      </c>
      <c r="P15" s="464" t="str">
        <f>IFERROR(VLOOKUP(P$2,BPU_25_M!$A$2:$B$73,2,FALSE),"")</f>
        <v>Paraderos - Transporte público - Distancia</v>
      </c>
      <c r="Q15" s="464" t="str">
        <f>IFERROR(VLOOKUP(Q$2,BPU_25_M!$A$2:$B$73,2,FALSE),"")</f>
        <v>Movilidad</v>
      </c>
      <c r="R15" s="464" t="str">
        <f>IFERROR(VLOOKUP(R$2,BPU_25_M!$A$2:$B$73,2,FALSE),"")</f>
        <v>Instituto Nacional de Estadísticas (INE)</v>
      </c>
      <c r="S15" s="109" t="str">
        <f>IFERROR(VLOOKUP(S$2,BPU_25_M!$A$2:$B$73,2,FALSE),"")</f>
        <v>No se identifican limitaciones para el cálculo del indicador a la fecha de su actualización.</v>
      </c>
      <c r="T15" s="109" t="str">
        <f>IFERROR(VLOOKUP(T$2,BPU_25_M!$A$2:$B$73,2,FALSE),"")</f>
        <v>No tiene</v>
      </c>
      <c r="U15" s="464" t="str">
        <f>IFERROR(VLOOKUP(U$2,BPU_25_M!$A$2:$B$73,2,FALSE),"")</f>
        <v>Localización de paraderos</v>
      </c>
      <c r="V15" s="464" t="str">
        <f>IFERROR(VLOOKUP(V$2,BPU_25_M!$A$2:$B$73,2,FALSE),"")</f>
        <v>Subsecretaría de Transporte (SUBTRANS)</v>
      </c>
      <c r="W15" s="464" t="str">
        <f>IFERROR(VLOOKUP(W$2,BPU_25_M!$A$2:$B$73,2,FALSE),"")</f>
        <v>2015 - 2016 - 2017 - 2018</v>
      </c>
      <c r="X15" s="464" t="str">
        <f>IFERROR(VLOOKUP(X$2,BPU_25_M!$A$2:$B$73,2,FALSE),"")</f>
        <v xml:space="preserve">Comunal </v>
      </c>
      <c r="Y15" s="464" t="str">
        <f>IFERROR(VLOOKUP(Y$2,BPU_25_M!$A$2:$B$73,2,FALSE),"")</f>
        <v>Cobertura de ejes viales</v>
      </c>
      <c r="Z15" s="464" t="str">
        <f>IFERROR(VLOOKUP(Z$2,BPU_25_M!$A$2:$B$73,2,FALSE),"")</f>
        <v>INE</v>
      </c>
      <c r="AA15" s="464">
        <f>IFERROR(VLOOKUP(AA$2,BPU_25_M!$A$2:$B$73,2,FALSE),"")</f>
        <v>2017</v>
      </c>
      <c r="AB15" s="464" t="str">
        <f>IFERROR(VLOOKUP(AB$2,BPU_25_M!$A$2:$B$73,2,FALSE),"")</f>
        <v>LUC</v>
      </c>
      <c r="AC15" s="464" t="str">
        <f>IFERROR(VLOOKUP(AC$2,BPU_25_M!$A$2:$B$73,2,FALSE),"")</f>
        <v>Cobertura de manzanas con población</v>
      </c>
      <c r="AD15" s="464" t="str">
        <f>IFERROR(VLOOKUP(AD$2,BPU_25_M!$A$2:$B$73,2,FALSE),"")</f>
        <v>INE</v>
      </c>
      <c r="AE15" s="464">
        <f>IFERROR(VLOOKUP(AE$2,BPU_25_M!$A$2:$B$73,2,FALSE),"")</f>
        <v>2017</v>
      </c>
      <c r="AF15" s="464" t="str">
        <f>IFERROR(VLOOKUP(AF$2,BPU_25_M!$A$2:$B$73,2,FALSE),"")</f>
        <v>LUC</v>
      </c>
      <c r="AG15" s="464" t="str">
        <f>IFERROR(VLOOKUP(AG$2,BPU_25_M!$A$2:$B$73,2,FALSE),"")</f>
        <v/>
      </c>
      <c r="AH15" s="464" t="str">
        <f>IFERROR(VLOOKUP(AH$2,BPU_25_M!$A$2:$B$73,2,FALSE),"")</f>
        <v/>
      </c>
      <c r="AI15" s="464" t="str">
        <f>IFERROR(VLOOKUP(AI$2,BPU_25_M!$A$2:$B$73,2,FALSE),"")</f>
        <v/>
      </c>
      <c r="AJ15" s="464" t="str">
        <f>IFERROR(VLOOKUP(AJ$2,BPU_25_M!$A$2:$B$73,2,FALSE),"")</f>
        <v/>
      </c>
    </row>
    <row r="16" spans="1:36" ht="192" x14ac:dyDescent="0.25">
      <c r="A16" s="464" t="str">
        <f>IFERROR(VLOOKUP(A$2,BPU_26_M!$A$2:$B$68,2,FALSE),"")</f>
        <v>BPU_26</v>
      </c>
      <c r="B16" s="464" t="str">
        <f>IFERROR(VLOOKUP(B$2,BPU_26_M!$A$2:$B$68,2,FALSE),"")</f>
        <v>2. Mejor acceso a movilidad sustentable</v>
      </c>
      <c r="C16" s="464" t="str">
        <f>IFERROR(VLOOKUP(C$2,BPU_26_M!$A$2:$B$68,2,FALSE),"")</f>
        <v>Accesibilidad y cobertura del transporte público</v>
      </c>
      <c r="D16" s="464" t="str">
        <f>IFERROR(VLOOKUP(D$2,BPU_26_M!$A$2:$B$68,2,FALSE),"")</f>
        <v>Densidad de oferta planificada de transporte público mayor en periodo punta mañana, por persona</v>
      </c>
      <c r="E16" s="464" t="str">
        <f>IFERROR(VLOOKUP(E$2,BPU_26_M!$A$2:$B$68,2,FALSE),"")</f>
        <v>Estructural</v>
      </c>
      <c r="F16" s="464" t="str">
        <f>IFERROR(VLOOKUP(F$2,BPU_26_M!$A$2:$B$68,2,FALSE),"")</f>
        <v>2015 - 2016 - 2017 - 2018</v>
      </c>
      <c r="G16" s="464" t="str">
        <f>IFERROR(VLOOKUP(G$2,BPU_26_M!$A$2:$B$68,2,FALSE),"")</f>
        <v>Comunal</v>
      </c>
      <c r="H16" s="109" t="str">
        <f>IFERROR(VLOOKUP(H$2,BPU_26_M!$A$2:$B$68,2,FALSE),"")</f>
        <v xml:space="preserve">Este indicador promedia la frecuencia, por habitante, de los servicios de Transporte Público (TP) mayor planificados y accesibles durante una hora de Periodo Punta Mañana (PPM). Se calcula espacialmente para cada manzana censal, valorizándola en cuanto a su oferta mediante la construcción de buffers en torno a las estaciones y paraderos de TP mayor (800 metros para metro o intermodales y 500 metros para buses). Para su agregación a nivel comunal se calcula el promedio de la frecuencia per cápita por manzana. Este valor entrega una visión del nivel de cobertura y accesibilidad del TP mayor en la comuna. </v>
      </c>
      <c r="I16" s="464" t="str">
        <f>IFERROR(VLOOKUP(I$2,BPU_26_M!$A$2:$B$68,2,FALSE),"")</f>
        <v>Análisis y procesamiento de base de datos. Geoprocesamiento.</v>
      </c>
      <c r="J16" s="464" t="str">
        <f>IFERROR(VLOOKUP(J$2,BPU_26_M!$A$2:$B$68,2,FALSE),"")</f>
        <v>117 comunas</v>
      </c>
      <c r="K16" s="464" t="str">
        <f>IFERROR(VLOOKUP(K$2,BPU_26_M!$A$2:$B$68,2,FALSE),"")</f>
        <v>64 comunas</v>
      </c>
      <c r="L16" s="464" t="str">
        <f>IFERROR(VLOOKUP(L$2,BPU_26_M!$A$2:$B$68,2,FALSE),"")</f>
        <v>Promedio per cápita de frecuencia de transporte público mayor</v>
      </c>
      <c r="M16" s="467">
        <f>IFERROR(VLOOKUP(M$2,BPU_26_M!$A$2:$B$68,2,FALSE),"")</f>
        <v>43098</v>
      </c>
      <c r="N16" s="467">
        <f>IFERROR(VLOOKUP(N$2,BPU_26_M!$A$2:$B$68,2,FALSE),"")</f>
        <v>43822</v>
      </c>
      <c r="O16" s="464" t="str">
        <f>IFERROR(VLOOKUP(O$2,BPU_26_M!$A$2:$B$68,2,FALSE),"")</f>
        <v>Anual: según disponibilidad de la fuente</v>
      </c>
      <c r="P16" s="464" t="str">
        <f>IFERROR(VLOOKUP(P$2,BPU_26_M!$A$2:$B$68,2,FALSE),"")</f>
        <v>Transporte público - Cobertura de servicios - Movilidad.</v>
      </c>
      <c r="Q16" s="464" t="str">
        <f>IFERROR(VLOOKUP(Q$2,BPU_26_M!$A$2:$B$68,2,FALSE),"")</f>
        <v>Movilidad</v>
      </c>
      <c r="R16" s="464" t="str">
        <f>IFERROR(VLOOKUP(R$2,BPU_26_M!$A$2:$B$68,2,FALSE),"")</f>
        <v>Instituto Nacional de Estadísticas (INE)</v>
      </c>
      <c r="S16" s="109" t="str">
        <f>IFERROR(VLOOKUP(S$2,BPU_26_M!$A$2:$B$68,2,FALSE),"")</f>
        <v>La fuente de información para 3 ciudades (Copiapó, Coyhaique y Punta Arenas) no pudo ser procesada debido a que no hay registro de horario para todas las detenciones en los paraderos de transporte público mayor de esas ciudades.</v>
      </c>
      <c r="T16" s="109" t="str">
        <f>IFERROR(VLOOKUP(T$2,BPU_26_M!$A$2:$B$68,2,FALSE),"")</f>
        <v>BPU_26*, BPU_26b.</v>
      </c>
      <c r="U16" s="464" t="str">
        <f>IFERROR(VLOOKUP(U$2,BPU_26_M!$A$2:$B$68,2,FALSE),"")</f>
        <v>General Transit Feed Specification (GTFS) para cada ciudad.</v>
      </c>
      <c r="V16" s="464" t="str">
        <f>IFERROR(VLOOKUP(V$2,BPU_26_M!$A$2:$B$68,2,FALSE),"")</f>
        <v>Subsecretaría de Transporte (SUBTRANS)</v>
      </c>
      <c r="W16" s="464" t="str">
        <f>IFERROR(VLOOKUP(W$2,BPU_26_M!$A$2:$B$68,2,FALSE),"")</f>
        <v xml:space="preserve">La Serena/Coquimbo, Temuco Padre las Casas - 2015, Gran Valparaíso, Antofagasta, Puerto Montt, Puerto Varas, Osorno, Castro, Temuco Padre las Casas - 2016, Arica, Iquique/Alto Hospicio, Gran Concepción, Valdivia - 2017, Gran Santiago - 2018.  </v>
      </c>
      <c r="X16" s="464" t="str">
        <f>IFERROR(VLOOKUP(X$2,BPU_26_M!$A$2:$B$68,2,FALSE),"")</f>
        <v>Paraderos y estaciones (con coordenadas), recorridos (con frecuencia según tipo de día y periodo, con secuencia de paraderos o estaciones).</v>
      </c>
      <c r="Y16" s="464" t="str">
        <f>IFERROR(VLOOKUP(Y$2,BPU_26_M!$A$2:$B$68,2,FALSE),"")</f>
        <v>Manzanas censales con dato de población.</v>
      </c>
      <c r="Z16" s="464" t="str">
        <f>IFERROR(VLOOKUP(Z$2,BPU_26_M!$A$2:$B$68,2,FALSE),"")</f>
        <v>INE</v>
      </c>
      <c r="AA16" s="464">
        <f>IFERROR(VLOOKUP(AA$2,BPU_26_M!$A$2:$B$68,2,FALSE),"")</f>
        <v>2016</v>
      </c>
      <c r="AB16" s="464" t="str">
        <f>IFERROR(VLOOKUP(AB$2,BPU_26_M!$A$2:$B$68,2,FALSE),"")</f>
        <v>Manzanas censales.</v>
      </c>
      <c r="AC16" s="464"/>
      <c r="AD16" s="464"/>
      <c r="AE16" s="464"/>
      <c r="AF16" s="464"/>
      <c r="AG16" s="464" t="str">
        <f>IFERROR(VLOOKUP(AG$2,BPU_26_M!$A$2:$B$68,2,FALSE),"")</f>
        <v/>
      </c>
      <c r="AH16" s="464" t="str">
        <f>IFERROR(VLOOKUP(AH$2,BPU_26_M!$A$2:$B$68,2,FALSE),"")</f>
        <v/>
      </c>
      <c r="AI16" s="464" t="str">
        <f>IFERROR(VLOOKUP(AI$2,BPU_26_M!$A$2:$B$68,2,FALSE),"")</f>
        <v/>
      </c>
      <c r="AJ16" s="464" t="str">
        <f>IFERROR(VLOOKUP(AJ$2,BPU_26_M!$A$2:$B$68,2,FALSE),"")</f>
        <v/>
      </c>
    </row>
    <row r="17" spans="1:36" ht="120" x14ac:dyDescent="0.25">
      <c r="A17" s="464" t="str">
        <f>IFERROR(VLOOKUP(A$2,BPU_26x_M!$A$2:$B$68,2,FALSE),"")</f>
        <v>BPU_26*</v>
      </c>
      <c r="B17" s="464" t="str">
        <f>IFERROR(VLOOKUP(B$2,BPU_26x_M!$A$2:$B$68,2,FALSE),"")</f>
        <v>2. Mejor acceso a movilidad sustentable</v>
      </c>
      <c r="C17" s="464" t="str">
        <f>IFERROR(VLOOKUP(C$2,BPU_26x_M!$A$2:$B$68,2,FALSE),"")</f>
        <v>Accesibilidad y cobertura del transporte público</v>
      </c>
      <c r="D17" s="464" t="str">
        <f>IFERROR(VLOOKUP(D$2,BPU_26x_M!$A$2:$B$68,2,FALSE),"")</f>
        <v>Densidad de la oferta real de transporte público mayor en periodo punta mañana, por persona</v>
      </c>
      <c r="E17" s="464" t="str">
        <f>IFERROR(VLOOKUP(E$2,BPU_26x_M!$A$2:$B$68,2,FALSE),"")</f>
        <v>Complementario</v>
      </c>
      <c r="F17" s="464">
        <f>IFERROR(VLOOKUP(F$2,BPU_26x_M!$A$2:$B$68,2,FALSE),"")</f>
        <v>2018</v>
      </c>
      <c r="G17" s="464" t="str">
        <f>IFERROR(VLOOKUP(G$2,BPU_26x_M!$A$2:$B$68,2,FALSE),"")</f>
        <v>Comunal</v>
      </c>
      <c r="H17" s="109" t="str">
        <f>IFERROR(VLOOKUP(H$2,BPU_26x_M!$A$2:$B$68,2,FALSE),"")</f>
        <v>Este indicador promedia la frecuencia real por habitante de los servicios de Transporte Público (en adelante TP) mayor accesibles durante una hora de Periodo Punta Mañana (PPM), ajustada según el Índice de Cumplimiento de Frecuencia (en adelante ICF). Se calcula espacialmente para cada manzana censal, valorizándola en cuanto a su oferta mediante la construcción de buffers en torno a las estaciones y paraderos de TP mayor (800 metros para metro o intermodal y 500 metros para buses). Para su agregación a nivel comunal se calcula el promedio de la frecuencia per cápita por manzana. Este valor entrega una visión del nivel de cobertura y accesibilidad del TP mayor en la comuna.</v>
      </c>
      <c r="I17" s="464" t="str">
        <f>IFERROR(VLOOKUP(I$2,BPU_26x_M!$A$2:$B$68,2,FALSE),"")</f>
        <v>Análisis y procesamiento de base de datos. Geoprocesamiento.</v>
      </c>
      <c r="J17" s="464" t="str">
        <f>IFERROR(VLOOKUP(J$2,BPU_26x_M!$A$2:$B$68,2,FALSE),"")</f>
        <v>117 comunas</v>
      </c>
      <c r="K17" s="464" t="str">
        <f>IFERROR(VLOOKUP(K$2,BPU_26x_M!$A$2:$B$68,2,FALSE),"")</f>
        <v>34 comunas</v>
      </c>
      <c r="L17" s="464" t="str">
        <f>IFERROR(VLOOKUP(L$2,BPU_26x_M!$A$2:$B$68,2,FALSE),"")</f>
        <v>Promedio per cápita de frecuencia de transporte público mayor ajustada según el ICF.</v>
      </c>
      <c r="M17" s="467">
        <f>IFERROR(VLOOKUP(M$2,BPU_26x_M!$A$2:$B$68,2,FALSE),"")</f>
        <v>43098</v>
      </c>
      <c r="N17" s="467">
        <f>IFERROR(VLOOKUP(N$2,BPU_26x_M!$A$2:$B$68,2,FALSE),"")</f>
        <v>43830</v>
      </c>
      <c r="O17" s="464" t="str">
        <f>IFERROR(VLOOKUP(O$2,BPU_26x_M!$A$2:$B$68,2,FALSE),"")</f>
        <v>Anual: según disponibilidad de la fuente</v>
      </c>
      <c r="P17" s="464" t="str">
        <f>IFERROR(VLOOKUP(P$2,BPU_26x_M!$A$2:$B$68,2,FALSE),"")</f>
        <v>Transporte público - Cobertura real de servicios - Movilidad.</v>
      </c>
      <c r="Q17" s="464" t="str">
        <f>IFERROR(VLOOKUP(Q$2,BPU_26x_M!$A$2:$B$68,2,FALSE),"")</f>
        <v>Movilidad</v>
      </c>
      <c r="R17" s="464" t="str">
        <f>IFERROR(VLOOKUP(R$2,BPU_26x_M!$A$2:$B$68,2,FALSE),"")</f>
        <v>Instituto Nacional de Estadísticas (INE)</v>
      </c>
      <c r="S17" s="109" t="str">
        <f>IFERROR(VLOOKUP(S$2,BPU_26x_M!$A$2:$B$68,2,FALSE),"")</f>
        <v>Los ICF están disponibles solo para la Ciudad de Santiago, lo que limita la cobertura territorial del indicador.</v>
      </c>
      <c r="T17" s="109" t="str">
        <f>IFERROR(VLOOKUP(T$2,BPU_26x_M!$A$2:$B$68,2,FALSE),"")</f>
        <v>BPU_26, BPU_26b.</v>
      </c>
      <c r="U17" s="464" t="str">
        <f>IFERROR(VLOOKUP(U$2,BPU_26x_M!$A$2:$B$68,2,FALSE),"")</f>
        <v>General Transit Feed Specification (GTFS) para cada ciudad.</v>
      </c>
      <c r="V17" s="464" t="str">
        <f>IFERROR(VLOOKUP(V$2,BPU_26x_M!$A$2:$B$68,2,FALSE),"")</f>
        <v>Subsecretaría de Transporte (SUBTRANS)</v>
      </c>
      <c r="W17" s="464">
        <f>IFERROR(VLOOKUP(W$2,BPU_26x_M!$A$2:$B$68,2,FALSE),"")</f>
        <v>2018</v>
      </c>
      <c r="X17" s="464" t="str">
        <f>IFERROR(VLOOKUP(X$2,BPU_26x_M!$A$2:$B$68,2,FALSE),"")</f>
        <v>Paraderos y estaciones (con coordenadas), recorridos (con frecuencia según tipo de día y periodo, con secuencia de paraderos o estaciones).</v>
      </c>
      <c r="Y17" s="464" t="str">
        <f>IFERROR(VLOOKUP(Y$2,BPU_26x_M!$A$2:$B$68,2,FALSE),"")</f>
        <v>ICF</v>
      </c>
      <c r="Z17" s="464" t="str">
        <f>IFERROR(VLOOKUP(Z$2,BPU_26x_M!$A$2:$B$68,2,FALSE),"")</f>
        <v>Directorio de Transporte Público Metropolitano (DTPM)</v>
      </c>
      <c r="AA17" s="464">
        <f>IFERROR(VLOOKUP(AA$2,BPU_26x_M!$A$2:$B$68,2,FALSE),"")</f>
        <v>2017</v>
      </c>
      <c r="AB17" s="464" t="str">
        <f>IFERROR(VLOOKUP(AB$2,BPU_26x_M!$A$2:$B$68,2,FALSE),"")</f>
        <v>Comunal</v>
      </c>
      <c r="AC17" s="464" t="str">
        <f>IFERROR(VLOOKUP(AC$2,BPU_26x_M!$A$2:$B$68,2,FALSE),"")</f>
        <v>Manzanas censales con datos de población.</v>
      </c>
      <c r="AD17" s="464" t="str">
        <f>IFERROR(VLOOKUP(AD$2,BPU_26x_M!$A$2:$B$68,2,FALSE),"")</f>
        <v>INE</v>
      </c>
      <c r="AE17" s="464">
        <f>IFERROR(VLOOKUP(AE$2,BPU_26x_M!$A$2:$B$68,2,FALSE),"")</f>
        <v>2016</v>
      </c>
      <c r="AF17" s="464" t="str">
        <f>IFERROR(VLOOKUP(AF$2,BPU_26x_M!$A$2:$B$68,2,FALSE),"")</f>
        <v>Manzanas censales.</v>
      </c>
      <c r="AG17" s="464" t="str">
        <f>IFERROR(VLOOKUP(AG$2,BPU_26x_M!$A$2:$B$68,2,FALSE),"")</f>
        <v/>
      </c>
      <c r="AH17" s="464" t="str">
        <f>IFERROR(VLOOKUP(AH$2,BPU_26x_M!$A$2:$B$68,2,FALSE),"")</f>
        <v/>
      </c>
      <c r="AI17" s="464" t="str">
        <f>IFERROR(VLOOKUP(AI$2,BPU_26x_M!$A$2:$B$68,2,FALSE),"")</f>
        <v/>
      </c>
      <c r="AJ17" s="464" t="str">
        <f>IFERROR(VLOOKUP(AJ$2,BPU_26x_M!$A$2:$B$68,2,FALSE),"")</f>
        <v/>
      </c>
    </row>
    <row r="18" spans="1:36" ht="72" x14ac:dyDescent="0.25">
      <c r="A18" s="464" t="str">
        <f>IFERROR(VLOOKUP(A$2,BPU_26b_M!$A$2:$B$68,2,FALSE),"")</f>
        <v>BPU_26b</v>
      </c>
      <c r="B18" s="464" t="str">
        <f>IFERROR(VLOOKUP(B$2,BPU_26b_M!$A$2:$B$68,2,FALSE),"")</f>
        <v>2. Mejor acceso a movilidad sustentable</v>
      </c>
      <c r="C18" s="464" t="str">
        <f>IFERROR(VLOOKUP(C$2,BPU_26b_M!$A$2:$B$68,2,FALSE),"")</f>
        <v>Accesibilidad y cobertura del transporte público</v>
      </c>
      <c r="D18" s="464" t="str">
        <f>IFERROR(VLOOKUP(D$2,BPU_26b_M!$A$2:$B$68,2,FALSE),"")</f>
        <v>Densidad de oferta planificada de transporte público menor en periodo punta mañana, por persona</v>
      </c>
      <c r="E18" s="464" t="str">
        <f>IFERROR(VLOOKUP(E$2,BPU_26b_M!$A$2:$B$68,2,FALSE),"")</f>
        <v>Complementario</v>
      </c>
      <c r="F18" s="464" t="str">
        <f>IFERROR(VLOOKUP(F$2,BPU_26b_M!$A$2:$B$68,2,FALSE),"")</f>
        <v>2010-2014</v>
      </c>
      <c r="G18" s="464" t="str">
        <f>IFERROR(VLOOKUP(G$2,BPU_26b_M!$A$2:$B$68,2,FALSE),"")</f>
        <v>Comunal</v>
      </c>
      <c r="H18" s="109" t="str">
        <f>IFERROR(VLOOKUP(H$2,BPU_26b_M!$A$2:$B$68,2,FALSE),"")</f>
        <v>Este indicador promedia la frecuencia por habitante de los servicios de taxis colectivos accesibles durante una hora de Periodo Punta Mañana (PPM). Se calcula espacialmente para cada manzana censal, valorizada en cuanto a la oferta de colectivos mediante la construcción de buffers de 200 metros a lo largo de los recorridos. Para su agregación a nivel comunal, se calcula el promedio de la frecuencia per cápita por manzana. Este valor entrega una visión del nivel de cobertura y accesibilidad ofertado por los taxis colectivos en la comuna.</v>
      </c>
      <c r="I18" s="464" t="str">
        <f>IFERROR(VLOOKUP(I$2,BPU_26b_M!$A$2:$B$68,2,FALSE),"")</f>
        <v>Análisis de base de datos. Geoprocesamiento</v>
      </c>
      <c r="J18" s="464" t="str">
        <f>IFERROR(VLOOKUP(J$2,BPU_26b_M!$A$2:$B$68,2,FALSE),"")</f>
        <v>117 comunas</v>
      </c>
      <c r="K18" s="464" t="str">
        <f>IFERROR(VLOOKUP(K$2,BPU_26b_M!$A$2:$B$68,2,FALSE),"")</f>
        <v>Límite Urbano Censal (LUC) de 52 comunas</v>
      </c>
      <c r="L18" s="464" t="str">
        <f>IFERROR(VLOOKUP(L$2,BPU_26b_M!$A$2:$B$68,2,FALSE),"")</f>
        <v>Promedio per cápita de frecuencia de transporte público menor</v>
      </c>
      <c r="M18" s="467">
        <f>IFERROR(VLOOKUP(M$2,BPU_26b_M!$A$2:$B$68,2,FALSE),"")</f>
        <v>43098</v>
      </c>
      <c r="N18" s="467">
        <f>IFERROR(VLOOKUP(N$2,BPU_26b_M!$A$2:$B$68,2,FALSE),"")</f>
        <v>43826</v>
      </c>
      <c r="O18" s="464" t="str">
        <f>IFERROR(VLOOKUP(O$2,BPU_26b_M!$A$2:$B$68,2,FALSE),"")</f>
        <v>Anual</v>
      </c>
      <c r="P18" s="464" t="str">
        <f>IFERROR(VLOOKUP(P$2,BPU_26b_M!$A$2:$B$68,2,FALSE),"")</f>
        <v>Transporte público menor – Colectivos - Cobertura de servicios - Movilidad</v>
      </c>
      <c r="Q18" s="464" t="str">
        <f>IFERROR(VLOOKUP(Q$2,BPU_26b_M!$A$2:$B$68,2,FALSE),"")</f>
        <v>Movilidad</v>
      </c>
      <c r="R18" s="464" t="str">
        <f>IFERROR(VLOOKUP(R$2,BPU_26b_M!$A$2:$B$68,2,FALSE),"")</f>
        <v>Instituto Nacional de Estadísticas (INE)</v>
      </c>
      <c r="S18" s="109" t="str">
        <f>IFERROR(VLOOKUP(S$2,BPU_26b_M!$A$2:$B$68,2,FALSE),"")</f>
        <v>Dado el formato disponible para la oferta de taxis colectivos, el indicador puede tender a subestimar su oferta.</v>
      </c>
      <c r="T18" s="109" t="str">
        <f>IFERROR(VLOOKUP(T$2,BPU_26b_M!$A$2:$B$68,2,FALSE),"")</f>
        <v>BPU_26, BPU_26*.</v>
      </c>
      <c r="U18" s="464" t="str">
        <f>IFERROR(VLOOKUP(U$2,BPU_26b_M!$A$2:$B$68,2,FALSE),"")</f>
        <v>Líneas de colectivos con representación espacial y frecuencias según periodo</v>
      </c>
      <c r="V18" s="464" t="str">
        <f>IFERROR(VLOOKUP(V$2,BPU_26b_M!$A$2:$B$68,2,FALSE),"")</f>
        <v>Subsecretaría de Transportes (SUBTRANS)</v>
      </c>
      <c r="W18" s="464" t="str">
        <f>IFERROR(VLOOKUP(W$2,BPU_26b_M!$A$2:$B$68,2,FALSE),"")</f>
        <v>2010-2014</v>
      </c>
      <c r="X18" s="464" t="str">
        <f>IFERROR(VLOOKUP(X$2,BPU_26b_M!$A$2:$B$68,2,FALSE),"")</f>
        <v>Comunal</v>
      </c>
      <c r="Y18" s="464" t="str">
        <f>IFERROR(VLOOKUP(Y$2,BPU_26b_M!$A$2:$B$68,2,FALSE),"")</f>
        <v>Manzanas censales con dato de población</v>
      </c>
      <c r="Z18" s="464" t="str">
        <f>IFERROR(VLOOKUP(Z$2,BPU_26b_M!$A$2:$B$68,2,FALSE),"")</f>
        <v>INE</v>
      </c>
      <c r="AA18" s="464">
        <f>IFERROR(VLOOKUP(AA$2,BPU_26b_M!$A$2:$B$68,2,FALSE),"")</f>
        <v>2017</v>
      </c>
      <c r="AB18" s="464" t="str">
        <f>IFERROR(VLOOKUP(AB$2,BPU_26b_M!$A$2:$B$68,2,FALSE),"")</f>
        <v>Manzanas censales.</v>
      </c>
      <c r="AC18" s="464"/>
      <c r="AD18" s="464"/>
      <c r="AE18" s="464"/>
      <c r="AF18" s="464"/>
      <c r="AG18" s="464" t="str">
        <f>IFERROR(VLOOKUP(AG$2,BPU_26b_M!$A$2:$B$68,2,FALSE),"")</f>
        <v/>
      </c>
      <c r="AH18" s="464" t="str">
        <f>IFERROR(VLOOKUP(AH$2,BPU_26b_M!$A$2:$B$68,2,FALSE),"")</f>
        <v/>
      </c>
      <c r="AI18" s="464" t="str">
        <f>IFERROR(VLOOKUP(AI$2,BPU_26b_M!$A$2:$B$68,2,FALSE),"")</f>
        <v/>
      </c>
      <c r="AJ18" s="464" t="str">
        <f>IFERROR(VLOOKUP(AJ$2,BPU_26b_M!$A$2:$B$68,2,FALSE),"")</f>
        <v/>
      </c>
    </row>
    <row r="19" spans="1:36" ht="84" x14ac:dyDescent="0.25">
      <c r="A19" s="464" t="str">
        <f>IFERROR(VLOOKUP(A$2,DE_36_M!$A$2:$B$68,2,FALSE),"")</f>
        <v>DE_36</v>
      </c>
      <c r="B19" s="464" t="str">
        <f>IFERROR(VLOOKUP(B$2,DE_36_M!$A$2:$B$68,2,FALSE),"")</f>
        <v>2. Mejor acceso a movilidad sustentable</v>
      </c>
      <c r="C19" s="464" t="str">
        <f>IFERROR(VLOOKUP(C$2,DE_36_M!$A$2:$B$68,2,FALSE),"")</f>
        <v>Accesibilidad y cobertura del transporte público</v>
      </c>
      <c r="D19" s="464" t="str">
        <f>IFERROR(VLOOKUP(D$2,DE_36_M!$A$2:$B$68,2,FALSE),"")</f>
        <v>Porcentaje de la población dentro del área de influencia de la red de transporte público mayor</v>
      </c>
      <c r="E19" s="464" t="str">
        <f>IFERROR(VLOOKUP(E$2,DE_36_M!$A$2:$B$68,2,FALSE),"")</f>
        <v>Estructural</v>
      </c>
      <c r="F19" s="464">
        <f>IFERROR(VLOOKUP(F$2,DE_36_M!$A$2:$B$68,2,FALSE),"")</f>
        <v>2018</v>
      </c>
      <c r="G19" s="464" t="str">
        <f>IFERROR(VLOOKUP(G$2,DE_36_M!$A$2:$B$68,2,FALSE),"")</f>
        <v>Ciudad</v>
      </c>
      <c r="H19" s="109" t="str">
        <f>IFERROR(VLOOKUP(H$2,DE_36_M!$A$2:$B$68,2,FALSE),"")</f>
        <v>Este indicador mide la población localizada dentro del área de influencia de la red de transporte público, definida por un radio de 500 metros desde un paradero de buses, y de 800 metros desde una estación de metro o una estación intermodal. El indicador muestra el total de población con acceso a ese sistema de transporte público mayor a distancias “caminables” en un área urbana. Su cálculo aborda 4 años: desde 2015 hasta 2018.</v>
      </c>
      <c r="I19" s="464" t="str">
        <f>IFERROR(VLOOKUP(I$2,DE_36_M!$A$2:$B$68,2,FALSE),"")</f>
        <v>Geoprocesamiento y análisis bases de datos</v>
      </c>
      <c r="J19" s="464" t="str">
        <f>IFERROR(VLOOKUP(J$2,DE_36_M!$A$2:$B$68,2,FALSE),"")</f>
        <v>25 ciudades</v>
      </c>
      <c r="K19" s="464" t="str">
        <f>IFERROR(VLOOKUP(K$2,DE_36_M!$A$2:$B$68,2,FALSE),"")</f>
        <v>25 ciudades</v>
      </c>
      <c r="L19" s="464" t="str">
        <f>IFERROR(VLOOKUP(L$2,DE_36_M!$A$2:$B$68,2,FALSE),"")</f>
        <v>Porcentaje</v>
      </c>
      <c r="M19" s="467">
        <f>IFERROR(VLOOKUP(M$2,DE_36_M!$A$2:$B$68,2,FALSE),"")</f>
        <v>43559</v>
      </c>
      <c r="N19" s="467">
        <f>IFERROR(VLOOKUP(N$2,DE_36_M!$A$2:$B$68,2,FALSE),"")</f>
        <v>43676</v>
      </c>
      <c r="O19" s="464" t="str">
        <f>IFERROR(VLOOKUP(O$2,DE_36_M!$A$2:$B$68,2,FALSE),"")</f>
        <v>5 años</v>
      </c>
      <c r="P19" s="464" t="str">
        <f>IFERROR(VLOOKUP(P$2,DE_36_M!$A$2:$B$68,2,FALSE),"")</f>
        <v>Acceso transporte público mayor - Oferta y demanda de transporte público.</v>
      </c>
      <c r="Q19" s="464" t="str">
        <f>IFERROR(VLOOKUP(Q$2,DE_36_M!$A$2:$B$68,2,FALSE),"")</f>
        <v>Movilidad</v>
      </c>
      <c r="R19" s="464" t="str">
        <f>IFERROR(VLOOKUP(R$2,DE_36_M!$A$2:$B$68,2,FALSE),"")</f>
        <v>Instituto Nacional de Estadísticas (INE)</v>
      </c>
      <c r="S19" s="109" t="str">
        <f>IFERROR(VLOOKUP(S$2,DE_36_M!$A$2:$B$68,2,FALSE),"")</f>
        <v xml:space="preserve">1. En casos excepcionales, el uso de centroides (puntos que definen el centro geométrico de un objeto) distorsiona la distancia entre paraderos de buses y manzanas cuando éstas son de grandes dimensiones, tendiendo a ampliar las distancias reales.
2. La red vial utilizada no presenta un atributo que permita discriminar funcionalidad y uso. Esto implica asumir traslados uniformes por toda la red.
3. La red vial utilizada no presenta un atributo que permita identificar pendientes topográficas. Esto implica asumir traslados uniformes por toda la red. </v>
      </c>
      <c r="T19" s="109" t="str">
        <f>IFERROR(VLOOKUP(T$2,DE_36_M!$A$2:$B$68,2,FALSE),"")</f>
        <v>No tiene</v>
      </c>
      <c r="U19" s="464" t="str">
        <f>IFERROR(VLOOKUP(U$2,DE_36_M!$A$2:$B$68,2,FALSE),"")</f>
        <v>Cobertura de paraderos de transporte público mayor</v>
      </c>
      <c r="V19" s="464" t="str">
        <f>IFERROR(VLOOKUP(V$2,DE_36_M!$A$2:$B$68,2,FALSE),"")</f>
        <v>Subsecretaría de Transporte (SUBTRANS)</v>
      </c>
      <c r="W19" s="464" t="str">
        <f>IFERROR(VLOOKUP(W$2,DE_36_M!$A$2:$B$68,2,FALSE),"")</f>
        <v>2015 - 2016 - 2017 - 2018</v>
      </c>
      <c r="X19" s="464" t="str">
        <f>IFERROR(VLOOKUP(X$2,DE_36_M!$A$2:$B$68,2,FALSE),"")</f>
        <v>Comuna</v>
      </c>
      <c r="Y19" s="464" t="str">
        <f>IFERROR(VLOOKUP(Y$2,DE_36_M!$A$2:$B$68,2,FALSE),"")</f>
        <v xml:space="preserve">Cobertura de ejes viales </v>
      </c>
      <c r="Z19" s="464" t="str">
        <f>IFERROR(VLOOKUP(Z$2,DE_36_M!$A$2:$B$68,2,FALSE),"")</f>
        <v>INE</v>
      </c>
      <c r="AA19" s="464">
        <f>IFERROR(VLOOKUP(AA$2,DE_36_M!$A$2:$B$68,2,FALSE),"")</f>
        <v>2017</v>
      </c>
      <c r="AB19" s="464" t="str">
        <f>IFERROR(VLOOKUP(AB$2,DE_36_M!$A$2:$B$68,2,FALSE),"")</f>
        <v>Límite Urbano Censal (LUC)</v>
      </c>
      <c r="AC19" s="464" t="str">
        <f>IFERROR(VLOOKUP(AC$2,DE_36_M!$A$2:$B$68,2,FALSE),"")</f>
        <v xml:space="preserve">Cobertura de manzanas con población </v>
      </c>
      <c r="AD19" s="464" t="str">
        <f>IFERROR(VLOOKUP(AD$2,DE_36_M!$A$2:$B$68,2,FALSE),"")</f>
        <v>INE</v>
      </c>
      <c r="AE19" s="464">
        <f>IFERROR(VLOOKUP(AE$2,DE_36_M!$A$2:$B$68,2,FALSE),"")</f>
        <v>2017</v>
      </c>
      <c r="AF19" s="464" t="str">
        <f>IFERROR(VLOOKUP(AF$2,DE_36_M!$A$2:$B$68,2,FALSE),"")</f>
        <v>LUC</v>
      </c>
      <c r="AG19" s="464" t="str">
        <f>IFERROR(VLOOKUP(AG$2,DE_36_M!$A$2:$B$68,2,FALSE),"")</f>
        <v/>
      </c>
      <c r="AH19" s="464" t="str">
        <f>IFERROR(VLOOKUP(AH$2,DE_36_M!$A$2:$B$68,2,FALSE),"")</f>
        <v/>
      </c>
      <c r="AI19" s="464" t="str">
        <f>IFERROR(VLOOKUP(AI$2,DE_36_M!$A$2:$B$68,2,FALSE),"")</f>
        <v/>
      </c>
      <c r="AJ19" s="464" t="str">
        <f>IFERROR(VLOOKUP(AJ$2,DE_36_M!$A$2:$B$68,2,FALSE),"")</f>
        <v/>
      </c>
    </row>
    <row r="20" spans="1:36" ht="96" x14ac:dyDescent="0.25">
      <c r="A20" s="464" t="str">
        <f>IFERROR(VLOOKUP(A$2,EA_93_M!$A$2:$B$68,2,FALSE),"")</f>
        <v>EA_93</v>
      </c>
      <c r="B20" s="464" t="str">
        <f>IFERROR(VLOOKUP(B$2,EA_93_M!$A$2:$B$68,2,FALSE),"")</f>
        <v xml:space="preserve">2. Mejor acceso a movilidad sustentable </v>
      </c>
      <c r="C20" s="464" t="str">
        <f>IFERROR(VLOOKUP(C$2,EA_93_M!$A$2:$B$68,2,FALSE),"")</f>
        <v>Condiciones para la movilidad activa</v>
      </c>
      <c r="D20" s="464" t="str">
        <f>IFERROR(VLOOKUP(D$2,EA_93_M!$A$2:$B$68,2,FALSE),"")</f>
        <v>Porcentaje de cobertura de la red de ciclovía sobre la red vial</v>
      </c>
      <c r="E20" s="464" t="str">
        <f>IFERROR(VLOOKUP(E$2,EA_93_M!$A$2:$B$68,2,FALSE),"")</f>
        <v>Complementario</v>
      </c>
      <c r="F20" s="464">
        <f>IFERROR(VLOOKUP(F$2,EA_93_M!$A$2:$B$68,2,FALSE),"")</f>
        <v>2018</v>
      </c>
      <c r="G20" s="464" t="str">
        <f>IFERROR(VLOOKUP(G$2,EA_93_M!$A$2:$B$68,2,FALSE),"")</f>
        <v>Comunal</v>
      </c>
      <c r="H20" s="109" t="str">
        <f>IFERROR(VLOOKUP(H$2,EA_93_M!$A$2:$B$68,2,FALSE),"")</f>
        <v>Este indicador corresponde a la suma de tramos de la red de ciclovía en relación con la extensión total de la red vial. Se entiende por red de ciclovía al conjunto de todas las vías segregadas (visual o físicamente) para el uso de los ciclos (vehículos no motorizados de una o más ruedas propulsados a tracción humana como bicicletas, skaters y patines). El indicador permite identificar la proporción de la red de infraestructura vial dedicada al desplazamiento de ciclos, con el objetivo de dotar de relevancia a la movilidad activa como alternativa sustentable de traslado para la calidad de vida, la cual se explica cuando los propios viajeros proveen de la energía necesaria para sustentar el desplazamiento.</v>
      </c>
      <c r="I20" s="464" t="str">
        <f>IFERROR(VLOOKUP(I$2,EA_93_M!$A$2:$B$68,2,FALSE),"")</f>
        <v>Geoprocesamiento</v>
      </c>
      <c r="J20" s="464" t="str">
        <f>IFERROR(VLOOKUP(J$2,EA_93_M!$A$2:$B$68,2,FALSE),"")</f>
        <v>Límite Urbano Censal (LUC) de 117 comunas</v>
      </c>
      <c r="K20" s="464" t="str">
        <f>IFERROR(VLOOKUP(K$2,EA_93_M!$A$2:$B$68,2,FALSE),"")</f>
        <v>LUC de 90 comunas</v>
      </c>
      <c r="L20" s="464" t="str">
        <f>IFERROR(VLOOKUP(L$2,EA_93_M!$A$2:$B$68,2,FALSE),"")</f>
        <v>Porcentaje</v>
      </c>
      <c r="M20" s="467">
        <f>IFERROR(VLOOKUP(M$2,EA_93_M!$A$2:$B$68,2,FALSE),"")</f>
        <v>43046</v>
      </c>
      <c r="N20" s="467">
        <f>IFERROR(VLOOKUP(N$2,EA_93_M!$A$2:$B$68,2,FALSE),"")</f>
        <v>43658</v>
      </c>
      <c r="O20" s="464" t="str">
        <f>IFERROR(VLOOKUP(O$2,EA_93_M!$A$2:$B$68,2,FALSE),"")</f>
        <v>5 años</v>
      </c>
      <c r="P20" s="464" t="str">
        <f>IFERROR(VLOOKUP(P$2,EA_93_M!$A$2:$B$68,2,FALSE),"")</f>
        <v>Ciclovía - Red Vial - Porcentaje</v>
      </c>
      <c r="Q20" s="464" t="str">
        <f>IFERROR(VLOOKUP(Q$2,EA_93_M!$A$2:$B$68,2,FALSE),"")</f>
        <v>Movilidad</v>
      </c>
      <c r="R20" s="464" t="str">
        <f>IFERROR(VLOOKUP(R$2,EA_93_M!$A$2:$B$68,2,FALSE),"")</f>
        <v>Instituto Nacional de Estadísticas (INE)</v>
      </c>
      <c r="S20" s="109" t="str">
        <f>IFERROR(VLOOKUP(S$2,EA_93_M!$A$2:$B$68,2,FALSE),"")</f>
        <v xml:space="preserve">El indicador mide únicamente longitud de metros de ciclovías implementadas sin dar cuenta de la calidad de ellas. </v>
      </c>
      <c r="T20" s="109" t="str">
        <f>IFERROR(VLOOKUP(T$2,EA_93_M!$A$2:$B$68,2,FALSE),"")</f>
        <v>No tiene</v>
      </c>
      <c r="U20" s="464" t="str">
        <f>IFERROR(VLOOKUP(U$2,EA_93_M!$A$2:$B$68,2,FALSE),"")</f>
        <v>Ciclovías</v>
      </c>
      <c r="V20" s="464" t="str">
        <f>IFERROR(VLOOKUP(V$2,EA_93_M!$A$2:$B$68,2,FALSE),"")</f>
        <v>Catastros de la Secretaría de Planificación de Transporte (SECTRA) complementado con los del Ministerio de Vivienda y Urbanismo (MINVU)</v>
      </c>
      <c r="W20" s="464">
        <f>IFERROR(VLOOKUP(W$2,EA_93_M!$A$2:$B$68,2,FALSE),"")</f>
        <v>2018</v>
      </c>
      <c r="X20" s="464" t="str">
        <f>IFERROR(VLOOKUP(X$2,EA_93_M!$A$2:$B$68,2,FALSE),"")</f>
        <v xml:space="preserve">Comunal </v>
      </c>
      <c r="Y20" s="464" t="str">
        <f>IFERROR(VLOOKUP(Y$2,EA_93_M!$A$2:$B$68,2,FALSE),"")</f>
        <v>Red vial</v>
      </c>
      <c r="Z20" s="464" t="str">
        <f>IFERROR(VLOOKUP(Z$2,EA_93_M!$A$2:$B$68,2,FALSE),"")</f>
        <v>INE</v>
      </c>
      <c r="AA20" s="464">
        <f>IFERROR(VLOOKUP(AA$2,EA_93_M!$A$2:$B$68,2,FALSE),"")</f>
        <v>2018</v>
      </c>
      <c r="AB20" s="464" t="str">
        <f>IFERROR(VLOOKUP(AB$2,EA_93_M!$A$2:$B$68,2,FALSE),"")</f>
        <v xml:space="preserve">Comunal </v>
      </c>
      <c r="AC20" s="464"/>
      <c r="AD20" s="464"/>
      <c r="AE20" s="464"/>
      <c r="AF20" s="464"/>
      <c r="AG20" s="464" t="str">
        <f>IFERROR(VLOOKUP(AG$2,EA_93_M!$A$2:$B$68,2,FALSE),"")</f>
        <v/>
      </c>
      <c r="AH20" s="464" t="str">
        <f>IFERROR(VLOOKUP(AH$2,EA_93_M!$A$2:$B$68,2,FALSE),"")</f>
        <v/>
      </c>
      <c r="AI20" s="464" t="str">
        <f>IFERROR(VLOOKUP(AI$2,EA_93_M!$A$2:$B$68,2,FALSE),"")</f>
        <v/>
      </c>
      <c r="AJ20" s="464" t="str">
        <f>IFERROR(VLOOKUP(AJ$2,EA_93_M!$A$2:$B$68,2,FALSE),"")</f>
        <v/>
      </c>
    </row>
    <row r="21" spans="1:36" ht="60" x14ac:dyDescent="0.25">
      <c r="A21" s="464" t="str">
        <f>IFERROR(VLOOKUP(A$2,DE_25_M!$A$2:$B$68,2,FALSE),"")</f>
        <v>DE_25</v>
      </c>
      <c r="B21" s="464" t="str">
        <f>IFERROR(VLOOKUP(B$2,DE_25_M!$A$2:$B$68,2,FALSE),"")</f>
        <v>2. Mejor acceso a movilidad sustentable</v>
      </c>
      <c r="C21" s="464" t="str">
        <f>IFERROR(VLOOKUP(C$2,DE_25_M!$A$2:$B$68,2,FALSE),"")</f>
        <v>Conectividad urbana</v>
      </c>
      <c r="D21" s="464" t="str">
        <f>IFERROR(VLOOKUP(D$2,DE_25_M!$A$2:$B$68,2,FALSE),"")</f>
        <v>Promedio de intersecciones relevantes cada 1,44 km²</v>
      </c>
      <c r="E21" s="464" t="str">
        <f>IFERROR(VLOOKUP(E$2,DE_25_M!$A$2:$B$68,2,FALSE),"")</f>
        <v>Complementario</v>
      </c>
      <c r="F21" s="464">
        <f>IFERROR(VLOOKUP(F$2,DE_25_M!$A$2:$B$68,2,FALSE),"")</f>
        <v>2017</v>
      </c>
      <c r="G21" s="464" t="str">
        <f>IFERROR(VLOOKUP(G$2,DE_25_M!$A$2:$B$68,2,FALSE),"")</f>
        <v>Comunal</v>
      </c>
      <c r="H21" s="109" t="str">
        <f>IFERROR(VLOOKUP(H$2,DE_25_M!$A$2:$B$68,2,FALSE),"")</f>
        <v>Este indicador mide el número de intersecciones de vialidad estructurante por unidad de superficie (1,2 kilómetros x 1,2 kilómetros) e informa sobre la conectividad urbana y más específicamente sobre la disponibilidad de infraestructura vial para los vehículos de transporte público mayor. Entendiendo que, a mayor cantidad de intersecciones relevantes, mejor será la cobertura y operación de los buses. Por otro lado, bajos niveles de este indicador redundarán inevitablemente en bajos niveles para los otros indicadores de desempeño del transporte público.</v>
      </c>
      <c r="I21" s="464" t="str">
        <f>IFERROR(VLOOKUP(I$2,DE_25_M!$A$2:$B$68,2,FALSE),"")</f>
        <v>Geoprocesamiento</v>
      </c>
      <c r="J21" s="464" t="str">
        <f>IFERROR(VLOOKUP(J$2,DE_25_M!$A$2:$B$68,2,FALSE),"")</f>
        <v>Ciudad</v>
      </c>
      <c r="K21" s="464" t="str">
        <f>IFERROR(VLOOKUP(K$2,DE_25_M!$A$2:$B$68,2,FALSE),"")</f>
        <v>35 ciudades</v>
      </c>
      <c r="L21" s="464" t="str">
        <f>IFERROR(VLOOKUP(L$2,DE_25_M!$A$2:$B$68,2,FALSE),"")</f>
        <v>Número de intersecciones promedio en una superficie de 1,44 km2</v>
      </c>
      <c r="M21" s="467">
        <f>IFERROR(VLOOKUP(M$2,DE_25_M!$A$2:$B$68,2,FALSE),"")</f>
        <v>43088</v>
      </c>
      <c r="N21" s="467">
        <f>IFERROR(VLOOKUP(N$2,DE_25_M!$A$2:$B$68,2,FALSE),"")</f>
        <v>43808</v>
      </c>
      <c r="O21" s="464" t="str">
        <f>IFERROR(VLOOKUP(O$2,DE_25_M!$A$2:$B$68,2,FALSE),"")</f>
        <v>Anual: según disponibilidad de la fuente</v>
      </c>
      <c r="P21" s="464" t="str">
        <f>IFERROR(VLOOKUP(P$2,DE_25_M!$A$2:$B$68,2,FALSE),"")</f>
        <v>Límite Urbano Censal (LUC) - Red Vial - Intersecciones viales</v>
      </c>
      <c r="Q21" s="464" t="str">
        <f>IFERROR(VLOOKUP(Q$2,DE_25_M!$A$2:$B$68,2,FALSE),"")</f>
        <v>Movilidad</v>
      </c>
      <c r="R21" s="464" t="str">
        <f>IFERROR(VLOOKUP(R$2,DE_25_M!$A$2:$B$68,2,FALSE),"")</f>
        <v>Instituto Nacional de Estadísticas (INE)</v>
      </c>
      <c r="S21" s="109" t="str">
        <f>IFERROR(VLOOKUP(S$2,DE_25_M!$A$2:$B$68,2,FALSE),"")</f>
        <v>La red vial utilizada no presenta un atributo que permita discriminar funcionalidad y uso, lo que tiende a subestimar el número de intersecciones identificadas.</v>
      </c>
      <c r="T21" s="109" t="str">
        <f>IFERROR(VLOOKUP(T$2,DE_25_M!$A$2:$B$68,2,FALSE),"")</f>
        <v>No tiene</v>
      </c>
      <c r="U21" s="464" t="str">
        <f>IFERROR(VLOOKUP(U$2,DE_25_M!$A$2:$B$68,2,FALSE),"")</f>
        <v>LUC</v>
      </c>
      <c r="V21" s="464" t="str">
        <f>IFERROR(VLOOKUP(V$2,DE_25_M!$A$2:$B$68,2,FALSE),"")</f>
        <v>INE</v>
      </c>
      <c r="W21" s="464">
        <f>IFERROR(VLOOKUP(W$2,DE_25_M!$A$2:$B$68,2,FALSE),"")</f>
        <v>2017</v>
      </c>
      <c r="X21" s="464" t="str">
        <f>IFERROR(VLOOKUP(X$2,DE_25_M!$A$2:$B$68,2,FALSE),"")</f>
        <v>LUC</v>
      </c>
      <c r="Y21" s="464" t="str">
        <f>IFERROR(VLOOKUP(Y$2,DE_25_M!$A$2:$B$68,2,FALSE),"")</f>
        <v>Ejes viales</v>
      </c>
      <c r="Z21" s="464" t="str">
        <f>IFERROR(VLOOKUP(Z$2,DE_25_M!$A$2:$B$68,2,FALSE),"")</f>
        <v>INE</v>
      </c>
      <c r="AA21" s="464">
        <f>IFERROR(VLOOKUP(AA$2,DE_25_M!$A$2:$B$68,2,FALSE),"")</f>
        <v>2017</v>
      </c>
      <c r="AB21" s="464" t="str">
        <f>IFERROR(VLOOKUP(AB$2,DE_25_M!$A$2:$B$68,2,FALSE),"")</f>
        <v>Comunal</v>
      </c>
      <c r="AC21" s="464"/>
      <c r="AD21" s="464"/>
      <c r="AE21" s="464"/>
      <c r="AF21" s="464"/>
      <c r="AG21" s="464" t="str">
        <f>IFERROR(VLOOKUP(AG$2,DE_25_M!$A$2:$B$68,2,FALSE),"")</f>
        <v/>
      </c>
      <c r="AH21" s="464" t="str">
        <f>IFERROR(VLOOKUP(AH$2,DE_25_M!$A$2:$B$68,2,FALSE),"")</f>
        <v/>
      </c>
      <c r="AI21" s="464" t="str">
        <f>IFERROR(VLOOKUP(AI$2,DE_25_M!$A$2:$B$68,2,FALSE),"")</f>
        <v/>
      </c>
      <c r="AJ21" s="464" t="str">
        <f>IFERROR(VLOOKUP(AJ$2,DE_25_M!$A$2:$B$68,2,FALSE),"")</f>
        <v/>
      </c>
    </row>
    <row r="22" spans="1:36" ht="156" x14ac:dyDescent="0.25">
      <c r="A22" s="464" t="str">
        <f>IFERROR(VLOOKUP(A$2,DE_33_M!$A$2:$B$68,2,FALSE),"")</f>
        <v>DE_33</v>
      </c>
      <c r="B22" s="464" t="str">
        <f>IFERROR(VLOOKUP(B$2,DE_33_M!$A$2:$B$68,2,FALSE),"")</f>
        <v xml:space="preserve">2. Mejor acceso a movilidad sustentable </v>
      </c>
      <c r="C22" s="464" t="str">
        <f>IFERROR(VLOOKUP(C$2,DE_33_M!$A$2:$B$68,2,FALSE),"")</f>
        <v>Congestión</v>
      </c>
      <c r="D22" s="464" t="str">
        <f>IFERROR(VLOOKUP(D$2,DE_33_M!$A$2:$B$68,2,FALSE),"")</f>
        <v>Relación entre el tiempo de viaje en hora punta respecto del tiempo de viaje fuera de hora punta</v>
      </c>
      <c r="E22" s="464" t="str">
        <f>IFERROR(VLOOKUP(E$2,DE_33_M!$A$2:$B$68,2,FALSE),"")</f>
        <v>Complementario</v>
      </c>
      <c r="F22" s="464" t="str">
        <f>IFERROR(VLOOKUP(F$2,DE_33_M!$A$2:$B$68,2,FALSE),"")</f>
        <v>2010 - 2012 - 2013 - 2014 - 2017</v>
      </c>
      <c r="G22" s="464" t="str">
        <f>IFERROR(VLOOKUP(G$2,DE_33_M!$A$2:$B$68,2,FALSE),"")</f>
        <v>Comunal</v>
      </c>
      <c r="H22" s="109" t="str">
        <f>IFERROR(VLOOKUP(H$2,DE_33_M!$A$2:$B$68,2,FALSE),"")</f>
        <v xml:space="preserve">Este indicador informa cuánto cambia la fluidez en Periodos de Punta Mañana (PPM) respecto al Periodo Fuera de Punta (PFP). Se mide dividiendo el percentil 90 del tiempo de viaje en PPM por el percentil 90 del tiempo de viaje en PFP. Un valor alto indica que la fluidez está fuertemente afectada en horas punta situación que alerta sobre posibles mejoras potenciales para afectar positivamente los tiempos de viaje (cambios de horario de actividades, intervención en el tránsito, planificación de usos de suelo, etc.). Se debe esperar que en términos razonables el tiempo de viaje en hora punta represente un aumento de entre 10% y 15% del tiempo de viaje en condiciones libres (esto es un cociente de 1,10 a 1,15). </v>
      </c>
      <c r="I22" s="464" t="str">
        <f>IFERROR(VLOOKUP(I$2,DE_33_M!$A$2:$B$68,2,FALSE),"")</f>
        <v>Análisis y procesamiento de base de datos</v>
      </c>
      <c r="J22" s="464" t="str">
        <f>IFERROR(VLOOKUP(J$2,DE_33_M!$A$2:$B$68,2,FALSE),"")</f>
        <v>Definida según su instrumento de levantamiento: 63 comunas / Encuesta Origen Destino (en adelante EOD) que cubren 12 ciudades SIEDU.</v>
      </c>
      <c r="K22" s="464" t="str">
        <f>IFERROR(VLOOKUP(K$2,DE_33_M!$A$2:$B$68,2,FALSE),"")</f>
        <v xml:space="preserve">63 comunas </v>
      </c>
      <c r="L22" s="464" t="str">
        <f>IFERROR(VLOOKUP(L$2,DE_33_M!$A$2:$B$68,2,FALSE),"")</f>
        <v>Ratio</v>
      </c>
      <c r="M22" s="467">
        <f>IFERROR(VLOOKUP(M$2,DE_33_M!$A$2:$B$68,2,FALSE),"")</f>
        <v>43098</v>
      </c>
      <c r="N22" s="467">
        <f>IFERROR(VLOOKUP(N$2,DE_33_M!$A$2:$B$68,2,FALSE),"")</f>
        <v>43686</v>
      </c>
      <c r="O22" s="464" t="str">
        <f>IFERROR(VLOOKUP(O$2,DE_33_M!$A$2:$B$68,2,FALSE),"")</f>
        <v>Anual: según disponibilidad de la fuente.</v>
      </c>
      <c r="P22" s="464" t="str">
        <f>IFERROR(VLOOKUP(P$2,DE_33_M!$A$2:$B$68,2,FALSE),"")</f>
        <v>Congestión - Punta mañana - Tiempo de viaje – EOD - Movilidad.</v>
      </c>
      <c r="Q22" s="464" t="str">
        <f>IFERROR(VLOOKUP(Q$2,DE_33_M!$A$2:$B$68,2,FALSE),"")</f>
        <v>Movilidad</v>
      </c>
      <c r="R22" s="464" t="str">
        <f>IFERROR(VLOOKUP(R$2,DE_33_M!$A$2:$B$68,2,FALSE),"")</f>
        <v>Instituto Nacional de Estadísticas (INE)</v>
      </c>
      <c r="S22" s="109" t="str">
        <f>IFERROR(VLOOKUP(S$2,DE_33_M!$A$2:$B$68,2,FALSE),"")</f>
        <v>No se dispone de información para la totalidad de las comunas y ciudades SIEDU.</v>
      </c>
      <c r="T22" s="109" t="str">
        <f>IFERROR(VLOOKUP(T$2,DE_33_M!$A$2:$B$68,2,FALSE),"")</f>
        <v>No tiene</v>
      </c>
      <c r="U22" s="464" t="str">
        <f>IFERROR(VLOOKUP(U$2,DE_33_M!$A$2:$B$68,2,FALSE),"")</f>
        <v>EOD completa</v>
      </c>
      <c r="V22" s="464" t="str">
        <f>IFERROR(VLOOKUP(V$2,DE_33_M!$A$2:$B$68,2,FALSE),"")</f>
        <v>Secretaría de Planificación de Transporte (SECTRA)</v>
      </c>
      <c r="W22" s="464" t="str">
        <f>IFERROR(VLOOKUP(W$2,DE_33_M!$A$2:$B$68,2,FALSE),"")</f>
        <v>Arica, Iquique/Alto Hospicio, Antofagasta, Copiapó y Coquimbo/La Serena - 2010, Gran Santiago - 2012, Temuco/Padre las Casas, Osorno y Valdivia - 2013, Gran Valparaíso y Puerto Montt - 2014, San Antonio - 2017.</v>
      </c>
      <c r="X22" s="464" t="str">
        <f>IFERROR(VLOOKUP(X$2,DE_33_M!$A$2:$B$68,2,FALSE),"")</f>
        <v>Hogares, Personas, Viajes por zonas EOD, por ciudad levantada.</v>
      </c>
      <c r="Y22" s="464"/>
      <c r="Z22" s="464"/>
      <c r="AA22" s="464"/>
      <c r="AB22" s="464"/>
      <c r="AC22" s="464"/>
      <c r="AD22" s="464"/>
      <c r="AE22" s="464"/>
      <c r="AF22" s="464"/>
      <c r="AG22" s="464" t="str">
        <f>IFERROR(VLOOKUP(AG$2,DE_33_M!$A$2:$B$68,2,FALSE),"")</f>
        <v/>
      </c>
      <c r="AH22" s="464" t="str">
        <f>IFERROR(VLOOKUP(AH$2,DE_33_M!$A$2:$B$68,2,FALSE),"")</f>
        <v/>
      </c>
      <c r="AI22" s="464" t="str">
        <f>IFERROR(VLOOKUP(AI$2,DE_33_M!$A$2:$B$68,2,FALSE),"")</f>
        <v/>
      </c>
      <c r="AJ22" s="464" t="str">
        <f>IFERROR(VLOOKUP(AJ$2,DE_33_M!$A$2:$B$68,2,FALSE),"")</f>
        <v/>
      </c>
    </row>
    <row r="23" spans="1:36" ht="156" x14ac:dyDescent="0.25">
      <c r="A23" s="464" t="str">
        <f>IFERROR(VLOOKUP(A$2,DE_102_M!$A$2:$B$68,2,FALSE),"")</f>
        <v>DE_102</v>
      </c>
      <c r="B23" s="464" t="str">
        <f>IFERROR(VLOOKUP(B$2,DE_102_M!$A$2:$B$68,2,FALSE),"")</f>
        <v xml:space="preserve">2. Mejor acceso a movilidad sustentable </v>
      </c>
      <c r="C23" s="464" t="str">
        <f>IFERROR(VLOOKUP(C$2,DE_102_M!$A$2:$B$68,2,FALSE),"")</f>
        <v>Partición modal</v>
      </c>
      <c r="D23" s="464" t="str">
        <f>IFERROR(VLOOKUP(D$2,DE_102_M!$A$2:$B$68,2,FALSE),"")</f>
        <v xml:space="preserve">Partición modal del transporte público (número de viajes en transporte público respecto al número total de viajes) </v>
      </c>
      <c r="E23" s="464" t="str">
        <f>IFERROR(VLOOKUP(E$2,DE_102_M!$A$2:$B$68,2,FALSE),"")</f>
        <v>Estructural</v>
      </c>
      <c r="F23" s="464" t="str">
        <f>IFERROR(VLOOKUP(F$2,DE_102_M!$A$2:$B$68,2,FALSE),"")</f>
        <v>2010 - 2012 - 2013 - 2014 - 2017</v>
      </c>
      <c r="G23" s="464" t="str">
        <f>IFERROR(VLOOKUP(G$2,DE_102_M!$A$2:$B$68,2,FALSE),"")</f>
        <v>Comunal</v>
      </c>
      <c r="H23" s="109" t="str">
        <f>IFERROR(VLOOKUP(H$2,DE_102_M!$A$2:$B$68,2,FALSE),"")</f>
        <v xml:space="preserve">Este indicador mide el porcentaje de viajes en transporte público en la distribución modal total. En la medida que su valor aumenta es posible asumir un grado mayor de eficiencia de la movilidad urbana, en tanto el transporte público tiene la capacidad de movilizar a más personas con menor energía, generando a su vez menor contaminación y congestión. </v>
      </c>
      <c r="I23" s="464" t="str">
        <f>IFERROR(VLOOKUP(I$2,DE_102_M!$A$2:$B$68,2,FALSE),"")</f>
        <v>Análisis y procesamiento de base de datos</v>
      </c>
      <c r="J23" s="464" t="str">
        <f>IFERROR(VLOOKUP(J$2,DE_102_M!$A$2:$B$68,2,FALSE),"")</f>
        <v>Definida según su instrumento de levantamiento: 63 comunas / Encuesta Origen Destino (en adelante EOD) que cubren 12 ciudades SIEDU.</v>
      </c>
      <c r="K23" s="464" t="str">
        <f>IFERROR(VLOOKUP(K$2,DE_102_M!$A$2:$B$68,2,FALSE),"")</f>
        <v>63 comunas</v>
      </c>
      <c r="L23" s="464" t="str">
        <f>IFERROR(VLOOKUP(L$2,DE_102_M!$A$2:$B$68,2,FALSE),"")</f>
        <v>Porcentaje</v>
      </c>
      <c r="M23" s="467">
        <f>IFERROR(VLOOKUP(M$2,DE_102_M!$A$2:$B$68,2,FALSE),"")</f>
        <v>43098</v>
      </c>
      <c r="N23" s="467">
        <f>IFERROR(VLOOKUP(N$2,DE_102_M!$A$2:$B$68,2,FALSE),"")</f>
        <v>43684</v>
      </c>
      <c r="O23" s="464" t="str">
        <f>IFERROR(VLOOKUP(O$2,DE_102_M!$A$2:$B$68,2,FALSE),"")</f>
        <v>Anual: según disponibilidad de la fuente.</v>
      </c>
      <c r="P23" s="464" t="str">
        <f>IFERROR(VLOOKUP(P$2,DE_102_M!$A$2:$B$68,2,FALSE),"")</f>
        <v>Partición modal - Transporte público – EOD - Movilidad.</v>
      </c>
      <c r="Q23" s="464" t="str">
        <f>IFERROR(VLOOKUP(Q$2,DE_102_M!$A$2:$B$68,2,FALSE),"")</f>
        <v>Movilidad</v>
      </c>
      <c r="R23" s="464" t="str">
        <f>IFERROR(VLOOKUP(R$2,DE_102_M!$A$2:$B$68,2,FALSE),"")</f>
        <v>Instituto Nacional de Estadísticas (INE)</v>
      </c>
      <c r="S23" s="109" t="str">
        <f>IFERROR(VLOOKUP(S$2,DE_102_M!$A$2:$B$68,2,FALSE),"")</f>
        <v>No se dispone de información para la totalidad de las comunas y ciudades SIEDU.</v>
      </c>
      <c r="T23" s="109" t="str">
        <f>IFERROR(VLOOKUP(T$2,DE_102_M!$A$2:$B$68,2,FALSE),"")</f>
        <v>No tiene</v>
      </c>
      <c r="U23" s="464" t="str">
        <f>IFERROR(VLOOKUP(U$2,DE_102_M!$A$2:$B$68,2,FALSE),"")</f>
        <v xml:space="preserve">EOD </v>
      </c>
      <c r="V23" s="464" t="str">
        <f>IFERROR(VLOOKUP(V$2,DE_102_M!$A$2:$B$68,2,FALSE),"")</f>
        <v>Secretaría de Planificación de Transporte (SECTRA)</v>
      </c>
      <c r="W23" s="464" t="str">
        <f>IFERROR(VLOOKUP(W$2,DE_102_M!$A$2:$B$68,2,FALSE),"")</f>
        <v>Arica, Iquique/Alto Hospicio, Antofagasta, Copiapó y Coquimbo/La Serena - 2010, Gran Santiago - 2012, Temuco/Padre las Casas, Osorno y Valdivia - 2013, Gran Valparaíso y Puerto Montt - 2014, San Antonio - 2017.</v>
      </c>
      <c r="X23" s="464" t="str">
        <f>IFERROR(VLOOKUP(X$2,DE_102_M!$A$2:$B$68,2,FALSE),"")</f>
        <v>Hogares, Personas, Viajes por zonas EOD, por ciudad levantada.</v>
      </c>
      <c r="Y23" s="464"/>
      <c r="Z23" s="464"/>
      <c r="AA23" s="464"/>
      <c r="AB23" s="464"/>
      <c r="AC23" s="464"/>
      <c r="AD23" s="464"/>
      <c r="AE23" s="464"/>
      <c r="AF23" s="464"/>
      <c r="AG23" s="464" t="str">
        <f>IFERROR(VLOOKUP(AG$2,DE_102_M!$A$2:$B$68,2,FALSE),"")</f>
        <v/>
      </c>
      <c r="AH23" s="464" t="str">
        <f>IFERROR(VLOOKUP(AH$2,DE_102_M!$A$2:$B$68,2,FALSE),"")</f>
        <v/>
      </c>
      <c r="AI23" s="464" t="str">
        <f>IFERROR(VLOOKUP(AI$2,DE_102_M!$A$2:$B$68,2,FALSE),"")</f>
        <v/>
      </c>
      <c r="AJ23" s="464" t="str">
        <f>IFERROR(VLOOKUP(AJ$2,DE_102_M!$A$2:$B$68,2,FALSE),"")</f>
        <v/>
      </c>
    </row>
    <row r="24" spans="1:36" ht="156" x14ac:dyDescent="0.25">
      <c r="A24" s="464" t="str">
        <f>IFERROR(VLOOKUP(A$2,DE_105_M!$A$2:$B$68,2,FALSE),"")</f>
        <v>DE_105</v>
      </c>
      <c r="B24" s="464" t="str">
        <f>IFERROR(VLOOKUP(B$2,DE_105_M!$A$2:$B$68,2,FALSE),"")</f>
        <v>2. Mejor acceso a movilidad sustentable</v>
      </c>
      <c r="C24" s="464" t="str">
        <f>IFERROR(VLOOKUP(C$2,DE_105_M!$A$2:$B$68,2,FALSE),"")</f>
        <v>Partición modal</v>
      </c>
      <c r="D24" s="464" t="str">
        <f>IFERROR(VLOOKUP(D$2,DE_105_M!$A$2:$B$68,2,FALSE),"")</f>
        <v>Partición modal del transporte sustentable (suma de viajes en transporte público, caminata y bicicleta respecto al número total de viajes)</v>
      </c>
      <c r="E24" s="464" t="str">
        <f>IFERROR(VLOOKUP(E$2,DE_105_M!$A$2:$B$68,2,FALSE),"")</f>
        <v>Estructural</v>
      </c>
      <c r="F24" s="464" t="str">
        <f>IFERROR(VLOOKUP(F$2,DE_105_M!$A$2:$B$68,2,FALSE),"")</f>
        <v>2010 - 2012 - 2013 - 2014 - 2017</v>
      </c>
      <c r="G24" s="464" t="str">
        <f>IFERROR(VLOOKUP(G$2,DE_105_M!$A$2:$B$68,2,FALSE),"")</f>
        <v>Comunal</v>
      </c>
      <c r="H24" s="109" t="str">
        <f>IFERROR(VLOOKUP(H$2,DE_105_M!$A$2:$B$68,2,FALSE),"")</f>
        <v xml:space="preserve">Este indicador mide el porcentaje de viajes en Transporte Sustentable, esto es, empleando los modos de transporte público, caminata y bicicleta, en la distribución modal total. En la medida que este indicador aumenta es posible asumir un grado mayor de eficiencia de la movilidad urbana, en tanto los modos caminata y bicicleta como movilidad activa no motorizada sumado al transporte público tienen la capacidad de movilizar a más personas con menor energía, generando a su vez menor contaminación y congestión. </v>
      </c>
      <c r="I24" s="464" t="str">
        <f>IFERROR(VLOOKUP(I$2,DE_105_M!$A$2:$B$68,2,FALSE),"")</f>
        <v>Análisis y procesamiento de base de datos</v>
      </c>
      <c r="J24" s="464" t="str">
        <f>IFERROR(VLOOKUP(J$2,DE_105_M!$A$2:$B$68,2,FALSE),"")</f>
        <v>Definida según su instrumento de levantamiento: 63 comunas / Encuesta Origen Destino (en adelante EOD) que cubren 12 ciudades SIEDU.</v>
      </c>
      <c r="K24" s="464" t="str">
        <f>IFERROR(VLOOKUP(K$2,DE_105_M!$A$2:$B$68,2,FALSE),"")</f>
        <v>63 comunas</v>
      </c>
      <c r="L24" s="464" t="str">
        <f>IFERROR(VLOOKUP(L$2,DE_105_M!$A$2:$B$68,2,FALSE),"")</f>
        <v>Porcentaje</v>
      </c>
      <c r="M24" s="467">
        <f>IFERROR(VLOOKUP(M$2,DE_105_M!$A$2:$B$68,2,FALSE),"")</f>
        <v>43098</v>
      </c>
      <c r="N24" s="467">
        <f>IFERROR(VLOOKUP(N$2,DE_105_M!$A$2:$B$68,2,FALSE),"")</f>
        <v>43684</v>
      </c>
      <c r="O24" s="464" t="str">
        <f>IFERROR(VLOOKUP(O$2,DE_105_M!$A$2:$B$68,2,FALSE),"")</f>
        <v>Anual: según disponibilidad de la fuente.</v>
      </c>
      <c r="P24" s="464" t="str">
        <f>IFERROR(VLOOKUP(P$2,DE_105_M!$A$2:$B$68,2,FALSE),"")</f>
        <v>Partición modal - Transporte público – EOD - Movilidad sustentable.</v>
      </c>
      <c r="Q24" s="464" t="str">
        <f>IFERROR(VLOOKUP(Q$2,DE_105_M!$A$2:$B$68,2,FALSE),"")</f>
        <v>Movilidad</v>
      </c>
      <c r="R24" s="464" t="str">
        <f>IFERROR(VLOOKUP(R$2,DE_105_M!$A$2:$B$68,2,FALSE),"")</f>
        <v>Instituto Nacional de Estadísticas (INE)</v>
      </c>
      <c r="S24" s="109" t="str">
        <f>IFERROR(VLOOKUP(S$2,DE_105_M!$A$2:$B$68,2,FALSE),"")</f>
        <v>No se dispone de información para la totalidad de las comunas y ciudades SIEDU.</v>
      </c>
      <c r="T24" s="109" t="str">
        <f>IFERROR(VLOOKUP(T$2,DE_105_M!$A$2:$B$68,2,FALSE),"")</f>
        <v>No tiene</v>
      </c>
      <c r="U24" s="464" t="str">
        <f>IFERROR(VLOOKUP(U$2,DE_105_M!$A$2:$B$68,2,FALSE),"")</f>
        <v xml:space="preserve">EOD </v>
      </c>
      <c r="V24" s="464" t="str">
        <f>IFERROR(VLOOKUP(V$2,DE_105_M!$A$2:$B$68,2,FALSE),"")</f>
        <v>Secretaría de Planificación de Transporte (SECTRA)</v>
      </c>
      <c r="W24" s="464" t="str">
        <f>IFERROR(VLOOKUP(W$2,DE_105_M!$A$2:$B$68,2,FALSE),"")</f>
        <v>Arica, Iquique/Alto Hospicio, Antofagasta, Copiapó y Coquimbo/La Serena - 2010, Gran Santiago - 2012, Temuco/Padre las Casas, Osorno y Valdivia - 2013, Gran Valparaíso y Puerto Montt - 2014, San Antonio - 2017.</v>
      </c>
      <c r="X24" s="464" t="str">
        <f>IFERROR(VLOOKUP(X$2,DE_105_M!$A$2:$B$68,2,FALSE),"")</f>
        <v>Hogares, Personas, Viajes por zonas EOD, por ciudad levantada.</v>
      </c>
      <c r="Y24" s="464"/>
      <c r="Z24" s="464"/>
      <c r="AA24" s="464"/>
      <c r="AB24" s="464"/>
      <c r="AC24" s="464"/>
      <c r="AD24" s="464"/>
      <c r="AE24" s="464"/>
      <c r="AF24" s="464"/>
      <c r="AG24" s="464" t="str">
        <f>IFERROR(VLOOKUP(AG$2,DE_105_M!$A$2:$B$68,2,FALSE),"")</f>
        <v/>
      </c>
      <c r="AH24" s="464" t="str">
        <f>IFERROR(VLOOKUP(AH$2,DE_105_M!$A$2:$B$68,2,FALSE),"")</f>
        <v/>
      </c>
      <c r="AI24" s="464" t="str">
        <f>IFERROR(VLOOKUP(AI$2,DE_105_M!$A$2:$B$68,2,FALSE),"")</f>
        <v/>
      </c>
      <c r="AJ24" s="464" t="str">
        <f>IFERROR(VLOOKUP(AJ$2,DE_105_M!$A$2:$B$68,2,FALSE),"")</f>
        <v/>
      </c>
    </row>
    <row r="25" spans="1:36" ht="60" x14ac:dyDescent="0.25">
      <c r="A25" s="464" t="str">
        <f>IFERROR(VLOOKUP(A$2,DE_28_M!$A$2:$B$68,2,FALSE),"")</f>
        <v>DE_28</v>
      </c>
      <c r="B25" s="464" t="str">
        <f>IFERROR(VLOOKUP(B$2,DE_28_M!$A$2:$B$68,2,FALSE),"")</f>
        <v>2. Mejor acceso a movilidad sustentable</v>
      </c>
      <c r="C25" s="464" t="str">
        <f>IFERROR(VLOOKUP(C$2,DE_28_M!$A$2:$B$68,2,FALSE),"")</f>
        <v>Seguridad vial</v>
      </c>
      <c r="D25" s="464" t="str">
        <f>IFERROR(VLOOKUP(D$2,DE_28_M!$A$2:$B$68,2,FALSE),"")</f>
        <v>Número de víctimas mortales en siniestros de tránsito por cada 100.000 habitantes</v>
      </c>
      <c r="E25" s="464" t="str">
        <f>IFERROR(VLOOKUP(E$2,DE_28_M!$A$2:$B$68,2,FALSE),"")</f>
        <v>Estructural</v>
      </c>
      <c r="F25" s="464">
        <f>IFERROR(VLOOKUP(F$2,DE_28_M!$A$2:$B$68,2,FALSE),"")</f>
        <v>2018</v>
      </c>
      <c r="G25" s="464" t="str">
        <f>IFERROR(VLOOKUP(G$2,DE_28_M!$A$2:$B$68,2,FALSE),"")</f>
        <v>Comunal</v>
      </c>
      <c r="H25" s="109" t="str">
        <f>IFERROR(VLOOKUP(H$2,DE_28_M!$A$2:$B$68,2,FALSE),"")</f>
        <v>Este indicador mide el número de víctimas mortales como producto de siniestros de tránsito por cada 100.000 habitantes. El problema de la inseguridad vial es alto en las áreas urbanas y tiene que ver principalmente con el comportamiento de los diferentes actores del tránsito. Una reducción de los valores de este indicador evidencia adelantos en la pacificación estructural de la circulación de vehículos motorizados. Por otro lado, un aumento en el valor de este indicador mostraría el incremento de prácticas temerarias y violentas como irrespeto a las normas de tránsito, excesos de velocidad, conducción bajo la influencia del alcohol, entre otras.</v>
      </c>
      <c r="I25" s="464" t="str">
        <f>IFERROR(VLOOKUP(I$2,DE_28_M!$A$2:$B$68,2,FALSE),"")</f>
        <v>Análisis de bases de datos</v>
      </c>
      <c r="J25" s="464" t="str">
        <f>IFERROR(VLOOKUP(J$2,DE_28_M!$A$2:$B$68,2,FALSE),"")</f>
        <v>117 comunas</v>
      </c>
      <c r="K25" s="464" t="str">
        <f>IFERROR(VLOOKUP(K$2,DE_28_M!$A$2:$B$68,2,FALSE),"")</f>
        <v>117 comunas</v>
      </c>
      <c r="L25" s="464" t="str">
        <f>IFERROR(VLOOKUP(L$2,DE_28_M!$A$2:$B$68,2,FALSE),"")</f>
        <v>Relación (Número de víctimas mortales por cada 100.000 Habitantes)</v>
      </c>
      <c r="M25" s="467">
        <f>IFERROR(VLOOKUP(M$2,DE_28_M!$A$2:$B$68,2,FALSE),"")</f>
        <v>43307</v>
      </c>
      <c r="N25" s="467">
        <f>IFERROR(VLOOKUP(N$2,DE_28_M!$A$2:$B$68,2,FALSE),"")</f>
        <v>43647</v>
      </c>
      <c r="O25" s="464" t="str">
        <f>IFERROR(VLOOKUP(O$2,DE_28_M!$A$2:$B$68,2,FALSE),"")</f>
        <v>Anual</v>
      </c>
      <c r="P25" s="464" t="str">
        <f>IFERROR(VLOOKUP(P$2,DE_28_M!$A$2:$B$68,2,FALSE),"")</f>
        <v>Seguridad vial</v>
      </c>
      <c r="Q25" s="464" t="str">
        <f>IFERROR(VLOOKUP(Q$2,DE_28_M!$A$2:$B$68,2,FALSE),"")</f>
        <v>Movilidad</v>
      </c>
      <c r="R25" s="464" t="str">
        <f>IFERROR(VLOOKUP(R$2,DE_28_M!$A$2:$B$68,2,FALSE),"")</f>
        <v>Instituto Nacional de Estadísticas (INE)</v>
      </c>
      <c r="S25" s="109" t="str">
        <f>IFERROR(VLOOKUP(S$2,DE_28_M!$A$2:$B$68,2,FALSE),"")</f>
        <v xml:space="preserve">Las estadísticas de lesionados se agrupan en 3 categorías: "Leves"; "Menos graves" y "Graves". Los registros de CONASET abarcan solo hasta las 24 horas posteriores de la ocurrencia del siniestro, por lo que aquellas personas con lesiones graves que fallecen después de las 24 horas quedan fuera de las estadísticas de víctimas mortales. </v>
      </c>
      <c r="T25" s="109" t="str">
        <f>IFERROR(VLOOKUP(T$2,DE_28_M!$A$2:$B$68,2,FALSE),"")</f>
        <v>No tiene</v>
      </c>
      <c r="U25" s="464" t="str">
        <f>IFERROR(VLOOKUP(U$2,DE_28_M!$A$2:$B$68,2,FALSE),"")</f>
        <v>Número de víctimas mortales en siniestros de tránsito</v>
      </c>
      <c r="V25" s="464" t="str">
        <f>IFERROR(VLOOKUP(V$2,DE_28_M!$A$2:$B$68,2,FALSE),"")</f>
        <v>Comisión Nacional de Tránsito (CONASET)</v>
      </c>
      <c r="W25" s="464">
        <f>IFERROR(VLOOKUP(W$2,DE_28_M!$A$2:$B$68,2,FALSE),"")</f>
        <v>2018</v>
      </c>
      <c r="X25" s="464" t="str">
        <f>IFERROR(VLOOKUP(X$2,DE_28_M!$A$2:$B$68,2,FALSE),"")</f>
        <v>Comunal</v>
      </c>
      <c r="Y25" s="464" t="str">
        <f>IFERROR(VLOOKUP(Y$2,DE_28_M!$A$2:$B$68,2,FALSE),"")</f>
        <v>Proyección poblacional 2018, con base al Censo 2017</v>
      </c>
      <c r="Z25" s="464" t="str">
        <f>IFERROR(VLOOKUP(Z$2,DE_28_M!$A$2:$B$68,2,FALSE),"")</f>
        <v>INE</v>
      </c>
      <c r="AA25" s="464">
        <f>IFERROR(VLOOKUP(AA$2,DE_28_M!$A$2:$B$68,2,FALSE),"")</f>
        <v>2018</v>
      </c>
      <c r="AB25" s="464" t="str">
        <f>IFERROR(VLOOKUP(AB$2,DE_28_M!$A$2:$B$68,2,FALSE),"")</f>
        <v>Comunal</v>
      </c>
      <c r="AC25" s="464"/>
      <c r="AD25" s="464"/>
      <c r="AE25" s="464"/>
      <c r="AF25" s="464"/>
      <c r="AG25" s="464" t="str">
        <f>IFERROR(VLOOKUP(AG$2,DE_28_M!$A$2:$B$68,2,FALSE),"")</f>
        <v/>
      </c>
      <c r="AH25" s="464" t="str">
        <f>IFERROR(VLOOKUP(AH$2,DE_28_M!$A$2:$B$68,2,FALSE),"")</f>
        <v/>
      </c>
      <c r="AI25" s="464" t="str">
        <f>IFERROR(VLOOKUP(AI$2,DE_28_M!$A$2:$B$68,2,FALSE),"")</f>
        <v/>
      </c>
      <c r="AJ25" s="464" t="str">
        <f>IFERROR(VLOOKUP(AJ$2,DE_28_M!$A$2:$B$68,2,FALSE),"")</f>
        <v/>
      </c>
    </row>
    <row r="26" spans="1:36" ht="60" x14ac:dyDescent="0.25">
      <c r="A26" s="464" t="str">
        <f>IFERROR(VLOOKUP(A$2,DE_31_M!$A$2:$B$68,2,FALSE),"")</f>
        <v>DE_31</v>
      </c>
      <c r="B26" s="464" t="str">
        <f>IFERROR(VLOOKUP(B$2,DE_31_M!$A$2:$B$68,2,FALSE),"")</f>
        <v xml:space="preserve">2. Mejor acceso a movilidad sustentable </v>
      </c>
      <c r="C26" s="464" t="str">
        <f>IFERROR(VLOOKUP(C$2,DE_31_M!$A$2:$B$68,2,FALSE),"")</f>
        <v>Seguridad vial</v>
      </c>
      <c r="D26" s="464" t="str">
        <f>IFERROR(VLOOKUP(D$2,DE_31_M!$A$2:$B$68,2,FALSE),"")</f>
        <v>Número de víctimas lesionadas en siniestros de tránsito por cada 100.000 habitantes</v>
      </c>
      <c r="E26" s="464" t="str">
        <f>IFERROR(VLOOKUP(E$2,DE_31_M!$A$2:$B$68,2,FALSE),"")</f>
        <v>Estructural</v>
      </c>
      <c r="F26" s="464">
        <f>IFERROR(VLOOKUP(F$2,DE_31_M!$A$2:$B$68,2,FALSE),"")</f>
        <v>2018</v>
      </c>
      <c r="G26" s="464" t="str">
        <f>IFERROR(VLOOKUP(G$2,DE_31_M!$A$2:$B$68,2,FALSE),"")</f>
        <v>Comunal</v>
      </c>
      <c r="H26" s="109" t="str">
        <f>IFERROR(VLOOKUP(H$2,DE_31_M!$A$2:$B$68,2,FALSE),"")</f>
        <v>Este indicador mide el número de víctimas lesionadas como producto de siniestros de tránsito por cada 100.000 habitantes. El problema de la inseguridad vial es alto en las áreas urbanas y tiene que ver principalmente con el comportamiento de los diferentes actores del tránsito. Una reducción de los valores de este indicador evidencia adelantos en la pacificación estructural de la circulación de vehículos motorizados. Por otro lado, un aumento en el valor de este indicador mostraría el incremento de una educación vial deficiente y malas prácticas en las normas de tránsito como excesos de velocidad, conducción bajo la influencia del alcohol, entre otras causas.</v>
      </c>
      <c r="I26" s="464" t="str">
        <f>IFERROR(VLOOKUP(I$2,DE_31_M!$A$2:$B$68,2,FALSE),"")</f>
        <v>Análisis de bases de datos</v>
      </c>
      <c r="J26" s="464" t="str">
        <f>IFERROR(VLOOKUP(J$2,DE_31_M!$A$2:$B$68,2,FALSE),"")</f>
        <v xml:space="preserve">Comunal </v>
      </c>
      <c r="K26" s="464" t="str">
        <f>IFERROR(VLOOKUP(K$2,DE_31_M!$A$2:$B$68,2,FALSE),"")</f>
        <v>117 comunas</v>
      </c>
      <c r="L26" s="464" t="str">
        <f>IFERROR(VLOOKUP(L$2,DE_31_M!$A$2:$B$68,2,FALSE),"")</f>
        <v>Relación (Número de víctimas lesionadas por cada 100.000 Habitantes)</v>
      </c>
      <c r="M26" s="467">
        <f>IFERROR(VLOOKUP(M$2,DE_31_M!$A$2:$B$68,2,FALSE),"")</f>
        <v>43307</v>
      </c>
      <c r="N26" s="467">
        <f>IFERROR(VLOOKUP(N$2,DE_31_M!$A$2:$B$68,2,FALSE),"")</f>
        <v>43647</v>
      </c>
      <c r="O26" s="464" t="str">
        <f>IFERROR(VLOOKUP(O$2,DE_31_M!$A$2:$B$68,2,FALSE),"")</f>
        <v>Anual</v>
      </c>
      <c r="P26" s="464" t="str">
        <f>IFERROR(VLOOKUP(P$2,DE_31_M!$A$2:$B$68,2,FALSE),"")</f>
        <v>Seguridad vial</v>
      </c>
      <c r="Q26" s="464" t="str">
        <f>IFERROR(VLOOKUP(Q$2,DE_31_M!$A$2:$B$68,2,FALSE),"")</f>
        <v>Movilidad</v>
      </c>
      <c r="R26" s="464" t="str">
        <f>IFERROR(VLOOKUP(R$2,DE_31_M!$A$2:$B$68,2,FALSE),"")</f>
        <v>Instituto Nacional de Estadísticas (INE)</v>
      </c>
      <c r="S26" s="109" t="str">
        <f>IFERROR(VLOOKUP(S$2,DE_31_M!$A$2:$B$68,2,FALSE),"")</f>
        <v>Las estadísticas de lesionados se agrupan en 3 categorías: "Leves"; "Menos graves" y "Graves". Los registros de CONASET abarcan solo hasta las 24 horas posteriores de la ocurrencia del siniestro, por lo que aquellas personas que evolucionan después de 24 horas a mayor gravedad no se ven reflejadas en el indicador.</v>
      </c>
      <c r="T26" s="109" t="str">
        <f>IFERROR(VLOOKUP(T$2,DE_31_M!$A$2:$B$68,2,FALSE),"")</f>
        <v>No tiene</v>
      </c>
      <c r="U26" s="464" t="str">
        <f>IFERROR(VLOOKUP(U$2,DE_31_M!$A$2:$B$68,2,FALSE),"")</f>
        <v>Número de víctimas lesionadas en siniestros de tránsito</v>
      </c>
      <c r="V26" s="464" t="str">
        <f>IFERROR(VLOOKUP(V$2,DE_31_M!$A$2:$B$68,2,FALSE),"")</f>
        <v>Comisión Nacional de Tránsito (CONASET)</v>
      </c>
      <c r="W26" s="464">
        <f>IFERROR(VLOOKUP(W$2,DE_31_M!$A$2:$B$68,2,FALSE),"")</f>
        <v>2018</v>
      </c>
      <c r="X26" s="464" t="str">
        <f>IFERROR(VLOOKUP(X$2,DE_31_M!$A$2:$B$68,2,FALSE),"")</f>
        <v xml:space="preserve">Comunal </v>
      </c>
      <c r="Y26" s="464" t="str">
        <f>IFERROR(VLOOKUP(Y$2,DE_31_M!$A$2:$B$68,2,FALSE),"")</f>
        <v>Proyección poblacional 2018, con base al Censo 2017</v>
      </c>
      <c r="Z26" s="464" t="str">
        <f>IFERROR(VLOOKUP(Z$2,DE_31_M!$A$2:$B$68,2,FALSE),"")</f>
        <v>INE</v>
      </c>
      <c r="AA26" s="464">
        <f>IFERROR(VLOOKUP(AA$2,DE_31_M!$A$2:$B$68,2,FALSE),"")</f>
        <v>2017</v>
      </c>
      <c r="AB26" s="464" t="str">
        <f>IFERROR(VLOOKUP(AB$2,DE_31_M!$A$2:$B$68,2,FALSE),"")</f>
        <v xml:space="preserve">Comunal </v>
      </c>
      <c r="AC26" s="464"/>
      <c r="AD26" s="464"/>
      <c r="AE26" s="464"/>
      <c r="AF26" s="464"/>
      <c r="AG26" s="464" t="str">
        <f>IFERROR(VLOOKUP(AG$2,DE_31_M!$A$2:$B$68,2,FALSE),"")</f>
        <v/>
      </c>
      <c r="AH26" s="464" t="str">
        <f>IFERROR(VLOOKUP(AH$2,DE_31_M!$A$2:$B$68,2,FALSE),"")</f>
        <v/>
      </c>
      <c r="AI26" s="464" t="str">
        <f>IFERROR(VLOOKUP(AI$2,DE_31_M!$A$2:$B$68,2,FALSE),"")</f>
        <v/>
      </c>
      <c r="AJ26" s="464" t="str">
        <f>IFERROR(VLOOKUP(AJ$2,DE_31_M!$A$2:$B$68,2,FALSE),"")</f>
        <v/>
      </c>
    </row>
    <row r="27" spans="1:36" ht="156" x14ac:dyDescent="0.25">
      <c r="A27" s="464" t="str">
        <f>IFERROR(VLOOKUP(A$2,DE_16_M!$A$2:$B$68,2,FALSE),"")</f>
        <v>DE_16</v>
      </c>
      <c r="B27" s="464" t="str">
        <f>IFERROR(VLOOKUP(B$2,DE_16_M!$A$2:$B$68,2,FALSE),"")</f>
        <v>2. Mejor acceso a movilidad sustentable</v>
      </c>
      <c r="C27" s="464" t="str">
        <f>IFERROR(VLOOKUP(C$2,DE_16_M!$A$2:$B$68,2,FALSE),"")</f>
        <v>Tiempos de viaje</v>
      </c>
      <c r="D27" s="464" t="str">
        <f>IFERROR(VLOOKUP(D$2,DE_16_M!$A$2:$B$68,2,FALSE),"")</f>
        <v>Tiempo de viaje en hora punta mañana</v>
      </c>
      <c r="E27" s="464" t="str">
        <f>IFERROR(VLOOKUP(E$2,DE_16_M!$A$2:$B$68,2,FALSE),"")</f>
        <v>Estructural</v>
      </c>
      <c r="F27" s="464" t="str">
        <f>IFERROR(VLOOKUP(F$2,DE_16_M!$A$2:$B$68,2,FALSE),"")</f>
        <v>2010 - 2012 - 2013 - 2014 - 2017</v>
      </c>
      <c r="G27" s="464" t="str">
        <f>IFERROR(VLOOKUP(G$2,DE_16_M!$A$2:$B$68,2,FALSE),"")</f>
        <v>Comunal</v>
      </c>
      <c r="H27" s="109" t="str">
        <f>IFERROR(VLOOKUP(H$2,DE_16_M!$A$2:$B$68,2,FALSE),"")</f>
        <v>Este indicador resulta del cálculo del percentil 90 del tiempo de viaje en el Periodo Punta Mañana (PPM) que es el más crítico del día para los traslados en un contexto urbano. El indicador se calcula para cada comuna considerando todos los modos de transporte donde menores tiempos promedios de viaje indican mayor eficiencia en la movilidad y mejor calidad de vida.</v>
      </c>
      <c r="I27" s="464" t="str">
        <f>IFERROR(VLOOKUP(I$2,DE_16_M!$A$2:$B$68,2,FALSE),"")</f>
        <v>Análisis y procesamiento de base de datos</v>
      </c>
      <c r="J27" s="464" t="str">
        <f>IFERROR(VLOOKUP(J$2,DE_16_M!$A$2:$B$68,2,FALSE),"")</f>
        <v>Definida según su instrumento de levantamiento: 63 comunas / Encuesta Origen Destino (en adelante EOD) que cubren 12 ciudades SIEDU.</v>
      </c>
      <c r="K27" s="464" t="str">
        <f>IFERROR(VLOOKUP(K$2,DE_16_M!$A$2:$B$68,2,FALSE),"")</f>
        <v>63 comunas</v>
      </c>
      <c r="L27" s="464" t="str">
        <f>IFERROR(VLOOKUP(L$2,DE_16_M!$A$2:$B$68,2,FALSE),"")</f>
        <v>Minutos</v>
      </c>
      <c r="M27" s="467">
        <f>IFERROR(VLOOKUP(M$2,DE_16_M!$A$2:$B$68,2,FALSE),"")</f>
        <v>43098</v>
      </c>
      <c r="N27" s="467">
        <f>IFERROR(VLOOKUP(N$2,DE_16_M!$A$2:$B$68,2,FALSE),"")</f>
        <v>43676</v>
      </c>
      <c r="O27" s="464" t="str">
        <f>IFERROR(VLOOKUP(O$2,DE_16_M!$A$2:$B$68,2,FALSE),"")</f>
        <v>Anual: según disponibilidad de la fuente.</v>
      </c>
      <c r="P27" s="464" t="str">
        <f>IFERROR(VLOOKUP(P$2,DE_16_M!$A$2:$B$68,2,FALSE),"")</f>
        <v>Tiempo de viaje - EOD - Movilidad.</v>
      </c>
      <c r="Q27" s="464" t="str">
        <f>IFERROR(VLOOKUP(Q$2,DE_16_M!$A$2:$B$68,2,FALSE),"")</f>
        <v>Movilidad</v>
      </c>
      <c r="R27" s="464" t="str">
        <f>IFERROR(VLOOKUP(R$2,DE_16_M!$A$2:$B$68,2,FALSE),"")</f>
        <v>Instituto Nacional de Estadísticas (INE)</v>
      </c>
      <c r="S27" s="109" t="str">
        <f>IFERROR(VLOOKUP(S$2,DE_16_M!$A$2:$B$68,2,FALSE),"")</f>
        <v>No se dispone de información para la totalidad de las comunas y ciudades SIEDU.</v>
      </c>
      <c r="T27" s="109" t="str">
        <f>IFERROR(VLOOKUP(T$2,DE_16_M!$A$2:$B$68,2,FALSE),"")</f>
        <v>No tiene</v>
      </c>
      <c r="U27" s="464" t="str">
        <f>IFERROR(VLOOKUP(U$2,DE_16_M!$A$2:$B$68,2,FALSE),"")</f>
        <v xml:space="preserve">EOD </v>
      </c>
      <c r="V27" s="464" t="str">
        <f>IFERROR(VLOOKUP(V$2,DE_16_M!$A$2:$B$68,2,FALSE),"")</f>
        <v>Secretaría de Planificación de Transporte (SECTRA)</v>
      </c>
      <c r="W27" s="464" t="str">
        <f>IFERROR(VLOOKUP(W$2,DE_16_M!$A$2:$B$68,2,FALSE),"")</f>
        <v>Arica, Iquique/Alto Hospicio, Antofagasta, Copiapó y Coquimbo/La Serena - 2010, Gran Santiago - 2012, Temuco/Padre las Casas, Osorno y Valdivia - 2013, Gran Valparaíso y Puerto Montt - 2014, San Antonio - 2017.</v>
      </c>
      <c r="X27" s="464" t="str">
        <f>IFERROR(VLOOKUP(X$2,DE_16_M!$A$2:$B$68,2,FALSE),"")</f>
        <v>Hogares, Personas, Viajes por zonas EOD, por ciudad levantada.</v>
      </c>
      <c r="Y27" s="464"/>
      <c r="Z27" s="464"/>
      <c r="AA27" s="464"/>
      <c r="AB27" s="464"/>
      <c r="AC27" s="464"/>
      <c r="AD27" s="464"/>
      <c r="AE27" s="464"/>
      <c r="AF27" s="464"/>
      <c r="AG27" s="464" t="str">
        <f>IFERROR(VLOOKUP(AG$2,DE_16_M!$A$2:$B$68,2,FALSE),"")</f>
        <v/>
      </c>
      <c r="AH27" s="464" t="str">
        <f>IFERROR(VLOOKUP(AH$2,DE_16_M!$A$2:$B$68,2,FALSE),"")</f>
        <v/>
      </c>
      <c r="AI27" s="464" t="str">
        <f>IFERROR(VLOOKUP(AI$2,DE_16_M!$A$2:$B$68,2,FALSE),"")</f>
        <v/>
      </c>
      <c r="AJ27" s="464" t="str">
        <f>IFERROR(VLOOKUP(AJ$2,DE_16_M!$A$2:$B$68,2,FALSE),"")</f>
        <v/>
      </c>
    </row>
    <row r="28" spans="1:36" ht="156" x14ac:dyDescent="0.25">
      <c r="A28" s="464" t="str">
        <f>IFERROR(VLOOKUP(A$2,DE_29_M!$A$2:$B$68,2,FALSE),"")</f>
        <v>DE_29</v>
      </c>
      <c r="B28" s="464" t="str">
        <f>IFERROR(VLOOKUP(B$2,DE_29_M!$A$2:$B$68,2,FALSE),"")</f>
        <v xml:space="preserve">2. Mejor acceso a movilidad sustentable </v>
      </c>
      <c r="C28" s="464" t="str">
        <f>IFERROR(VLOOKUP(C$2,DE_29_M!$A$2:$B$68,2,FALSE),"")</f>
        <v>Tiempos de viaje</v>
      </c>
      <c r="D28" s="464" t="str">
        <f>IFERROR(VLOOKUP(D$2,DE_29_M!$A$2:$B$68,2,FALSE),"")</f>
        <v>Tiempo de viaje en transporte público en hora punta mañana</v>
      </c>
      <c r="E28" s="464" t="str">
        <f>IFERROR(VLOOKUP(E$2,DE_29_M!$A$2:$B$68,2,FALSE),"")</f>
        <v>Estructural</v>
      </c>
      <c r="F28" s="464" t="str">
        <f>IFERROR(VLOOKUP(F$2,DE_29_M!$A$2:$B$68,2,FALSE),"")</f>
        <v>2010 - 2012 - 2013 - 2014 - 2017</v>
      </c>
      <c r="G28" s="464" t="str">
        <f>IFERROR(VLOOKUP(G$2,DE_29_M!$A$2:$B$68,2,FALSE),"")</f>
        <v>Comunal</v>
      </c>
      <c r="H28" s="109" t="str">
        <f>IFERROR(VLOOKUP(H$2,DE_29_M!$A$2:$B$68,2,FALSE),"")</f>
        <v xml:space="preserve">Este indicador resulta del cálculo del percentil 90 del tiempo de viaje en Transporte Público (TP) en Periodo Punta Mañana (PPM) que es el más crítico del día para los traslados. Se calcula el indicador de los viajes en TP originados en cada comuna, donde menores tiempos de traslado en TP indican mayor eficiencia y desempeño del servicio, así como menor costo social de los viajes. </v>
      </c>
      <c r="I28" s="464" t="str">
        <f>IFERROR(VLOOKUP(I$2,DE_29_M!$A$2:$B$68,2,FALSE),"")</f>
        <v>Análisis y procesamiento de base de datos</v>
      </c>
      <c r="J28" s="464" t="str">
        <f>IFERROR(VLOOKUP(J$2,DE_29_M!$A$2:$B$68,2,FALSE),"")</f>
        <v>Definida según su instrumento de levantamiento: 63 comunas / Encuesta Origen Destino (en adelante EOD) que cubren 12 ciudades SIEDU.</v>
      </c>
      <c r="K28" s="464" t="str">
        <f>IFERROR(VLOOKUP(K$2,DE_29_M!$A$2:$B$68,2,FALSE),"")</f>
        <v>63 comunas</v>
      </c>
      <c r="L28" s="464" t="str">
        <f>IFERROR(VLOOKUP(L$2,DE_29_M!$A$2:$B$68,2,FALSE),"")</f>
        <v>Minutos</v>
      </c>
      <c r="M28" s="467">
        <f>IFERROR(VLOOKUP(M$2,DE_29_M!$A$2:$B$68,2,FALSE),"")</f>
        <v>43098</v>
      </c>
      <c r="N28" s="467">
        <f>IFERROR(VLOOKUP(N$2,DE_29_M!$A$2:$B$68,2,FALSE),"")</f>
        <v>43676</v>
      </c>
      <c r="O28" s="464" t="str">
        <f>IFERROR(VLOOKUP(O$2,DE_29_M!$A$2:$B$68,2,FALSE),"")</f>
        <v>Anual: según disponibilidad de la fuente.</v>
      </c>
      <c r="P28" s="464" t="str">
        <f>IFERROR(VLOOKUP(P$2,DE_29_M!$A$2:$B$68,2,FALSE),"")</f>
        <v>Tiempo de viaje – EOD - Movilidad.</v>
      </c>
      <c r="Q28" s="464" t="str">
        <f>IFERROR(VLOOKUP(Q$2,DE_29_M!$A$2:$B$68,2,FALSE),"")</f>
        <v>Movilidad</v>
      </c>
      <c r="R28" s="464" t="str">
        <f>IFERROR(VLOOKUP(R$2,DE_29_M!$A$2:$B$68,2,FALSE),"")</f>
        <v>Instituto Nacional de Estadísticas (INE)</v>
      </c>
      <c r="S28" s="109" t="str">
        <f>IFERROR(VLOOKUP(S$2,DE_29_M!$A$2:$B$68,2,FALSE),"")</f>
        <v>No se dispone de información para la totalidad de las comunas y ciudades SIEDU.</v>
      </c>
      <c r="T28" s="109" t="str">
        <f>IFERROR(VLOOKUP(T$2,DE_29_M!$A$2:$B$68,2,FALSE),"")</f>
        <v>No tiene</v>
      </c>
      <c r="U28" s="464" t="str">
        <f>IFERROR(VLOOKUP(U$2,DE_29_M!$A$2:$B$68,2,FALSE),"")</f>
        <v>EOD completa</v>
      </c>
      <c r="V28" s="464" t="str">
        <f>IFERROR(VLOOKUP(V$2,DE_29_M!$A$2:$B$68,2,FALSE),"")</f>
        <v>Secretaría de Planificación de Transportes (SECTRA)</v>
      </c>
      <c r="W28" s="464" t="str">
        <f>IFERROR(VLOOKUP(W$2,DE_29_M!$A$2:$B$68,2,FALSE),"")</f>
        <v>Arica, Iquique/Alto Hospicio, Antofagasta, Copiapó y Coquimbo/La Serena - 2010, Gran Santiago - 2012, Temuco/Padre las Casas, Osorno y Valdivia - 2013, Gran Valparaíso y Puerto Montt - 2014, San Antonio - 2017.</v>
      </c>
      <c r="X28" s="464" t="str">
        <f>IFERROR(VLOOKUP(X$2,DE_29_M!$A$2:$B$68,2,FALSE),"")</f>
        <v>Hogares, Personas, Viajes por zonas EOD, por ciudad levantada.</v>
      </c>
      <c r="Y28" s="464"/>
      <c r="Z28" s="464"/>
      <c r="AA28" s="464"/>
      <c r="AB28" s="464"/>
      <c r="AC28" s="464"/>
      <c r="AD28" s="464"/>
      <c r="AE28" s="464"/>
      <c r="AF28" s="464"/>
      <c r="AG28" s="464" t="str">
        <f>IFERROR(VLOOKUP(AG$2,DE_29_M!$A$2:$B$68,2,FALSE),"")</f>
        <v/>
      </c>
      <c r="AH28" s="464" t="str">
        <f>IFERROR(VLOOKUP(AH$2,DE_29_M!$A$2:$B$68,2,FALSE),"")</f>
        <v/>
      </c>
      <c r="AI28" s="464" t="str">
        <f>IFERROR(VLOOKUP(AI$2,DE_29_M!$A$2:$B$68,2,FALSE),"")</f>
        <v/>
      </c>
      <c r="AJ28" s="464" t="str">
        <f>IFERROR(VLOOKUP(AJ$2,DE_29_M!$A$2:$B$68,2,FALSE),"")</f>
        <v/>
      </c>
    </row>
    <row r="29" spans="1:36" ht="84" x14ac:dyDescent="0.25">
      <c r="A29" s="464" t="str">
        <f>IFERROR(VLOOKUP(A$2,EA_16_M!$A$2:$B$98,2,FALSE),"")</f>
        <v>EA_16</v>
      </c>
      <c r="B29" s="464" t="str">
        <f>IFERROR(VLOOKUP(B$2,EA_16_M!$A$2:$B$98,2,FALSE),"")</f>
        <v>3. Mejor calidad del Medio Ambiente urbano</v>
      </c>
      <c r="C29" s="464" t="str">
        <f>IFERROR(VLOOKUP(C$2,EA_16_M!$A$2:$B$98,2,FALSE),"")</f>
        <v>Contaminación atmosférica</v>
      </c>
      <c r="D29" s="464" t="str">
        <f>IFERROR(VLOOKUP(D$2,EA_16_M!$A$2:$B$98,2,FALSE),"")</f>
        <v>Cumplimiento norma anual de Material Particulado 2.5</v>
      </c>
      <c r="E29" s="464" t="str">
        <f>IFERROR(VLOOKUP(E$2,EA_16_M!$A$2:$B$98,2,FALSE),"")</f>
        <v>Estructural</v>
      </c>
      <c r="F29" s="464">
        <f>IFERROR(VLOOKUP(F$2,EA_16_M!$A$2:$B$98,2,FALSE),"")</f>
        <v>2018</v>
      </c>
      <c r="G29" s="464" t="str">
        <f>IFERROR(VLOOKUP(G$2,EA_16_M!$A$2:$B$98,2,FALSE),"")</f>
        <v>Ciudad</v>
      </c>
      <c r="H29" s="109" t="str">
        <f>IFERROR(VLOOKUP(H$2,EA_16_M!$A$2:$B$98,2,FALSE),"")</f>
        <v>Este indicador permite evaluar la superación de la norma anual para el Material Particulado 2,5 (en adelante MP 2,5), la cual se considera sobrepasada cuando el promedio trianual de las concentraciones anuales de MP 2,5 sea mayor a 20 µg/m3. Para su cálculo, en esta línea de base, se han considerado a todas las estaciones de monitoreo públicas que cuentan con registros de concentraciones de MP 2,5 para los últimos tres años: 2016, 2017 y 2018. Por otro lado, sólo fueron consideradas aquellas estaciones privadas, cuyo cálculo de norma anual de MP 2,5 haya sido realizado por la Superintendencia del Medio Ambiente. Si bien este indicador es presentado por estación/ comuna, el análisis de su cumplimiento debe ser realizado a nivel de la ciudad en la que se encuentra dicha estación producto de la naturaleza difusa de este contaminante.</v>
      </c>
      <c r="I29" s="464" t="str">
        <f>IFERROR(VLOOKUP(I$2,EA_16_M!$A$2:$B$98,2,FALSE),"")</f>
        <v>Análisis de base de datos y revisión de documentos</v>
      </c>
      <c r="J29" s="464" t="str">
        <f>IFERROR(VLOOKUP(J$2,EA_16_M!$A$2:$B$98,2,FALSE),"")</f>
        <v>22 ciudades</v>
      </c>
      <c r="K29" s="464" t="str">
        <f>IFERROR(VLOOKUP(K$2,EA_16_M!$A$2:$B$98,2,FALSE),"")</f>
        <v>22 ciudades</v>
      </c>
      <c r="L29" s="464" t="str">
        <f>IFERROR(VLOOKUP(L$2,EA_16_M!$A$2:$B$98,2,FALSE),"")</f>
        <v>µg/m3</v>
      </c>
      <c r="M29" s="467">
        <f>IFERROR(VLOOKUP(M$2,EA_16_M!$A$2:$B$98,2,FALSE),"")</f>
        <v>43559</v>
      </c>
      <c r="N29" s="467">
        <f>IFERROR(VLOOKUP(N$2,EA_16_M!$A$2:$B$98,2,FALSE),"")</f>
        <v>43667</v>
      </c>
      <c r="O29" s="464" t="str">
        <f>IFERROR(VLOOKUP(O$2,EA_16_M!$A$2:$B$98,2,FALSE),"")</f>
        <v xml:space="preserve">Anual </v>
      </c>
      <c r="P29" s="464" t="str">
        <f>IFERROR(VLOOKUP(P$2,EA_16_M!$A$2:$B$98,2,FALSE),"")</f>
        <v>Calidad del aire - Norma calidad primaria - MP 2,5</v>
      </c>
      <c r="Q29" s="464" t="str">
        <f>IFERROR(VLOOKUP(Q$2,EA_16_M!$A$2:$B$98,2,FALSE),"")</f>
        <v>Medio Ambiente</v>
      </c>
      <c r="R29" s="464" t="str">
        <f>IFERROR(VLOOKUP(R$2,EA_16_M!$A$2:$B$98,2,FALSE),"")</f>
        <v>Instituto Nacional de Estadísticas (INE)</v>
      </c>
      <c r="S29" s="109" t="str">
        <f>IFERROR(VLOOKUP(S$2,EA_16_M!$A$2:$B$98,2,FALSE),"")</f>
        <v>Este indicador tiene una temporalidad de su medición trianual lo que representa un tiempo de espera importante para generar comparaciones.</v>
      </c>
      <c r="T29" s="109" t="str">
        <f>IFERROR(VLOOKUP(T$2,EA_16_M!$A$2:$B$98,2,FALSE),"")</f>
        <v>No tiene</v>
      </c>
      <c r="U29" s="464" t="str">
        <f>IFERROR(VLOOKUP(U$2,EA_16_M!$A$2:$B$98,2,FALSE),"")</f>
        <v>Promedio de concentración anual de material particulado 2.5 (µg/m3)</v>
      </c>
      <c r="V29" s="464" t="str">
        <f>IFERROR(VLOOKUP(V$2,EA_16_M!$A$2:$B$98,2,FALSE),"")</f>
        <v>Sistema de Información Nacional de Calidad del Aire (SINCA)</v>
      </c>
      <c r="W29" s="464" t="str">
        <f>IFERROR(VLOOKUP(W$2,EA_16_M!$A$2:$B$98,2,FALSE),"")</f>
        <v>2016-2017-2018</v>
      </c>
      <c r="X29" s="464" t="str">
        <f>IFERROR(VLOOKUP(X$2,EA_16_M!$A$2:$B$98,2,FALSE),"")</f>
        <v>Estación de Monitoreo</v>
      </c>
      <c r="Y29" s="464" t="str">
        <f>IFERROR(VLOOKUP(Y$2,EA_16_M!$A$2:$B$98,2,FALSE),"")</f>
        <v>Promedio trianual de MP 2,5 estaciones privadas</v>
      </c>
      <c r="Z29" s="464" t="str">
        <f>IFERROR(VLOOKUP(Z$2,EA_16_M!$A$2:$B$98,2,FALSE),"")</f>
        <v>Sistema Nacional de Información de Fiscalización Ambiental (SNIFA)</v>
      </c>
      <c r="AA29" s="464" t="str">
        <f>IFERROR(VLOOKUP(AA$2,EA_16_M!$A$2:$B$98,2,FALSE),"")</f>
        <v>2016-2017-2018</v>
      </c>
      <c r="AB29" s="464" t="str">
        <f>IFERROR(VLOOKUP(AB$2,EA_16_M!$A$2:$B$98,2,FALSE),"")</f>
        <v>Estación de monitoreo</v>
      </c>
      <c r="AC29" s="464"/>
      <c r="AD29" s="464"/>
      <c r="AE29" s="464"/>
      <c r="AF29" s="464"/>
      <c r="AG29" s="464" t="str">
        <f>IFERROR(VLOOKUP(AG$2,EA_16_M!$A$2:$B$98,2,FALSE),"")</f>
        <v/>
      </c>
      <c r="AH29" s="464" t="str">
        <f>IFERROR(VLOOKUP(AH$2,EA_16_M!$A$2:$B$98,2,FALSE),"")</f>
        <v/>
      </c>
      <c r="AI29" s="464" t="str">
        <f>IFERROR(VLOOKUP(AI$2,EA_16_M!$A$2:$B$98,2,FALSE),"")</f>
        <v/>
      </c>
      <c r="AJ29" s="464" t="str">
        <f>IFERROR(VLOOKUP(AJ$2,EA_16_M!$A$2:$B$98,2,FALSE),"")</f>
        <v/>
      </c>
    </row>
    <row r="30" spans="1:36" ht="84" x14ac:dyDescent="0.25">
      <c r="A30" s="464" t="str">
        <f>IFERROR(VLOOKUP(A$2,EA_10_M!$A$2:$B$94,2,FALSE),"")</f>
        <v>EA_10</v>
      </c>
      <c r="B30" s="464" t="str">
        <f>IFERROR(VLOOKUP(B$2,EA_10_M!$A$2:$B$94,2,FALSE),"")</f>
        <v>3. Mejor calidad del Medio Ambiente urbano</v>
      </c>
      <c r="C30" s="464" t="str">
        <f>IFERROR(VLOOKUP(C$2,EA_10_M!$A$2:$B$94,2,FALSE),"")</f>
        <v>Contaminación por ruido</v>
      </c>
      <c r="D30" s="464" t="str">
        <f>IFERROR(VLOOKUP(D$2,EA_10_M!$A$2:$B$94,2,FALSE),"")</f>
        <v>Porcentaje de personas potencialmente expuestas a niveles de ruido diurno inaceptables (Ln &gt; 65 dBA OCDE)</v>
      </c>
      <c r="E30" s="464" t="str">
        <f>IFERROR(VLOOKUP(E$2,EA_10_M!$A$2:$B$94,2,FALSE),"")</f>
        <v>Estructural</v>
      </c>
      <c r="F30" s="464">
        <f>IFERROR(VLOOKUP(F$2,EA_10_M!$A$2:$B$94,2,FALSE),"")</f>
        <v>2017</v>
      </c>
      <c r="G30" s="464" t="str">
        <f>IFERROR(VLOOKUP(G$2,EA_10_M!$A$2:$B$94,2,FALSE),"")</f>
        <v>Comunal</v>
      </c>
      <c r="H30" s="109" t="str">
        <f>IFERROR(VLOOKUP(H$2,EA_10_M!$A$2:$B$94,2,FALSE),"")</f>
        <v>Este indicador permite evaluar la cantidad de personas potencialmente expuestas al ruido diurno (por sobre 65 dBA), el cual puede significar un daño para la salud de las personas y se construye sobre la base de las mediciones elaboradas por el Ministerio de Medio Ambiente para cinco ciudades del país, lo cual implica un esfuerzo institucional importante para ampliar la generación de mapas a la mayor cantidad población posible. Esta medición es complementaria al indicador de contaminación por ruido nocturno.</v>
      </c>
      <c r="I30" s="464" t="str">
        <f>IFERROR(VLOOKUP(I$2,EA_10_M!$A$2:$B$94,2,FALSE),"")</f>
        <v>Geoprocesamiento en base a mapas de ruido y manzanas censales.</v>
      </c>
      <c r="J30" s="464" t="str">
        <f>IFERROR(VLOOKUP(J$2,EA_10_M!$A$2:$B$94,2,FALSE),"")</f>
        <v>41 comunas / 5 ciudades</v>
      </c>
      <c r="K30" s="464" t="str">
        <f>IFERROR(VLOOKUP(K$2,EA_10_M!$A$2:$B$94,2,FALSE),"")</f>
        <v>41 comunas / 5 ciudades</v>
      </c>
      <c r="L30" s="464" t="str">
        <f>IFERROR(VLOOKUP(L$2,EA_10_M!$A$2:$B$94,2,FALSE),"")</f>
        <v>Porcentaje</v>
      </c>
      <c r="M30" s="467">
        <f>IFERROR(VLOOKUP(M$2,EA_10_M!$A$2:$B$94,2,FALSE),"")</f>
        <v>43098</v>
      </c>
      <c r="N30" s="467">
        <f>IFERROR(VLOOKUP(N$2,EA_10_M!$A$2:$B$94,2,FALSE),"")</f>
        <v>43693</v>
      </c>
      <c r="O30" s="464" t="str">
        <f>IFERROR(VLOOKUP(O$2,EA_10_M!$A$2:$B$94,2,FALSE),"")</f>
        <v>Según disponibilidad de la fuente</v>
      </c>
      <c r="P30" s="464" t="str">
        <f>IFERROR(VLOOKUP(P$2,EA_10_M!$A$2:$B$94,2,FALSE),"")</f>
        <v>Contaminación acústica- Ruido diurno- Fuentes móviles.</v>
      </c>
      <c r="Q30" s="464" t="str">
        <f>IFERROR(VLOOKUP(Q$2,EA_10_M!$A$2:$B$94,2,FALSE),"")</f>
        <v>Medio Ambiente, Salud</v>
      </c>
      <c r="R30" s="464" t="str">
        <f>IFERROR(VLOOKUP(R$2,EA_10_M!$A$2:$B$94,2,FALSE),"")</f>
        <v>Instituto Nacional de Estadísticas (INE)</v>
      </c>
      <c r="S30" s="109" t="str">
        <f>IFERROR(VLOOKUP(S$2,EA_10_M!$A$2:$B$94,2,FALSE),"")</f>
        <v xml:space="preserve">No existe certeza respecto de la frecuencia de actualización de los mapas de ruido, lo que dificulta la futura actualización del indicador.                                                      </v>
      </c>
      <c r="T30" s="109" t="str">
        <f>IFERROR(VLOOKUP(T$2,EA_10_M!$A$2:$B$94,2,FALSE),"")</f>
        <v>EA_90</v>
      </c>
      <c r="U30" s="464" t="str">
        <f>IFERROR(VLOOKUP(U$2,EA_10_M!$A$2:$B$94,2,FALSE),"")</f>
        <v>Mapas de ruido diurno con niveles acústicos en dB. (uno por ciudad)</v>
      </c>
      <c r="V30" s="464" t="str">
        <f>IFERROR(VLOOKUP(V$2,EA_10_M!$A$2:$B$94,2,FALSE),"")</f>
        <v>Ministerio del Medio Ambiente (MMA)</v>
      </c>
      <c r="W30" s="464" t="str">
        <f>IFERROR(VLOOKUP(W$2,EA_10_M!$A$2:$B$94,2,FALSE),"")</f>
        <v>Valdivia- 2015, Temuco- Padre las Casas- 2015, Coquimbo- La Serena- 2015, Coronel- 2015, Gran Santiago- 2016</v>
      </c>
      <c r="X30" s="464" t="str">
        <f>IFERROR(VLOOKUP(X$2,EA_10_M!$A$2:$B$94,2,FALSE),"")</f>
        <v>Cobertura de polígonos por rango de ruido modelado, por ciudad.</v>
      </c>
      <c r="Y30" s="464" t="str">
        <f>IFERROR(VLOOKUP(Y$2,EA_10_M!$A$2:$B$94,2,FALSE),"")</f>
        <v>Manzanas con número de personas- Censo 2017</v>
      </c>
      <c r="Z30" s="464" t="str">
        <f>IFERROR(VLOOKUP(Z$2,EA_10_M!$A$2:$B$94,2,FALSE),"")</f>
        <v>INE</v>
      </c>
      <c r="AA30" s="464">
        <f>IFERROR(VLOOKUP(AA$2,EA_10_M!$A$2:$B$94,2,FALSE),"")</f>
        <v>2017</v>
      </c>
      <c r="AB30" s="464" t="str">
        <f>IFERROR(VLOOKUP(AB$2,EA_10_M!$A$2:$B$94,2,FALSE),"")</f>
        <v>Manzanas censales</v>
      </c>
      <c r="AC30" s="464"/>
      <c r="AD30" s="464"/>
      <c r="AE30" s="464"/>
      <c r="AF30" s="464"/>
      <c r="AG30" s="464" t="str">
        <f>IFERROR(VLOOKUP(AG$2,EA_10_M!$A$2:$B$94,2,FALSE),"")</f>
        <v/>
      </c>
      <c r="AH30" s="464" t="str">
        <f>IFERROR(VLOOKUP(AH$2,EA_10_M!$A$2:$B$94,2,FALSE),"")</f>
        <v/>
      </c>
      <c r="AI30" s="464" t="str">
        <f>IFERROR(VLOOKUP(AI$2,EA_10_M!$A$2:$B$94,2,FALSE),"")</f>
        <v/>
      </c>
      <c r="AJ30" s="464" t="str">
        <f>IFERROR(VLOOKUP(AJ$2,EA_10_M!$A$2:$B$94,2,FALSE),"")</f>
        <v/>
      </c>
    </row>
    <row r="31" spans="1:36" ht="84" x14ac:dyDescent="0.25">
      <c r="A31" s="464" t="str">
        <f>IFERROR(VLOOKUP(A$2,EA_90_M!$A$2:$B$94,2,FALSE),"")</f>
        <v>EA_90</v>
      </c>
      <c r="B31" s="464" t="str">
        <f>IFERROR(VLOOKUP(B$2,EA_90_M!$A$2:$B$94,2,FALSE),"")</f>
        <v>3. Mejor calidad del Medio Ambiente urbano</v>
      </c>
      <c r="C31" s="464" t="str">
        <f>IFERROR(VLOOKUP(C$2,EA_90_M!$A$2:$B$94,2,FALSE),"")</f>
        <v>Contaminación por ruido</v>
      </c>
      <c r="D31" s="464" t="str">
        <f>IFERROR(VLOOKUP(D$2,EA_90_M!$A$2:$B$94,2,FALSE),"")</f>
        <v>Porcentaje de personas potencialmente expuestas a niveles de ruido nocturno inaceptables (Ln &gt; 55 dBA OCDE)</v>
      </c>
      <c r="E31" s="464" t="str">
        <f>IFERROR(VLOOKUP(E$2,EA_90_M!$A$2:$B$94,2,FALSE),"")</f>
        <v>Estructural</v>
      </c>
      <c r="F31" s="464">
        <f>IFERROR(VLOOKUP(F$2,EA_90_M!$A$2:$B$94,2,FALSE),"")</f>
        <v>2017</v>
      </c>
      <c r="G31" s="464" t="str">
        <f>IFERROR(VLOOKUP(G$2,EA_90_M!$A$2:$B$94,2,FALSE),"")</f>
        <v>Comunal</v>
      </c>
      <c r="H31" s="109" t="str">
        <f>IFERROR(VLOOKUP(H$2,EA_90_M!$A$2:$B$94,2,FALSE),"")</f>
        <v>Este indicador permite evaluar la cantidad de personas potencialmente expuestas al ruido nocturno (por sobre 55 dBA), el cual puede significar daño para la salud de las personas y se construye sobre la base de las mediciones elaboradas por el Ministerio de Medio Ambiente para cinco ciudades del país, lo cual implica un esfuerzo institucional importante para ampliar la generación de mapas a la mayor cantidad población posible. Esta medición es complementaria al indicador de contaminación por ruido diurno.</v>
      </c>
      <c r="I31" s="464" t="str">
        <f>IFERROR(VLOOKUP(I$2,EA_90_M!$A$2:$B$94,2,FALSE),"")</f>
        <v>Geoprocesamiento en base a mapas de ruido y manzanas censales.</v>
      </c>
      <c r="J31" s="464" t="str">
        <f>IFERROR(VLOOKUP(J$2,EA_90_M!$A$2:$B$94,2,FALSE),"")</f>
        <v>41 comunas / 5 ciudades</v>
      </c>
      <c r="K31" s="464" t="str">
        <f>IFERROR(VLOOKUP(K$2,EA_90_M!$A$2:$B$94,2,FALSE),"")</f>
        <v>41 comunas / 5 ciudades</v>
      </c>
      <c r="L31" s="464" t="str">
        <f>IFERROR(VLOOKUP(L$2,EA_90_M!$A$2:$B$94,2,FALSE),"")</f>
        <v xml:space="preserve">Porcentaje  </v>
      </c>
      <c r="M31" s="467">
        <f>IFERROR(VLOOKUP(M$2,EA_90_M!$A$2:$B$94,2,FALSE),"")</f>
        <v>43098</v>
      </c>
      <c r="N31" s="467">
        <f>IFERROR(VLOOKUP(N$2,EA_90_M!$A$2:$B$94,2,FALSE),"")</f>
        <v>43685</v>
      </c>
      <c r="O31" s="464" t="str">
        <f>IFERROR(VLOOKUP(O$2,EA_90_M!$A$2:$B$94,2,FALSE),"")</f>
        <v>Según disponibilidad de la fuente</v>
      </c>
      <c r="P31" s="464" t="str">
        <f>IFERROR(VLOOKUP(P$2,EA_90_M!$A$2:$B$94,2,FALSE),"")</f>
        <v>Contaminación acústica - Ruido nocturno - Fuentes móviles.</v>
      </c>
      <c r="Q31" s="464" t="str">
        <f>IFERROR(VLOOKUP(Q$2,EA_90_M!$A$2:$B$94,2,FALSE),"")</f>
        <v>Medio Ambiente</v>
      </c>
      <c r="R31" s="464" t="str">
        <f>IFERROR(VLOOKUP(R$2,EA_90_M!$A$2:$B$94,2,FALSE),"")</f>
        <v>Instituto Nacional de Estadísticas (INE)</v>
      </c>
      <c r="S31" s="109" t="str">
        <f>IFERROR(VLOOKUP(S$2,EA_90_M!$A$2:$B$94,2,FALSE),"")</f>
        <v xml:space="preserve">No existe certeza respecto de la frecuencia de actualización de los mapas de ruido, lo que dificulta la futura actualización del indicador.                                            </v>
      </c>
      <c r="T31" s="109" t="str">
        <f>IFERROR(VLOOKUP(T$2,EA_90_M!$A$2:$B$94,2,FALSE),"")</f>
        <v>EA_10</v>
      </c>
      <c r="U31" s="464" t="str">
        <f>IFERROR(VLOOKUP(U$2,EA_90_M!$A$2:$B$94,2,FALSE),"")</f>
        <v>Mapas de ruido diurno con niveles acústicos en dB. (uno por ciudad)</v>
      </c>
      <c r="V31" s="464" t="str">
        <f>IFERROR(VLOOKUP(V$2,EA_90_M!$A$2:$B$94,2,FALSE),"")</f>
        <v>MMA</v>
      </c>
      <c r="W31" s="464" t="str">
        <f>IFERROR(VLOOKUP(W$2,EA_90_M!$A$2:$B$94,2,FALSE),"")</f>
        <v>Valdivia- 2015, Temuco- Padre las Casas- 2015, Coquimbo- La Serena- 2015, Coronel- 2015, Gran Santiago- 2016</v>
      </c>
      <c r="X31" s="464" t="str">
        <f>IFERROR(VLOOKUP(X$2,EA_90_M!$A$2:$B$94,2,FALSE),"")</f>
        <v>Cobertura de polígonos por rango de ruido modelado, por ciudad.</v>
      </c>
      <c r="Y31" s="464" t="str">
        <f>IFERROR(VLOOKUP(Y$2,EA_90_M!$A$2:$B$94,2,FALSE),"")</f>
        <v>Manzanas con número de personas- Censo 2017</v>
      </c>
      <c r="Z31" s="464" t="str">
        <f>IFERROR(VLOOKUP(Z$2,EA_90_M!$A$2:$B$94,2,FALSE),"")</f>
        <v>INE</v>
      </c>
      <c r="AA31" s="464">
        <f>IFERROR(VLOOKUP(AA$2,EA_90_M!$A$2:$B$94,2,FALSE),"")</f>
        <v>2017</v>
      </c>
      <c r="AB31" s="464" t="str">
        <f>IFERROR(VLOOKUP(AB$2,EA_90_M!$A$2:$B$94,2,FALSE),"")</f>
        <v>Manzanas censales</v>
      </c>
      <c r="AC31" s="464"/>
      <c r="AD31" s="464"/>
      <c r="AE31" s="464"/>
      <c r="AF31" s="464"/>
      <c r="AG31" s="464" t="str">
        <f>IFERROR(VLOOKUP(AG$2,EA_90_M!$A$2:$B$94,2,FALSE),"")</f>
        <v/>
      </c>
      <c r="AH31" s="464" t="str">
        <f>IFERROR(VLOOKUP(AH$2,EA_90_M!$A$2:$B$94,2,FALSE),"")</f>
        <v/>
      </c>
      <c r="AI31" s="464" t="str">
        <f>IFERROR(VLOOKUP(AI$2,EA_90_M!$A$2:$B$94,2,FALSE),"")</f>
        <v/>
      </c>
      <c r="AJ31" s="464" t="str">
        <f>IFERROR(VLOOKUP(AJ$2,EA_90_M!$A$2:$B$94,2,FALSE),"")</f>
        <v/>
      </c>
    </row>
    <row r="32" spans="1:36" ht="60" x14ac:dyDescent="0.25">
      <c r="A32" s="464" t="str">
        <f>IFERROR(VLOOKUP(A$2,EA_8_M!$A$2:$B$98,2,FALSE),"")</f>
        <v>EA_8</v>
      </c>
      <c r="B32" s="464" t="str">
        <f>IFERROR(VLOOKUP(B$2,EA_8_M!$A$2:$B$98,2,FALSE),"")</f>
        <v>3. Mejor calidad del Medio Ambiente urbano</v>
      </c>
      <c r="C32" s="464" t="str">
        <f>IFERROR(VLOOKUP(C$2,EA_8_M!$A$2:$B$98,2,FALSE),"")</f>
        <v>Eficiencia de uso del agua potable</v>
      </c>
      <c r="D32" s="464" t="str">
        <f>IFERROR(VLOOKUP(D$2,EA_8_M!$A$2:$B$98,2,FALSE),"")</f>
        <v xml:space="preserve">Consumo de agua potable residencial per cápita al día </v>
      </c>
      <c r="E32" s="464" t="str">
        <f>IFERROR(VLOOKUP(E$2,EA_8_M!$A$2:$B$98,2,FALSE),"")</f>
        <v>Estructural</v>
      </c>
      <c r="F32" s="464">
        <f>IFERROR(VLOOKUP(F$2,EA_8_M!$A$2:$B$98,2,FALSE),"")</f>
        <v>2018</v>
      </c>
      <c r="G32" s="464" t="str">
        <f>IFERROR(VLOOKUP(G$2,EA_8_M!$A$2:$B$98,2,FALSE),"")</f>
        <v>Ciudad</v>
      </c>
      <c r="H32" s="109" t="str">
        <f>IFERROR(VLOOKUP(H$2,EA_8_M!$A$2:$B$98,2,FALSE),"")</f>
        <v>Este indicador permite determinar las necesidades y/o consumo real de agua dentro de una ciudad. Esto a partir del consumo de agua por habitante diario caracterizado por el tipo de cliente residencial, lo que permite tener una aproximación de la disponibilidad de agua que tienen las personas para sus necesidades diarias de consumo en la comuna. Así, los valores muy bajos de este indicador pueden dar cuenta de déficit de este recurso, a su vez que valores muy altos se relacionan con un uso excesivo.</v>
      </c>
      <c r="I32" s="464" t="str">
        <f>IFERROR(VLOOKUP(I$2,EA_8_M!$A$2:$B$98,2,FALSE),"")</f>
        <v>Geoprocesamiento y análisis de base de datos</v>
      </c>
      <c r="J32" s="464" t="str">
        <f>IFERROR(VLOOKUP(J$2,EA_8_M!$A$2:$B$98,2,FALSE),"")</f>
        <v>154 localidades de la Superintendencia de Servicios Sanitarios (SISS) - 35 Ciudades</v>
      </c>
      <c r="K32" s="464" t="str">
        <f>IFERROR(VLOOKUP(K$2,EA_8_M!$A$2:$B$98,2,FALSE),"")</f>
        <v>154 localidades de la SISS- 35 Ciudades</v>
      </c>
      <c r="L32" s="464" t="str">
        <f>IFERROR(VLOOKUP(L$2,EA_8_M!$A$2:$B$98,2,FALSE),"")</f>
        <v xml:space="preserve">Litros al día / Habitante </v>
      </c>
      <c r="M32" s="467">
        <f>IFERROR(VLOOKUP(M$2,EA_8_M!$A$2:$B$98,2,FALSE),"")</f>
        <v>43126</v>
      </c>
      <c r="N32" s="467">
        <f>IFERROR(VLOOKUP(N$2,EA_8_M!$A$2:$B$98,2,FALSE),"")</f>
        <v>43685</v>
      </c>
      <c r="O32" s="464" t="str">
        <f>IFERROR(VLOOKUP(O$2,EA_8_M!$A$2:$B$98,2,FALSE),"")</f>
        <v>Anual</v>
      </c>
      <c r="P32" s="464" t="str">
        <f>IFERROR(VLOOKUP(P$2,EA_8_M!$A$2:$B$98,2,FALSE),"")</f>
        <v>Agua Potable Residencial- Consumo- Localidades de la SISS</v>
      </c>
      <c r="Q32" s="464" t="str">
        <f>IFERROR(VLOOKUP(Q$2,EA_8_M!$A$2:$B$98,2,FALSE),"")</f>
        <v>Medio Ambiente</v>
      </c>
      <c r="R32" s="464" t="str">
        <f>IFERROR(VLOOKUP(R$2,EA_8_M!$A$2:$B$98,2,FALSE),"")</f>
        <v>Instituto Nacional de Estadísticas (INE)</v>
      </c>
      <c r="S32" s="109" t="str">
        <f>IFERROR(VLOOKUP(S$2,EA_8_M!$A$2:$B$98,2,FALSE),"")</f>
        <v>No se identifican limitaciones para el cálculo del indicador a la fecha de su actualización.</v>
      </c>
      <c r="T32" s="109" t="str">
        <f>IFERROR(VLOOKUP(T$2,EA_8_M!$A$2:$B$98,2,FALSE),"")</f>
        <v>EA_9</v>
      </c>
      <c r="U32" s="464" t="str">
        <f>IFERROR(VLOOKUP(U$2,EA_8_M!$A$2:$B$98,2,FALSE),"")</f>
        <v>Localidades de la SISS actualizada 2018</v>
      </c>
      <c r="V32" s="464" t="str">
        <f>IFERROR(VLOOKUP(V$2,EA_8_M!$A$2:$B$98,2,FALSE),"")</f>
        <v>SISS</v>
      </c>
      <c r="W32" s="464">
        <f>IFERROR(VLOOKUP(W$2,EA_8_M!$A$2:$B$98,2,FALSE),"")</f>
        <v>2018</v>
      </c>
      <c r="X32" s="464" t="str">
        <f>IFERROR(VLOOKUP(X$2,EA_8_M!$A$2:$B$98,2,FALSE),"")</f>
        <v>Localidades de la SISS</v>
      </c>
      <c r="Y32" s="464" t="str">
        <f>IFERROR(VLOOKUP(Y$2,EA_8_M!$A$2:$B$98,2,FALSE),"")</f>
        <v>Consumo de agua a escala comunal año 2018</v>
      </c>
      <c r="Z32" s="464" t="str">
        <f>IFERROR(VLOOKUP(Z$2,EA_8_M!$A$2:$B$98,2,FALSE),"")</f>
        <v>SISS</v>
      </c>
      <c r="AA32" s="464">
        <f>IFERROR(VLOOKUP(AA$2,EA_8_M!$A$2:$B$98,2,FALSE),"")</f>
        <v>2018</v>
      </c>
      <c r="AB32" s="464" t="str">
        <f>IFERROR(VLOOKUP(AB$2,EA_8_M!$A$2:$B$98,2,FALSE),"")</f>
        <v>Comunal</v>
      </c>
      <c r="AC32" s="464" t="str">
        <f>IFERROR(VLOOKUP(AC$2,EA_8_M!$A$2:$B$98,2,FALSE),"")</f>
        <v>Cobertura de manzanas con población</v>
      </c>
      <c r="AD32" s="464" t="str">
        <f>IFERROR(VLOOKUP(AD$2,EA_8_M!$A$2:$B$98,2,FALSE),"")</f>
        <v>INE</v>
      </c>
      <c r="AE32" s="464">
        <f>IFERROR(VLOOKUP(AE$2,EA_8_M!$A$2:$B$98,2,FALSE),"")</f>
        <v>2017</v>
      </c>
      <c r="AF32" s="464" t="str">
        <f>IFERROR(VLOOKUP(AF$2,EA_8_M!$A$2:$B$98,2,FALSE),"")</f>
        <v>Manzana censal</v>
      </c>
      <c r="AG32" s="464" t="str">
        <f>IFERROR(VLOOKUP(AG$2,EA_8_M!$A$2:$B$98,2,FALSE),"")</f>
        <v/>
      </c>
      <c r="AH32" s="464" t="str">
        <f>IFERROR(VLOOKUP(AH$2,EA_8_M!$A$2:$B$98,2,FALSE),"")</f>
        <v/>
      </c>
      <c r="AI32" s="464" t="str">
        <f>IFERROR(VLOOKUP(AI$2,EA_8_M!$A$2:$B$98,2,FALSE),"")</f>
        <v/>
      </c>
      <c r="AJ32" s="464" t="str">
        <f>IFERROR(VLOOKUP(AJ$2,EA_8_M!$A$2:$B$98,2,FALSE),"")</f>
        <v/>
      </c>
    </row>
    <row r="33" spans="1:36" ht="60" x14ac:dyDescent="0.25">
      <c r="A33" s="464" t="str">
        <f>IFERROR(VLOOKUP(A$2,EA_9_M!$A$2:$B$98,2,FALSE),"")</f>
        <v>EA_9</v>
      </c>
      <c r="B33" s="464" t="str">
        <f>IFERROR(VLOOKUP(B$2,EA_9_M!$A$2:$B$98,2,FALSE),"")</f>
        <v>3. Mejor calidad del Medio Ambiente urbano</v>
      </c>
      <c r="C33" s="464" t="str">
        <f>IFERROR(VLOOKUP(C$2,EA_9_M!$A$2:$B$98,2,FALSE),"")</f>
        <v>Eficiencia de uso del agua potable</v>
      </c>
      <c r="D33" s="464" t="str">
        <f>IFERROR(VLOOKUP(D$2,EA_9_M!$A$2:$B$98,2,FALSE),"")</f>
        <v>Porcentaje de agua no facturada</v>
      </c>
      <c r="E33" s="464" t="str">
        <f>IFERROR(VLOOKUP(E$2,EA_9_M!$A$2:$B$98,2,FALSE),"")</f>
        <v>Complementario</v>
      </c>
      <c r="F33" s="464">
        <f>IFERROR(VLOOKUP(F$2,EA_9_M!$A$2:$B$98,2,FALSE),"")</f>
        <v>2018</v>
      </c>
      <c r="G33" s="464" t="str">
        <f>IFERROR(VLOOKUP(G$2,EA_9_M!$A$2:$B$98,2,FALSE),"")</f>
        <v>Ciudad</v>
      </c>
      <c r="H33" s="109" t="str">
        <f>IFERROR(VLOOKUP(H$2,EA_9_M!$A$2:$B$98,2,FALSE),"")</f>
        <v xml:space="preserve">El porcentaje de agua no facturada corresponde al volumen de agua producida pero no facturada, es decir no cobrada a los clientes. Se expresa como un porcentaje, sobre la base del volumen de agua producida. Comprende las pérdidas de agua por fugas en la red, submedición, deficiente asignación de consumos, consumos clandestinos y gasto en procesos (por ejemplo, lavado de filtros de plantas de tratamiento de agua potable). Este indicador permite evaluar la gestión eficiente del recurso desde su producción a su distribución. </v>
      </c>
      <c r="I33" s="464" t="str">
        <f>IFERROR(VLOOKUP(I$2,EA_9_M!$A$2:$B$98,2,FALSE),"")</f>
        <v>Análisis de base de datos</v>
      </c>
      <c r="J33" s="464" t="str">
        <f>IFERROR(VLOOKUP(J$2,EA_9_M!$A$2:$B$98,2,FALSE),"")</f>
        <v>147 Localidades de la Superintendencia de Servicios Sanitarios (SISS) - 35 Ciudades</v>
      </c>
      <c r="K33" s="464" t="str">
        <f>IFERROR(VLOOKUP(K$2,EA_9_M!$A$2:$B$98,2,FALSE),"")</f>
        <v xml:space="preserve">147 localidades de la SISS - 35 ciudades </v>
      </c>
      <c r="L33" s="464" t="str">
        <f>IFERROR(VLOOKUP(L$2,EA_9_M!$A$2:$B$98,2,FALSE),"")</f>
        <v xml:space="preserve">Porcentaje  </v>
      </c>
      <c r="M33" s="467">
        <f>IFERROR(VLOOKUP(M$2,EA_9_M!$A$2:$B$98,2,FALSE),"")</f>
        <v>43126</v>
      </c>
      <c r="N33" s="467">
        <f>IFERROR(VLOOKUP(N$2,EA_9_M!$A$2:$B$98,2,FALSE),"")</f>
        <v>43685</v>
      </c>
      <c r="O33" s="464" t="str">
        <f>IFERROR(VLOOKUP(O$2,EA_9_M!$A$2:$B$98,2,FALSE),"")</f>
        <v>Anual</v>
      </c>
      <c r="P33" s="464" t="str">
        <f>IFERROR(VLOOKUP(P$2,EA_9_M!$A$2:$B$98,2,FALSE),"")</f>
        <v>Agua potable comercializada- Producción de agua- Localidades de la SISS</v>
      </c>
      <c r="Q33" s="464" t="str">
        <f>IFERROR(VLOOKUP(Q$2,EA_9_M!$A$2:$B$98,2,FALSE),"")</f>
        <v>Medio Ambiente</v>
      </c>
      <c r="R33" s="464" t="str">
        <f>IFERROR(VLOOKUP(R$2,EA_9_M!$A$2:$B$98,2,FALSE),"")</f>
        <v>Instituto Nacional de Estadísticas (INE)</v>
      </c>
      <c r="S33" s="109" t="str">
        <f>IFERROR(VLOOKUP(S$2,EA_9_M!$A$2:$B$98,2,FALSE),"")</f>
        <v>No se identifican limitaciones para el cálculo del indicador a la fecha de su actualización.</v>
      </c>
      <c r="T33" s="109" t="str">
        <f>IFERROR(VLOOKUP(T$2,EA_9_M!$A$2:$B$98,2,FALSE),"")</f>
        <v>EA_9</v>
      </c>
      <c r="U33" s="464" t="str">
        <f>IFERROR(VLOOKUP(U$2,EA_9_M!$A$2:$B$98,2,FALSE),"")</f>
        <v>Localidades de la SISS actualizada 2018</v>
      </c>
      <c r="V33" s="464" t="str">
        <f>IFERROR(VLOOKUP(V$2,EA_9_M!$A$2:$B$98,2,FALSE),"")</f>
        <v>SISS</v>
      </c>
      <c r="W33" s="464">
        <f>IFERROR(VLOOKUP(W$2,EA_9_M!$A$2:$B$98,2,FALSE),"")</f>
        <v>2018</v>
      </c>
      <c r="X33" s="464" t="str">
        <f>IFERROR(VLOOKUP(X$2,EA_9_M!$A$2:$B$98,2,FALSE),"")</f>
        <v>Localidades de la SISS</v>
      </c>
      <c r="Y33" s="464" t="str">
        <f>IFERROR(VLOOKUP(Y$2,EA_9_M!$A$2:$B$98,2,FALSE),"")</f>
        <v>Consumo de agua a escala comunal año 2018</v>
      </c>
      <c r="Z33" s="464" t="str">
        <f>IFERROR(VLOOKUP(Z$2,EA_9_M!$A$2:$B$98,2,FALSE),"")</f>
        <v>SISS</v>
      </c>
      <c r="AA33" s="464">
        <f>IFERROR(VLOOKUP(AA$2,EA_9_M!$A$2:$B$98,2,FALSE),"")</f>
        <v>2018</v>
      </c>
      <c r="AB33" s="464" t="str">
        <f>IFERROR(VLOOKUP(AB$2,EA_9_M!$A$2:$B$98,2,FALSE),"")</f>
        <v>Localidades de la SISS</v>
      </c>
      <c r="AC33" s="464" t="str">
        <f>IFERROR(VLOOKUP(AC$2,EA_9_M!$A$2:$B$98,2,FALSE),"")</f>
        <v>Producción de agua a escala comunal año 2018</v>
      </c>
      <c r="AD33" s="464" t="str">
        <f>IFERROR(VLOOKUP(AD$2,EA_9_M!$A$2:$B$98,2,FALSE),"")</f>
        <v>SISS</v>
      </c>
      <c r="AE33" s="464">
        <f>IFERROR(VLOOKUP(AE$2,EA_9_M!$A$2:$B$98,2,FALSE),"")</f>
        <v>2018</v>
      </c>
      <c r="AF33" s="464" t="str">
        <f>IFERROR(VLOOKUP(AF$2,EA_9_M!$A$2:$B$98,2,FALSE),"")</f>
        <v>Localidades de la SISS</v>
      </c>
      <c r="AG33" s="464" t="str">
        <f>IFERROR(VLOOKUP(AG$2,EA_9_M!$A$2:$B$98,2,FALSE),"")</f>
        <v/>
      </c>
      <c r="AH33" s="464" t="str">
        <f>IFERROR(VLOOKUP(AH$2,EA_9_M!$A$2:$B$98,2,FALSE),"")</f>
        <v/>
      </c>
      <c r="AI33" s="464" t="str">
        <f>IFERROR(VLOOKUP(AI$2,EA_9_M!$A$2:$B$98,2,FALSE),"")</f>
        <v/>
      </c>
      <c r="AJ33" s="464" t="str">
        <f>IFERROR(VLOOKUP(AJ$2,EA_9_M!$A$2:$B$98,2,FALSE),"")</f>
        <v/>
      </c>
    </row>
    <row r="34" spans="1:36" ht="108" x14ac:dyDescent="0.25">
      <c r="A34" s="464" t="str">
        <f>IFERROR(VLOOKUP(A$2,EA_34_M!$A$2:$B$98,2,FALSE),"")</f>
        <v>EA_34</v>
      </c>
      <c r="B34" s="464" t="str">
        <f>IFERROR(VLOOKUP(B$2,EA_34_M!$A$2:$B$98,2,FALSE),"")</f>
        <v>3. Mejor calidad del Medio Ambiente urbano</v>
      </c>
      <c r="C34" s="464" t="str">
        <f>IFERROR(VLOOKUP(C$2,EA_34_M!$A$2:$B$98,2,FALSE),"")</f>
        <v>Eficiencia en la gestión de residuos</v>
      </c>
      <c r="D34" s="464" t="str">
        <f>IFERROR(VLOOKUP(D$2,EA_34_M!$A$2:$B$98,2,FALSE),"")</f>
        <v>Cantidad (kg) de disposición final de residuos sólidos urbanos per cápita</v>
      </c>
      <c r="E34" s="464" t="str">
        <f>IFERROR(VLOOKUP(E$2,EA_34_M!$A$2:$B$98,2,FALSE),"")</f>
        <v>Estructural</v>
      </c>
      <c r="F34" s="464">
        <f>IFERROR(VLOOKUP(F$2,EA_34_M!$A$2:$B$98,2,FALSE),"")</f>
        <v>2018</v>
      </c>
      <c r="G34" s="464" t="str">
        <f>IFERROR(VLOOKUP(G$2,EA_34_M!$A$2:$B$98,2,FALSE),"")</f>
        <v>Comunal</v>
      </c>
      <c r="H34" s="109" t="str">
        <f>IFERROR(VLOOKUP(H$2,EA_34_M!$A$2:$B$98,2,FALSE),"")</f>
        <v xml:space="preserve">Este indicador muestra la cantidad de residuos sólidos municipales estimados por habitante, originados de manera diaria en los núcleos urbanos como resultado de las actividades domésticas, comerciales o similares. En su cálculo, este indicador considera todos aquellos residuos, no peligrosos ni tóxicos, cuya gestión y/o tratamiento es de responsabilidad municipal, siendo además dispuestos en vertederos, rellenos sanitarios y/o basurales. </v>
      </c>
      <c r="I34" s="464" t="str">
        <f>IFERROR(VLOOKUP(I$2,EA_34_M!$A$2:$B$98,2,FALSE),"")</f>
        <v>Análisis de base de datos y consulta directa</v>
      </c>
      <c r="J34" s="464" t="str">
        <f>IFERROR(VLOOKUP(J$2,EA_34_M!$A$2:$B$98,2,FALSE),"")</f>
        <v>117 comunas</v>
      </c>
      <c r="K34" s="464" t="str">
        <f>IFERROR(VLOOKUP(K$2,EA_34_M!$A$2:$B$98,2,FALSE),"")</f>
        <v>117 comunas</v>
      </c>
      <c r="L34" s="464" t="str">
        <f>IFERROR(VLOOKUP(L$2,EA_34_M!$A$2:$B$98,2,FALSE),"")</f>
        <v>Kilogramo / habitante /día</v>
      </c>
      <c r="M34" s="467">
        <f>IFERROR(VLOOKUP(M$2,EA_34_M!$A$2:$B$98,2,FALSE),"")</f>
        <v>43559</v>
      </c>
      <c r="N34" s="467">
        <f>IFERROR(VLOOKUP(N$2,EA_34_M!$A$2:$B$98,2,FALSE),"")</f>
        <v>43667</v>
      </c>
      <c r="O34" s="464" t="str">
        <f>IFERROR(VLOOKUP(O$2,EA_34_M!$A$2:$B$98,2,FALSE),"")</f>
        <v>Anual</v>
      </c>
      <c r="P34" s="464" t="str">
        <f>IFERROR(VLOOKUP(P$2,EA_34_M!$A$2:$B$98,2,FALSE),"")</f>
        <v>Residuos sólidos no peligrosos ni tóxicos - Gestión municipal per cápita</v>
      </c>
      <c r="Q34" s="464" t="str">
        <f>IFERROR(VLOOKUP(Q$2,EA_34_M!$A$2:$B$98,2,FALSE),"")</f>
        <v>Medio Ambiente</v>
      </c>
      <c r="R34" s="464" t="str">
        <f>IFERROR(VLOOKUP(R$2,EA_34_M!$A$2:$B$98,2,FALSE),"")</f>
        <v>Instituto Nacional de Estadísticas (INE)</v>
      </c>
      <c r="S34" s="109" t="str">
        <f>IFERROR(VLOOKUP(S$2,EA_34_M!$A$2:$B$98,2,FALSE),"")</f>
        <v>1. El indicador se elabora con la información declarada por el municipio, debido a esto los residuos de origen informal no son capturados por este indicador.
2. No existen registros administrativos que permitan contrastar la información declarada por los municipios.</v>
      </c>
      <c r="T34" s="109" t="str">
        <f>IFERROR(VLOOKUP(T$2,EA_34_M!$A$2:$B$98,2,FALSE),"")</f>
        <v>EA_35</v>
      </c>
      <c r="U34" s="464" t="str">
        <f>IFERROR(VLOOKUP(U$2,EA_34_M!$A$2:$B$98,2,FALSE),"")</f>
        <v>Generador de residuos domiciliarios municipales</v>
      </c>
      <c r="V34" s="464" t="str">
        <f>IFERROR(VLOOKUP(V$2,EA_34_M!$A$2:$B$98,2,FALSE),"")</f>
        <v>Sistema Nacional de Declaración de Residuos (SINADER), Encuesta a Municipalidades Subsecretaría de Desarrollo Regional y Administrativo (SUBDERE)</v>
      </c>
      <c r="W34" s="464">
        <f>IFERROR(VLOOKUP(W$2,EA_34_M!$A$2:$B$98,2,FALSE),"")</f>
        <v>2018</v>
      </c>
      <c r="X34" s="464" t="str">
        <f>IFERROR(VLOOKUP(X$2,EA_34_M!$A$2:$B$98,2,FALSE),"")</f>
        <v>Comunal</v>
      </c>
      <c r="Y34" s="464" t="str">
        <f>IFERROR(VLOOKUP(Y$2,EA_34_M!$A$2:$B$98,2,FALSE),"")</f>
        <v xml:space="preserve">Cobertura comunal 2017 </v>
      </c>
      <c r="Z34" s="464" t="str">
        <f>IFERROR(VLOOKUP(Z$2,EA_34_M!$A$2:$B$98,2,FALSE),"")</f>
        <v>INE</v>
      </c>
      <c r="AA34" s="464">
        <f>IFERROR(VLOOKUP(AA$2,EA_34_M!$A$2:$B$98,2,FALSE),"")</f>
        <v>2017</v>
      </c>
      <c r="AB34" s="464" t="str">
        <f>IFERROR(VLOOKUP(AB$2,EA_34_M!$A$2:$B$98,2,FALSE),"")</f>
        <v>Comunal</v>
      </c>
      <c r="AC34" s="464"/>
      <c r="AD34" s="464"/>
      <c r="AE34" s="464"/>
      <c r="AF34" s="464"/>
      <c r="AG34" s="464" t="str">
        <f>IFERROR(VLOOKUP(AG$2,EA_34_M!$A$2:$B$98,2,FALSE),"")</f>
        <v/>
      </c>
      <c r="AH34" s="464" t="str">
        <f>IFERROR(VLOOKUP(AH$2,EA_34_M!$A$2:$B$98,2,FALSE),"")</f>
        <v/>
      </c>
      <c r="AI34" s="464" t="str">
        <f>IFERROR(VLOOKUP(AI$2,EA_34_M!$A$2:$B$98,2,FALSE),"")</f>
        <v/>
      </c>
      <c r="AJ34" s="464" t="str">
        <f>IFERROR(VLOOKUP(AJ$2,EA_34_M!$A$2:$B$98,2,FALSE),"")</f>
        <v/>
      </c>
    </row>
    <row r="35" spans="1:36" ht="72" x14ac:dyDescent="0.25">
      <c r="A35" s="464" t="str">
        <f>IFERROR(VLOOKUP(A$2,EA_35_M!$A$2:$B$98,2,FALSE),"")</f>
        <v>EA_35</v>
      </c>
      <c r="B35" s="464" t="str">
        <f>IFERROR(VLOOKUP(B$2,EA_35_M!$A$2:$B$98,2,FALSE),"")</f>
        <v>3. Mejor calidad del Medio Ambiente urbano</v>
      </c>
      <c r="C35" s="464" t="str">
        <f>IFERROR(VLOOKUP(C$2,EA_35_M!$A$2:$B$98,2,FALSE),"")</f>
        <v>Eficiencia en la gestión de residuos</v>
      </c>
      <c r="D35" s="464" t="str">
        <f>IFERROR(VLOOKUP(D$2,EA_35_M!$A$2:$B$98,2,FALSE),"")</f>
        <v>Número de microbasurales por cada 10.000 habitantes</v>
      </c>
      <c r="E35" s="464" t="str">
        <f>IFERROR(VLOOKUP(E$2,EA_35_M!$A$2:$B$98,2,FALSE),"")</f>
        <v>Complementario</v>
      </c>
      <c r="F35" s="464">
        <f>IFERROR(VLOOKUP(F$2,EA_35_M!$A$2:$B$98,2,FALSE),"")</f>
        <v>2018</v>
      </c>
      <c r="G35" s="464" t="str">
        <f>IFERROR(VLOOKUP(G$2,EA_35_M!$A$2:$B$98,2,FALSE),"")</f>
        <v>Comunal</v>
      </c>
      <c r="H35" s="109" t="str">
        <f>IFERROR(VLOOKUP(H$2,EA_35_M!$A$2:$B$98,2,FALSE),"")</f>
        <v>Este indicador da cuenta de la gestión municipal a residuos, así como también del tratamiento de la basura por parte de las personas. Para esto se identifica la cantidad de microbasurales a nivel comunal por parte del gobierno municipal cada 10.000 mil habitantes, con el fin de obtener un indicador que permita comparar a todas las comunas del país e identificar adecuadamente en cuáles territorios se debe priorizar la gestión. Se entenderá por microbasural todo aquel terreno con superficie inferior a una hectárea en las que se deposita basura periódica o eventualmente. Por lo general, estos sitios son espacios de acceso directo como calles, callejones y riberas de cursos superficiales, cercanos a poblaciones.</v>
      </c>
      <c r="I35" s="464" t="str">
        <f>IFERROR(VLOOKUP(I$2,EA_35_M!$A$2:$B$98,2,FALSE),"")</f>
        <v>Análisis de base de datos</v>
      </c>
      <c r="J35" s="464" t="str">
        <f>IFERROR(VLOOKUP(J$2,EA_35_M!$A$2:$B$98,2,FALSE),"")</f>
        <v>117 comunas</v>
      </c>
      <c r="K35" s="464" t="str">
        <f>IFERROR(VLOOKUP(K$2,EA_35_M!$A$2:$B$98,2,FALSE),"")</f>
        <v>62 comunas</v>
      </c>
      <c r="L35" s="464" t="str">
        <f>IFERROR(VLOOKUP(L$2,EA_35_M!$A$2:$B$98,2,FALSE),"")</f>
        <v>Relación (Número de microbasurales por cada 10.000 habitantes)</v>
      </c>
      <c r="M35" s="467">
        <f>IFERROR(VLOOKUP(M$2,EA_35_M!$A$2:$B$98,2,FALSE),"")</f>
        <v>43790</v>
      </c>
      <c r="N35" s="467">
        <f>IFERROR(VLOOKUP(N$2,EA_35_M!$A$2:$B$98,2,FALSE),"")</f>
        <v>43791</v>
      </c>
      <c r="O35" s="464" t="str">
        <f>IFERROR(VLOOKUP(O$2,EA_35_M!$A$2:$B$98,2,FALSE),"")</f>
        <v>Anual</v>
      </c>
      <c r="P35" s="464" t="str">
        <f>IFERROR(VLOOKUP(P$2,EA_35_M!$A$2:$B$98,2,FALSE),"")</f>
        <v>Microbasurales - Gestión de residuos</v>
      </c>
      <c r="Q35" s="464" t="str">
        <f>IFERROR(VLOOKUP(Q$2,EA_35_M!$A$2:$B$98,2,FALSE),"")</f>
        <v>Medio Ambiente</v>
      </c>
      <c r="R35" s="464" t="str">
        <f>IFERROR(VLOOKUP(R$2,EA_35_M!$A$2:$B$98,2,FALSE),"")</f>
        <v>Instituto Nacional de Estadísticas (INE)</v>
      </c>
      <c r="S35" s="109" t="str">
        <f>IFERROR(VLOOKUP(S$2,EA_35_M!$A$2:$B$98,2,FALSE),"")</f>
        <v>1. No todos los municipios poseen un catastro de microbasurales.
2. Bajo porcentaje de respuesta al cuestionario por parte de los municipios, lo que influye en la cobertura del indicador.</v>
      </c>
      <c r="T35" s="109" t="str">
        <f>IFERROR(VLOOKUP(T$2,EA_35_M!$A$2:$B$98,2,FALSE),"")</f>
        <v>EA_34</v>
      </c>
      <c r="U35" s="464" t="str">
        <f>IFERROR(VLOOKUP(U$2,EA_35_M!$A$2:$B$98,2,FALSE),"")</f>
        <v>Número de microbasurales detectados</v>
      </c>
      <c r="V35" s="464" t="str">
        <f>IFERROR(VLOOKUP(V$2,EA_35_M!$A$2:$B$98,2,FALSE),"")</f>
        <v>Municipios</v>
      </c>
      <c r="W35" s="464">
        <f>IFERROR(VLOOKUP(W$2,EA_35_M!$A$2:$B$98,2,FALSE),"")</f>
        <v>2018</v>
      </c>
      <c r="X35" s="464" t="str">
        <f>IFERROR(VLOOKUP(X$2,EA_35_M!$A$2:$B$98,2,FALSE),"")</f>
        <v>Comunal</v>
      </c>
      <c r="Y35" s="464" t="str">
        <f>IFERROR(VLOOKUP(Y$2,EA_35_M!$A$2:$B$98,2,FALSE),"")</f>
        <v>Proyección poblacional 2018, con base al Censo 2017</v>
      </c>
      <c r="Z35" s="464" t="str">
        <f>IFERROR(VLOOKUP(Z$2,EA_35_M!$A$2:$B$98,2,FALSE),"")</f>
        <v>INE</v>
      </c>
      <c r="AA35" s="464">
        <f>IFERROR(VLOOKUP(AA$2,EA_35_M!$A$2:$B$98,2,FALSE),"")</f>
        <v>2017</v>
      </c>
      <c r="AB35" s="464" t="str">
        <f>IFERROR(VLOOKUP(AB$2,EA_35_M!$A$2:$B$98,2,FALSE),"")</f>
        <v>Comunal</v>
      </c>
      <c r="AC35" s="464"/>
      <c r="AD35" s="464"/>
      <c r="AE35" s="464"/>
      <c r="AF35" s="464"/>
      <c r="AG35" s="464" t="str">
        <f>IFERROR(VLOOKUP(AG$2,EA_35_M!$A$2:$B$98,2,FALSE),"")</f>
        <v/>
      </c>
      <c r="AH35" s="464" t="str">
        <f>IFERROR(VLOOKUP(AH$2,EA_35_M!$A$2:$B$98,2,FALSE),"")</f>
        <v/>
      </c>
      <c r="AI35" s="464" t="str">
        <f>IFERROR(VLOOKUP(AI$2,EA_35_M!$A$2:$B$98,2,FALSE),"")</f>
        <v/>
      </c>
      <c r="AJ35" s="464" t="str">
        <f>IFERROR(VLOOKUP(AJ$2,EA_35_M!$A$2:$B$98,2,FALSE),"")</f>
        <v/>
      </c>
    </row>
    <row r="36" spans="1:36" ht="48" x14ac:dyDescent="0.25">
      <c r="A36" s="464" t="str">
        <f>IFERROR(VLOOKUP(A$2,EA_22_M!$A$2:$B$98,2,FALSE),"")</f>
        <v>EA_22</v>
      </c>
      <c r="B36" s="464" t="str">
        <f>IFERROR(VLOOKUP(B$2,EA_22_M!$A$2:$B$98,2,FALSE),"")</f>
        <v>3. Mejor calidad del Medio Ambiente urbano</v>
      </c>
      <c r="C36" s="464" t="str">
        <f>IFERROR(VLOOKUP(C$2,EA_22_M!$A$2:$B$98,2,FALSE),"")</f>
        <v>Eficiencia energética</v>
      </c>
      <c r="D36" s="464" t="str">
        <f>IFERROR(VLOOKUP(D$2,EA_22_M!$A$2:$B$98,2,FALSE),"")</f>
        <v>Consumo de energía eléctrica per cápita residencial</v>
      </c>
      <c r="E36" s="464" t="str">
        <f>IFERROR(VLOOKUP(E$2,EA_22_M!$A$2:$B$98,2,FALSE),"")</f>
        <v>Complementario</v>
      </c>
      <c r="F36" s="464">
        <f>IFERROR(VLOOKUP(F$2,EA_22_M!$A$2:$B$98,2,FALSE),"")</f>
        <v>2018</v>
      </c>
      <c r="G36" s="464" t="str">
        <f>IFERROR(VLOOKUP(G$2,EA_22_M!$A$2:$B$98,2,FALSE),"")</f>
        <v>Comunal</v>
      </c>
      <c r="H36" s="109" t="str">
        <f>IFERROR(VLOOKUP(H$2,EA_22_M!$A$2:$B$98,2,FALSE),"")</f>
        <v>Este indicador mide la cantidad de energía eléctrica residencial utilizada por cada comuna en un año determinado. A partir de esto, es posible comparar el comportamiento que tiene cada comuna respecto a la utilización residencial de dicho recurso. Si bien, el indicador por sí sólo no permite dar cuenta de eficiencia energética, permite a los tomadores de decisiones evaluar el impacto de posibles medidas al respecto.</v>
      </c>
      <c r="I36" s="464" t="str">
        <f>IFERROR(VLOOKUP(I$2,EA_22_M!$A$2:$B$98,2,FALSE),"")</f>
        <v>Análisis de base de datos</v>
      </c>
      <c r="J36" s="464" t="str">
        <f>IFERROR(VLOOKUP(J$2,EA_22_M!$A$2:$B$98,2,FALSE),"")</f>
        <v>117 comunas</v>
      </c>
      <c r="K36" s="464" t="str">
        <f>IFERROR(VLOOKUP(K$2,EA_22_M!$A$2:$B$98,2,FALSE),"")</f>
        <v>117 comunas</v>
      </c>
      <c r="L36" s="464" t="str">
        <f>IFERROR(VLOOKUP(L$2,EA_22_M!$A$2:$B$98,2,FALSE),"")</f>
        <v>Kilovatio hora (kWh) / habitante / año</v>
      </c>
      <c r="M36" s="467">
        <f>IFERROR(VLOOKUP(M$2,EA_22_M!$A$2:$B$98,2,FALSE),"")</f>
        <v>43559</v>
      </c>
      <c r="N36" s="467">
        <f>IFERROR(VLOOKUP(N$2,EA_22_M!$A$2:$B$98,2,FALSE),"")</f>
        <v>43667</v>
      </c>
      <c r="O36" s="464" t="str">
        <f>IFERROR(VLOOKUP(O$2,EA_22_M!$A$2:$B$98,2,FALSE),"")</f>
        <v>Anual</v>
      </c>
      <c r="P36" s="464" t="str">
        <f>IFERROR(VLOOKUP(P$2,EA_22_M!$A$2:$B$98,2,FALSE),"")</f>
        <v>Consumo eléctrico- Eficiencia energética- Cliente residencial</v>
      </c>
      <c r="Q36" s="464" t="str">
        <f>IFERROR(VLOOKUP(Q$2,EA_22_M!$A$2:$B$98,2,FALSE),"")</f>
        <v>Medio Ambiente</v>
      </c>
      <c r="R36" s="464" t="str">
        <f>IFERROR(VLOOKUP(R$2,EA_22_M!$A$2:$B$98,2,FALSE),"")</f>
        <v>Instituto Nacional de Estadísticas (INE)</v>
      </c>
      <c r="S36" s="109" t="str">
        <f>IFERROR(VLOOKUP(S$2,EA_22_M!$A$2:$B$98,2,FALSE),"")</f>
        <v xml:space="preserve">No se identifican limitaciones para el cálculo del indicador a la fecha de su actualización. </v>
      </c>
      <c r="T36" s="109" t="str">
        <f>IFERROR(VLOOKUP(T$2,EA_22_M!$A$2:$B$98,2,FALSE),"")</f>
        <v>EA_22a, EA_23.</v>
      </c>
      <c r="U36" s="464" t="str">
        <f>IFERROR(VLOOKUP(U$2,EA_22_M!$A$2:$B$98,2,FALSE),"")</f>
        <v>Consumo eléctrico residencial por comuna</v>
      </c>
      <c r="V36" s="464" t="str">
        <f>IFERROR(VLOOKUP(V$2,EA_22_M!$A$2:$B$98,2,FALSE),"")</f>
        <v>Comisión Nacional de Energía (CNE)</v>
      </c>
      <c r="W36" s="464">
        <f>IFERROR(VLOOKUP(W$2,EA_22_M!$A$2:$B$98,2,FALSE),"")</f>
        <v>2018</v>
      </c>
      <c r="X36" s="464" t="str">
        <f>IFERROR(VLOOKUP(X$2,EA_22_M!$A$2:$B$98,2,FALSE),"")</f>
        <v>Comunal</v>
      </c>
      <c r="Y36" s="464" t="str">
        <f>IFERROR(VLOOKUP(Y$2,EA_22_M!$A$2:$B$98,2,FALSE),"")</f>
        <v>Proyección poblacional 2018, con base al censo 2017</v>
      </c>
      <c r="Z36" s="464" t="str">
        <f>IFERROR(VLOOKUP(Z$2,EA_22_M!$A$2:$B$98,2,FALSE),"")</f>
        <v>INE</v>
      </c>
      <c r="AA36" s="464">
        <f>IFERROR(VLOOKUP(AA$2,EA_22_M!$A$2:$B$98,2,FALSE),"")</f>
        <v>2018</v>
      </c>
      <c r="AB36" s="464" t="str">
        <f>IFERROR(VLOOKUP(AB$2,EA_22_M!$A$2:$B$98,2,FALSE),"")</f>
        <v>Comunal</v>
      </c>
      <c r="AC36" s="464"/>
      <c r="AD36" s="464"/>
      <c r="AE36" s="464"/>
      <c r="AF36" s="464"/>
      <c r="AG36" s="464" t="str">
        <f>IFERROR(VLOOKUP(AG$2,EA_22_M!$A$2:$B$98,2,FALSE),"")</f>
        <v/>
      </c>
      <c r="AH36" s="464" t="str">
        <f>IFERROR(VLOOKUP(AH$2,EA_22_M!$A$2:$B$98,2,FALSE),"")</f>
        <v/>
      </c>
      <c r="AI36" s="464" t="str">
        <f>IFERROR(VLOOKUP(AI$2,EA_22_M!$A$2:$B$98,2,FALSE),"")</f>
        <v/>
      </c>
      <c r="AJ36" s="464" t="str">
        <f>IFERROR(VLOOKUP(AJ$2,EA_22_M!$A$2:$B$98,2,FALSE),"")</f>
        <v/>
      </c>
    </row>
    <row r="37" spans="1:36" ht="48" x14ac:dyDescent="0.25">
      <c r="A37" s="464" t="str">
        <f>IFERROR(VLOOKUP(A$2,EA_22a_M!$A$2:$B$98,2,FALSE),"")</f>
        <v>EA_22a</v>
      </c>
      <c r="B37" s="464" t="str">
        <f>IFERROR(VLOOKUP(B$2,EA_22a_M!$A$2:$B$98,2,FALSE),"")</f>
        <v>3. Mejor calidad del Medio Ambiente urbano</v>
      </c>
      <c r="C37" s="464" t="str">
        <f>IFERROR(VLOOKUP(C$2,EA_22a_M!$A$2:$B$98,2,FALSE),"")</f>
        <v>Eficiencia energética</v>
      </c>
      <c r="D37" s="464" t="str">
        <f>IFERROR(VLOOKUP(D$2,EA_22a_M!$A$2:$B$98,2,FALSE),"")</f>
        <v>Consumo de energía eléctrica per cápita no residencial</v>
      </c>
      <c r="E37" s="464" t="str">
        <f>IFERROR(VLOOKUP(E$2,EA_22a_M!$A$2:$B$98,2,FALSE),"")</f>
        <v>Complementario</v>
      </c>
      <c r="F37" s="464">
        <f>IFERROR(VLOOKUP(F$2,EA_22a_M!$A$2:$B$98,2,FALSE),"")</f>
        <v>2018</v>
      </c>
      <c r="G37" s="464" t="str">
        <f>IFERROR(VLOOKUP(G$2,EA_22a_M!$A$2:$B$98,2,FALSE),"")</f>
        <v>Comunal</v>
      </c>
      <c r="H37" s="109" t="str">
        <f>IFERROR(VLOOKUP(H$2,EA_22a_M!$A$2:$B$98,2,FALSE),"")</f>
        <v>Este indicador mide la cantidad de energía eléctrica no residencial utilizada por cada comuna en un año determinado. A partir de esto, es posible comparar el comportamiento que tiene cada comuna respecto a la utilización no residencial de dicho recurso. Si bien, por sí sólo no permite dar cuenta de eficiencia energética, permite a los tomadores de decisión evaluar el impacto de posibles medidas al respecto.</v>
      </c>
      <c r="I37" s="464" t="str">
        <f>IFERROR(VLOOKUP(I$2,EA_22a_M!$A$2:$B$98,2,FALSE),"")</f>
        <v>Análisis de base de datos</v>
      </c>
      <c r="J37" s="464" t="str">
        <f>IFERROR(VLOOKUP(J$2,EA_22a_M!$A$2:$B$98,2,FALSE),"")</f>
        <v>117 comunas</v>
      </c>
      <c r="K37" s="464" t="str">
        <f>IFERROR(VLOOKUP(K$2,EA_22a_M!$A$2:$B$98,2,FALSE),"")</f>
        <v>117 comunas</v>
      </c>
      <c r="L37" s="464" t="str">
        <f>IFERROR(VLOOKUP(L$2,EA_22a_M!$A$2:$B$98,2,FALSE),"")</f>
        <v>Kilovatio hora (kWh) / habitante / año</v>
      </c>
      <c r="M37" s="467">
        <f>IFERROR(VLOOKUP(M$2,EA_22a_M!$A$2:$B$98,2,FALSE),"")</f>
        <v>43559</v>
      </c>
      <c r="N37" s="467">
        <f>IFERROR(VLOOKUP(N$2,EA_22a_M!$A$2:$B$98,2,FALSE),"")</f>
        <v>43822</v>
      </c>
      <c r="O37" s="464" t="str">
        <f>IFERROR(VLOOKUP(O$2,EA_22a_M!$A$2:$B$98,2,FALSE),"")</f>
        <v>Anual</v>
      </c>
      <c r="P37" s="464" t="str">
        <f>IFERROR(VLOOKUP(P$2,EA_22a_M!$A$2:$B$98,2,FALSE),"")</f>
        <v>Consumo eléctrico- Eficiencia energética- Cliente no residencial</v>
      </c>
      <c r="Q37" s="464" t="str">
        <f>IFERROR(VLOOKUP(Q$2,EA_22a_M!$A$2:$B$98,2,FALSE),"")</f>
        <v>Medio Ambiente</v>
      </c>
      <c r="R37" s="464" t="str">
        <f>IFERROR(VLOOKUP(R$2,EA_22a_M!$A$2:$B$98,2,FALSE),"")</f>
        <v>Instituto Nacional de Estadísticas (INE)</v>
      </c>
      <c r="S37" s="109" t="str">
        <f>IFERROR(VLOOKUP(S$2,EA_22a_M!$A$2:$B$98,2,FALSE),"")</f>
        <v xml:space="preserve">No se identifican limitaciones para el cálculo del indicador a la fecha de su actualización. </v>
      </c>
      <c r="T37" s="109" t="str">
        <f>IFERROR(VLOOKUP(T$2,EA_22a_M!$A$2:$B$98,2,FALSE),"")</f>
        <v>EA_22, EA_23.</v>
      </c>
      <c r="U37" s="464" t="str">
        <f>IFERROR(VLOOKUP(U$2,EA_22a_M!$A$2:$B$98,2,FALSE),"")</f>
        <v>Consumo eléctrico no residencial por comuna</v>
      </c>
      <c r="V37" s="464" t="str">
        <f>IFERROR(VLOOKUP(V$2,EA_22a_M!$A$2:$B$98,2,FALSE),"")</f>
        <v>Comisión Nacional de Energía (CNE)</v>
      </c>
      <c r="W37" s="464">
        <f>IFERROR(VLOOKUP(W$2,EA_22a_M!$A$2:$B$98,2,FALSE),"")</f>
        <v>2018</v>
      </c>
      <c r="X37" s="464" t="str">
        <f>IFERROR(VLOOKUP(X$2,EA_22a_M!$A$2:$B$98,2,FALSE),"")</f>
        <v>Comunal</v>
      </c>
      <c r="Y37" s="464" t="str">
        <f>IFERROR(VLOOKUP(Y$2,EA_22a_M!$A$2:$B$98,2,FALSE),"")</f>
        <v>Proyección poblacional 2018, con base al censo 2017</v>
      </c>
      <c r="Z37" s="464" t="str">
        <f>IFERROR(VLOOKUP(Z$2,EA_22a_M!$A$2:$B$98,2,FALSE),"")</f>
        <v>INE</v>
      </c>
      <c r="AA37" s="464">
        <f>IFERROR(VLOOKUP(AA$2,EA_22a_M!$A$2:$B$98,2,FALSE),"")</f>
        <v>2018</v>
      </c>
      <c r="AB37" s="464" t="str">
        <f>IFERROR(VLOOKUP(AB$2,EA_22a_M!$A$2:$B$98,2,FALSE),"")</f>
        <v>Comunal</v>
      </c>
      <c r="AC37" s="464"/>
      <c r="AD37" s="464"/>
      <c r="AE37" s="464"/>
      <c r="AF37" s="464"/>
      <c r="AG37" s="464" t="str">
        <f>IFERROR(VLOOKUP(AG$2,EA_22a_M!$A$2:$B$98,2,FALSE),"")</f>
        <v/>
      </c>
      <c r="AH37" s="464" t="str">
        <f>IFERROR(VLOOKUP(AH$2,EA_22a_M!$A$2:$B$98,2,FALSE),"")</f>
        <v/>
      </c>
      <c r="AI37" s="464" t="str">
        <f>IFERROR(VLOOKUP(AI$2,EA_22a_M!$A$2:$B$98,2,FALSE),"")</f>
        <v/>
      </c>
      <c r="AJ37" s="464" t="str">
        <f>IFERROR(VLOOKUP(AJ$2,EA_22a_M!$A$2:$B$98,2,FALSE),"")</f>
        <v/>
      </c>
    </row>
    <row r="38" spans="1:36" ht="108" x14ac:dyDescent="0.25">
      <c r="A38" s="464" t="str">
        <f>IFERROR(VLOOKUP(A$2,EA_23_M!$A$2:$B$99,2,FALSE),"")</f>
        <v>EA_23</v>
      </c>
      <c r="B38" s="464" t="str">
        <f>IFERROR(VLOOKUP(B$2,EA_23_M!$A$2:$B$99,2,FALSE),"")</f>
        <v>3. Mejor calidad del Medio Ambiente urbano</v>
      </c>
      <c r="C38" s="464" t="str">
        <f>IFERROR(VLOOKUP(C$2,EA_23_M!$A$2:$B$99,2,FALSE),"")</f>
        <v>Eficiencia energética</v>
      </c>
      <c r="D38" s="464" t="str">
        <f>IFERROR(VLOOKUP(D$2,EA_23_M!$A$2:$B$99,2,FALSE),"")</f>
        <v>Porcentaje de aporte de energía eléctrica de origen domiciliario</v>
      </c>
      <c r="E38" s="464" t="str">
        <f>IFERROR(VLOOKUP(E$2,EA_23_M!$A$2:$B$99,2,FALSE),"")</f>
        <v xml:space="preserve">Según orden </v>
      </c>
      <c r="F38" s="464">
        <f>IFERROR(VLOOKUP(F$2,EA_23_M!$A$2:$B$99,2,FALSE),"")</f>
        <v>2018</v>
      </c>
      <c r="G38" s="464" t="str">
        <f>IFERROR(VLOOKUP(G$2,EA_23_M!$A$2:$B$99,2,FALSE),"")</f>
        <v>Comunal</v>
      </c>
      <c r="H38" s="109" t="str">
        <f>IFERROR(VLOOKUP(H$2,EA_23_M!$A$2:$B$99,2,FALSE),"")</f>
        <v>Este indicador mide la generación de energía eléctrica domiciliaria que es ingresada a la red. Permite evaluar la distribución y aporte de las fuentes generadoras, de origen residencial, al consumo eléctrico residencial total de la comuna dando cuenta de una mayor autonomía energética.</v>
      </c>
      <c r="I38" s="464" t="str">
        <f>IFERROR(VLOOKUP(I$2,EA_23_M!$A$2:$B$99,2,FALSE),"")</f>
        <v>Análisis de base de datos</v>
      </c>
      <c r="J38" s="464" t="str">
        <f>IFERROR(VLOOKUP(J$2,EA_23_M!$A$2:$B$99,2,FALSE),"")</f>
        <v>117 comunas</v>
      </c>
      <c r="K38" s="464" t="str">
        <f>IFERROR(VLOOKUP(K$2,EA_23_M!$A$2:$B$99,2,FALSE),"")</f>
        <v>117 comunas</v>
      </c>
      <c r="L38" s="464" t="str">
        <f>IFERROR(VLOOKUP(L$2,EA_23_M!$A$2:$B$99,2,FALSE),"")</f>
        <v xml:space="preserve">Porcentaje  </v>
      </c>
      <c r="M38" s="467">
        <f>IFERROR(VLOOKUP(M$2,EA_23_M!$A$2:$B$99,2,FALSE),"")</f>
        <v>43559</v>
      </c>
      <c r="N38" s="467">
        <f>IFERROR(VLOOKUP(N$2,EA_23_M!$A$2:$B$99,2,FALSE),"")</f>
        <v>43822</v>
      </c>
      <c r="O38" s="464" t="str">
        <f>IFERROR(VLOOKUP(O$2,EA_23_M!$A$2:$B$99,2,FALSE),"")</f>
        <v>Anual</v>
      </c>
      <c r="P38" s="464" t="str">
        <f>IFERROR(VLOOKUP(P$2,EA_23_M!$A$2:$B$99,2,FALSE),"")</f>
        <v>Consumo eléctrico- Eficiencia energética- Cliente residencial</v>
      </c>
      <c r="Q38" s="464" t="str">
        <f>IFERROR(VLOOKUP(Q$2,EA_23_M!$A$2:$B$99,2,FALSE),"")</f>
        <v>Medio Ambiente</v>
      </c>
      <c r="R38" s="464" t="str">
        <f>IFERROR(VLOOKUP(R$2,EA_23_M!$A$2:$B$99,2,FALSE),"")</f>
        <v>Instituto Nacional de Estadísticas (INE)</v>
      </c>
      <c r="S38" s="109" t="str">
        <f>IFERROR(VLOOKUP(S$2,EA_23_M!$A$2:$B$99,2,FALSE),"")</f>
        <v>No se Identifican limitaciones para el cálculo del indicador a la fecha de su actualización.</v>
      </c>
      <c r="T38" s="109" t="str">
        <f>IFERROR(VLOOKUP(T$2,EA_23_M!$A$2:$B$99,2,FALSE),"")</f>
        <v>EA_22, EA_22a.</v>
      </c>
      <c r="U38" s="464" t="str">
        <f>IFERROR(VLOOKUP(U$2,EA_23_M!$A$2:$B$99,2,FALSE),"")</f>
        <v>Listado de las instalaciones, y potencia total (kW), declaradas ante la Superintendencia de Electricidad y Combustibles (SEC) mediante el Trámite eléctrico TE4</v>
      </c>
      <c r="V38" s="464" t="str">
        <f>IFERROR(VLOOKUP(V$2,EA_23_M!$A$2:$B$99,2,FALSE),"")</f>
        <v>SEC</v>
      </c>
      <c r="W38" s="464">
        <f>IFERROR(VLOOKUP(W$2,EA_23_M!$A$2:$B$99,2,FALSE),"")</f>
        <v>2018</v>
      </c>
      <c r="X38" s="464" t="str">
        <f>IFERROR(VLOOKUP(X$2,EA_23_M!$A$2:$B$99,2,FALSE),"")</f>
        <v>Comunal</v>
      </c>
      <c r="Y38" s="464" t="str">
        <f>IFERROR(VLOOKUP(Y$2,EA_23_M!$A$2:$B$99,2,FALSE),"")</f>
        <v>Consumo eléctrico residencial (kWh)</v>
      </c>
      <c r="Z38" s="464" t="str">
        <f>IFERROR(VLOOKUP(Z$2,EA_23_M!$A$2:$B$99,2,FALSE),"")</f>
        <v>SEC</v>
      </c>
      <c r="AA38" s="464">
        <f>IFERROR(VLOOKUP(AA$2,EA_23_M!$A$2:$B$99,2,FALSE),"")</f>
        <v>2018</v>
      </c>
      <c r="AB38" s="464" t="str">
        <f>IFERROR(VLOOKUP(AB$2,EA_23_M!$A$2:$B$99,2,FALSE),"")</f>
        <v>Comunal</v>
      </c>
      <c r="AC38" s="464" t="str">
        <f>IFERROR(VLOOKUP(AC$2,EA_23_M!$A$2:$B$99,2,FALSE),"")</f>
        <v>Factor de planta</v>
      </c>
      <c r="AD38" s="464" t="str">
        <f>IFERROR(VLOOKUP(AD$2,EA_23_M!$A$2:$B$99,2,FALSE),"")</f>
        <v xml:space="preserve">Ministerio de Energía </v>
      </c>
      <c r="AE38" s="464">
        <f>IFERROR(VLOOKUP(AE$2,EA_23_M!$A$2:$B$99,2,FALSE),"")</f>
        <v>2017</v>
      </c>
      <c r="AF38" s="464" t="str">
        <f>IFERROR(VLOOKUP(AF$2,EA_23_M!$A$2:$B$99,2,FALSE),"")</f>
        <v>Comunal</v>
      </c>
      <c r="AG38" s="464" t="str">
        <f>IFERROR(VLOOKUP(AG$2,EA_23_M!$A$2:$B$99,2,FALSE),"")</f>
        <v/>
      </c>
      <c r="AH38" s="464" t="str">
        <f>IFERROR(VLOOKUP(AH$2,EA_23_M!$A$2:$B$99,2,FALSE),"")</f>
        <v/>
      </c>
      <c r="AI38" s="464" t="str">
        <f>IFERROR(VLOOKUP(AI$2,EA_23_M!$A$2:$B$99,2,FALSE),"")</f>
        <v/>
      </c>
      <c r="AJ38" s="464" t="str">
        <f>IFERROR(VLOOKUP(AJ$2,EA_23_M!$A$2:$B$99,2,FALSE),"")</f>
        <v/>
      </c>
    </row>
    <row r="39" spans="1:36" ht="48" x14ac:dyDescent="0.25">
      <c r="A39" s="464" t="str">
        <f>IFERROR(VLOOKUP(A$2,IP_33a_M!$A$2:$B$98,2,FALSE),"")</f>
        <v>IP_33a</v>
      </c>
      <c r="B39" s="464" t="str">
        <f>IFERROR(VLOOKUP(B$2,IP_33a_M!$A$2:$B$98,2,FALSE),"")</f>
        <v>3. Mejor calidad del Medio Ambiente urbano</v>
      </c>
      <c r="C39" s="464" t="str">
        <f>IFERROR(VLOOKUP(C$2,IP_33a_M!$A$2:$B$98,2,FALSE),"")</f>
        <v>Infraestructura ecológica</v>
      </c>
      <c r="D39" s="464" t="str">
        <f>IFERROR(VLOOKUP(D$2,IP_33a_M!$A$2:$B$98,2,FALSE),"")</f>
        <v>Superficie del Continuo de Construcciones Urbanas (CCU)</v>
      </c>
      <c r="E39" s="464" t="str">
        <f>IFERROR(VLOOKUP(E$2,IP_33a_M!$A$2:$B$98,2,FALSE),"")</f>
        <v>Complementario</v>
      </c>
      <c r="F39" s="464">
        <f>IFERROR(VLOOKUP(F$2,IP_33a_M!$A$2:$B$98,2,FALSE),"")</f>
        <v>2017</v>
      </c>
      <c r="G39" s="464" t="str">
        <f>IFERROR(VLOOKUP(G$2,IP_33a_M!$A$2:$B$98,2,FALSE),"")</f>
        <v>Ciudad</v>
      </c>
      <c r="H39" s="109" t="str">
        <f>IFERROR(VLOOKUP(H$2,IP_33a_M!$A$2:$B$98,2,FALSE),"")</f>
        <v xml:space="preserve">Este indicador se basa en la metodología implementada por el Ministerio de Vivienda y Urbanismo (MINVU) y el Instituto Nacional de Estadística (INE) para el cálculo del Continuo Construcciones Urbanas (CCU). El procedimiento de cálculo se basa en el análisis de continuidad de polígonos, sostenido en un indicador de cohesión espacial calculado de forma iterativa. Actualmente la metodología oficial de CCU está publicada en la página web de las respectivas instituciones. </v>
      </c>
      <c r="I39" s="464" t="str">
        <f>IFERROR(VLOOKUP(I$2,IP_33a_M!$A$2:$B$98,2,FALSE),"")</f>
        <v>Geoprocesamiento</v>
      </c>
      <c r="J39" s="464" t="str">
        <f>IFERROR(VLOOKUP(J$2,IP_33a_M!$A$2:$B$98,2,FALSE),"")</f>
        <v>CCU de 35 ciudades</v>
      </c>
      <c r="K39" s="464" t="str">
        <f>IFERROR(VLOOKUP(K$2,IP_33a_M!$A$2:$B$98,2,FALSE),"")</f>
        <v>CCU de 35 ciudades</v>
      </c>
      <c r="L39" s="464" t="str">
        <f>IFERROR(VLOOKUP(L$2,IP_33a_M!$A$2:$B$98,2,FALSE),"")</f>
        <v>Hectáreas</v>
      </c>
      <c r="M39" s="467">
        <f>IFERROR(VLOOKUP(M$2,IP_33a_M!$A$2:$B$98,2,FALSE),"")</f>
        <v>43076</v>
      </c>
      <c r="N39" s="467">
        <f>IFERROR(VLOOKUP(N$2,IP_33a_M!$A$2:$B$98,2,FALSE),"")</f>
        <v>43789</v>
      </c>
      <c r="O39" s="464" t="str">
        <f>IFERROR(VLOOKUP(O$2,IP_33a_M!$A$2:$B$98,2,FALSE),"")</f>
        <v>Anual: según disponibilidad de la fuente</v>
      </c>
      <c r="P39" s="464" t="str">
        <f>IFERROR(VLOOKUP(P$2,IP_33a_M!$A$2:$B$98,2,FALSE),"")</f>
        <v>CCU – Ciudades - Superficie urbana</v>
      </c>
      <c r="Q39" s="464" t="str">
        <f>IFERROR(VLOOKUP(Q$2,IP_33a_M!$A$2:$B$98,2,FALSE),"")</f>
        <v>Planificación y catastro</v>
      </c>
      <c r="R39" s="464" t="str">
        <f>IFERROR(VLOOKUP(R$2,IP_33a_M!$A$2:$B$98,2,FALSE),"")</f>
        <v>INE</v>
      </c>
      <c r="S39" s="109" t="str">
        <f>IFERROR(VLOOKUP(S$2,IP_33a_M!$A$2:$B$98,2,FALSE),"")</f>
        <v>No se identifican limitaciones para el cálculo del indicador a la fecha de actualización.</v>
      </c>
      <c r="T39" s="109" t="str">
        <f>IFERROR(VLOOKUP(T$2,IP_33a_M!$A$2:$B$98,2,FALSE),"")</f>
        <v>IP_33b, IP_33c.</v>
      </c>
      <c r="U39" s="464" t="str">
        <f>IFERROR(VLOOKUP(U$2,IP_33a_M!$A$2:$B$98,2,FALSE),"")</f>
        <v>CCU</v>
      </c>
      <c r="V39" s="464" t="str">
        <f>IFERROR(VLOOKUP(V$2,IP_33a_M!$A$2:$B$98,2,FALSE),"")</f>
        <v>Mesa de trabajo Intersectorial del MINVU</v>
      </c>
      <c r="W39" s="464">
        <f>IFERROR(VLOOKUP(W$2,IP_33a_M!$A$2:$B$98,2,FALSE),"")</f>
        <v>2017</v>
      </c>
      <c r="X39" s="464" t="str">
        <f>IFERROR(VLOOKUP(X$2,IP_33a_M!$A$2:$B$98,2,FALSE),"")</f>
        <v>Comunal</v>
      </c>
      <c r="Y39" s="464"/>
      <c r="Z39" s="464"/>
      <c r="AA39" s="464"/>
      <c r="AB39" s="464"/>
      <c r="AC39" s="464"/>
      <c r="AD39" s="464"/>
      <c r="AE39" s="464"/>
      <c r="AF39" s="464"/>
      <c r="AG39" s="464" t="str">
        <f>IFERROR(VLOOKUP(AG$2,IP_33a_M!$A$2:$B$98,2,FALSE),"")</f>
        <v/>
      </c>
      <c r="AH39" s="464" t="str">
        <f>IFERROR(VLOOKUP(AH$2,IP_33a_M!$A$2:$B$98,2,FALSE),"")</f>
        <v/>
      </c>
      <c r="AI39" s="464" t="str">
        <f>IFERROR(VLOOKUP(AI$2,IP_33a_M!$A$2:$B$98,2,FALSE),"")</f>
        <v/>
      </c>
      <c r="AJ39" s="464" t="str">
        <f>IFERROR(VLOOKUP(AJ$2,IP_33a_M!$A$2:$B$98,2,FALSE),"")</f>
        <v/>
      </c>
    </row>
    <row r="40" spans="1:36" ht="264" x14ac:dyDescent="0.25">
      <c r="A40" s="464" t="str">
        <f>IFERROR(VLOOKUP(A$2,IP_33b_M!$A$2:$B$98,2,FALSE),"")</f>
        <v>IP_33b</v>
      </c>
      <c r="B40" s="464" t="str">
        <f>IFERROR(VLOOKUP(B$2,IP_33b_M!$A$2:$B$98,2,FALSE),"")</f>
        <v>3. Mejor calidad del Medio Ambiente urbano</v>
      </c>
      <c r="C40" s="464" t="str">
        <f>IFERROR(VLOOKUP(C$2,IP_33b_M!$A$2:$B$98,2,FALSE),"")</f>
        <v>Infraestructura ecológica</v>
      </c>
      <c r="D40" s="464" t="str">
        <f>IFERROR(VLOOKUP(D$2,IP_33b_M!$A$2:$B$98,2,FALSE),"")</f>
        <v>Superficie de suelos de alto valor agrícola, según clases de suelo, próximas al CCU</v>
      </c>
      <c r="E40" s="464" t="str">
        <f>IFERROR(VLOOKUP(E$2,IP_33b_M!$A$2:$B$98,2,FALSE),"")</f>
        <v>Complementario</v>
      </c>
      <c r="F40" s="464">
        <f>IFERROR(VLOOKUP(F$2,IP_33b_M!$A$2:$B$98,2,FALSE),"")</f>
        <v>2015</v>
      </c>
      <c r="G40" s="464" t="str">
        <f>IFERROR(VLOOKUP(G$2,IP_33b_M!$A$2:$B$98,2,FALSE),"")</f>
        <v>Ciudad</v>
      </c>
      <c r="H40" s="109" t="str">
        <f>IFERROR(VLOOKUP(H$2,IP_33b_M!$A$2:$B$98,2,FALSE),"")</f>
        <v xml:space="preserve">Este indicador establece la suma de superficie de suelo de alto valor agrícola dentro de un área (buffer) de 10 kilómetros a partir de un polígono definido como Continuo de Construcciones Urbanas (CCU) del indicador IP_ 33a. Se basa en la clasificación de suelo del Centro de Información de Recursos Naturales (CIREN) y su estudio Agrológico de Suelos, con clasificación de calidad de I a III. </v>
      </c>
      <c r="I40" s="464" t="str">
        <f>IFERROR(VLOOKUP(I$2,IP_33b_M!$A$2:$B$98,2,FALSE),"")</f>
        <v>Geoprocesamiento</v>
      </c>
      <c r="J40" s="464" t="str">
        <f>IFERROR(VLOOKUP(J$2,IP_33b_M!$A$2:$B$98,2,FALSE),"")</f>
        <v>CCU de 35 ciudades</v>
      </c>
      <c r="K40" s="464" t="str">
        <f>IFERROR(VLOOKUP(K$2,IP_33b_M!$A$2:$B$98,2,FALSE),"")</f>
        <v>CCU de 35 ciudades</v>
      </c>
      <c r="L40" s="464" t="str">
        <f>IFERROR(VLOOKUP(L$2,IP_33b_M!$A$2:$B$98,2,FALSE),"")</f>
        <v>Hectáreas</v>
      </c>
      <c r="M40" s="467">
        <f>IFERROR(VLOOKUP(M$2,IP_33b_M!$A$2:$B$98,2,FALSE),"")</f>
        <v>43076</v>
      </c>
      <c r="N40" s="467">
        <f>IFERROR(VLOOKUP(N$2,IP_33b_M!$A$2:$B$98,2,FALSE),"")</f>
        <v>43795</v>
      </c>
      <c r="O40" s="464" t="str">
        <f>IFERROR(VLOOKUP(O$2,IP_33b_M!$A$2:$B$98,2,FALSE),"")</f>
        <v>Anual: según disponibilidad de la fuente</v>
      </c>
      <c r="P40" s="464" t="str">
        <f>IFERROR(VLOOKUP(P$2,IP_33b_M!$A$2:$B$98,2,FALSE),"")</f>
        <v>CCU - Usos de suelos - Superficie urbana -Usos agrícolas</v>
      </c>
      <c r="Q40" s="464" t="str">
        <f>IFERROR(VLOOKUP(Q$2,IP_33b_M!$A$2:$B$98,2,FALSE),"")</f>
        <v>Planificación y catastro</v>
      </c>
      <c r="R40" s="464" t="str">
        <f>IFERROR(VLOOKUP(R$2,IP_33b_M!$A$2:$B$98,2,FALSE),"")</f>
        <v>Instituto Nacional de Estadísticas (INE)</v>
      </c>
      <c r="S40" s="109" t="str">
        <f>IFERROR(VLOOKUP(S$2,IP_33b_M!$A$2:$B$98,2,FALSE),"")</f>
        <v xml:space="preserve">1. La base de datos de tipos de suelo proporcionada por CIREN CORFO tiene una variabilidad temporal muy amplia (2007 al 2015). 
2. No se cuenta con información para las regiones extremas del país. </v>
      </c>
      <c r="T40" s="109" t="str">
        <f>IFERROR(VLOOKUP(T$2,IP_33b_M!$A$2:$B$98,2,FALSE),"")</f>
        <v>IP_33a, IP_33c.</v>
      </c>
      <c r="U40" s="464" t="str">
        <f>IFERROR(VLOOKUP(U$2,IP_33b_M!$A$2:$B$98,2,FALSE),"")</f>
        <v>CCU</v>
      </c>
      <c r="V40" s="464" t="str">
        <f>IFERROR(VLOOKUP(V$2,IP_33b_M!$A$2:$B$98,2,FALSE),"")</f>
        <v>Mesa de trabajo Intersectorial Ministerio de Vivienda y Urbanismo (MINVU)</v>
      </c>
      <c r="W40" s="464">
        <f>IFERROR(VLOOKUP(W$2,IP_33b_M!$A$2:$B$98,2,FALSE),"")</f>
        <v>2017</v>
      </c>
      <c r="X40" s="464" t="str">
        <f>IFERROR(VLOOKUP(X$2,IP_33b_M!$A$2:$B$98,2,FALSE),"")</f>
        <v>Comunal</v>
      </c>
      <c r="Y40" s="464" t="str">
        <f>IFERROR(VLOOKUP(Y$2,IP_33b_M!$A$2:$B$98,2,FALSE),"")</f>
        <v>Cobertura de Información Geográfica de asociadas al Estudio Agrológico de Suelos</v>
      </c>
      <c r="Z40" s="464" t="str">
        <f>IFERROR(VLOOKUP(Z$2,IP_33b_M!$A$2:$B$98,2,FALSE),"")</f>
        <v>CIREN</v>
      </c>
      <c r="AA40" s="464" t="str">
        <f>IFERROR(VLOOKUP(AA$2,IP_33b_M!$A$2:$B$98,2,FALSE),"")</f>
        <v>Región de Atacama- 2007, Región de Coquimbo- 2014, Región de Valparaíso- 2014, Región Metropolitana- 2015, Región del Libertador Bernardo O´Higgins- 2010, Región del Maule- 2011, Región del Biobío- 2014, Región de la Araucanía- 2013, Región de Los Ríos- 2013, Región de los Lagos- 2012, Región de Aysén del General Carlos Ibáñez del Campo- 2005</v>
      </c>
      <c r="AB40" s="464" t="str">
        <f>IFERROR(VLOOKUP(AB$2,IP_33b_M!$A$2:$B$98,2,FALSE),"")</f>
        <v>Regional</v>
      </c>
      <c r="AC40" s="464"/>
      <c r="AD40" s="464"/>
      <c r="AE40" s="464"/>
      <c r="AF40" s="464"/>
      <c r="AG40" s="464" t="str">
        <f>IFERROR(VLOOKUP(AG$2,IP_33b_M!$A$2:$B$98,2,FALSE),"")</f>
        <v/>
      </c>
      <c r="AH40" s="464" t="str">
        <f>IFERROR(VLOOKUP(AH$2,IP_33b_M!$A$2:$B$98,2,FALSE),"")</f>
        <v/>
      </c>
      <c r="AI40" s="464" t="str">
        <f>IFERROR(VLOOKUP(AI$2,IP_33b_M!$A$2:$B$98,2,FALSE),"")</f>
        <v/>
      </c>
      <c r="AJ40" s="464" t="str">
        <f>IFERROR(VLOOKUP(AJ$2,IP_33b_M!$A$2:$B$98,2,FALSE),"")</f>
        <v/>
      </c>
    </row>
    <row r="41" spans="1:36" ht="84" x14ac:dyDescent="0.25">
      <c r="A41" s="464" t="str">
        <f>IFERROR(VLOOKUP(A$2,IP_33c_M!$A$2:$B$98,2,FALSE),"")</f>
        <v>IP_33c</v>
      </c>
      <c r="B41" s="464" t="str">
        <f>IFERROR(VLOOKUP(B$2,IP_33c_M!$A$2:$B$98,2,FALSE),"")</f>
        <v>3. Mejor calidad del Medio Ambiente urbano</v>
      </c>
      <c r="C41" s="464" t="str">
        <f>IFERROR(VLOOKUP(C$2,IP_33c_M!$A$2:$B$98,2,FALSE),"")</f>
        <v>Infraestructura ecológica</v>
      </c>
      <c r="D41" s="464" t="str">
        <f>IFERROR(VLOOKUP(D$2,IP_33c_M!$A$2:$B$98,2,FALSE),"")</f>
        <v>Superficie de sitios prioritarios para la conservación próximos al CCU</v>
      </c>
      <c r="E41" s="464" t="str">
        <f>IFERROR(VLOOKUP(E$2,IP_33c_M!$A$2:$B$98,2,FALSE),"")</f>
        <v>Complementario</v>
      </c>
      <c r="F41" s="464">
        <f>IFERROR(VLOOKUP(F$2,IP_33c_M!$A$2:$B$98,2,FALSE),"")</f>
        <v>2016</v>
      </c>
      <c r="G41" s="464" t="str">
        <f>IFERROR(VLOOKUP(G$2,IP_33c_M!$A$2:$B$98,2,FALSE),"")</f>
        <v>Ciudad</v>
      </c>
      <c r="H41" s="109" t="str">
        <f>IFERROR(VLOOKUP(H$2,IP_33c_M!$A$2:$B$98,2,FALSE),"")</f>
        <v>Este indicador evalúa y visibiliza la sumatoria de superficie (hectáreas) correspondiente a áreas y/o sitios de alto valor ecológico y paisajístico (biodiversidad). Se basa en lo consignado en el estudio de "Estrategia regional y Plan de acción para la conservación y uso sustentable de la diversidad biológica", realizado para cada región. Se calcula dentro de 10 kilómetros a partir de polígono definido como Continuo de Construcciones Urbanas (CCU) del indicador IP_ 33a.</v>
      </c>
      <c r="I41" s="464" t="str">
        <f>IFERROR(VLOOKUP(I$2,IP_33c_M!$A$2:$B$98,2,FALSE),"")</f>
        <v>Geoprocesamiento</v>
      </c>
      <c r="J41" s="464" t="str">
        <f>IFERROR(VLOOKUP(J$2,IP_33c_M!$A$2:$B$98,2,FALSE),"")</f>
        <v>CCU de 35 ciudades</v>
      </c>
      <c r="K41" s="464" t="str">
        <f>IFERROR(VLOOKUP(K$2,IP_33c_M!$A$2:$B$98,2,FALSE),"")</f>
        <v>CCU de 35 ciudades</v>
      </c>
      <c r="L41" s="464" t="str">
        <f>IFERROR(VLOOKUP(L$2,IP_33c_M!$A$2:$B$98,2,FALSE),"")</f>
        <v>Hectáreas</v>
      </c>
      <c r="M41" s="467">
        <f>IFERROR(VLOOKUP(M$2,IP_33c_M!$A$2:$B$98,2,FALSE),"")</f>
        <v>43076</v>
      </c>
      <c r="N41" s="467">
        <f>IFERROR(VLOOKUP(N$2,IP_33c_M!$A$2:$B$98,2,FALSE),"")</f>
        <v>43797</v>
      </c>
      <c r="O41" s="464" t="str">
        <f>IFERROR(VLOOKUP(O$2,IP_33c_M!$A$2:$B$98,2,FALSE),"")</f>
        <v>Anual: según disponibilidad de la fuente</v>
      </c>
      <c r="P41" s="464" t="str">
        <f>IFERROR(VLOOKUP(P$2,IP_33c_M!$A$2:$B$98,2,FALSE),"")</f>
        <v>CCU - Superficie urbana - Sitios prioritarios</v>
      </c>
      <c r="Q41" s="464" t="str">
        <f>IFERROR(VLOOKUP(Q$2,IP_33c_M!$A$2:$B$98,2,FALSE),"")</f>
        <v>Planificación y catastro</v>
      </c>
      <c r="R41" s="464" t="str">
        <f>IFERROR(VLOOKUP(R$2,IP_33c_M!$A$2:$B$98,2,FALSE),"")</f>
        <v>Instituto Nacional de Estadísticas (INE)</v>
      </c>
      <c r="S41" s="109" t="str">
        <f>IFERROR(VLOOKUP(S$2,IP_33c_M!$A$2:$B$98,2,FALSE),"")</f>
        <v>La cobertura de Información Geográfica de Sitios definidos por Estrategia Regional de Biodiversidad tiene una variabilidad temporal muy amplia (2002 al 2015).</v>
      </c>
      <c r="T41" s="109" t="str">
        <f>IFERROR(VLOOKUP(T$2,IP_33c_M!$A$2:$B$98,2,FALSE),"")</f>
        <v>IP_33a, IP_33b.</v>
      </c>
      <c r="U41" s="464" t="str">
        <f>IFERROR(VLOOKUP(U$2,IP_33c_M!$A$2:$B$98,2,FALSE),"")</f>
        <v>CCU</v>
      </c>
      <c r="V41" s="464" t="str">
        <f>IFERROR(VLOOKUP(V$2,IP_33c_M!$A$2:$B$98,2,FALSE),"")</f>
        <v>Mesa de trabajo Intersectorial Ministerio de Vivienda y Urbanismo (MINVU)</v>
      </c>
      <c r="W41" s="464">
        <f>IFERROR(VLOOKUP(W$2,IP_33c_M!$A$2:$B$98,2,FALSE),"")</f>
        <v>2017</v>
      </c>
      <c r="X41" s="464" t="str">
        <f>IFERROR(VLOOKUP(X$2,IP_33c_M!$A$2:$B$98,2,FALSE),"")</f>
        <v>Comunal</v>
      </c>
      <c r="Y41" s="464" t="str">
        <f>IFERROR(VLOOKUP(Y$2,IP_33c_M!$A$2:$B$98,2,FALSE),"")</f>
        <v>Cobertura comunas</v>
      </c>
      <c r="Z41" s="464" t="str">
        <f>IFERROR(VLOOKUP(Z$2,IP_33c_M!$A$2:$B$98,2,FALSE),"")</f>
        <v>INE</v>
      </c>
      <c r="AA41" s="464">
        <f>IFERROR(VLOOKUP(AA$2,IP_33c_M!$A$2:$B$98,2,FALSE),"")</f>
        <v>2017</v>
      </c>
      <c r="AB41" s="464" t="str">
        <f>IFERROR(VLOOKUP(AB$2,IP_33c_M!$A$2:$B$98,2,FALSE),"")</f>
        <v>Comunal</v>
      </c>
      <c r="AC41" s="464" t="str">
        <f>IFERROR(VLOOKUP(AC$2,IP_33c_M!$A$2:$B$98,2,FALSE),"")</f>
        <v>Cobertura de Información Geográfica de Sitios definidos por Estrategia Regional de Biodiversidad</v>
      </c>
      <c r="AD41" s="464" t="str">
        <f>IFERROR(VLOOKUP(AD$2,IP_33c_M!$A$2:$B$98,2,FALSE),"")</f>
        <v>Ministerio del Medio Ambiente (MMA)</v>
      </c>
      <c r="AE41" s="464" t="str">
        <f>IFERROR(VLOOKUP(AE$2,IP_33c_M!$A$2:$B$98,2,FALSE),"")</f>
        <v>2002- 2015</v>
      </c>
      <c r="AF41" s="464" t="str">
        <f>IFERROR(VLOOKUP(AF$2,IP_33c_M!$A$2:$B$98,2,FALSE),"")</f>
        <v>Regional</v>
      </c>
      <c r="AG41" s="464" t="str">
        <f>IFERROR(VLOOKUP(AG$2,IP_33c_M!$A$2:$B$98,2,FALSE),"")</f>
        <v/>
      </c>
      <c r="AH41" s="464" t="str">
        <f>IFERROR(VLOOKUP(AH$2,IP_33c_M!$A$2:$B$98,2,FALSE),"")</f>
        <v/>
      </c>
      <c r="AI41" s="464" t="str">
        <f>IFERROR(VLOOKUP(AI$2,IP_33c_M!$A$2:$B$98,2,FALSE),"")</f>
        <v/>
      </c>
      <c r="AJ41" s="464" t="str">
        <f>IFERROR(VLOOKUP(AJ$2,IP_33c_M!$A$2:$B$98,2,FALSE),"")</f>
        <v/>
      </c>
    </row>
    <row r="42" spans="1:36" ht="84" x14ac:dyDescent="0.25">
      <c r="A42" s="464" t="str">
        <f>IFERROR(VLOOKUP(A$2,BPU_24_M!$A$2:$B$98,2,FALSE),"")</f>
        <v>BPU_24</v>
      </c>
      <c r="B42" s="464" t="str">
        <f>IFERROR(VLOOKUP(B$2,BPU_24_M!$A$2:$B$98,2,FALSE),"")</f>
        <v>4. Mayor integración social y calidad de barrios y viviendas</v>
      </c>
      <c r="C42" s="464" t="str">
        <f>IFERROR(VLOOKUP(C$2,BPU_24_M!$A$2:$B$98,2,FALSE),"")</f>
        <v>Accesibilidad digital domiciliaria</v>
      </c>
      <c r="D42" s="464" t="str">
        <f>IFERROR(VLOOKUP(D$2,BPU_24_M!$A$2:$B$98,2,FALSE),"")</f>
        <v>Tasa de conexiones residenciales fijas de internet por cada 1.000 viviendas particulares</v>
      </c>
      <c r="E42" s="464" t="str">
        <f>IFERROR(VLOOKUP(E$2,BPU_24_M!$A$2:$B$98,2,FALSE),"")</f>
        <v>Complementario</v>
      </c>
      <c r="F42" s="464">
        <f>IFERROR(VLOOKUP(F$2,BPU_24_M!$A$2:$B$98,2,FALSE),"")</f>
        <v>2018</v>
      </c>
      <c r="G42" s="464" t="str">
        <f>IFERROR(VLOOKUP(G$2,BPU_24_M!$A$2:$B$98,2,FALSE),"")</f>
        <v>Comunal</v>
      </c>
      <c r="H42" s="109" t="str">
        <f>IFERROR(VLOOKUP(H$2,BPU_24_M!$A$2:$B$98,2,FALSE),"")</f>
        <v>Este indicador mide la accesibilidad digital a través de la tasa de conexiones residenciales fijas de internet por cada 1.000 viviendas particulares por comuna. La definición de conexiones residenciales fijas de internet proviene del criterio fijado por la Organización para la Cooperación y el Desarrollo Económico (OECD) que considera todas aquellas conexiones a internet residenciales con velocidades iguales o superiores a 256 kbps. Según la Subsecretaría de Telecomunicaciones (SUBTEL), la mayoría las conexiones en Chile supera 1 Mbps), con tecnologías sobre par de cobre (xDSL), FTTX, HFC e inalámbricas fijas. Por lo tanto, no consideran las conexiones 3G, ni las conexiones Wifi, aunque éstas usen mayoritariamente redes fijas para llegar al backbone de Internet. Cabe mencionar, que todas las compañías que brindan este servicio informan a SUBTEL, quien finalmente entrega la información.</v>
      </c>
      <c r="I42" s="464" t="str">
        <f>IFERROR(VLOOKUP(I$2,BPU_24_M!$A$2:$B$98,2,FALSE),"")</f>
        <v>Análisis de bases de datos</v>
      </c>
      <c r="J42" s="464" t="str">
        <f>IFERROR(VLOOKUP(J$2,BPU_24_M!$A$2:$B$98,2,FALSE),"")</f>
        <v>117 comunas</v>
      </c>
      <c r="K42" s="464" t="str">
        <f>IFERROR(VLOOKUP(K$2,BPU_24_M!$A$2:$B$98,2,FALSE),"")</f>
        <v>117 comunas</v>
      </c>
      <c r="L42" s="464" t="str">
        <f>IFERROR(VLOOKUP(L$2,BPU_24_M!$A$2:$B$98,2,FALSE),"")</f>
        <v>Relación (Unidades por cada 1.000 viviendas particulares)</v>
      </c>
      <c r="M42" s="467">
        <f>IFERROR(VLOOKUP(M$2,BPU_24_M!$A$2:$B$98,2,FALSE),"")</f>
        <v>43088</v>
      </c>
      <c r="N42" s="467">
        <f>IFERROR(VLOOKUP(N$2,BPU_24_M!$A$2:$B$98,2,FALSE),"")</f>
        <v>43685</v>
      </c>
      <c r="O42" s="464" t="str">
        <f>IFERROR(VLOOKUP(O$2,BPU_24_M!$A$2:$B$98,2,FALSE),"")</f>
        <v>Anual</v>
      </c>
      <c r="P42" s="464" t="str">
        <f>IFERROR(VLOOKUP(P$2,BPU_24_M!$A$2:$B$98,2,FALSE),"")</f>
        <v>Acceso a internet- Accesibilidad digital- Internet</v>
      </c>
      <c r="Q42" s="464" t="str">
        <f>IFERROR(VLOOKUP(Q$2,BPU_24_M!$A$2:$B$98,2,FALSE),"")</f>
        <v>Redes de energía y servicios básicos</v>
      </c>
      <c r="R42" s="464" t="str">
        <f>IFERROR(VLOOKUP(R$2,BPU_24_M!$A$2:$B$98,2,FALSE),"")</f>
        <v>Instituto Nacional de Estadísticas (INE)</v>
      </c>
      <c r="S42" s="109" t="str">
        <f>IFERROR(VLOOKUP(S$2,BPU_24_M!$A$2:$B$98,2,FALSE),"")</f>
        <v xml:space="preserve">No se identifican limitaciones para el cálculo del indicador a la fecha de su actualización. </v>
      </c>
      <c r="T42" s="109" t="str">
        <f>IFERROR(VLOOKUP(T$2,BPU_24_M!$A$2:$B$98,2,FALSE),"")</f>
        <v>No tiene</v>
      </c>
      <c r="U42" s="464" t="str">
        <f>IFERROR(VLOOKUP(U$2,BPU_24_M!$A$2:$B$98,2,FALSE),"")</f>
        <v>Número de conexiones residenciales fijas de internet</v>
      </c>
      <c r="V42" s="464" t="str">
        <f>IFERROR(VLOOKUP(V$2,BPU_24_M!$A$2:$B$98,2,FALSE),"")</f>
        <v>SUBTEL</v>
      </c>
      <c r="W42" s="464">
        <f>IFERROR(VLOOKUP(W$2,BPU_24_M!$A$2:$B$98,2,FALSE),"")</f>
        <v>2018</v>
      </c>
      <c r="X42" s="464" t="str">
        <f>IFERROR(VLOOKUP(X$2,BPU_24_M!$A$2:$B$98,2,FALSE),"")</f>
        <v>Comunal</v>
      </c>
      <c r="Y42" s="464" t="str">
        <f>IFERROR(VLOOKUP(Y$2,BPU_24_M!$A$2:$B$98,2,FALSE),"")</f>
        <v>Número de viviendas particulares</v>
      </c>
      <c r="Z42" s="464" t="str">
        <f>IFERROR(VLOOKUP(Z$2,BPU_24_M!$A$2:$B$98,2,FALSE),"")</f>
        <v>INE</v>
      </c>
      <c r="AA42" s="464">
        <f>IFERROR(VLOOKUP(AA$2,BPU_24_M!$A$2:$B$98,2,FALSE),"")</f>
        <v>2017</v>
      </c>
      <c r="AB42" s="464" t="str">
        <f>IFERROR(VLOOKUP(AB$2,BPU_24_M!$A$2:$B$98,2,FALSE),"")</f>
        <v>Comunal</v>
      </c>
      <c r="AC42" s="464"/>
      <c r="AD42" s="464"/>
      <c r="AE42" s="464"/>
      <c r="AF42" s="464"/>
      <c r="AG42" s="464" t="str">
        <f>IFERROR(VLOOKUP(AG$2,BPU_24_M!$A$2:$B$98,2,FALSE),"")</f>
        <v/>
      </c>
      <c r="AH42" s="464" t="str">
        <f>IFERROR(VLOOKUP(AH$2,BPU_24_M!$A$2:$B$98,2,FALSE),"")</f>
        <v/>
      </c>
      <c r="AI42" s="464" t="str">
        <f>IFERROR(VLOOKUP(AI$2,BPU_24_M!$A$2:$B$98,2,FALSE),"")</f>
        <v/>
      </c>
      <c r="AJ42" s="464" t="str">
        <f>IFERROR(VLOOKUP(AJ$2,BPU_24_M!$A$2:$B$98,2,FALSE),"")</f>
        <v/>
      </c>
    </row>
    <row r="43" spans="1:36" ht="48" x14ac:dyDescent="0.25">
      <c r="A43" s="464" t="str">
        <f>IFERROR(VLOOKUP(A$2,IS_91_M!$A$2:$B$98,2,FALSE),"")</f>
        <v>IS_91</v>
      </c>
      <c r="B43" s="464" t="str">
        <f>IFERROR(VLOOKUP(B$2,IS_91_M!$A$2:$B$98,2,FALSE),"")</f>
        <v>4. Mayor integración social y calidad de barrios y viviendas</v>
      </c>
      <c r="C43" s="464" t="str">
        <f>IFERROR(VLOOKUP(C$2,IS_91_M!$A$2:$B$98,2,FALSE),"")</f>
        <v>Acceso a servicios energéticos básicos domiciliarios</v>
      </c>
      <c r="D43" s="464" t="str">
        <f>IFERROR(VLOOKUP(D$2,IS_91_M!$A$2:$B$98,2,FALSE),"")</f>
        <v>Indisponibilidad de suministro eléctrico - indicador SAIDI anual</v>
      </c>
      <c r="E43" s="464" t="str">
        <f>IFERROR(VLOOKUP(E$2,IS_91_M!$A$2:$B$98,2,FALSE),"")</f>
        <v>Complementario</v>
      </c>
      <c r="F43" s="464">
        <f>IFERROR(VLOOKUP(F$2,IS_91_M!$A$2:$B$98,2,FALSE),"")</f>
        <v>2018</v>
      </c>
      <c r="G43" s="464" t="str">
        <f>IFERROR(VLOOKUP(G$2,IS_91_M!$A$2:$B$98,2,FALSE),"")</f>
        <v>Comunal</v>
      </c>
      <c r="H43" s="109" t="str">
        <f>IFERROR(VLOOKUP(H$2,IS_91_M!$A$2:$B$98,2,FALSE),"")</f>
        <v>Este indicador corresponde a un índice internacional utilizado para la medición del tiempo total promedio de interrupción (en horas) del suministro eléctrico, por usuario durante el año. De esta manera, el indicador permite dar cuenta de la calidad del servicio, elemento clave para que las empresas de distribución eléctrica sepan dónde focalizar las mejoras. El valor de este indicador es entregado de manera directa por la Superintendencia de Electricidad y Combustible (SEC).</v>
      </c>
      <c r="I43" s="464" t="str">
        <f>IFERROR(VLOOKUP(I$2,IS_91_M!$A$2:$B$98,2,FALSE),"")</f>
        <v>Análisis de base de datos</v>
      </c>
      <c r="J43" s="464" t="str">
        <f>IFERROR(VLOOKUP(J$2,IS_91_M!$A$2:$B$98,2,FALSE),"")</f>
        <v>117 comunas</v>
      </c>
      <c r="K43" s="464" t="str">
        <f>IFERROR(VLOOKUP(K$2,IS_91_M!$A$2:$B$98,2,FALSE),"")</f>
        <v>117 comunas</v>
      </c>
      <c r="L43" s="464" t="str">
        <f>IFERROR(VLOOKUP(L$2,IS_91_M!$A$2:$B$98,2,FALSE),"")</f>
        <v>Número de horas promedio por año</v>
      </c>
      <c r="M43" s="467">
        <f>IFERROR(VLOOKUP(M$2,IS_91_M!$A$2:$B$98,2,FALSE),"")</f>
        <v>43290</v>
      </c>
      <c r="N43" s="467">
        <f>IFERROR(VLOOKUP(N$2,IS_91_M!$A$2:$B$98,2,FALSE),"")</f>
        <v>43685</v>
      </c>
      <c r="O43" s="464" t="str">
        <f>IFERROR(VLOOKUP(O$2,IS_91_M!$A$2:$B$98,2,FALSE),"")</f>
        <v xml:space="preserve">Anual </v>
      </c>
      <c r="P43" s="464" t="str">
        <f>IFERROR(VLOOKUP(P$2,IS_91_M!$A$2:$B$98,2,FALSE),"")</f>
        <v>SAIDI- Suministro eléctrico- Calidad- servicio</v>
      </c>
      <c r="Q43" s="464" t="str">
        <f>IFERROR(VLOOKUP(Q$2,IS_91_M!$A$2:$B$98,2,FALSE),"")</f>
        <v>Servicios / Comunicaciones</v>
      </c>
      <c r="R43" s="464" t="str">
        <f>IFERROR(VLOOKUP(R$2,IS_91_M!$A$2:$B$98,2,FALSE),"")</f>
        <v>Instituto Nacional de Estadísticas (INE)</v>
      </c>
      <c r="S43" s="109" t="str">
        <f>IFERROR(VLOOKUP(S$2,IS_91_M!$A$2:$B$98,2,FALSE),"")</f>
        <v xml:space="preserve">No se identifican limitaciones para el cálculo del indicador a la fecha de su actualización. </v>
      </c>
      <c r="T43" s="109" t="str">
        <f>IFERROR(VLOOKUP(T$2,IS_91_M!$A$2:$B$98,2,FALSE),"")</f>
        <v>No tiene</v>
      </c>
      <c r="U43" s="464" t="str">
        <f>IFERROR(VLOOKUP(U$2,IS_91_M!$A$2:$B$98,2,FALSE),"")</f>
        <v>Tiempo promedio de interrupción de servicio eléctrico por horas a escala comunal</v>
      </c>
      <c r="V43" s="464" t="str">
        <f>IFERROR(VLOOKUP(V$2,IS_91_M!$A$2:$B$98,2,FALSE),"")</f>
        <v>Superintendencia de Electricidad y Combustibles (SEC)</v>
      </c>
      <c r="W43" s="464">
        <f>IFERROR(VLOOKUP(W$2,IS_91_M!$A$2:$B$98,2,FALSE),"")</f>
        <v>2018</v>
      </c>
      <c r="X43" s="464" t="str">
        <f>IFERROR(VLOOKUP(X$2,IS_91_M!$A$2:$B$98,2,FALSE),"")</f>
        <v>Comunal</v>
      </c>
      <c r="Y43" s="464"/>
      <c r="Z43" s="464"/>
      <c r="AA43" s="464"/>
      <c r="AB43" s="464"/>
      <c r="AC43" s="464"/>
      <c r="AD43" s="464"/>
      <c r="AE43" s="464"/>
      <c r="AF43" s="464"/>
      <c r="AG43" s="464" t="str">
        <f>IFERROR(VLOOKUP(AG$2,IS_91_M!$A$2:$B$98,2,FALSE),"")</f>
        <v/>
      </c>
      <c r="AH43" s="464" t="str">
        <f>IFERROR(VLOOKUP(AH$2,IS_91_M!$A$2:$B$98,2,FALSE),"")</f>
        <v/>
      </c>
      <c r="AI43" s="464" t="str">
        <f>IFERROR(VLOOKUP(AI$2,IS_91_M!$A$2:$B$98,2,FALSE),"")</f>
        <v/>
      </c>
      <c r="AJ43" s="464" t="str">
        <f>IFERROR(VLOOKUP(AJ$2,IS_91_M!$A$2:$B$98,2,FALSE),"")</f>
        <v/>
      </c>
    </row>
    <row r="44" spans="1:36" ht="96" x14ac:dyDescent="0.25">
      <c r="A44" s="464" t="str">
        <f>IFERROR(VLOOKUP(A$2,IS_40_M!$A$2:$B$98,2,FALSE),"")</f>
        <v>IS_40</v>
      </c>
      <c r="B44" s="464" t="str">
        <f>IFERROR(VLOOKUP(B$2,IS_40_M!$A$2:$B$98,2,FALSE),"")</f>
        <v>4. Mayor integración social y calidad de barrios y viviendas</v>
      </c>
      <c r="C44" s="464" t="str">
        <f>IFERROR(VLOOKUP(C$2,IS_40_M!$A$2:$B$98,2,FALSE),"")</f>
        <v>Calidad del espacio público</v>
      </c>
      <c r="D44" s="464" t="str">
        <f>IFERROR(VLOOKUP(D$2,IS_40_M!$A$2:$B$98,2,FALSE),"")</f>
        <v>Porcentaje de manzanas con veredas con buena calidad de pavimento</v>
      </c>
      <c r="E44" s="464" t="str">
        <f>IFERROR(VLOOKUP(E$2,IS_40_M!$A$2:$B$98,2,FALSE),"")</f>
        <v>Estructural</v>
      </c>
      <c r="F44" s="464">
        <f>IFERROR(VLOOKUP(F$2,IS_40_M!$A$2:$B$98,2,FALSE),"")</f>
        <v>2011</v>
      </c>
      <c r="G44" s="464" t="str">
        <f>IFERROR(VLOOKUP(G$2,IS_40_M!$A$2:$B$98,2,FALSE),"")</f>
        <v>Comunal</v>
      </c>
      <c r="H44" s="109" t="str">
        <f>IFERROR(VLOOKUP(H$2,IS_40_M!$A$2:$B$98,2,FALSE),"")</f>
        <v>Este indicador mide el estado de conservación del pavimento de las veredas, lo que da cuenta de las condiciones del espacio público, especialmente en términos de accesibilidad universal. Para el cálculo del indicador se utilizan los datos provenientes del Precenso que realizó el Instituto Nacional de Estadísticas (INE) el año 2011, donde se incluye un conjunto de variables respecto al espacio público a escala de manzana censal. Entre éstas, se evalúa la calidad del pavimento de las veredas en la manzana, dato que es recogido en terreno por un empadronador en base a su apreciación. De esta forma, la calidad del pavimento es evaluada con las categorías: Excelente, Buena, Regular, Mala o No existe pavimento. Para la construcción de este indicador se consideran las alternativas “Excelente” y “Buena” para definir una manzana con buena calidad de pavimento, y luego se calcula el porcentaje que éstas representan con respecto al total.</v>
      </c>
      <c r="I44" s="464" t="str">
        <f>IFERROR(VLOOKUP(I$2,IS_40_M!$A$2:$B$98,2,FALSE),"")</f>
        <v>Análisis de base de datos</v>
      </c>
      <c r="J44" s="464" t="str">
        <f>IFERROR(VLOOKUP(J$2,IS_40_M!$A$2:$B$98,2,FALSE),"")</f>
        <v>117 comunas</v>
      </c>
      <c r="K44" s="464" t="str">
        <f>IFERROR(VLOOKUP(K$2,IS_40_M!$A$2:$B$98,2,FALSE),"")</f>
        <v>117 comunas</v>
      </c>
      <c r="L44" s="464" t="str">
        <f>IFERROR(VLOOKUP(L$2,IS_40_M!$A$2:$B$98,2,FALSE),"")</f>
        <v>Porcentaje</v>
      </c>
      <c r="M44" s="467">
        <f>IFERROR(VLOOKUP(M$2,IS_40_M!$A$2:$B$98,2,FALSE),"")</f>
        <v>43097</v>
      </c>
      <c r="N44" s="467" t="str">
        <f>IFERROR(VLOOKUP(N$2,IS_40_M!$A$2:$B$98,2,FALSE),"")</f>
        <v>30-07-2019 </v>
      </c>
      <c r="O44" s="464" t="str">
        <f>IFERROR(VLOOKUP(O$2,IS_40_M!$A$2:$B$98,2,FALSE),"")</f>
        <v xml:space="preserve">Anual: según disponibilidad de la fuente </v>
      </c>
      <c r="P44" s="464" t="str">
        <f>IFERROR(VLOOKUP(P$2,IS_40_M!$A$2:$B$98,2,FALSE),"")</f>
        <v>Espacio público - Calidad del pavimento de las veredas</v>
      </c>
      <c r="Q44" s="464" t="str">
        <f>IFERROR(VLOOKUP(Q$2,IS_40_M!$A$2:$B$98,2,FALSE),"")</f>
        <v>Espacio público</v>
      </c>
      <c r="R44" s="464" t="str">
        <f>IFERROR(VLOOKUP(R$2,IS_40_M!$A$2:$B$98,2,FALSE),"")</f>
        <v>INE</v>
      </c>
      <c r="S44" s="109" t="str">
        <f>IFERROR(VLOOKUP(S$2,IS_40_M!$A$2:$B$98,2,FALSE),"")</f>
        <v xml:space="preserve">1. Actualmente no existe insumo para la actualización de este indicador.
2. El indicador mide el estado del pavimento de la vereda, pero no su funcionalidad. </v>
      </c>
      <c r="T44" s="109" t="str">
        <f>IFERROR(VLOOKUP(T$2,IS_40_M!$A$2:$B$98,2,FALSE),"")</f>
        <v>No tiene</v>
      </c>
      <c r="U44" s="464" t="str">
        <f>IFERROR(VLOOKUP(U$2,IS_40_M!$A$2:$B$98,2,FALSE),"")</f>
        <v>Número de manzanas con calidad del pavimento de veredas "Buena" o "Excelente"</v>
      </c>
      <c r="V44" s="464" t="str">
        <f>IFERROR(VLOOKUP(V$2,IS_40_M!$A$2:$B$98,2,FALSE),"")</f>
        <v>INE</v>
      </c>
      <c r="W44" s="464">
        <f>IFERROR(VLOOKUP(W$2,IS_40_M!$A$2:$B$98,2,FALSE),"")</f>
        <v>2011</v>
      </c>
      <c r="X44" s="464" t="str">
        <f>IFERROR(VLOOKUP(X$2,IS_40_M!$A$2:$B$98,2,FALSE),"")</f>
        <v>Comunal</v>
      </c>
      <c r="Y44" s="464" t="str">
        <f>IFERROR(VLOOKUP(Y$2,IS_40_M!$A$2:$B$98,2,FALSE),"")</f>
        <v>Número total de manzanas en la comuna</v>
      </c>
      <c r="Z44" s="464" t="str">
        <f>IFERROR(VLOOKUP(Z$2,IS_40_M!$A$2:$B$98,2,FALSE),"")</f>
        <v>INE</v>
      </c>
      <c r="AA44" s="464">
        <f>IFERROR(VLOOKUP(AA$2,IS_40_M!$A$2:$B$98,2,FALSE),"")</f>
        <v>2011</v>
      </c>
      <c r="AB44" s="464" t="str">
        <f>IFERROR(VLOOKUP(AB$2,IS_40_M!$A$2:$B$98,2,FALSE),"")</f>
        <v>Comunal</v>
      </c>
      <c r="AC44" s="464"/>
      <c r="AD44" s="464"/>
      <c r="AE44" s="464"/>
      <c r="AF44" s="464"/>
      <c r="AG44" s="464" t="str">
        <f>IFERROR(VLOOKUP(AG$2,IS_40_M!$A$2:$B$98,2,FALSE),"")</f>
        <v/>
      </c>
      <c r="AH44" s="464" t="str">
        <f>IFERROR(VLOOKUP(AH$2,IS_40_M!$A$2:$B$98,2,FALSE),"")</f>
        <v/>
      </c>
      <c r="AI44" s="464" t="str">
        <f>IFERROR(VLOOKUP(AI$2,IS_40_M!$A$2:$B$98,2,FALSE),"")</f>
        <v/>
      </c>
      <c r="AJ44" s="464" t="str">
        <f>IFERROR(VLOOKUP(AJ$2,IS_40_M!$A$2:$B$98,2,FALSE),"")</f>
        <v/>
      </c>
    </row>
    <row r="45" spans="1:36" ht="72" x14ac:dyDescent="0.25">
      <c r="A45" s="464" t="str">
        <f>IFERROR(VLOOKUP(A$2,IS_31_M!$A$2:$B$98,2,FALSE),"")</f>
        <v>IS_31</v>
      </c>
      <c r="B45" s="464" t="str">
        <f>IFERROR(VLOOKUP(B$2,IS_31_M!$A$2:$B$98,2,FALSE),"")</f>
        <v>4. Mayor integración social y calidad de barrios y viviendas</v>
      </c>
      <c r="C45" s="464" t="str">
        <f>IFERROR(VLOOKUP(C$2,IS_31_M!$A$2:$B$98,2,FALSE),"")</f>
        <v>Déficit habitacional cualitativo</v>
      </c>
      <c r="D45" s="464" t="str">
        <f>IFERROR(VLOOKUP(D$2,IS_31_M!$A$2:$B$98,2,FALSE),"")</f>
        <v>Porcentaje de viviendas particulares que requieren mejoras de materialidad y/o servicios básicos</v>
      </c>
      <c r="E45" s="464" t="str">
        <f>IFERROR(VLOOKUP(E$2,IS_31_M!$A$2:$B$98,2,FALSE),"")</f>
        <v>Estructural</v>
      </c>
      <c r="F45" s="464">
        <f>IFERROR(VLOOKUP(F$2,IS_31_M!$A$2:$B$98,2,FALSE),"")</f>
        <v>2017</v>
      </c>
      <c r="G45" s="464" t="str">
        <f>IFERROR(VLOOKUP(G$2,IS_31_M!$A$2:$B$98,2,FALSE),"")</f>
        <v>Comunal</v>
      </c>
      <c r="H45" s="109" t="str">
        <f>IFERROR(VLOOKUP(H$2,IS_31_M!$A$2:$B$98,2,FALSE),"")</f>
        <v xml:space="preserve">Este indicador mide el déficit habitacional cualitativo, entendido como el porcentaje de viviendas particulares que requieren mejoras de material y/o servicios básicos, es decir, aquellas viviendas consideradas de calidad “recuperable” cuya tipología de materiales de construcción y/o condiciones de saneamiento no son adecuadas, pero son factibles de mejorar de acuerdo con un índice de calidad global de las viviendas desarrollado por el Ministerio de Vivienda y Urbanismo (MINVU). Es importante mencionar que este indicador considera solamente las viviendas en zona urbana. </v>
      </c>
      <c r="I45" s="464" t="str">
        <f>IFERROR(VLOOKUP(I$2,IS_31_M!$A$2:$B$98,2,FALSE),"")</f>
        <v>Análisis de base de datos</v>
      </c>
      <c r="J45" s="464" t="str">
        <f>IFERROR(VLOOKUP(J$2,IS_31_M!$A$2:$B$98,2,FALSE),"")</f>
        <v>Límite Urbano Censal (LUC) de 117 comunas</v>
      </c>
      <c r="K45" s="464" t="str">
        <f>IFERROR(VLOOKUP(K$2,IS_31_M!$A$2:$B$98,2,FALSE),"")</f>
        <v>LUC de 117 comunas</v>
      </c>
      <c r="L45" s="464" t="str">
        <f>IFERROR(VLOOKUP(L$2,IS_31_M!$A$2:$B$98,2,FALSE),"")</f>
        <v>Porcentaje</v>
      </c>
      <c r="M45" s="467">
        <f>IFERROR(VLOOKUP(M$2,IS_31_M!$A$2:$B$98,2,FALSE),"")</f>
        <v>43301</v>
      </c>
      <c r="N45" s="467">
        <f>IFERROR(VLOOKUP(N$2,IS_31_M!$A$2:$B$98,2,FALSE),"")</f>
        <v>43657</v>
      </c>
      <c r="O45" s="464" t="str">
        <f>IFERROR(VLOOKUP(O$2,IS_31_M!$A$2:$B$98,2,FALSE),"")</f>
        <v>10 años</v>
      </c>
      <c r="P45" s="464" t="str">
        <f>IFERROR(VLOOKUP(P$2,IS_31_M!$A$2:$B$98,2,FALSE),"")</f>
        <v>Déficit habitacional- Viviendas recuperables</v>
      </c>
      <c r="Q45" s="464" t="str">
        <f>IFERROR(VLOOKUP(Q$2,IS_31_M!$A$2:$B$98,2,FALSE),"")</f>
        <v>Social</v>
      </c>
      <c r="R45" s="464" t="str">
        <f>IFERROR(VLOOKUP(R$2,IS_31_M!$A$2:$B$98,2,FALSE),"")</f>
        <v>Instituto Nacional de Estadísticas (INE)</v>
      </c>
      <c r="S45" s="109" t="str">
        <f>IFERROR(VLOOKUP(S$2,IS_31_M!$A$2:$B$98,2,FALSE),"")</f>
        <v>Las variables para generar el indicador están sujetas a la periodicidad del Censo de Población y Vivienda.</v>
      </c>
      <c r="T45" s="109" t="str">
        <f>IFERROR(VLOOKUP(T$2,IS_31_M!$A$2:$B$98,2,FALSE),"")</f>
        <v>No tiene</v>
      </c>
      <c r="U45" s="464" t="str">
        <f>IFERROR(VLOOKUP(U$2,IS_31_M!$A$2:$B$98,2,FALSE),"")</f>
        <v>Número de viviendas de calidad recuperable</v>
      </c>
      <c r="V45" s="464" t="str">
        <f>IFERROR(VLOOKUP(V$2,IS_31_M!$A$2:$B$98,2,FALSE),"")</f>
        <v>INE</v>
      </c>
      <c r="W45" s="464">
        <f>IFERROR(VLOOKUP(W$2,IS_31_M!$A$2:$B$98,2,FALSE),"")</f>
        <v>2017</v>
      </c>
      <c r="X45" s="464" t="str">
        <f>IFERROR(VLOOKUP(X$2,IS_31_M!$A$2:$B$98,2,FALSE),"")</f>
        <v>LUC</v>
      </c>
      <c r="Y45" s="464" t="str">
        <f>IFERROR(VLOOKUP(Y$2,IS_31_M!$A$2:$B$98,2,FALSE),"")</f>
        <v>Número total de viviendas (excluyendo las viviendas irrecuperables)</v>
      </c>
      <c r="Z45" s="464" t="str">
        <f>IFERROR(VLOOKUP(Z$2,IS_31_M!$A$2:$B$98,2,FALSE),"")</f>
        <v>INE</v>
      </c>
      <c r="AA45" s="464">
        <f>IFERROR(VLOOKUP(AA$2,IS_31_M!$A$2:$B$98,2,FALSE),"")</f>
        <v>2017</v>
      </c>
      <c r="AB45" s="464" t="str">
        <f>IFERROR(VLOOKUP(AB$2,IS_31_M!$A$2:$B$98,2,FALSE),"")</f>
        <v>LUC</v>
      </c>
      <c r="AC45" s="464"/>
      <c r="AD45" s="464"/>
      <c r="AE45" s="464"/>
      <c r="AF45" s="464"/>
      <c r="AG45" s="464" t="str">
        <f>IFERROR(VLOOKUP(AG$2,IS_31_M!$A$2:$B$98,2,FALSE),"")</f>
        <v/>
      </c>
      <c r="AH45" s="464" t="str">
        <f>IFERROR(VLOOKUP(AH$2,IS_31_M!$A$2:$B$98,2,FALSE),"")</f>
        <v/>
      </c>
      <c r="AI45" s="464" t="str">
        <f>IFERROR(VLOOKUP(AI$2,IS_31_M!$A$2:$B$98,2,FALSE),"")</f>
        <v/>
      </c>
      <c r="AJ45" s="464" t="str">
        <f>IFERROR(VLOOKUP(AJ$2,IS_31_M!$A$2:$B$98,2,FALSE),"")</f>
        <v/>
      </c>
    </row>
    <row r="46" spans="1:36" ht="84" x14ac:dyDescent="0.25">
      <c r="A46" s="464" t="str">
        <f>IFERROR(VLOOKUP(A$2,IS_32_M!$A$2:$B$98,2,FALSE),"")</f>
        <v>IS_32</v>
      </c>
      <c r="B46" s="464" t="str">
        <f>IFERROR(VLOOKUP(B$2,IS_32_M!$A$2:$B$98,2,FALSE),"")</f>
        <v>4. Mayor integración social y calidad de barrios y viviendas</v>
      </c>
      <c r="C46" s="464" t="str">
        <f>IFERROR(VLOOKUP(C$2,IS_32_M!$A$2:$B$98,2,FALSE),"")</f>
        <v>Déficit habitacional cuantitativo</v>
      </c>
      <c r="D46" s="464" t="str">
        <f>IFERROR(VLOOKUP(D$2,IS_32_M!$A$2:$B$98,2,FALSE),"")</f>
        <v>Requerimiento de viviendas nuevas urbanas</v>
      </c>
      <c r="E46" s="464" t="str">
        <f>IFERROR(VLOOKUP(E$2,IS_32_M!$A$2:$B$98,2,FALSE),"")</f>
        <v>Estructural</v>
      </c>
      <c r="F46" s="464">
        <f>IFERROR(VLOOKUP(F$2,IS_32_M!$A$2:$B$98,2,FALSE),"")</f>
        <v>2017</v>
      </c>
      <c r="G46" s="464" t="str">
        <f>IFERROR(VLOOKUP(G$2,IS_32_M!$A$2:$B$98,2,FALSE),"")</f>
        <v>Comunal</v>
      </c>
      <c r="H46" s="109" t="str">
        <f>IFERROR(VLOOKUP(H$2,IS_32_M!$A$2:$B$98,2,FALSE),"")</f>
        <v>Este indicador analiza el déficit habitacional cuantitativo en zonas urbanas a través de los requerimientos de nuevas viviendas de acuerdo con la metodología desarrollada por la División Técnica del Ministerio de Vivienda y Urbanismo (MINVU). Se calcula a partir de la suma del total de viviendas calificadas como irrecuperables, la cantidad de hogares allegados y la cantidad de núcleos allegados- hacinados. Por consiguiente, en conjunto determinan la cantidad de viviendas nuevas requeridas en la comuna. En la medida en que la cantidad de viviendas requeridas es mayor, existe un mayor déficit cuantitativo y por lo tanto una mayor cantidad de hogares que no tienen acceso a una vivienda adecuada lo que tiene un impacto negativo en la calidad de vida y contraviene los principios del derecho a una vivienda adecuada establecidos por ONU-Hábitat.</v>
      </c>
      <c r="I46" s="464" t="str">
        <f>IFERROR(VLOOKUP(I$2,IS_32_M!$A$2:$B$98,2,FALSE),"")</f>
        <v>Análisis de base de datos</v>
      </c>
      <c r="J46" s="464" t="str">
        <f>IFERROR(VLOOKUP(J$2,IS_32_M!$A$2:$B$98,2,FALSE),"")</f>
        <v>Límite Urbano Censal (LUC) de 117 comunas</v>
      </c>
      <c r="K46" s="464" t="str">
        <f>IFERROR(VLOOKUP(K$2,IS_32_M!$A$2:$B$98,2,FALSE),"")</f>
        <v>LUC de 117 comunas</v>
      </c>
      <c r="L46" s="464" t="str">
        <f>IFERROR(VLOOKUP(L$2,IS_32_M!$A$2:$B$98,2,FALSE),"")</f>
        <v>Cantidad de viviendas</v>
      </c>
      <c r="M46" s="467">
        <f>IFERROR(VLOOKUP(M$2,IS_32_M!$A$2:$B$98,2,FALSE),"")</f>
        <v>43301</v>
      </c>
      <c r="N46" s="467">
        <f>IFERROR(VLOOKUP(N$2,IS_32_M!$A$2:$B$98,2,FALSE),"")</f>
        <v>43657</v>
      </c>
      <c r="O46" s="464" t="str">
        <f>IFERROR(VLOOKUP(O$2,IS_32_M!$A$2:$B$98,2,FALSE),"")</f>
        <v>10 años</v>
      </c>
      <c r="P46" s="464" t="str">
        <f>IFERROR(VLOOKUP(P$2,IS_32_M!$A$2:$B$98,2,FALSE),"")</f>
        <v>Déficit habitacional- Requerimiento de viviendas</v>
      </c>
      <c r="Q46" s="464" t="str">
        <f>IFERROR(VLOOKUP(Q$2,IS_32_M!$A$2:$B$98,2,FALSE),"")</f>
        <v>Social</v>
      </c>
      <c r="R46" s="464" t="str">
        <f>IFERROR(VLOOKUP(R$2,IS_32_M!$A$2:$B$98,2,FALSE),"")</f>
        <v>Instituto Nacional de Estadísticas (INE)</v>
      </c>
      <c r="S46" s="109" t="str">
        <f>IFERROR(VLOOKUP(S$2,IS_32_M!$A$2:$B$98,2,FALSE),"")</f>
        <v>Las variables para generar el indicador están sujetas a la periodicidad del Censo de Población y Vivienda.</v>
      </c>
      <c r="T46" s="109" t="str">
        <f>IFERROR(VLOOKUP(T$2,IS_32_M!$A$2:$B$98,2,FALSE),"")</f>
        <v>No tiene</v>
      </c>
      <c r="U46" s="464" t="str">
        <f>IFERROR(VLOOKUP(U$2,IS_32_M!$A$2:$B$98,2,FALSE),"")</f>
        <v>Número de viviendas irrecuperables</v>
      </c>
      <c r="V46" s="464" t="str">
        <f>IFERROR(VLOOKUP(V$2,IS_32_M!$A$2:$B$98,2,FALSE),"")</f>
        <v>INE</v>
      </c>
      <c r="W46" s="464">
        <f>IFERROR(VLOOKUP(W$2,IS_32_M!$A$2:$B$98,2,FALSE),"")</f>
        <v>2017</v>
      </c>
      <c r="X46" s="464" t="str">
        <f>IFERROR(VLOOKUP(X$2,IS_32_M!$A$2:$B$98,2,FALSE),"")</f>
        <v>LUC</v>
      </c>
      <c r="Y46" s="464" t="str">
        <f>IFERROR(VLOOKUP(Y$2,IS_32_M!$A$2:$B$98,2,FALSE),"")</f>
        <v>Número de hogares allegados</v>
      </c>
      <c r="Z46" s="464" t="str">
        <f>IFERROR(VLOOKUP(Z$2,IS_32_M!$A$2:$B$98,2,FALSE),"")</f>
        <v>INE</v>
      </c>
      <c r="AA46" s="464">
        <f>IFERROR(VLOOKUP(AA$2,IS_32_M!$A$2:$B$98,2,FALSE),"")</f>
        <v>2017</v>
      </c>
      <c r="AB46" s="464" t="str">
        <f>IFERROR(VLOOKUP(AB$2,IS_32_M!$A$2:$B$98,2,FALSE),"")</f>
        <v>LUC</v>
      </c>
      <c r="AC46" s="464" t="str">
        <f>IFERROR(VLOOKUP(AC$2,IS_32_M!$A$2:$B$98,2,FALSE),"")</f>
        <v>Número de núcleos familiares allegados y hacinados</v>
      </c>
      <c r="AD46" s="464" t="str">
        <f>IFERROR(VLOOKUP(AD$2,IS_32_M!$A$2:$B$98,2,FALSE),"")</f>
        <v>INE</v>
      </c>
      <c r="AE46" s="464">
        <f>IFERROR(VLOOKUP(AE$2,IS_32_M!$A$2:$B$98,2,FALSE),"")</f>
        <v>2017</v>
      </c>
      <c r="AF46" s="464" t="str">
        <f>IFERROR(VLOOKUP(AF$2,IS_32_M!$A$2:$B$98,2,FALSE),"")</f>
        <v>LUC</v>
      </c>
      <c r="AG46" s="464" t="str">
        <f>IFERROR(VLOOKUP(AG$2,IS_32_M!$A$2:$B$98,2,FALSE),"")</f>
        <v/>
      </c>
      <c r="AH46" s="464" t="str">
        <f>IFERROR(VLOOKUP(AH$2,IS_32_M!$A$2:$B$98,2,FALSE),"")</f>
        <v/>
      </c>
      <c r="AI46" s="464" t="str">
        <f>IFERROR(VLOOKUP(AI$2,IS_32_M!$A$2:$B$98,2,FALSE),"")</f>
        <v/>
      </c>
      <c r="AJ46" s="464" t="str">
        <f>IFERROR(VLOOKUP(AJ$2,IS_32_M!$A$2:$B$98,2,FALSE),"")</f>
        <v/>
      </c>
    </row>
    <row r="47" spans="1:36" ht="72" x14ac:dyDescent="0.25">
      <c r="A47" s="464" t="str">
        <f>IFERROR(VLOOKUP(A$2,IS_33_M!$A$2:$B$98,2,FALSE),"")</f>
        <v>IS_33</v>
      </c>
      <c r="B47" s="464" t="str">
        <f>IFERROR(VLOOKUP(B$2,IS_33_M!$A$2:$B$98,2,FALSE),"")</f>
        <v>4. Mayor integración social y calidad de barrios y viviendas</v>
      </c>
      <c r="C47" s="464" t="str">
        <f>IFERROR(VLOOKUP(C$2,IS_33_M!$A$2:$B$98,2,FALSE),"")</f>
        <v>Déficit habitacional cuantitativo</v>
      </c>
      <c r="D47" s="464" t="str">
        <f>IFERROR(VLOOKUP(D$2,IS_33_M!$A$2:$B$98,2,FALSE),"")</f>
        <v>Porcentaje de viviendas en situación de hacinamiento</v>
      </c>
      <c r="E47" s="464" t="str">
        <f>IFERROR(VLOOKUP(E$2,IS_33_M!$A$2:$B$98,2,FALSE),"")</f>
        <v>Complementario</v>
      </c>
      <c r="F47" s="464">
        <f>IFERROR(VLOOKUP(F$2,IS_33_M!$A$2:$B$98,2,FALSE),"")</f>
        <v>2017</v>
      </c>
      <c r="G47" s="464" t="str">
        <f>IFERROR(VLOOKUP(G$2,IS_33_M!$A$2:$B$98,2,FALSE),"")</f>
        <v>Comunal</v>
      </c>
      <c r="H47" s="109" t="str">
        <f>IFERROR(VLOOKUP(H$2,IS_33_M!$A$2:$B$98,2,FALSE),"")</f>
        <v>Corresponde al porcentaje de viviendas que presentan situación de hacinamiento por comuna. El indicador mide la razón entre el número de personas residentes y el número de dormitorios de uso exclusivo en el hogar. Por tanto, los hogares que tienen 2,5 o más personas por dormitorio son considerados como en situación de hacinamiento y también se considera hacinamiento, si en una vivienda tiene al menos uno de sus hogares con esta condición. Este indicador forma parte de las variables consideradas por el Ministerio de Vivienda y Urbanismo (MINVU) para la medición del déficit habitacional cuantitativo, que define los requerimientos de nuevas viviendas.</v>
      </c>
      <c r="I47" s="464" t="str">
        <f>IFERROR(VLOOKUP(I$2,IS_33_M!$A$2:$B$98,2,FALSE),"")</f>
        <v>Análisis de base de datos</v>
      </c>
      <c r="J47" s="464" t="str">
        <f>IFERROR(VLOOKUP(J$2,IS_33_M!$A$2:$B$98,2,FALSE),"")</f>
        <v>Límite Urbano Censal (LUC) de 117 comunas</v>
      </c>
      <c r="K47" s="464" t="str">
        <f>IFERROR(VLOOKUP(K$2,IS_33_M!$A$2:$B$98,2,FALSE),"")</f>
        <v>LUC de 117 comunas</v>
      </c>
      <c r="L47" s="464" t="str">
        <f>IFERROR(VLOOKUP(L$2,IS_33_M!$A$2:$B$98,2,FALSE),"")</f>
        <v>Porcentaje</v>
      </c>
      <c r="M47" s="467">
        <f>IFERROR(VLOOKUP(M$2,IS_33_M!$A$2:$B$98,2,FALSE),"")</f>
        <v>43301</v>
      </c>
      <c r="N47" s="467">
        <f>IFERROR(VLOOKUP(N$2,IS_33_M!$A$2:$B$98,2,FALSE),"")</f>
        <v>43657</v>
      </c>
      <c r="O47" s="464" t="str">
        <f>IFERROR(VLOOKUP(O$2,IS_33_M!$A$2:$B$98,2,FALSE),"")</f>
        <v>10 años</v>
      </c>
      <c r="P47" s="464" t="str">
        <f>IFERROR(VLOOKUP(P$2,IS_33_M!$A$2:$B$98,2,FALSE),"")</f>
        <v>Déficit habitacional- Hacinamiento- Viviendas- Hogares</v>
      </c>
      <c r="Q47" s="464" t="str">
        <f>IFERROR(VLOOKUP(Q$2,IS_33_M!$A$2:$B$98,2,FALSE),"")</f>
        <v>Social</v>
      </c>
      <c r="R47" s="464" t="str">
        <f>IFERROR(VLOOKUP(R$2,IS_33_M!$A$2:$B$98,2,FALSE),"")</f>
        <v>Instituto Nacional de Estadísticas (INE)</v>
      </c>
      <c r="S47" s="109" t="str">
        <f>IFERROR(VLOOKUP(S$2,IS_33_M!$A$2:$B$98,2,FALSE),"")</f>
        <v>Las variables para generar el indicador están sujetas a la periodicidad del Censo de Población y Vivienda.</v>
      </c>
      <c r="T47" s="109" t="str">
        <f>IFERROR(VLOOKUP(T$2,IS_33_M!$A$2:$B$98,2,FALSE),"")</f>
        <v>Sin relación con otros indicadores</v>
      </c>
      <c r="U47" s="464" t="str">
        <f>IFERROR(VLOOKUP(U$2,IS_33_M!$A$2:$B$98,2,FALSE),"")</f>
        <v>Porcentaje de viviendas con hacinamiento</v>
      </c>
      <c r="V47" s="464" t="str">
        <f>IFERROR(VLOOKUP(V$2,IS_33_M!$A$2:$B$98,2,FALSE),"")</f>
        <v>INE</v>
      </c>
      <c r="W47" s="464">
        <f>IFERROR(VLOOKUP(W$2,IS_33_M!$A$2:$B$98,2,FALSE),"")</f>
        <v>2017</v>
      </c>
      <c r="X47" s="464" t="str">
        <f>IFERROR(VLOOKUP(X$2,IS_33_M!$A$2:$B$98,2,FALSE),"")</f>
        <v>LUC</v>
      </c>
      <c r="Y47" s="464"/>
      <c r="Z47" s="464"/>
      <c r="AA47" s="464"/>
      <c r="AB47" s="464"/>
      <c r="AC47" s="464"/>
      <c r="AD47" s="464"/>
      <c r="AE47" s="464"/>
      <c r="AF47" s="464"/>
      <c r="AG47" s="464" t="str">
        <f>IFERROR(VLOOKUP(AG$2,IS_33_M!$A$2:$B$98,2,FALSE),"")</f>
        <v/>
      </c>
      <c r="AH47" s="464" t="str">
        <f>IFERROR(VLOOKUP(AH$2,IS_33_M!$A$2:$B$98,2,FALSE),"")</f>
        <v/>
      </c>
      <c r="AI47" s="464" t="str">
        <f>IFERROR(VLOOKUP(AI$2,IS_33_M!$A$2:$B$98,2,FALSE),"")</f>
        <v/>
      </c>
      <c r="AJ47" s="464" t="str">
        <f>IFERROR(VLOOKUP(AJ$2,IS_33_M!$A$2:$B$98,2,FALSE),"")</f>
        <v/>
      </c>
    </row>
    <row r="48" spans="1:36" ht="60" x14ac:dyDescent="0.25">
      <c r="A48" s="464" t="str">
        <f>IFERROR(VLOOKUP(A$2,IS_34_M!$A$2:$B$98,2,FALSE),"")</f>
        <v>IS_34</v>
      </c>
      <c r="B48" s="464" t="str">
        <f>IFERROR(VLOOKUP(B$2,IS_34_M!$A$2:$B$98,2,FALSE),"")</f>
        <v>4. Mayor integración social y calidad de barrios y viviendas</v>
      </c>
      <c r="C48" s="464" t="str">
        <f>IFERROR(VLOOKUP(C$2,IS_34_M!$A$2:$B$98,2,FALSE),"")</f>
        <v>Déficit habitacional cuantitativo</v>
      </c>
      <c r="D48" s="464" t="str">
        <f>IFERROR(VLOOKUP(D$2,IS_34_M!$A$2:$B$98,2,FALSE),"")</f>
        <v>Porcentaje de viviendas con situación de allegamiento externo</v>
      </c>
      <c r="E48" s="464" t="str">
        <f>IFERROR(VLOOKUP(E$2,IS_34_M!$A$2:$B$98,2,FALSE),"")</f>
        <v>Complementario</v>
      </c>
      <c r="F48" s="464">
        <f>IFERROR(VLOOKUP(F$2,IS_34_M!$A$2:$B$98,2,FALSE),"")</f>
        <v>2017</v>
      </c>
      <c r="G48" s="464" t="str">
        <f>IFERROR(VLOOKUP(G$2,IS_34_M!$A$2:$B$98,2,FALSE),"")</f>
        <v>Comunal</v>
      </c>
      <c r="H48" s="109" t="str">
        <f>IFERROR(VLOOKUP(H$2,IS_34_M!$A$2:$B$98,2,FALSE),"")</f>
        <v>Corresponde al porcentaje de viviendas en la comuna que presentan situación de allegamiento externo, es decir aquellas viviendas donde existe más de un hogar. Este indicador forma parte de las variables consideradas por el Ministerio de Vivienda y Urbanismo (MINVU) para la medición del déficit habitacional cuantitativo que define los requerimientos de nuevas viviendas.</v>
      </c>
      <c r="I48" s="464" t="str">
        <f>IFERROR(VLOOKUP(I$2,IS_34_M!$A$2:$B$98,2,FALSE),"")</f>
        <v>Análisis de base de datos</v>
      </c>
      <c r="J48" s="464" t="str">
        <f>IFERROR(VLOOKUP(J$2,IS_34_M!$A$2:$B$98,2,FALSE),"")</f>
        <v>Límite Urbano Censal (LUC) de 117 comunas</v>
      </c>
      <c r="K48" s="464" t="str">
        <f>IFERROR(VLOOKUP(K$2,IS_34_M!$A$2:$B$98,2,FALSE),"")</f>
        <v>LUC de 117 comunas</v>
      </c>
      <c r="L48" s="464" t="str">
        <f>IFERROR(VLOOKUP(L$2,IS_34_M!$A$2:$B$98,2,FALSE),"")</f>
        <v>Porcentaje</v>
      </c>
      <c r="M48" s="467">
        <f>IFERROR(VLOOKUP(M$2,IS_34_M!$A$2:$B$98,2,FALSE),"")</f>
        <v>43301</v>
      </c>
      <c r="N48" s="467">
        <f>IFERROR(VLOOKUP(N$2,IS_34_M!$A$2:$B$98,2,FALSE),"")</f>
        <v>43657</v>
      </c>
      <c r="O48" s="464" t="str">
        <f>IFERROR(VLOOKUP(O$2,IS_34_M!$A$2:$B$98,2,FALSE),"")</f>
        <v>10 años</v>
      </c>
      <c r="P48" s="464" t="str">
        <f>IFERROR(VLOOKUP(P$2,IS_34_M!$A$2:$B$98,2,FALSE),"")</f>
        <v>Déficit habitacional- Allegamiento</v>
      </c>
      <c r="Q48" s="464" t="str">
        <f>IFERROR(VLOOKUP(Q$2,IS_34_M!$A$2:$B$98,2,FALSE),"")</f>
        <v>Social</v>
      </c>
      <c r="R48" s="464" t="str">
        <f>IFERROR(VLOOKUP(R$2,IS_34_M!$A$2:$B$98,2,FALSE),"")</f>
        <v>Instituto Nacional de Estadísticas (INE)</v>
      </c>
      <c r="S48" s="109" t="str">
        <f>IFERROR(VLOOKUP(S$2,IS_34_M!$A$2:$B$98,2,FALSE),"")</f>
        <v>Las variables para generar el indicador están sujetas a la periodicidad del Censo de Población y Vivienda.</v>
      </c>
      <c r="T48" s="109" t="str">
        <f>IFERROR(VLOOKUP(T$2,IS_34_M!$A$2:$B$98,2,FALSE),"")</f>
        <v>No tiene</v>
      </c>
      <c r="U48" s="464" t="str">
        <f>IFERROR(VLOOKUP(U$2,IS_34_M!$A$2:$B$98,2,FALSE),"")</f>
        <v>Composición de viviendas</v>
      </c>
      <c r="V48" s="464" t="str">
        <f>IFERROR(VLOOKUP(V$2,IS_34_M!$A$2:$B$98,2,FALSE),"")</f>
        <v>INE</v>
      </c>
      <c r="W48" s="464">
        <f>IFERROR(VLOOKUP(W$2,IS_34_M!$A$2:$B$98,2,FALSE),"")</f>
        <v>2017</v>
      </c>
      <c r="X48" s="464" t="str">
        <f>IFERROR(VLOOKUP(X$2,IS_34_M!$A$2:$B$98,2,FALSE),"")</f>
        <v>LUC</v>
      </c>
      <c r="Y48" s="464"/>
      <c r="Z48" s="464"/>
      <c r="AA48" s="464"/>
      <c r="AB48" s="464"/>
      <c r="AC48" s="464"/>
      <c r="AD48" s="464"/>
      <c r="AE48" s="464"/>
      <c r="AF48" s="464"/>
      <c r="AG48" s="464" t="str">
        <f>IFERROR(VLOOKUP(AG$2,IS_34_M!$A$2:$B$98,2,FALSE),"")</f>
        <v/>
      </c>
      <c r="AH48" s="464" t="str">
        <f>IFERROR(VLOOKUP(AH$2,IS_34_M!$A$2:$B$98,2,FALSE),"")</f>
        <v/>
      </c>
      <c r="AI48" s="464" t="str">
        <f>IFERROR(VLOOKUP(AI$2,IS_34_M!$A$2:$B$98,2,FALSE),"")</f>
        <v/>
      </c>
      <c r="AJ48" s="464" t="str">
        <f>IFERROR(VLOOKUP(AJ$2,IS_34_M!$A$2:$B$98,2,FALSE),"")</f>
        <v/>
      </c>
    </row>
    <row r="49" spans="1:36" ht="108" x14ac:dyDescent="0.25">
      <c r="A49" s="464" t="str">
        <f>IFERROR(VLOOKUP(A$2,IS_36_M!$A$2:$B$98,2,FALSE),"")</f>
        <v>IS_36</v>
      </c>
      <c r="B49" s="464" t="str">
        <f>IFERROR(VLOOKUP(B$2,IS_36_M!$A$2:$B$98,2,FALSE),"")</f>
        <v>4. Mayor integración social y calidad de barrios y viviendas</v>
      </c>
      <c r="C49" s="464" t="str">
        <f>IFERROR(VLOOKUP(C$2,IS_36_M!$A$2:$B$98,2,FALSE),"")</f>
        <v>Hogares en situación de pobreza</v>
      </c>
      <c r="D49" s="464" t="str">
        <f>IFERROR(VLOOKUP(D$2,IS_36_M!$A$2:$B$98,2,FALSE),"")</f>
        <v>Porcentaje de la población en situación de pobreza (pobreza por ingresos MDS)</v>
      </c>
      <c r="E49" s="464" t="str">
        <f>IFERROR(VLOOKUP(E$2,IS_36_M!$A$2:$B$98,2,FALSE),"")</f>
        <v>Complementario</v>
      </c>
      <c r="F49" s="464">
        <f>IFERROR(VLOOKUP(F$2,IS_36_M!$A$2:$B$98,2,FALSE),"")</f>
        <v>2015</v>
      </c>
      <c r="G49" s="464" t="str">
        <f>IFERROR(VLOOKUP(G$2,IS_36_M!$A$2:$B$98,2,FALSE),"")</f>
        <v>Comunal</v>
      </c>
      <c r="H49" s="109" t="str">
        <f>IFERROR(VLOOKUP(H$2,IS_36_M!$A$2:$B$98,2,FALSE),"")</f>
        <v>Este indicador corresponde al porcentaje de la población que se encuentra en situación de pobreza por ingresos a escala comunal, de acuerdo con la medición periódica que realiza la Encuesta CASEN. En este caso, la pobreza se mide a través de los ingresos del hogar teniendo en cuenta además la cantidad de personas que lo componen, tomando en cuenta que un hogar es considerado pobre cuando su ingreso total está por debajo de la línea de pobreza, un valor fijado a partir del costo de una canasta para cubrir necesidades básicas. 
Actualmente la información utilizada para calcular este indicador está disponible solamente para 139 comunas con representatividad estadística a escala comunal en la última versión de la Encuesta CASEN (2015), de las cuales 78 son del universo de la Línea de Base del SIEDU. A través del método de Estimación para Áreas Pequeñas (SAE) elaborado por el Ministerio de Desarrollo Social y Familia (MIDESO), es posible obtener el cálculo para las 39 comunas restantes.</v>
      </c>
      <c r="I49" s="464" t="str">
        <f>IFERROR(VLOOKUP(I$2,IS_36_M!$A$2:$B$98,2,FALSE),"")</f>
        <v xml:space="preserve">Análisis de base de datos </v>
      </c>
      <c r="J49" s="464" t="str">
        <f>IFERROR(VLOOKUP(J$2,IS_36_M!$A$2:$B$98,2,FALSE),"")</f>
        <v>117 comunas</v>
      </c>
      <c r="K49" s="464" t="str">
        <f>IFERROR(VLOOKUP(K$2,IS_36_M!$A$2:$B$98,2,FALSE),"")</f>
        <v>117 comunas</v>
      </c>
      <c r="L49" s="464" t="str">
        <f>IFERROR(VLOOKUP(L$2,IS_36_M!$A$2:$B$98,2,FALSE),"")</f>
        <v>Porcentaje</v>
      </c>
      <c r="M49" s="467">
        <f>IFERROR(VLOOKUP(M$2,IS_36_M!$A$2:$B$98,2,FALSE),"")</f>
        <v>43097</v>
      </c>
      <c r="N49" s="467">
        <f>IFERROR(VLOOKUP(N$2,IS_36_M!$A$2:$B$98,2,FALSE),"")</f>
        <v>43706</v>
      </c>
      <c r="O49" s="464" t="str">
        <f>IFERROR(VLOOKUP(O$2,IS_36_M!$A$2:$B$98,2,FALSE),"")</f>
        <v>Según disponibilidad de la fuente</v>
      </c>
      <c r="P49" s="464" t="str">
        <f>IFERROR(VLOOKUP(P$2,IS_36_M!$A$2:$B$98,2,FALSE),"")</f>
        <v>Pobreza- Ingresos- Integración social</v>
      </c>
      <c r="Q49" s="464" t="str">
        <f>IFERROR(VLOOKUP(Q$2,IS_36_M!$A$2:$B$98,2,FALSE),"")</f>
        <v>Social</v>
      </c>
      <c r="R49" s="464" t="str">
        <f>IFERROR(VLOOKUP(R$2,IS_36_M!$A$2:$B$98,2,FALSE),"")</f>
        <v>Instituto Nacional de Estadísticas (INE)</v>
      </c>
      <c r="S49" s="109" t="str">
        <f>IFERROR(VLOOKUP(S$2,IS_36_M!$A$2:$B$98,2,FALSE),"")</f>
        <v>La posibilidad de desagregar la información a escala comunal dependerá de la representatividad estadística de cada medición CASEN.</v>
      </c>
      <c r="T49" s="109" t="str">
        <f>IFERROR(VLOOKUP(T$2,IS_36_M!$A$2:$B$98,2,FALSE),"")</f>
        <v>IS_37</v>
      </c>
      <c r="U49" s="464" t="str">
        <f>IFERROR(VLOOKUP(U$2,IS_36_M!$A$2:$B$98,2,FALSE),"")</f>
        <v>Porcentaje de población en situación de pobreza por ingresos</v>
      </c>
      <c r="V49" s="464" t="str">
        <f>IFERROR(VLOOKUP(V$2,IS_36_M!$A$2:$B$98,2,FALSE),"")</f>
        <v>Encuesta CASEN y SAE / MIDESO</v>
      </c>
      <c r="W49" s="464">
        <f>IFERROR(VLOOKUP(W$2,IS_36_M!$A$2:$B$98,2,FALSE),"")</f>
        <v>2015</v>
      </c>
      <c r="X49" s="464" t="str">
        <f>IFERROR(VLOOKUP(X$2,IS_36_M!$A$2:$B$98,2,FALSE),"")</f>
        <v>Comunal</v>
      </c>
      <c r="Y49" s="464"/>
      <c r="Z49" s="464"/>
      <c r="AA49" s="464"/>
      <c r="AB49" s="464"/>
      <c r="AC49" s="464"/>
      <c r="AD49" s="464"/>
      <c r="AE49" s="464"/>
      <c r="AF49" s="464"/>
      <c r="AG49" s="464" t="str">
        <f>IFERROR(VLOOKUP(AG$2,IS_36_M!$A$2:$B$98,2,FALSE),"")</f>
        <v/>
      </c>
      <c r="AH49" s="464" t="str">
        <f>IFERROR(VLOOKUP(AH$2,IS_36_M!$A$2:$B$98,2,FALSE),"")</f>
        <v/>
      </c>
      <c r="AI49" s="464" t="str">
        <f>IFERROR(VLOOKUP(AI$2,IS_36_M!$A$2:$B$98,2,FALSE),"")</f>
        <v/>
      </c>
      <c r="AJ49" s="464" t="str">
        <f>IFERROR(VLOOKUP(AJ$2,IS_36_M!$A$2:$B$98,2,FALSE),"")</f>
        <v/>
      </c>
    </row>
    <row r="50" spans="1:36" ht="108" x14ac:dyDescent="0.25">
      <c r="A50" s="464" t="str">
        <f>IFERROR(VLOOKUP(A$2,IS_37_M!$A$2:$B$98,2,FALSE),"")</f>
        <v>IS_37</v>
      </c>
      <c r="B50" s="464" t="str">
        <f>IFERROR(VLOOKUP(B$2,IS_37_M!$A$2:$B$98,2,FALSE),"")</f>
        <v>4. Mayor integración social y calidad de barrios y viviendas</v>
      </c>
      <c r="C50" s="464" t="str">
        <f>IFERROR(VLOOKUP(C$2,IS_37_M!$A$2:$B$98,2,FALSE),"")</f>
        <v>Hogares en situación de pobreza</v>
      </c>
      <c r="D50" s="464" t="str">
        <f>IFERROR(VLOOKUP(D$2,IS_37_M!$A$2:$B$98,2,FALSE),"")</f>
        <v>Porcentaje de la población en situación de pobreza (pobreza multidimensional MDS)</v>
      </c>
      <c r="E50" s="464" t="str">
        <f>IFERROR(VLOOKUP(E$2,IS_37_M!$A$2:$B$98,2,FALSE),"")</f>
        <v>Complementario</v>
      </c>
      <c r="F50" s="464">
        <f>IFERROR(VLOOKUP(F$2,IS_37_M!$A$2:$B$98,2,FALSE),"")</f>
        <v>2015</v>
      </c>
      <c r="G50" s="464" t="str">
        <f>IFERROR(VLOOKUP(G$2,IS_37_M!$A$2:$B$98,2,FALSE),"")</f>
        <v>Comunal</v>
      </c>
      <c r="H50" s="109" t="str">
        <f>IFERROR(VLOOKUP(H$2,IS_37_M!$A$2:$B$98,2,FALSE),"")</f>
        <v xml:space="preserve">Este indicador corresponde al porcentaje de la población que se encuentra en situación de pobreza multidimensional a escala comunal, de acuerdo con la medición que realiza con esta metodología la Encuesta CASEN desde 2013. La pobreza se mide a través de un conjunto de cinco dimensiones (Educación, Salud, Trabajo y Seguridad Social, Vivienda y Entorno, Redes y Cohesión Social), para las cuales se evalúa si el hogar presenta carencias. Un hogar es considerado pobre cuando presenta carencias en al menos un 22,5% de las variables medidas. 
Actualmente la información utilizada para calcular este indicador está disponible para solamente 139 comunas con representatividad estadística a nivel comunal en la última versión de la Encuesta CASEN (2015), de las cuales 78 son del universo de la Línea de Base del SIEDU. A través del método de Estimación para Áreas Pequeñas (SAE) elaborado por el Ministerio de Desarrollo Social y Familia (MIDESO), es posible obtener el cálculo para las 39 comunas restantes. </v>
      </c>
      <c r="I50" s="464" t="str">
        <f>IFERROR(VLOOKUP(I$2,IS_37_M!$A$2:$B$98,2,FALSE),"")</f>
        <v>Análisis de base de datos</v>
      </c>
      <c r="J50" s="464" t="str">
        <f>IFERROR(VLOOKUP(J$2,IS_37_M!$A$2:$B$98,2,FALSE),"")</f>
        <v xml:space="preserve">117 comunas </v>
      </c>
      <c r="K50" s="464" t="str">
        <f>IFERROR(VLOOKUP(K$2,IS_37_M!$A$2:$B$98,2,FALSE),"")</f>
        <v xml:space="preserve">117 comunas </v>
      </c>
      <c r="L50" s="464" t="str">
        <f>IFERROR(VLOOKUP(L$2,IS_37_M!$A$2:$B$98,2,FALSE),"")</f>
        <v>Porcentaje</v>
      </c>
      <c r="M50" s="467">
        <f>IFERROR(VLOOKUP(M$2,IS_37_M!$A$2:$B$98,2,FALSE),"")</f>
        <v>43097</v>
      </c>
      <c r="N50" s="467">
        <f>IFERROR(VLOOKUP(N$2,IS_37_M!$A$2:$B$98,2,FALSE),"")</f>
        <v>43706</v>
      </c>
      <c r="O50" s="464" t="str">
        <f>IFERROR(VLOOKUP(O$2,IS_37_M!$A$2:$B$98,2,FALSE),"")</f>
        <v>Según disponibilidad de la fuente</v>
      </c>
      <c r="P50" s="464" t="str">
        <f>IFERROR(VLOOKUP(P$2,IS_37_M!$A$2:$B$98,2,FALSE),"")</f>
        <v>Pobreza- Ingresos- Integración social</v>
      </c>
      <c r="Q50" s="464" t="str">
        <f>IFERROR(VLOOKUP(Q$2,IS_37_M!$A$2:$B$98,2,FALSE),"")</f>
        <v>Social</v>
      </c>
      <c r="R50" s="464" t="str">
        <f>IFERROR(VLOOKUP(R$2,IS_37_M!$A$2:$B$98,2,FALSE),"")</f>
        <v>Instituto Nacional de Estadísticas (INE)</v>
      </c>
      <c r="S50" s="109" t="str">
        <f>IFERROR(VLOOKUP(S$2,IS_37_M!$A$2:$B$98,2,FALSE),"")</f>
        <v>La posibilidad de desagregar la información a escala comunal dependerá de la representatividad estadística de cada medición CASEN.</v>
      </c>
      <c r="T50" s="109" t="str">
        <f>IFERROR(VLOOKUP(T$2,IS_37_M!$A$2:$B$98,2,FALSE),"")</f>
        <v>IS_36</v>
      </c>
      <c r="U50" s="464" t="str">
        <f>IFERROR(VLOOKUP(U$2,IS_37_M!$A$2:$B$98,2,FALSE),"")</f>
        <v>Porcentaje de población en situación de pobreza multidimensional</v>
      </c>
      <c r="V50" s="464" t="str">
        <f>IFERROR(VLOOKUP(V$2,IS_37_M!$A$2:$B$98,2,FALSE),"")</f>
        <v>Encuesta CASEN y SAE / MIDESO</v>
      </c>
      <c r="W50" s="464">
        <f>IFERROR(VLOOKUP(W$2,IS_37_M!$A$2:$B$98,2,FALSE),"")</f>
        <v>2015</v>
      </c>
      <c r="X50" s="464" t="str">
        <f>IFERROR(VLOOKUP(X$2,IS_37_M!$A$2:$B$98,2,FALSE),"")</f>
        <v>Comunal</v>
      </c>
      <c r="Y50" s="464"/>
      <c r="Z50" s="464"/>
      <c r="AA50" s="464"/>
      <c r="AB50" s="464"/>
      <c r="AC50" s="464"/>
      <c r="AD50" s="464"/>
      <c r="AE50" s="464"/>
      <c r="AF50" s="464"/>
      <c r="AG50" s="464" t="str">
        <f>IFERROR(VLOOKUP(AG$2,IS_37_M!$A$2:$B$98,2,FALSE),"")</f>
        <v/>
      </c>
      <c r="AH50" s="464" t="str">
        <f>IFERROR(VLOOKUP(AH$2,IS_37_M!$A$2:$B$98,2,FALSE),"")</f>
        <v/>
      </c>
      <c r="AI50" s="464" t="str">
        <f>IFERROR(VLOOKUP(AI$2,IS_37_M!$A$2:$B$98,2,FALSE),"")</f>
        <v/>
      </c>
      <c r="AJ50" s="464" t="str">
        <f>IFERROR(VLOOKUP(AJ$2,IS_37_M!$A$2:$B$98,2,FALSE),"")</f>
        <v/>
      </c>
    </row>
    <row r="51" spans="1:36" ht="84" x14ac:dyDescent="0.25">
      <c r="A51" s="464" t="str">
        <f>IFERROR(VLOOKUP(A$2,IS_39_M!$A$2:$B$98,2,FALSE),"")</f>
        <v>IS_39</v>
      </c>
      <c r="B51" s="464" t="str">
        <f>IFERROR(VLOOKUP(B$2,IS_39_M!$A$2:$B$98,2,FALSE),"")</f>
        <v>4. Mayor integración social y calidad de barrios y viviendas</v>
      </c>
      <c r="C51" s="464" t="str">
        <f>IFERROR(VLOOKUP(C$2,IS_39_M!$A$2:$B$98,2,FALSE),"")</f>
        <v>Proximidad residencial de grupos de distinto Nivel Socio Económico (NSE).</v>
      </c>
      <c r="D51" s="464" t="str">
        <f>IFERROR(VLOOKUP(D$2,IS_39_M!$A$2:$B$98,2,FALSE),"")</f>
        <v>Porcentaje de unidades vecinales de la comuna que tienen entre 20% y 60% de hogares vulnerables.</v>
      </c>
      <c r="E51" s="464" t="str">
        <f>IFERROR(VLOOKUP(E$2,IS_39_M!$A$2:$B$98,2,FALSE),"")</f>
        <v>Estructural</v>
      </c>
      <c r="F51" s="464">
        <f>IFERROR(VLOOKUP(F$2,IS_39_M!$A$2:$B$98,2,FALSE),"")</f>
        <v>2017</v>
      </c>
      <c r="G51" s="464" t="str">
        <f>IFERROR(VLOOKUP(G$2,IS_39_M!$A$2:$B$98,2,FALSE),"")</f>
        <v>Comunal</v>
      </c>
      <c r="H51" s="109" t="str">
        <f>IFERROR(VLOOKUP(H$2,IS_39_M!$A$2:$B$98,2,FALSE),"")</f>
        <v xml:space="preserve">Este indicador corresponde al porcentaje de UV de una comuna donde existe una proporción "aceptable" de hogares vulnerables, que indique que este segmento de la población se encuentra en condiciones de integración residencial con otros grupos socioeconómicos. El Consejo Nacional de Desarrollo Urbano (CNDU) ha planteado que un porcentaje "aceptable" de hogares vulnerables por UV está entre un 20% y un 60%, lo que indicaría integración residencial. De esta forma, se mide el nivel de homogeneidad social a escala de unidades vecinales por comuna. </v>
      </c>
      <c r="I51" s="464" t="str">
        <f>IFERROR(VLOOKUP(I$2,IS_39_M!$A$2:$B$98,2,FALSE),"")</f>
        <v>Análisis de base de datos</v>
      </c>
      <c r="J51" s="464" t="str">
        <f>IFERROR(VLOOKUP(J$2,IS_39_M!$A$2:$B$98,2,FALSE),"")</f>
        <v>117 comunas</v>
      </c>
      <c r="K51" s="464" t="str">
        <f>IFERROR(VLOOKUP(K$2,IS_39_M!$A$2:$B$98,2,FALSE),"")</f>
        <v>71 comunas</v>
      </c>
      <c r="L51" s="464" t="str">
        <f>IFERROR(VLOOKUP(L$2,IS_39_M!$A$2:$B$98,2,FALSE),"")</f>
        <v>Porcentaje</v>
      </c>
      <c r="M51" s="467">
        <f>IFERROR(VLOOKUP(M$2,IS_39_M!$A$2:$B$98,2,FALSE),"")</f>
        <v>43097</v>
      </c>
      <c r="N51" s="467">
        <f>IFERROR(VLOOKUP(N$2,IS_39_M!$A$2:$B$98,2,FALSE),"")</f>
        <v>43676</v>
      </c>
      <c r="O51" s="464" t="str">
        <f>IFERROR(VLOOKUP(O$2,IS_39_M!$A$2:$B$98,2,FALSE),"")</f>
        <v>Anual: según disponibilidad de la fuente</v>
      </c>
      <c r="P51" s="464" t="str">
        <f>IFERROR(VLOOKUP(P$2,IS_39_M!$A$2:$B$98,2,FALSE),"")</f>
        <v xml:space="preserve">Integración residencial- Segregación - Población vulnerable - Población no vulnerable. </v>
      </c>
      <c r="Q51" s="464" t="str">
        <f>IFERROR(VLOOKUP(Q$2,IS_39_M!$A$2:$B$98,2,FALSE),"")</f>
        <v>Sociedad</v>
      </c>
      <c r="R51" s="464" t="str">
        <f>IFERROR(VLOOKUP(R$2,IS_39_M!$A$2:$B$98,2,FALSE),"")</f>
        <v>Instituto Nacional de Estadísticas (INE)</v>
      </c>
      <c r="S51" s="109" t="str">
        <f>IFERROR(VLOOKUP(S$2,IS_39_M!$A$2:$B$98,2,FALSE),"")</f>
        <v>La información proveniente del Censo 2017 solo se encuentra disponible para las UV de 71 comunas.</v>
      </c>
      <c r="T51" s="109" t="str">
        <f>IFERROR(VLOOKUP(T$2,IS_39_M!$A$2:$B$98,2,FALSE),"")</f>
        <v>No tiene</v>
      </c>
      <c r="U51" s="464" t="str">
        <f>IFERROR(VLOOKUP(U$2,IS_39_M!$A$2:$B$98,2,FALSE),"")</f>
        <v>Número de hogares correspondientes al 40% más vulnerable según Registro Social de Hogares (RSH)</v>
      </c>
      <c r="V51" s="464" t="str">
        <f>IFERROR(VLOOKUP(V$2,IS_39_M!$A$2:$B$98,2,FALSE),"")</f>
        <v>RSH / Ministerio de Desarrollo Social y Familia (MIDESO)</v>
      </c>
      <c r="W51" s="464">
        <f>IFERROR(VLOOKUP(W$2,IS_39_M!$A$2:$B$98,2,FALSE),"")</f>
        <v>2017</v>
      </c>
      <c r="X51" s="464" t="str">
        <f>IFERROR(VLOOKUP(X$2,IS_39_M!$A$2:$B$98,2,FALSE),"")</f>
        <v>UV</v>
      </c>
      <c r="Y51" s="464" t="str">
        <f>IFERROR(VLOOKUP(Y$2,IS_39_M!$A$2:$B$98,2,FALSE),"")</f>
        <v>Número total de hogares por unidad vecinal según Censo 2017</v>
      </c>
      <c r="Z51" s="464" t="str">
        <f>IFERROR(VLOOKUP(Z$2,IS_39_M!$A$2:$B$98,2,FALSE),"")</f>
        <v>INE</v>
      </c>
      <c r="AA51" s="464">
        <f>IFERROR(VLOOKUP(AA$2,IS_39_M!$A$2:$B$98,2,FALSE),"")</f>
        <v>2017</v>
      </c>
      <c r="AB51" s="464" t="str">
        <f>IFERROR(VLOOKUP(AB$2,IS_39_M!$A$2:$B$98,2,FALSE),"")</f>
        <v>UV</v>
      </c>
      <c r="AC51" s="464"/>
      <c r="AD51" s="464"/>
      <c r="AE51" s="464"/>
      <c r="AF51" s="464"/>
      <c r="AG51" s="464" t="str">
        <f>IFERROR(VLOOKUP(AG$2,IS_39_M!$A$2:$B$98,2,FALSE),"")</f>
        <v/>
      </c>
      <c r="AH51" s="464" t="str">
        <f>IFERROR(VLOOKUP(AH$2,IS_39_M!$A$2:$B$98,2,FALSE),"")</f>
        <v/>
      </c>
      <c r="AI51" s="464" t="str">
        <f>IFERROR(VLOOKUP(AI$2,IS_39_M!$A$2:$B$98,2,FALSE),"")</f>
        <v/>
      </c>
      <c r="AJ51" s="464" t="str">
        <f>IFERROR(VLOOKUP(AJ$2,IS_39_M!$A$2:$B$98,2,FALSE),"")</f>
        <v/>
      </c>
    </row>
    <row r="52" spans="1:36" ht="120" x14ac:dyDescent="0.25">
      <c r="A52" s="464" t="str">
        <f>IFERROR(VLOOKUP(A$2,IS_39a_M!$A$2:$B$98,2,FALSE),"")</f>
        <v>IS_39a</v>
      </c>
      <c r="B52" s="464" t="str">
        <f>IFERROR(VLOOKUP(B$2,IS_39a_M!$A$2:$B$98,2,FALSE),"")</f>
        <v>4. Mayor integración social y calidad de barrios y viviendas</v>
      </c>
      <c r="C52" s="464" t="str">
        <f>IFERROR(VLOOKUP(C$2,IS_39a_M!$A$2:$B$98,2,FALSE),"")</f>
        <v>Proximidad residencial de grupos de distinto Nivel Socio Económico (NSE)</v>
      </c>
      <c r="D52" s="464" t="str">
        <f>IFERROR(VLOOKUP(D$2,IS_39a_M!$A$2:$B$98,2,FALSE),"")</f>
        <v>Índice de segregación de la población vulnerable</v>
      </c>
      <c r="E52" s="464" t="str">
        <f>IFERROR(VLOOKUP(E$2,IS_39a_M!$A$2:$B$98,2,FALSE),"")</f>
        <v xml:space="preserve">Complementario </v>
      </c>
      <c r="F52" s="464">
        <f>IFERROR(VLOOKUP(F$2,IS_39a_M!$A$2:$B$98,2,FALSE),"")</f>
        <v>2017</v>
      </c>
      <c r="G52" s="464" t="str">
        <f>IFERROR(VLOOKUP(G$2,IS_39a_M!$A$2:$B$98,2,FALSE),"")</f>
        <v>Comunal</v>
      </c>
      <c r="H52" s="109" t="str">
        <f>IFERROR(VLOOKUP(H$2,IS_39a_M!$A$2:$B$98,2,FALSE),"")</f>
        <v xml:space="preserve">Este indicador mide la distribución espacial de la población vulnerable a través del índice de segregación de Duncan. El índice Duncan es un indicador sintético sobre la relación que existe entre la composición social de las subunidades territoriales (unidades vecinales o UV) y la composición social de la unidad territorial de orden superior (comuna de la ciudad a la que pertenece cada UV). Este indicador adquiere valores de 0 (ausencia de segregación) a 1 (máxima segregación) y se interpreta como el porcentaje de miembros del grupo en cuestión (la población vulnerable) que debería cambiar su lugar de residencia para alcanzar una situación de ausencia de segregación. Si este índice es igual a cero, el grupo minoritario está repartido de forma homogénea. Se identifica como población vulnerable al segmento correspondiente al 40% más vulnerable de la población, de acuerdo con el Registro Social de Hogares (RSH). La utilización de este indicador es importante porque la concentración de población de bajo nivel socioeconómico en ciertos territorios tiende a estar vinculada a problemas sociales que alimentan la reproducción de la pobreza. Por el contrario, la proximidad entre grupos sociales de distinto nivel socio económico puede ser entendida como una precondición para la integración social. </v>
      </c>
      <c r="I52" s="464" t="str">
        <f>IFERROR(VLOOKUP(I$2,IS_39a_M!$A$2:$B$98,2,FALSE),"")</f>
        <v>Análisis de base de datos</v>
      </c>
      <c r="J52" s="464" t="str">
        <f>IFERROR(VLOOKUP(J$2,IS_39a_M!$A$2:$B$98,2,FALSE),"")</f>
        <v>117 comunas</v>
      </c>
      <c r="K52" s="464" t="str">
        <f>IFERROR(VLOOKUP(K$2,IS_39a_M!$A$2:$B$98,2,FALSE),"")</f>
        <v>71 comunas</v>
      </c>
      <c r="L52" s="464" t="str">
        <f>IFERROR(VLOOKUP(L$2,IS_39a_M!$A$2:$B$98,2,FALSE),"")</f>
        <v>Índice</v>
      </c>
      <c r="M52" s="467">
        <f>IFERROR(VLOOKUP(M$2,IS_39a_M!$A$2:$B$98,2,FALSE),"")</f>
        <v>43097</v>
      </c>
      <c r="N52" s="467">
        <f>IFERROR(VLOOKUP(N$2,IS_39a_M!$A$2:$B$98,2,FALSE),"")</f>
        <v>43699</v>
      </c>
      <c r="O52" s="464" t="str">
        <f>IFERROR(VLOOKUP(O$2,IS_39a_M!$A$2:$B$98,2,FALSE),"")</f>
        <v>Según disponibilidad de la fuente</v>
      </c>
      <c r="P52" s="464" t="str">
        <f>IFERROR(VLOOKUP(P$2,IS_39a_M!$A$2:$B$98,2,FALSE),"")</f>
        <v>Integración residencial- Segregación- Población vulnerable</v>
      </c>
      <c r="Q52" s="464" t="str">
        <f>IFERROR(VLOOKUP(Q$2,IS_39a_M!$A$2:$B$98,2,FALSE),"")</f>
        <v>Social</v>
      </c>
      <c r="R52" s="464" t="str">
        <f>IFERROR(VLOOKUP(R$2,IS_39a_M!$A$2:$B$98,2,FALSE),"")</f>
        <v>Instituto Nacional de Estadísticas (INE)</v>
      </c>
      <c r="S52" s="109" t="str">
        <f>IFERROR(VLOOKUP(S$2,IS_39a_M!$A$2:$B$98,2,FALSE),"")</f>
        <v>La información proveniente del Censo 2017 solo se encuentra disponible para las UV de 71 comunas.</v>
      </c>
      <c r="T52" s="109" t="str">
        <f>IFERROR(VLOOKUP(T$2,IS_39a_M!$A$2:$B$98,2,FALSE),"")</f>
        <v>IS_39</v>
      </c>
      <c r="U52" s="464" t="str">
        <f>IFERROR(VLOOKUP(U$2,IS_39a_M!$A$2:$B$98,2,FALSE),"")</f>
        <v>Número de hogares correspondientes al 40% más vulnerable según el RSH.</v>
      </c>
      <c r="V52" s="464" t="str">
        <f>IFERROR(VLOOKUP(V$2,IS_39a_M!$A$2:$B$98,2,FALSE),"")</f>
        <v>RSH / Ministerio de Desarrollo Social y Familia (MIDESO)</v>
      </c>
      <c r="W52" s="464">
        <f>IFERROR(VLOOKUP(W$2,IS_39a_M!$A$2:$B$98,2,FALSE),"")</f>
        <v>2017</v>
      </c>
      <c r="X52" s="464" t="str">
        <f>IFERROR(VLOOKUP(X$2,IS_39a_M!$A$2:$B$98,2,FALSE),"")</f>
        <v>UV</v>
      </c>
      <c r="Y52" s="464" t="str">
        <f>IFERROR(VLOOKUP(Y$2,IS_39a_M!$A$2:$B$98,2,FALSE),"")</f>
        <v xml:space="preserve">Número total de hogares por UV en la comuna </v>
      </c>
      <c r="Z52" s="464" t="str">
        <f>IFERROR(VLOOKUP(Z$2,IS_39a_M!$A$2:$B$98,2,FALSE),"")</f>
        <v>INE</v>
      </c>
      <c r="AA52" s="464">
        <f>IFERROR(VLOOKUP(AA$2,IS_39a_M!$A$2:$B$98,2,FALSE),"")</f>
        <v>2017</v>
      </c>
      <c r="AB52" s="464" t="str">
        <f>IFERROR(VLOOKUP(AB$2,IS_39a_M!$A$2:$B$98,2,FALSE),"")</f>
        <v>UV</v>
      </c>
      <c r="AC52" s="464"/>
      <c r="AD52" s="464"/>
      <c r="AE52" s="464"/>
      <c r="AF52" s="464"/>
      <c r="AG52" s="464" t="str">
        <f>IFERROR(VLOOKUP(AG$2,IS_39a_M!$A$2:$B$98,2,FALSE),"")</f>
        <v/>
      </c>
      <c r="AH52" s="464" t="str">
        <f>IFERROR(VLOOKUP(AH$2,IS_39a_M!$A$2:$B$98,2,FALSE),"")</f>
        <v/>
      </c>
      <c r="AI52" s="464" t="str">
        <f>IFERROR(VLOOKUP(AI$2,IS_39a_M!$A$2:$B$98,2,FALSE),"")</f>
        <v/>
      </c>
      <c r="AJ52" s="464" t="str">
        <f>IFERROR(VLOOKUP(AJ$2,IS_39a_M!$A$2:$B$98,2,FALSE),"")</f>
        <v/>
      </c>
    </row>
    <row r="53" spans="1:36" ht="72" x14ac:dyDescent="0.25">
      <c r="A53" s="464" t="str">
        <f>IFERROR(VLOOKUP(A$2,IS_58_M!$A$2:$B$98,2,FALSE),"")</f>
        <v>IS_58</v>
      </c>
      <c r="B53" s="464" t="str">
        <f>IFERROR(VLOOKUP(B$2,IS_58_M!$A$2:$B$98,2,FALSE),"")</f>
        <v>4. Mayor integración social y calidad de barrios y viviendas</v>
      </c>
      <c r="C53" s="464" t="str">
        <f>IFERROR(VLOOKUP(C$2,IS_58_M!$A$2:$B$98,2,FALSE),"")</f>
        <v>Seguridad ciudadana</v>
      </c>
      <c r="D53" s="464" t="str">
        <f>IFERROR(VLOOKUP(D$2,IS_58_M!$A$2:$B$98,2,FALSE),"")</f>
        <v>Número de denuncias por delito en el espacio público cada 100 habitantes</v>
      </c>
      <c r="E53" s="464" t="str">
        <f>IFERROR(VLOOKUP(E$2,IS_58_M!$A$2:$B$98,2,FALSE),"")</f>
        <v>Estructural</v>
      </c>
      <c r="F53" s="464">
        <f>IFERROR(VLOOKUP(F$2,IS_58_M!$A$2:$B$98,2,FALSE),"")</f>
        <v>2018</v>
      </c>
      <c r="G53" s="464" t="str">
        <f>IFERROR(VLOOKUP(G$2,IS_58_M!$A$2:$B$98,2,FALSE),"")</f>
        <v>Comunal</v>
      </c>
      <c r="H53" s="109" t="str">
        <f>IFERROR(VLOOKUP(H$2,IS_58_M!$A$2:$B$98,2,FALSE),"")</f>
        <v>Este indicador da cuenta de la seguridad ciudadana a través de la victimización de las personas en el espacio público. Por su parte, la victimización se mide como el porcentaje de la población de la comuna que ha sido víctima de un delito en el espacio público (robo con violencia o intimidación; robo por sorpresa) durante el último año. Esta información se conoce a través de registros administrativos policiales lo que permite visibilizar la ocurrencia de los delitos denunciados</v>
      </c>
      <c r="I53" s="464" t="str">
        <f>IFERROR(VLOOKUP(I$2,IS_58_M!$A$2:$B$98,2,FALSE),"")</f>
        <v>Análisis de base de datos</v>
      </c>
      <c r="J53" s="464" t="str">
        <f>IFERROR(VLOOKUP(J$2,IS_58_M!$A$2:$B$98,2,FALSE),"")</f>
        <v>117 Comunas</v>
      </c>
      <c r="K53" s="464" t="str">
        <f>IFERROR(VLOOKUP(K$2,IS_58_M!$A$2:$B$98,2,FALSE),"")</f>
        <v>117 Comunas</v>
      </c>
      <c r="L53" s="464" t="str">
        <f>IFERROR(VLOOKUP(L$2,IS_58_M!$A$2:$B$98,2,FALSE),"")</f>
        <v xml:space="preserve">Porcentaje </v>
      </c>
      <c r="M53" s="467">
        <f>IFERROR(VLOOKUP(M$2,IS_58_M!$A$2:$B$98,2,FALSE),"")</f>
        <v>43097</v>
      </c>
      <c r="N53" s="467">
        <f>IFERROR(VLOOKUP(N$2,IS_58_M!$A$2:$B$98,2,FALSE),"")</f>
        <v>43717</v>
      </c>
      <c r="O53" s="464" t="str">
        <f>IFERROR(VLOOKUP(O$2,IS_58_M!$A$2:$B$98,2,FALSE),"")</f>
        <v>Según disponibilidad de la fuente</v>
      </c>
      <c r="P53" s="464" t="str">
        <f>IFERROR(VLOOKUP(P$2,IS_58_M!$A$2:$B$98,2,FALSE),"")</f>
        <v>Inseguridad – Victimización - Delincuencia</v>
      </c>
      <c r="Q53" s="464" t="str">
        <f>IFERROR(VLOOKUP(Q$2,IS_58_M!$A$2:$B$98,2,FALSE),"")</f>
        <v>Social</v>
      </c>
      <c r="R53" s="464" t="str">
        <f>IFERROR(VLOOKUP(R$2,IS_58_M!$A$2:$B$98,2,FALSE),"")</f>
        <v>Instituto Nacional de Estadísticas (INE)</v>
      </c>
      <c r="S53" s="109" t="str">
        <f>IFERROR(VLOOKUP(S$2,IS_58_M!$A$2:$B$98,2,FALSE),"")</f>
        <v>La información entregada por la SPD pertenece tanto a Carabineros como PDI. Por lo tanto, el indicador se limita a mostrar hechos violentos registrados por las víctimas. La cantidad de delitos se divide por la población comunal, sin considerar la población flotante.</v>
      </c>
      <c r="T53" s="109" t="str">
        <f>IFERROR(VLOOKUP(T$2,IS_58_M!$A$2:$B$98,2,FALSE),"")</f>
        <v>No tiene</v>
      </c>
      <c r="U53" s="464" t="str">
        <f>IFERROR(VLOOKUP(U$2,IS_58_M!$A$2:$B$98,2,FALSE),"")</f>
        <v>Número de personas que ha sido víctimas de robo con violencia o intimidación y/o robo por sorpresa en los últimos 12 meses</v>
      </c>
      <c r="V53" s="464" t="str">
        <f>IFERROR(VLOOKUP(V$2,IS_58_M!$A$2:$B$98,2,FALSE),"")</f>
        <v>Subsecretaría de Prevención del Delito (SPD)</v>
      </c>
      <c r="W53" s="464">
        <f>IFERROR(VLOOKUP(W$2,IS_58_M!$A$2:$B$98,2,FALSE),"")</f>
        <v>2018</v>
      </c>
      <c r="X53" s="464" t="str">
        <f>IFERROR(VLOOKUP(X$2,IS_58_M!$A$2:$B$98,2,FALSE),"")</f>
        <v>Comunal</v>
      </c>
      <c r="Y53" s="464" t="str">
        <f>IFERROR(VLOOKUP(Y$2,IS_58_M!$A$2:$B$98,2,FALSE),"")</f>
        <v>Proyección poblacional 2018, con base al censo 2017</v>
      </c>
      <c r="Z53" s="464" t="str">
        <f>IFERROR(VLOOKUP(Z$2,IS_58_M!$A$2:$B$98,2,FALSE),"")</f>
        <v>INE</v>
      </c>
      <c r="AA53" s="464">
        <f>IFERROR(VLOOKUP(AA$2,IS_58_M!$A$2:$B$98,2,FALSE),"")</f>
        <v>2017</v>
      </c>
      <c r="AB53" s="464" t="str">
        <f>IFERROR(VLOOKUP(AB$2,IS_58_M!$A$2:$B$98,2,FALSE),"")</f>
        <v>Comuna</v>
      </c>
      <c r="AC53" s="464"/>
      <c r="AD53" s="464"/>
      <c r="AE53" s="464"/>
      <c r="AF53" s="464"/>
      <c r="AG53" s="464" t="str">
        <f>IFERROR(VLOOKUP(AG$2,IS_58_M!$A$2:$B$98,2,FALSE),"")</f>
        <v/>
      </c>
      <c r="AH53" s="464" t="str">
        <f>IFERROR(VLOOKUP(AH$2,IS_58_M!$A$2:$B$98,2,FALSE),"")</f>
        <v/>
      </c>
      <c r="AI53" s="464" t="str">
        <f>IFERROR(VLOOKUP(AI$2,IS_58_M!$A$2:$B$98,2,FALSE),"")</f>
        <v/>
      </c>
      <c r="AJ53" s="464" t="str">
        <f>IFERROR(VLOOKUP(AJ$2,IS_58_M!$A$2:$B$98,2,FALSE),"")</f>
        <v/>
      </c>
    </row>
    <row r="54" spans="1:36" ht="72" x14ac:dyDescent="0.25">
      <c r="A54" s="464" t="str">
        <f>IFERROR(VLOOKUP(A$2,IS_20_M!$A$2:$B$98,2,FALSE),"")</f>
        <v>IS_20</v>
      </c>
      <c r="B54" s="464" t="str">
        <f>IFERROR(VLOOKUP(B$2,IS_20_M!$A$2:$B$98,2,FALSE),"")</f>
        <v>5. Más y mejor planificación de ciudades y regiones</v>
      </c>
      <c r="C54" s="464" t="str">
        <f>IFERROR(VLOOKUP(C$2,IS_20_M!$A$2:$B$98,2,FALSE),"")</f>
        <v>Conectividad e integración espacial con el entorno urbano de urbanizaciones nuevas y existentes</v>
      </c>
      <c r="D54" s="464" t="str">
        <f>IFERROR(VLOOKUP(D$2,IS_20_M!$A$2:$B$98,2,FALSE),"")</f>
        <v>Porcentaje de continuidad de la infraestructura vial en las áreas de crecimiento urbano</v>
      </c>
      <c r="E54" s="464" t="str">
        <f>IFERROR(VLOOKUP(E$2,IS_20_M!$A$2:$B$98,2,FALSE),"")</f>
        <v>Complementario</v>
      </c>
      <c r="F54" s="464">
        <f>IFERROR(VLOOKUP(F$2,IS_20_M!$A$2:$B$98,2,FALSE),"")</f>
        <v>2017</v>
      </c>
      <c r="G54" s="464" t="str">
        <f>IFERROR(VLOOKUP(G$2,IS_20_M!$A$2:$B$98,2,FALSE),"")</f>
        <v>Ciudad</v>
      </c>
      <c r="H54" s="109" t="str">
        <f>IFERROR(VLOOKUP(H$2,IS_20_M!$A$2:$B$98,2,FALSE),"")</f>
        <v xml:space="preserve">Este indicador permite evaluar el crecimiento urbano con respecto a los ejes viales, en relación con el tejido urbano consolidado o mancha urbana existente. También permite analizar en qué medida la vialidad estructurante de las nuevas urbanizaciones se encuentra relacionada espacialmente con la vialidad estructurante de la ciudad, lo que es importante para la conectividad de la trama urbana y que incide en la eficiencia del consumo del suelo, ya que evita los espacios vacíos que se generan en las zonas intersticiales de los nuevos tejidos urbanos cuando no están en contacto con el tejido existente. </v>
      </c>
      <c r="I54" s="464" t="str">
        <f>IFERROR(VLOOKUP(I$2,IS_20_M!$A$2:$B$98,2,FALSE),"")</f>
        <v>Geoprocesamiento</v>
      </c>
      <c r="J54" s="464" t="str">
        <f>IFERROR(VLOOKUP(J$2,IS_20_M!$A$2:$B$98,2,FALSE),"")</f>
        <v>35 Ciudades</v>
      </c>
      <c r="K54" s="464" t="str">
        <f>IFERROR(VLOOKUP(K$2,IS_20_M!$A$2:$B$98,2,FALSE),"")</f>
        <v>35 Ciudades</v>
      </c>
      <c r="L54" s="464" t="str">
        <f>IFERROR(VLOOKUP(L$2,IS_20_M!$A$2:$B$98,2,FALSE),"")</f>
        <v xml:space="preserve">Porcentaje </v>
      </c>
      <c r="M54" s="467">
        <f>IFERROR(VLOOKUP(M$2,IS_20_M!$A$2:$B$98,2,FALSE),"")</f>
        <v>43095</v>
      </c>
      <c r="N54" s="467">
        <f>IFERROR(VLOOKUP(N$2,IS_20_M!$A$2:$B$98,2,FALSE),"")</f>
        <v>43689</v>
      </c>
      <c r="O54" s="464" t="str">
        <f>IFERROR(VLOOKUP(O$2,IS_20_M!$A$2:$B$98,2,FALSE),"")</f>
        <v>Según disponibilidad de la fuente</v>
      </c>
      <c r="P54" s="464" t="str">
        <f>IFERROR(VLOOKUP(P$2,IS_20_M!$A$2:$B$98,2,FALSE),"")</f>
        <v>Crecimiento vial- Asentamientos urbanos</v>
      </c>
      <c r="Q54" s="464" t="str">
        <f>IFERROR(VLOOKUP(Q$2,IS_20_M!$A$2:$B$98,2,FALSE),"")</f>
        <v>Transporte</v>
      </c>
      <c r="R54" s="464" t="str">
        <f>IFERROR(VLOOKUP(R$2,IS_20_M!$A$2:$B$98,2,FALSE),"")</f>
        <v>Instituto Nacional de Estadísticas (INE)</v>
      </c>
      <c r="S54" s="109" t="str">
        <f>IFERROR(VLOOKUP(S$2,IS_20_M!$A$2:$B$98,2,FALSE),"")</f>
        <v>No se identifican limitaciones para el cálculo del indicador a la fecha de su actualización</v>
      </c>
      <c r="T54" s="109" t="str">
        <f>IFERROR(VLOOKUP(T$2,IS_20_M!$A$2:$B$98,2,FALSE),"")</f>
        <v>No tiene</v>
      </c>
      <c r="U54" s="464" t="str">
        <f>IFERROR(VLOOKUP(U$2,IS_20_M!$A$2:$B$98,2,FALSE),"")</f>
        <v>Continuo de Construcciones Urbanas (CCU)</v>
      </c>
      <c r="V54" s="464" t="str">
        <f>IFERROR(VLOOKUP(V$2,IS_20_M!$A$2:$B$98,2,FALSE),"")</f>
        <v>Mesa de trabajo Intersectorial Ministerio de Vivienda y Urbanismo (MINVU)</v>
      </c>
      <c r="W54" s="464">
        <f>IFERROR(VLOOKUP(W$2,IS_20_M!$A$2:$B$98,2,FALSE),"")</f>
        <v>2017</v>
      </c>
      <c r="X54" s="464" t="str">
        <f>IFERROR(VLOOKUP(X$2,IS_20_M!$A$2:$B$98,2,FALSE),"")</f>
        <v>Comunal</v>
      </c>
      <c r="Y54" s="464" t="str">
        <f>IFERROR(VLOOKUP(Y$2,IS_20_M!$A$2:$B$98,2,FALSE),"")</f>
        <v>Red vial</v>
      </c>
      <c r="Z54" s="464" t="str">
        <f>IFERROR(VLOOKUP(Z$2,IS_20_M!$A$2:$B$98,2,FALSE),"")</f>
        <v>INE</v>
      </c>
      <c r="AA54" s="464">
        <f>IFERROR(VLOOKUP(AA$2,IS_20_M!$A$2:$B$98,2,FALSE),"")</f>
        <v>2017</v>
      </c>
      <c r="AB54" s="464" t="str">
        <f>IFERROR(VLOOKUP(AB$2,IS_20_M!$A$2:$B$98,2,FALSE),"")</f>
        <v>Comunal</v>
      </c>
      <c r="AC54" s="464"/>
      <c r="AD54" s="464"/>
      <c r="AE54" s="464"/>
      <c r="AF54" s="464"/>
      <c r="AG54" s="464" t="str">
        <f>IFERROR(VLOOKUP(AG$2,IS_20_M!$A$2:$B$98,2,FALSE),"")</f>
        <v/>
      </c>
      <c r="AH54" s="464" t="str">
        <f>IFERROR(VLOOKUP(AH$2,IS_20_M!$A$2:$B$98,2,FALSE),"")</f>
        <v/>
      </c>
      <c r="AI54" s="464" t="str">
        <f>IFERROR(VLOOKUP(AI$2,IS_20_M!$A$2:$B$98,2,FALSE),"")</f>
        <v/>
      </c>
      <c r="AJ54" s="464" t="str">
        <f>IFERROR(VLOOKUP(AJ$2,IS_20_M!$A$2:$B$98,2,FALSE),"")</f>
        <v/>
      </c>
    </row>
    <row r="55" spans="1:36" ht="60" x14ac:dyDescent="0.25">
      <c r="A55" s="464" t="str">
        <f>IFERROR(VLOOKUP(A$2,DE_48_M!$A$2:$B$98,2,FALSE),"")</f>
        <v>DE_48</v>
      </c>
      <c r="B55" s="464" t="str">
        <f>IFERROR(VLOOKUP(B$2,DE_48_M!$A$2:$B$98,2,FALSE),"")</f>
        <v>5. Más y mejor planificación de ciudades y regiones</v>
      </c>
      <c r="C55" s="464" t="str">
        <f>IFERROR(VLOOKUP(C$2,DE_48_M!$A$2:$B$98,2,FALSE),"")</f>
        <v>Consumo y uso eficiente del suelo urbano</v>
      </c>
      <c r="D55" s="464" t="str">
        <f>IFERROR(VLOOKUP(D$2,DE_48_M!$A$2:$B$98,2,FALSE),"")</f>
        <v>Porcentaje de superficie no construida (sitios eriazos) en áreas urbanas</v>
      </c>
      <c r="E55" s="464" t="str">
        <f>IFERROR(VLOOKUP(E$2,DE_48_M!$A$2:$B$98,2,FALSE),"")</f>
        <v>Complementario</v>
      </c>
      <c r="F55" s="464">
        <f>IFERROR(VLOOKUP(F$2,DE_48_M!$A$2:$B$98,2,FALSE),"")</f>
        <v>2018</v>
      </c>
      <c r="G55" s="464" t="str">
        <f>IFERROR(VLOOKUP(G$2,DE_48_M!$A$2:$B$98,2,FALSE),"")</f>
        <v>Comunal</v>
      </c>
      <c r="H55" s="109" t="str">
        <f>IFERROR(VLOOKUP(H$2,DE_48_M!$A$2:$B$98,2,FALSE),"")</f>
        <v>Este indicador mide el porcentaje que representan los sitios eriazos respecto a superficie total de las áreas urbanas (entendido como el Límite Urbano Censal, LUC). En las ciudades, estos sitios se presentan como una oportunidad de aprovechar eficientemente los espacios para la población (construcción de viviendas sociales, áreas verdes y/o espacios públicos) para crear una ciudad más eficiente con desarrollo urbano. En este análisis, un sitio eriazo es considerado un bien raíz con destino no agrícola y sin construcciones (no edificado), según lo establecido por el Servicio de Impuestos Internos (SII).</v>
      </c>
      <c r="I55" s="464" t="str">
        <f>IFERROR(VLOOKUP(I$2,DE_48_M!$A$2:$B$98,2,FALSE),"")</f>
        <v>Geoprocesamiento y análisis bases de datos</v>
      </c>
      <c r="J55" s="464" t="str">
        <f>IFERROR(VLOOKUP(J$2,DE_48_M!$A$2:$B$98,2,FALSE),"")</f>
        <v xml:space="preserve">Límite urbano de 117 comunas </v>
      </c>
      <c r="K55" s="464" t="str">
        <f>IFERROR(VLOOKUP(K$2,DE_48_M!$A$2:$B$98,2,FALSE),"")</f>
        <v xml:space="preserve">Límite urbano de 114 comunas </v>
      </c>
      <c r="L55" s="464" t="str">
        <f>IFERROR(VLOOKUP(L$2,DE_48_M!$A$2:$B$98,2,FALSE),"")</f>
        <v>Porcentaje</v>
      </c>
      <c r="M55" s="467">
        <f>IFERROR(VLOOKUP(M$2,DE_48_M!$A$2:$B$98,2,FALSE),"")</f>
        <v>43097</v>
      </c>
      <c r="N55" s="467">
        <f>IFERROR(VLOOKUP(N$2,DE_48_M!$A$2:$B$98,2,FALSE),"")</f>
        <v>43812</v>
      </c>
      <c r="O55" s="464" t="str">
        <f>IFERROR(VLOOKUP(O$2,DE_48_M!$A$2:$B$98,2,FALSE),"")</f>
        <v>Anual</v>
      </c>
      <c r="P55" s="464" t="str">
        <f>IFERROR(VLOOKUP(P$2,DE_48_M!$A$2:$B$98,2,FALSE),"")</f>
        <v>Sitios eriazos - Superficie urbana</v>
      </c>
      <c r="Q55" s="464" t="str">
        <f>IFERROR(VLOOKUP(Q$2,DE_48_M!$A$2:$B$98,2,FALSE),"")</f>
        <v>Planificación y catastro</v>
      </c>
      <c r="R55" s="464" t="str">
        <f>IFERROR(VLOOKUP(R$2,DE_48_M!$A$2:$B$98,2,FALSE),"")</f>
        <v>Instituto Nacional de Estadísticas (INE)</v>
      </c>
      <c r="S55" s="109" t="str">
        <f>IFERROR(VLOOKUP(S$2,DE_48_M!$A$2:$B$98,2,FALSE),"")</f>
        <v>El insumo de información no puede ser obtenido vía transparencia y solo puede ser gestionado de forma interinstitucional, lo que limita el acceso a la ciudadanía.</v>
      </c>
      <c r="T55" s="109" t="str">
        <f>IFERROR(VLOOKUP(T$2,DE_48_M!$A$2:$B$98,2,FALSE),"")</f>
        <v>No tiene</v>
      </c>
      <c r="U55" s="464" t="str">
        <f>IFERROR(VLOOKUP(U$2,DE_48_M!$A$2:$B$98,2,FALSE),"")</f>
        <v>Base de datos de áreas homogéneas</v>
      </c>
      <c r="V55" s="464" t="str">
        <f>IFERROR(VLOOKUP(V$2,DE_48_M!$A$2:$B$98,2,FALSE),"")</f>
        <v>SII</v>
      </c>
      <c r="W55" s="464">
        <f>IFERROR(VLOOKUP(W$2,DE_48_M!$A$2:$B$98,2,FALSE),"")</f>
        <v>2018</v>
      </c>
      <c r="X55" s="464" t="str">
        <f>IFERROR(VLOOKUP(X$2,DE_48_M!$A$2:$B$98,2,FALSE),"")</f>
        <v>Límite urbano establecido por SII</v>
      </c>
      <c r="Y55" s="464" t="str">
        <f>IFERROR(VLOOKUP(Y$2,DE_48_M!$A$2:$B$98,2,FALSE),"")</f>
        <v>LUC al año 2017</v>
      </c>
      <c r="Z55" s="464" t="str">
        <f>IFERROR(VLOOKUP(Z$2,DE_48_M!$A$2:$B$98,2,FALSE),"")</f>
        <v>INE</v>
      </c>
      <c r="AA55" s="464">
        <f>IFERROR(VLOOKUP(AA$2,DE_48_M!$A$2:$B$98,2,FALSE),"")</f>
        <v>2017</v>
      </c>
      <c r="AB55" s="464" t="str">
        <f>IFERROR(VLOOKUP(AB$2,DE_48_M!$A$2:$B$98,2,FALSE),"")</f>
        <v>LUC</v>
      </c>
      <c r="AC55" s="464"/>
      <c r="AD55" s="464"/>
      <c r="AE55" s="464"/>
      <c r="AF55" s="464"/>
      <c r="AG55" s="464" t="str">
        <f>IFERROR(VLOOKUP(AG$2,DE_48_M!$A$2:$B$98,2,FALSE),"")</f>
        <v/>
      </c>
      <c r="AH55" s="464" t="str">
        <f>IFERROR(VLOOKUP(AH$2,DE_48_M!$A$2:$B$98,2,FALSE),"")</f>
        <v/>
      </c>
      <c r="AI55" s="464" t="str">
        <f>IFERROR(VLOOKUP(AI$2,DE_48_M!$A$2:$B$98,2,FALSE),"")</f>
        <v/>
      </c>
      <c r="AJ55" s="464" t="str">
        <f>IFERROR(VLOOKUP(AJ$2,DE_48_M!$A$2:$B$98,2,FALSE),"")</f>
        <v/>
      </c>
    </row>
    <row r="56" spans="1:36" ht="60" x14ac:dyDescent="0.25">
      <c r="A56" s="464" t="str">
        <f>IFERROR(VLOOKUP(A$2,EA_31_M!$A$2:$B$98,2,FALSE),"")</f>
        <v>EA_31</v>
      </c>
      <c r="B56" s="464" t="str">
        <f>IFERROR(VLOOKUP(B$2,EA_31_M!$A$2:$B$98,2,FALSE),"")</f>
        <v>5. Más y mejor planificación de ciudades y regiones</v>
      </c>
      <c r="C56" s="464" t="str">
        <f>IFERROR(VLOOKUP(C$2,EA_31_M!$A$2:$B$98,2,FALSE),"")</f>
        <v>Consumo y uso eficiente del suelo urbano</v>
      </c>
      <c r="D56" s="464" t="str">
        <f>IFERROR(VLOOKUP(D$2,EA_31_M!$A$2:$B$98,2,FALSE),"")</f>
        <v>Tasa de crecimiento anual de la extensión física urbana</v>
      </c>
      <c r="E56" s="464" t="str">
        <f>IFERROR(VLOOKUP(E$2,EA_31_M!$A$2:$B$98,2,FALSE),"")</f>
        <v>Complementario</v>
      </c>
      <c r="F56" s="464" t="str">
        <f>IFERROR(VLOOKUP(F$2,EA_31_M!$A$2:$B$98,2,FALSE),"")</f>
        <v>2011- 2017</v>
      </c>
      <c r="G56" s="464" t="str">
        <f>IFERROR(VLOOKUP(G$2,EA_31_M!$A$2:$B$98,2,FALSE),"")</f>
        <v>Ciudad</v>
      </c>
      <c r="H56" s="109" t="str">
        <f>IFERROR(VLOOKUP(H$2,EA_31_M!$A$2:$B$98,2,FALSE),"")</f>
        <v>Este indicador mide el crecimiento de la expansión de la mancha edificada. Contar con información regular respecto del ritmo de crecimiento de la mancha urbana es fundamental para tomar medidas que controlen el crecimiento y/o que se ocupen de asegurar que este se produzca sin externalidades perniciosas en términos de ocupación de nuevos suelos y de falta de dotación de urbanización en ellos. La expansión territorial involucra mayores requerimientos, además de extensiones de infraestructura y servicios para los nuevos desarrollos, por ende, mayores costos.</v>
      </c>
      <c r="I56" s="464" t="str">
        <f>IFERROR(VLOOKUP(I$2,EA_31_M!$A$2:$B$98,2,FALSE),"")</f>
        <v>Geoprocesamiento</v>
      </c>
      <c r="J56" s="464" t="str">
        <f>IFERROR(VLOOKUP(J$2,EA_31_M!$A$2:$B$98,2,FALSE),"")</f>
        <v>123 comunas / 61 Continuos de Construcciones Urbanas (CCU)</v>
      </c>
      <c r="K56" s="464" t="str">
        <f>IFERROR(VLOOKUP(K$2,EA_31_M!$A$2:$B$98,2,FALSE),"")</f>
        <v>61 CCU</v>
      </c>
      <c r="L56" s="464" t="str">
        <f>IFERROR(VLOOKUP(L$2,EA_31_M!$A$2:$B$98,2,FALSE),"")</f>
        <v>Porcentaje y tasa</v>
      </c>
      <c r="M56" s="467">
        <f>IFERROR(VLOOKUP(M$2,EA_31_M!$A$2:$B$98,2,FALSE),"")</f>
        <v>43098</v>
      </c>
      <c r="N56" s="467">
        <f>IFERROR(VLOOKUP(N$2,EA_31_M!$A$2:$B$98,2,FALSE),"")</f>
        <v>43671</v>
      </c>
      <c r="O56" s="464" t="str">
        <f>IFERROR(VLOOKUP(O$2,EA_31_M!$A$2:$B$98,2,FALSE),"")</f>
        <v>Anual</v>
      </c>
      <c r="P56" s="464" t="str">
        <f>IFERROR(VLOOKUP(P$2,EA_31_M!$A$2:$B$98,2,FALSE),"")</f>
        <v>CCU - Extensión urbana - Mancha urbana - Asentamiento humanos</v>
      </c>
      <c r="Q56" s="464" t="str">
        <f>IFERROR(VLOOKUP(Q$2,EA_31_M!$A$2:$B$98,2,FALSE),"")</f>
        <v>Planificación y catastro</v>
      </c>
      <c r="R56" s="464" t="str">
        <f>IFERROR(VLOOKUP(R$2,EA_31_M!$A$2:$B$98,2,FALSE),"")</f>
        <v>Mesa Interministerial Ministerio de Vivienda y Urbanismo (MINVU) - Instituto Nacional de Estadísticas (INE)</v>
      </c>
      <c r="S56" s="109" t="str">
        <f>IFERROR(VLOOKUP(S$2,EA_31_M!$A$2:$B$98,2,FALSE),"")</f>
        <v>No se Identifican limitaciones para el cálculo del indicador a la fecha de su actualización</v>
      </c>
      <c r="T56" s="109" t="str">
        <f>IFERROR(VLOOKUP(T$2,EA_31_M!$A$2:$B$98,2,FALSE),"")</f>
        <v>IP_33a</v>
      </c>
      <c r="U56" s="464" t="str">
        <f>IFERROR(VLOOKUP(U$2,EA_31_M!$A$2:$B$98,2,FALSE),"")</f>
        <v xml:space="preserve">CCU al año 2011 </v>
      </c>
      <c r="V56" s="464" t="str">
        <f>IFERROR(VLOOKUP(V$2,EA_31_M!$A$2:$B$98,2,FALSE),"")</f>
        <v>INE</v>
      </c>
      <c r="W56" s="464">
        <f>IFERROR(VLOOKUP(W$2,EA_31_M!$A$2:$B$98,2,FALSE),"")</f>
        <v>2017</v>
      </c>
      <c r="X56" s="464" t="str">
        <f>IFERROR(VLOOKUP(X$2,EA_31_M!$A$2:$B$98,2,FALSE),"")</f>
        <v>CCU</v>
      </c>
      <c r="Y56" s="464" t="str">
        <f>IFERROR(VLOOKUP(Y$2,EA_31_M!$A$2:$B$98,2,FALSE),"")</f>
        <v>CCU al año 2017</v>
      </c>
      <c r="Z56" s="464" t="str">
        <f>IFERROR(VLOOKUP(Z$2,EA_31_M!$A$2:$B$98,2,FALSE),"")</f>
        <v>INE</v>
      </c>
      <c r="AA56" s="464">
        <f>IFERROR(VLOOKUP(AA$2,EA_31_M!$A$2:$B$98,2,FALSE),"")</f>
        <v>2017</v>
      </c>
      <c r="AB56" s="464" t="str">
        <f>IFERROR(VLOOKUP(AB$2,EA_31_M!$A$2:$B$98,2,FALSE),"")</f>
        <v>CCU</v>
      </c>
      <c r="AC56" s="464"/>
      <c r="AD56" s="464"/>
      <c r="AE56" s="464"/>
      <c r="AF56" s="464"/>
      <c r="AG56" s="464" t="str">
        <f>IFERROR(VLOOKUP(AG$2,EA_31_M!$A$2:$B$98,2,FALSE),"")</f>
        <v/>
      </c>
      <c r="AH56" s="464" t="str">
        <f>IFERROR(VLOOKUP(AH$2,EA_31_M!$A$2:$B$98,2,FALSE),"")</f>
        <v/>
      </c>
      <c r="AI56" s="464" t="str">
        <f>IFERROR(VLOOKUP(AI$2,EA_31_M!$A$2:$B$98,2,FALSE),"")</f>
        <v/>
      </c>
      <c r="AJ56" s="464" t="str">
        <f>IFERROR(VLOOKUP(AJ$2,EA_31_M!$A$2:$B$98,2,FALSE),"")</f>
        <v/>
      </c>
    </row>
    <row r="57" spans="1:36" ht="96" x14ac:dyDescent="0.25">
      <c r="A57" s="464" t="str">
        <f>IFERROR(VLOOKUP(A$2,IS_5_M!$A$2:$B$98,2,FALSE),"")</f>
        <v>IS_5</v>
      </c>
      <c r="B57" s="464" t="str">
        <f>IFERROR(VLOOKUP(B$2,IS_5_M!$A$2:$B$98,2,FALSE),"")</f>
        <v>5. Más y mejor planificación de ciudades y regiones</v>
      </c>
      <c r="C57" s="464" t="str">
        <f>IFERROR(VLOOKUP(C$2,IS_5_M!$A$2:$B$98,2,FALSE),"")</f>
        <v>Consumo y uso eficiente del suelo urbano</v>
      </c>
      <c r="D57" s="464" t="str">
        <f>IFERROR(VLOOKUP(D$2,IS_5_M!$A$2:$B$98,2,FALSE),"")</f>
        <v>Diferencia entre el valor de suelo más alto y el más bajo entre las áreas homogéneas (urbanas) definidas por el Servicio de Impuestos Internos</v>
      </c>
      <c r="E57" s="464" t="str">
        <f>IFERROR(VLOOKUP(E$2,IS_5_M!$A$2:$B$98,2,FALSE),"")</f>
        <v>Complementario</v>
      </c>
      <c r="F57" s="464">
        <f>IFERROR(VLOOKUP(F$2,IS_5_M!$A$2:$B$98,2,FALSE),"")</f>
        <v>2018</v>
      </c>
      <c r="G57" s="464" t="str">
        <f>IFERROR(VLOOKUP(G$2,IS_5_M!$A$2:$B$98,2,FALSE),"")</f>
        <v>Comunal</v>
      </c>
      <c r="H57" s="109" t="str">
        <f>IFERROR(VLOOKUP(H$2,IS_5_M!$A$2:$B$98,2,FALSE),"")</f>
        <v>Las Áreas Homogéneas (AH) se definen como los espacios del territorio que poseen las mismas características urbanas de acuerdo con uso del suelo, infraestructura vial, categoría de edificaciones, accesibilidad y equipamiento urbano, entre otros. De acuerdo con lo anterior, el uso del territorio se valoriza en pesos por metro cuadrado, lo que caracteriza el territorio de cada una de las AH. De esta manera, el indicador permite observar qué sectores, dentro de una comuna, tienen de acuerdo con su actividad, las áreas más y menos costosas, entre otros análisis. Una gran diferencia entre valores altos y bajos de una misma comuna muestra que dentro del mismo territorio es posible encontrar zonas muy dispares en cuanto a su nivel de atracción, lo que puede hablar de una dotación desigual de acceso a oportunidades.</v>
      </c>
      <c r="I57" s="464" t="str">
        <f>IFERROR(VLOOKUP(I$2,IS_5_M!$A$2:$B$98,2,FALSE),"")</f>
        <v>Análisis de bases de datos, Análisis de documentos, Geoprocesamiento</v>
      </c>
      <c r="J57" s="464" t="str">
        <f>IFERROR(VLOOKUP(J$2,IS_5_M!$A$2:$B$98,2,FALSE),"")</f>
        <v>117 comunas</v>
      </c>
      <c r="K57" s="464" t="str">
        <f>IFERROR(VLOOKUP(K$2,IS_5_M!$A$2:$B$98,2,FALSE),"")</f>
        <v>117 comunas</v>
      </c>
      <c r="L57" s="464" t="str">
        <f>IFERROR(VLOOKUP(L$2,IS_5_M!$A$2:$B$98,2,FALSE),"")</f>
        <v>Índice</v>
      </c>
      <c r="M57" s="467">
        <f>IFERROR(VLOOKUP(M$2,IS_5_M!$A$2:$B$98,2,FALSE),"")</f>
        <v>43089</v>
      </c>
      <c r="N57" s="467">
        <f>IFERROR(VLOOKUP(N$2,IS_5_M!$A$2:$B$98,2,FALSE),"")</f>
        <v>43811</v>
      </c>
      <c r="O57" s="464" t="str">
        <f>IFERROR(VLOOKUP(O$2,IS_5_M!$A$2:$B$98,2,FALSE),"")</f>
        <v>Anual</v>
      </c>
      <c r="P57" s="464" t="str">
        <f>IFERROR(VLOOKUP(P$2,IS_5_M!$A$2:$B$98,2,FALSE),"")</f>
        <v>Precios de suelo – Usos - Servicio de Impuestos Internos (SII)</v>
      </c>
      <c r="Q57" s="464" t="str">
        <f>IFERROR(VLOOKUP(Q$2,IS_5_M!$A$2:$B$98,2,FALSE),"")</f>
        <v>Economía</v>
      </c>
      <c r="R57" s="464" t="str">
        <f>IFERROR(VLOOKUP(R$2,IS_5_M!$A$2:$B$98,2,FALSE),"")</f>
        <v>Instituto Nacional de Estadísticas (INE)</v>
      </c>
      <c r="S57" s="109" t="str">
        <f>IFERROR(VLOOKUP(S$2,IS_5_M!$A$2:$B$98,2,FALSE),"")</f>
        <v>No se tiene acceso a la cartografía que contiene las AH para la generación del indicador. Esto implica consultar el visualizador web del Servicio, ralentizando el proceso y aumentando la posibilidad de error en el proceso de transcripción.</v>
      </c>
      <c r="T57" s="109" t="str">
        <f>IFERROR(VLOOKUP(T$2,IS_5_M!$A$2:$B$98,2,FALSE),"")</f>
        <v>No tiene</v>
      </c>
      <c r="U57" s="464" t="str">
        <f>IFERROR(VLOOKUP(U$2,IS_5_M!$A$2:$B$98,2,FALSE),"")</f>
        <v xml:space="preserve">Valor de AH más alto </v>
      </c>
      <c r="V57" s="464" t="str">
        <f>IFERROR(VLOOKUP(V$2,IS_5_M!$A$2:$B$98,2,FALSE),"")</f>
        <v>SII</v>
      </c>
      <c r="W57" s="464">
        <f>IFERROR(VLOOKUP(W$2,IS_5_M!$A$2:$B$98,2,FALSE),"")</f>
        <v>2018</v>
      </c>
      <c r="X57" s="464" t="str">
        <f>IFERROR(VLOOKUP(X$2,IS_5_M!$A$2:$B$98,2,FALSE),"")</f>
        <v>AH</v>
      </c>
      <c r="Y57" s="464" t="str">
        <f>IFERROR(VLOOKUP(Y$2,IS_5_M!$A$2:$B$98,2,FALSE),"")</f>
        <v>Valor de AH más bajo</v>
      </c>
      <c r="Z57" s="464" t="str">
        <f>IFERROR(VLOOKUP(Z$2,IS_5_M!$A$2:$B$98,2,FALSE),"")</f>
        <v>SII</v>
      </c>
      <c r="AA57" s="464">
        <f>IFERROR(VLOOKUP(AA$2,IS_5_M!$A$2:$B$98,2,FALSE),"")</f>
        <v>2018</v>
      </c>
      <c r="AB57" s="464" t="str">
        <f>IFERROR(VLOOKUP(AB$2,IS_5_M!$A$2:$B$98,2,FALSE),"")</f>
        <v>Comunal</v>
      </c>
      <c r="AC57" s="464"/>
      <c r="AD57" s="464"/>
      <c r="AE57" s="464"/>
      <c r="AF57" s="464"/>
      <c r="AG57" s="464" t="str">
        <f>IFERROR(VLOOKUP(AG$2,IS_5_M!$A$2:$B$98,2,FALSE),"")</f>
        <v/>
      </c>
      <c r="AH57" s="464" t="str">
        <f>IFERROR(VLOOKUP(AH$2,IS_5_M!$A$2:$B$98,2,FALSE),"")</f>
        <v/>
      </c>
      <c r="AI57" s="464" t="str">
        <f>IFERROR(VLOOKUP(AI$2,IS_5_M!$A$2:$B$98,2,FALSE),"")</f>
        <v/>
      </c>
      <c r="AJ57" s="464" t="str">
        <f>IFERROR(VLOOKUP(AJ$2,IS_5_M!$A$2:$B$98,2,FALSE),"")</f>
        <v/>
      </c>
    </row>
    <row r="58" spans="1:36" ht="204" x14ac:dyDescent="0.25">
      <c r="A58" s="464" t="str">
        <f>IFERROR(VLOOKUP(A$2,EA_48_M!$A$2:$B$98,2,FALSE),"")</f>
        <v>EA_48</v>
      </c>
      <c r="B58" s="464" t="str">
        <f>IFERROR(VLOOKUP(B$2,EA_48_M!$A$2:$B$98,2,FALSE),"")</f>
        <v>5. Más y mejor planificación de ciudades y regiones</v>
      </c>
      <c r="C58" s="464" t="str">
        <f>IFERROR(VLOOKUP(C$2,EA_48_M!$A$2:$B$98,2,FALSE),"")</f>
        <v>Exposición de la población a desastres naturales</v>
      </c>
      <c r="D58" s="464" t="str">
        <f>IFERROR(VLOOKUP(D$2,EA_48_M!$A$2:$B$98,2,FALSE),"")</f>
        <v>Porcentaje de población expuesta a inundación por tsunami</v>
      </c>
      <c r="E58" s="464" t="str">
        <f>IFERROR(VLOOKUP(E$2,EA_48_M!$A$2:$B$98,2,FALSE),"")</f>
        <v>Estructural</v>
      </c>
      <c r="F58" s="464">
        <f>IFERROR(VLOOKUP(F$2,EA_48_M!$A$2:$B$98,2,FALSE),"")</f>
        <v>2018</v>
      </c>
      <c r="G58" s="464" t="str">
        <f>IFERROR(VLOOKUP(G$2,EA_48_M!$A$2:$B$98,2,FALSE),"")</f>
        <v>Comunal</v>
      </c>
      <c r="H58" s="109" t="str">
        <f>IFERROR(VLOOKUP(H$2,EA_48_M!$A$2:$B$98,2,FALSE),"")</f>
        <v>Este indicador otorga una imagen de la proporción de habitantes y de las ciudades chilenas que se emplazan en áreas sujetas a amenazas de inundación por tsunami. El porcentaje de población expuesta a amenazas naturales, además del riesgo, se relaciona directamente con la planificación y gestión del territorio, ya que de esto depende la localización de los asentamientos humanos. Para la construcción de este indicador, es clave la definición de estas áreas de amenazas sobre la base de las zonas identificadas por el Servicio Hidrográfico y Oceanográfico de la Armada (SHOA) en sus Cartas de Inundación por Tsunami (CITSU), las cuales se utilizan para realizar una intersección entre las áreas de inundación por tsunami con la cobertura de manzanas con población de Censo 2017.</v>
      </c>
      <c r="I58" s="464" t="str">
        <f>IFERROR(VLOOKUP(I$2,EA_48_M!$A$2:$B$98,2,FALSE),"")</f>
        <v>Geoprocesamiento</v>
      </c>
      <c r="J58" s="464" t="str">
        <f>IFERROR(VLOOKUP(J$2,EA_48_M!$A$2:$B$98,2,FALSE),"")</f>
        <v>117 comunas</v>
      </c>
      <c r="K58" s="464" t="str">
        <f>IFERROR(VLOOKUP(K$2,EA_48_M!$A$2:$B$98,2,FALSE),"")</f>
        <v>23 comunas</v>
      </c>
      <c r="L58" s="464" t="str">
        <f>IFERROR(VLOOKUP(L$2,EA_48_M!$A$2:$B$98,2,FALSE),"")</f>
        <v>Porcentaje</v>
      </c>
      <c r="M58" s="467">
        <f>IFERROR(VLOOKUP(M$2,EA_48_M!$A$2:$B$98,2,FALSE),"")</f>
        <v>43306</v>
      </c>
      <c r="N58" s="467">
        <f>IFERROR(VLOOKUP(N$2,EA_48_M!$A$2:$B$98,2,FALSE),"")</f>
        <v>43671</v>
      </c>
      <c r="O58" s="464" t="str">
        <f>IFERROR(VLOOKUP(O$2,EA_48_M!$A$2:$B$98,2,FALSE),"")</f>
        <v>Según disponibilidad de fuente</v>
      </c>
      <c r="P58" s="464" t="str">
        <f>IFERROR(VLOOKUP(P$2,EA_48_M!$A$2:$B$98,2,FALSE),"")</f>
        <v>Tsunami- Riesgos- Amenazas- Afectados</v>
      </c>
      <c r="Q58" s="464" t="str">
        <f>IFERROR(VLOOKUP(Q$2,EA_48_M!$A$2:$B$98,2,FALSE),"")</f>
        <v>Sociedad</v>
      </c>
      <c r="R58" s="464" t="str">
        <f>IFERROR(VLOOKUP(R$2,EA_48_M!$A$2:$B$98,2,FALSE),"")</f>
        <v>Instituto Nacional de Estadísticas (INE)</v>
      </c>
      <c r="S58" s="109" t="str">
        <f>IFERROR(VLOOKUP(S$2,EA_48_M!$A$2:$B$98,2,FALSE),"")</f>
        <v>1. El máximo nivel de desagregación territorial del Censo para el área urbana es manzana, sin posibilidad de desagregación a escala de predio, edificación o vivienda, por lo que se realiza una ponderación entre la superficie afectada por tsunami y el total de población de la manzana para calcular la población.
2. El SHOA no cuenta con cartas de potencial afectación por tsunami de todas las comunas costeras del país.</v>
      </c>
      <c r="T58" s="109" t="str">
        <f>IFERROR(VLOOKUP(T$2,EA_48_M!$A$2:$B$98,2,FALSE),"")</f>
        <v>No tiene</v>
      </c>
      <c r="U58" s="464" t="str">
        <f>IFERROR(VLOOKUP(U$2,EA_48_M!$A$2:$B$98,2,FALSE),"")</f>
        <v>CITSU</v>
      </c>
      <c r="V58" s="464" t="str">
        <f>IFERROR(VLOOKUP(V$2,EA_48_M!$A$2:$B$98,2,FALSE),"")</f>
        <v>SHOA</v>
      </c>
      <c r="W58" s="464" t="str">
        <f>IFERROR(VLOOKUP(W$2,EA_48_M!$A$2:$B$98,2,FALSE),"")</f>
        <v xml:space="preserve">Arica- 2012, Iquique- 2012, Antofagasta- 2013, Coquimbo- La Serena- 2015, Valparaíso- Viña del Mar- 2012, Concón- 2012, Quintero- Puchuncaví- 2012, San Antonio- 2014, Cartagena- 2018, Constitución- 2016, Coronel-2013, Lota- 2013, Penco- Tomé 2013, Talcahuano- 2013, Punta Arenas- 2016. </v>
      </c>
      <c r="X58" s="464" t="str">
        <f>IFERROR(VLOOKUP(X$2,EA_48_M!$A$2:$B$98,2,FALSE),"")</f>
        <v>Comunal</v>
      </c>
      <c r="Y58" s="464" t="str">
        <f>IFERROR(VLOOKUP(Y$2,EA_48_M!$A$2:$B$98,2,FALSE),"")</f>
        <v>Cobertura de manzanas con población</v>
      </c>
      <c r="Z58" s="464" t="str">
        <f>IFERROR(VLOOKUP(Z$2,EA_48_M!$A$2:$B$98,2,FALSE),"")</f>
        <v>INE</v>
      </c>
      <c r="AA58" s="464">
        <f>IFERROR(VLOOKUP(AA$2,EA_48_M!$A$2:$B$98,2,FALSE),"")</f>
        <v>2017</v>
      </c>
      <c r="AB58" s="464" t="str">
        <f>IFERROR(VLOOKUP(AB$2,EA_48_M!$A$2:$B$98,2,FALSE),"")</f>
        <v>Comunal</v>
      </c>
      <c r="AC58" s="464"/>
      <c r="AD58" s="464"/>
      <c r="AE58" s="464"/>
      <c r="AF58" s="464"/>
      <c r="AG58" s="464" t="str">
        <f>IFERROR(VLOOKUP(AG$2,EA_48_M!$A$2:$B$98,2,FALSE),"")</f>
        <v/>
      </c>
      <c r="AH58" s="464" t="str">
        <f>IFERROR(VLOOKUP(AH$2,EA_48_M!$A$2:$B$98,2,FALSE),"")</f>
        <v/>
      </c>
      <c r="AI58" s="464" t="str">
        <f>IFERROR(VLOOKUP(AI$2,EA_48_M!$A$2:$B$98,2,FALSE),"")</f>
        <v/>
      </c>
      <c r="AJ58" s="464" t="str">
        <f>IFERROR(VLOOKUP(AJ$2,EA_48_M!$A$2:$B$98,2,FALSE),"")</f>
        <v/>
      </c>
    </row>
    <row r="59" spans="1:36" ht="108" x14ac:dyDescent="0.25">
      <c r="A59" s="464" t="str">
        <f>IFERROR(VLOOKUP(A$2,IG_1_M!$A$2:$B$98,2,FALSE),"")</f>
        <v>IG_1</v>
      </c>
      <c r="B59" s="464" t="str">
        <f>IFERROR(VLOOKUP(B$2,IG_1_M!$A$2:$B$98,2,FALSE),"")</f>
        <v>5. Más y mejor planificación de ciudades y regiones</v>
      </c>
      <c r="C59" s="464" t="str">
        <f>IFERROR(VLOOKUP(C$2,IG_1_M!$A$2:$B$98,2,FALSE),"")</f>
        <v>Proceso de descentralización urbana</v>
      </c>
      <c r="D59" s="464" t="str">
        <f>IFERROR(VLOOKUP(D$2,IG_1_M!$A$2:$B$98,2,FALSE),"")</f>
        <v>Porcentaje de la inversión nacional a escala comunal en la que participa el municipio como institución contratante</v>
      </c>
      <c r="E59" s="464" t="str">
        <f>IFERROR(VLOOKUP(E$2,IG_1_M!$A$2:$B$98,2,FALSE),"")</f>
        <v>Estructural</v>
      </c>
      <c r="F59" s="464">
        <f>IFERROR(VLOOKUP(F$2,IG_1_M!$A$2:$B$98,2,FALSE),"")</f>
        <v>2018</v>
      </c>
      <c r="G59" s="464" t="str">
        <f>IFERROR(VLOOKUP(G$2,IG_1_M!$A$2:$B$98,2,FALSE),"")</f>
        <v>Comunal</v>
      </c>
      <c r="H59" s="109" t="str">
        <f>IFERROR(VLOOKUP(H$2,IG_1_M!$A$2:$B$98,2,FALSE),"")</f>
        <v>Este indicador mide el porcentaje de la inversión nacional a escala comunal en la que participa el municipio como institución contratante, el cálculo de este indicador representa un promedio móvil en base a los años 2014 al 2018. El rol del municipio como institución contratante garantiza su participación en las decisiones de inversión que nacen en esta y otras escalas superiores. Para esto se toma la base de datos del Portal GEO-CGR Control Ciudadano de Obras, entregada directamente por Contraloría General de la República (CGR), en la cual se almacena la inversión en obras públicas que realizan las entidades de la Administración del Estado en todo el territorio nacional, incluyendo los niveles sectorial, regional, provincial y comunal (en la actualidad existe una resolución que obliga a las instituciones reportar e informar periódicamente a la CGR). Para el cálculo del indicador, de esta base se considera la inversión comunal en la que aparece el municipio, alguna de sus direcciones, corporaciones o departamentos como servicio contratante y se divide sobre el total de la inversión nacional que recae en la comuna.</v>
      </c>
      <c r="I59" s="464" t="str">
        <f>IFERROR(VLOOKUP(I$2,IG_1_M!$A$2:$B$98,2,FALSE),"")</f>
        <v>Análisis de Inversión</v>
      </c>
      <c r="J59" s="464" t="str">
        <f>IFERROR(VLOOKUP(J$2,IG_1_M!$A$2:$B$98,2,FALSE),"")</f>
        <v xml:space="preserve">117 comunas </v>
      </c>
      <c r="K59" s="464" t="str">
        <f>IFERROR(VLOOKUP(K$2,IG_1_M!$A$2:$B$98,2,FALSE),"")</f>
        <v xml:space="preserve">117 comunas </v>
      </c>
      <c r="L59" s="464" t="str">
        <f>IFERROR(VLOOKUP(L$2,IG_1_M!$A$2:$B$98,2,FALSE),"")</f>
        <v>Porcentaje</v>
      </c>
      <c r="M59" s="467">
        <f>IFERROR(VLOOKUP(M$2,IG_1_M!$A$2:$B$98,2,FALSE),"")</f>
        <v>43102</v>
      </c>
      <c r="N59" s="467">
        <f>IFERROR(VLOOKUP(N$2,IG_1_M!$A$2:$B$98,2,FALSE),"")</f>
        <v>43731</v>
      </c>
      <c r="O59" s="464" t="str">
        <f>IFERROR(VLOOKUP(O$2,IG_1_M!$A$2:$B$98,2,FALSE),"")</f>
        <v>Anual</v>
      </c>
      <c r="P59" s="464" t="str">
        <f>IFERROR(VLOOKUP(P$2,IG_1_M!$A$2:$B$98,2,FALSE),"")</f>
        <v>Inversión pública - Obras públicas</v>
      </c>
      <c r="Q59" s="464" t="str">
        <f>IFERROR(VLOOKUP(Q$2,IG_1_M!$A$2:$B$98,2,FALSE),"")</f>
        <v>Economía</v>
      </c>
      <c r="R59" s="464" t="str">
        <f>IFERROR(VLOOKUP(R$2,IG_1_M!$A$2:$B$98,2,FALSE),"")</f>
        <v>Instituto Nacional de Estadísticas (INE)</v>
      </c>
      <c r="S59" s="109" t="str">
        <f>IFERROR(VLOOKUP(S$2,IG_1_M!$A$2:$B$98,2,FALSE),"")</f>
        <v xml:space="preserve">No se identifican limitaciones para el cálculo del indicador a la fecha de su actualización. </v>
      </c>
      <c r="T59" s="109" t="str">
        <f>IFERROR(VLOOKUP(T$2,IG_1_M!$A$2:$B$98,2,FALSE),"")</f>
        <v>No tiene</v>
      </c>
      <c r="U59" s="464" t="str">
        <f>IFERROR(VLOOKUP(U$2,IG_1_M!$A$2:$B$98,2,FALSE),"")</f>
        <v>Montos de inversión nacional a escala comunal en la que participa el municipio como institución contratante</v>
      </c>
      <c r="V59" s="464" t="str">
        <f>IFERROR(VLOOKUP(V$2,IG_1_M!$A$2:$B$98,2,FALSE),"")</f>
        <v>CGR</v>
      </c>
      <c r="W59" s="464" t="str">
        <f>IFERROR(VLOOKUP(W$2,IG_1_M!$A$2:$B$98,2,FALSE),"")</f>
        <v>2014-2018</v>
      </c>
      <c r="X59" s="464" t="str">
        <f>IFERROR(VLOOKUP(X$2,IG_1_M!$A$2:$B$98,2,FALSE),"")</f>
        <v>Comunal</v>
      </c>
      <c r="Y59" s="464" t="str">
        <f>IFERROR(VLOOKUP(Y$2,IG_1_M!$A$2:$B$98,2,FALSE),"")</f>
        <v>Montos totales de inversión de obras públicas que realizan las entidades de la Administración del Estado en la comuna</v>
      </c>
      <c r="Z59" s="464" t="str">
        <f>IFERROR(VLOOKUP(Z$2,IG_1_M!$A$2:$B$98,2,FALSE),"")</f>
        <v>CGR</v>
      </c>
      <c r="AA59" s="464" t="str">
        <f>IFERROR(VLOOKUP(AA$2,IG_1_M!$A$2:$B$98,2,FALSE),"")</f>
        <v>2014-2018</v>
      </c>
      <c r="AB59" s="464" t="str">
        <f>IFERROR(VLOOKUP(AB$2,IG_1_M!$A$2:$B$98,2,FALSE),"")</f>
        <v>Comunal</v>
      </c>
      <c r="AC59" s="464"/>
      <c r="AD59" s="464"/>
      <c r="AE59" s="464"/>
      <c r="AF59" s="464"/>
      <c r="AG59" s="464" t="str">
        <f>IFERROR(VLOOKUP(AG$2,IG_1_M!$A$2:$B$98,2,FALSE),"")</f>
        <v/>
      </c>
      <c r="AH59" s="464" t="str">
        <f>IFERROR(VLOOKUP(AH$2,IG_1_M!$A$2:$B$98,2,FALSE),"")</f>
        <v/>
      </c>
      <c r="AI59" s="464" t="str">
        <f>IFERROR(VLOOKUP(AI$2,IG_1_M!$A$2:$B$98,2,FALSE),"")</f>
        <v/>
      </c>
      <c r="AJ59" s="464" t="str">
        <f>IFERROR(VLOOKUP(AJ$2,IG_1_M!$A$2:$B$98,2,FALSE),"")</f>
        <v/>
      </c>
    </row>
    <row r="60" spans="1:36" ht="60" x14ac:dyDescent="0.25">
      <c r="A60" s="464" t="str">
        <f>IFERROR(VLOOKUP(A$2,IG_66_M!$A$2:$B$98,2,FALSE),"")</f>
        <v>IG_66</v>
      </c>
      <c r="B60" s="464" t="str">
        <f>IFERROR(VLOOKUP(B$2,IG_66_M!$A$2:$B$98,2,FALSE),"")</f>
        <v>5. Más y mejor planificación de ciudades y regiones</v>
      </c>
      <c r="C60" s="464" t="str">
        <f>IFERROR(VLOOKUP(C$2,IG_66_M!$A$2:$B$98,2,FALSE),"")</f>
        <v>Planificación urbana</v>
      </c>
      <c r="D60" s="464" t="str">
        <f>IFERROR(VLOOKUP(D$2,IG_66_M!$A$2:$B$98,2,FALSE),"")</f>
        <v>Plan regulador comunal actualizado</v>
      </c>
      <c r="E60" s="464" t="str">
        <f>IFERROR(VLOOKUP(E$2,IG_66_M!$A$2:$B$98,2,FALSE),"")</f>
        <v>Estructural</v>
      </c>
      <c r="F60" s="464">
        <f>IFERROR(VLOOKUP(F$2,IG_66_M!$A$2:$B$98,2,FALSE),"")</f>
        <v>2018</v>
      </c>
      <c r="G60" s="464" t="str">
        <f>IFERROR(VLOOKUP(G$2,IG_66_M!$A$2:$B$98,2,FALSE),"")</f>
        <v>Comunal</v>
      </c>
      <c r="H60" s="109" t="str">
        <f>IFERROR(VLOOKUP(H$2,IG_66_M!$A$2:$B$98,2,FALSE),"")</f>
        <v>Este indicador permite evaluar si es que una comuna cuenta con plan regulador comunal actualizado (aprobado o modificado en los últimos 10 años) permitiendo establecer directrices claras sobre futuros crecimientos y transformaciones urbanas. Dentro de las modificaciones importantes se consideran la modificación en más de una zona y respecto a más de una norma urbanística, además de las modificaciones de áreas de riesgo. No se consideran modificaciones importantes, por ejemplo, las enmiendas, modificaciones a territorios acotados o con desafectación de declaratorias de utilidad pública efectuadas en los últimos 10 años.</v>
      </c>
      <c r="I60" s="464" t="str">
        <f>IFERROR(VLOOKUP(I$2,IG_66_M!$A$2:$B$98,2,FALSE),"")</f>
        <v>Análisis de documentos</v>
      </c>
      <c r="J60" s="464" t="str">
        <f>IFERROR(VLOOKUP(J$2,IG_66_M!$A$2:$B$98,2,FALSE),"")</f>
        <v>117 comunas</v>
      </c>
      <c r="K60" s="464" t="str">
        <f>IFERROR(VLOOKUP(K$2,IG_66_M!$A$2:$B$98,2,FALSE),"")</f>
        <v>117 comunas</v>
      </c>
      <c r="L60" s="464" t="str">
        <f>IFERROR(VLOOKUP(L$2,IG_66_M!$A$2:$B$98,2,FALSE),"")</f>
        <v>Sí o No</v>
      </c>
      <c r="M60" s="109">
        <f>IFERROR(VLOOKUP(M$2,IG_66_M!$A$2:$B$98,2,FALSE),"")</f>
        <v>43193</v>
      </c>
      <c r="N60" s="109">
        <f>IFERROR(VLOOKUP(N$2,IG_66_M!$A$2:$B$98,2,FALSE),"")</f>
        <v>43671</v>
      </c>
      <c r="O60" s="464" t="str">
        <f>IFERROR(VLOOKUP(O$2,IG_66_M!$A$2:$B$98,2,FALSE),"")</f>
        <v>Según disponibilidad de la fuente</v>
      </c>
      <c r="P60" s="464" t="str">
        <f>IFERROR(VLOOKUP(P$2,IG_66_M!$A$2:$B$98,2,FALSE),"")</f>
        <v>Plan Regulador Comunal</v>
      </c>
      <c r="Q60" s="464" t="str">
        <f>IFERROR(VLOOKUP(Q$2,IG_66_M!$A$2:$B$98,2,FALSE),"")</f>
        <v>Planificación urbana</v>
      </c>
      <c r="R60" s="464" t="str">
        <f>IFERROR(VLOOKUP(R$2,IG_66_M!$A$2:$B$98,2,FALSE),"")</f>
        <v>Instituto Nacional de Estadísticas (INE)</v>
      </c>
      <c r="S60" s="109" t="str">
        <f>IFERROR(VLOOKUP(S$2,IG_66_M!$A$2:$B$98,2,FALSE),"")</f>
        <v>En algunos casos, existe un grado de desactualización entre el último Plan Regulador Comunal aprobado y el disponible en la página web del MINVU.</v>
      </c>
      <c r="T60" s="109" t="str">
        <f>IFERROR(VLOOKUP(T$2,IG_66_M!$A$2:$B$98,2,FALSE),"")</f>
        <v>No tiene</v>
      </c>
      <c r="U60" s="464" t="str">
        <f>IFERROR(VLOOKUP(U$2,IG_66_M!$A$2:$B$98,2,FALSE),"")</f>
        <v>Plan Regulador Comunal</v>
      </c>
      <c r="V60" s="464" t="str">
        <f>IFERROR(VLOOKUP(V$2,IG_66_M!$A$2:$B$98,2,FALSE),"")</f>
        <v>Ministerio de Vivienda y Urbanismo (MINVU), Diario Oficial y Municipios</v>
      </c>
      <c r="W60" s="464">
        <f>IFERROR(VLOOKUP(W$2,IG_66_M!$A$2:$B$98,2,FALSE),"")</f>
        <v>2018</v>
      </c>
      <c r="X60" s="464" t="str">
        <f>IFERROR(VLOOKUP(X$2,IG_66_M!$A$2:$B$98,2,FALSE),"")</f>
        <v>Comunal</v>
      </c>
      <c r="Y60" s="464"/>
      <c r="Z60" s="464"/>
      <c r="AA60" s="464"/>
      <c r="AB60" s="464"/>
      <c r="AC60" s="464"/>
      <c r="AD60" s="464"/>
      <c r="AE60" s="464"/>
      <c r="AF60" s="464"/>
      <c r="AG60" s="464" t="str">
        <f>IFERROR(VLOOKUP(AG$2,IG_66_M!$A$2:$B$98,2,FALSE),"")</f>
        <v/>
      </c>
      <c r="AH60" s="464" t="str">
        <f>IFERROR(VLOOKUP(AH$2,IG_66_M!$A$2:$B$98,2,FALSE),"")</f>
        <v/>
      </c>
      <c r="AI60" s="464" t="str">
        <f>IFERROR(VLOOKUP(AI$2,IG_66_M!$A$2:$B$98,2,FALSE),"")</f>
        <v/>
      </c>
      <c r="AJ60" s="464" t="str">
        <f>IFERROR(VLOOKUP(AJ$2,IG_66_M!$A$2:$B$98,2,FALSE),"")</f>
        <v/>
      </c>
    </row>
    <row r="61" spans="1:36" ht="84" x14ac:dyDescent="0.25">
      <c r="A61" s="464" t="str">
        <f>IFERROR(VLOOKUP(A$2,DE_3_M!$A$2:$B$98,2,FALSE),"")</f>
        <v>DE_3</v>
      </c>
      <c r="B61" s="464" t="str">
        <f>IFERROR(VLOOKUP(B$2,DE_3_M!$A$2:$B$98,2,FALSE),"")</f>
        <v>6. Mayor crecimiento económico inclusivo y sostenible para el desarrollo urbano</v>
      </c>
      <c r="C61" s="464" t="str">
        <f>IFERROR(VLOOKUP(C$2,DE_3_M!$A$2:$B$98,2,FALSE),"")</f>
        <v>Autonomía y gestión municipal</v>
      </c>
      <c r="D61" s="464" t="str">
        <f>IFERROR(VLOOKUP(D$2,DE_3_M!$A$2:$B$98,2,FALSE),"")</f>
        <v>Participación del Fondo Común Municipal (FCM) en el ingreso municipal total (descontadas las transferencias)</v>
      </c>
      <c r="E61" s="464" t="str">
        <f>IFERROR(VLOOKUP(E$2,DE_3_M!$A$2:$B$98,2,FALSE),"")</f>
        <v>Estructural</v>
      </c>
      <c r="F61" s="464">
        <f>IFERROR(VLOOKUP(F$2,DE_3_M!$A$2:$B$98,2,FALSE),"")</f>
        <v>2018</v>
      </c>
      <c r="G61" s="464" t="str">
        <f>IFERROR(VLOOKUP(G$2,DE_3_M!$A$2:$B$98,2,FALSE),"")</f>
        <v>Comunal</v>
      </c>
      <c r="H61" s="109" t="str">
        <f>IFERROR(VLOOKUP(H$2,DE_3_M!$A$2:$B$98,2,FALSE),"")</f>
        <v>Este indicador mide el porcentaje que representan los ingresos recibidos del Fondo Común Municipal (FCM) en los ingresos municipales totales, descontando las transferencias e indica la dependencia o independencia financiera para la gestión municipal. En este sentido, los recursos con que cuentan las municipalidades son fundamentales para asegurar una adecuada gestión y dada la estructura de la captación de recursos por parte de las municipalidades, la mayoría no consigue cubrir sus presupuestos con la recaudación.</v>
      </c>
      <c r="I61" s="464" t="str">
        <f>IFERROR(VLOOKUP(I$2,DE_3_M!$A$2:$B$98,2,FALSE),"")</f>
        <v>Análisis de base de datos</v>
      </c>
      <c r="J61" s="464" t="str">
        <f>IFERROR(VLOOKUP(J$2,DE_3_M!$A$2:$B$98,2,FALSE),"")</f>
        <v>117 comunas</v>
      </c>
      <c r="K61" s="464" t="str">
        <f>IFERROR(VLOOKUP(K$2,DE_3_M!$A$2:$B$98,2,FALSE),"")</f>
        <v>117 comunas</v>
      </c>
      <c r="L61" s="464" t="str">
        <f>IFERROR(VLOOKUP(L$2,DE_3_M!$A$2:$B$98,2,FALSE),"")</f>
        <v>Porcentaje</v>
      </c>
      <c r="M61" s="467">
        <f>IFERROR(VLOOKUP(M$2,DE_3_M!$A$2:$B$98,2,FALSE),"")</f>
        <v>43286</v>
      </c>
      <c r="N61" s="467">
        <f>IFERROR(VLOOKUP(N$2,DE_3_M!$A$2:$B$98,2,FALSE),"")</f>
        <v>43667</v>
      </c>
      <c r="O61" s="464" t="str">
        <f>IFERROR(VLOOKUP(O$2,DE_3_M!$A$2:$B$98,2,FALSE),"")</f>
        <v>Anual</v>
      </c>
      <c r="P61" s="464" t="str">
        <f>IFERROR(VLOOKUP(P$2,DE_3_M!$A$2:$B$98,2,FALSE),"")</f>
        <v>FCM - Autonomía municipal- Gestión municipal</v>
      </c>
      <c r="Q61" s="464" t="str">
        <f>IFERROR(VLOOKUP(Q$2,DE_3_M!$A$2:$B$98,2,FALSE),"")</f>
        <v>Economía</v>
      </c>
      <c r="R61" s="464" t="str">
        <f>IFERROR(VLOOKUP(R$2,DE_3_M!$A$2:$B$98,2,FALSE),"")</f>
        <v>Instituto Nacional de Estadísticas (INE)</v>
      </c>
      <c r="S61" s="109" t="str">
        <f>IFERROR(VLOOKUP(S$2,DE_3_M!$A$2:$B$98,2,FALSE),"")</f>
        <v>No se identifican limitaciones para el cálculo del indicador a la fecha de su actualización.</v>
      </c>
      <c r="T61" s="109" t="str">
        <f>IFERROR(VLOOKUP(T$2,DE_3_M!$A$2:$B$98,2,FALSE),"")</f>
        <v>No tiene</v>
      </c>
      <c r="U61" s="464" t="str">
        <f>IFERROR(VLOOKUP(U$2,DE_3_M!$A$2:$B$98,2,FALSE),"")</f>
        <v>Ingresos recibidos del FCM</v>
      </c>
      <c r="V61" s="464" t="str">
        <f>IFERROR(VLOOKUP(V$2,DE_3_M!$A$2:$B$98,2,FALSE),"")</f>
        <v>Subsecretaría de Desarrollo Regional y Administración (SUBDERE)- Sistema Nacional de Información Municipal (SINIM)</v>
      </c>
      <c r="W61" s="464">
        <f>IFERROR(VLOOKUP(W$2,DE_3_M!$A$2:$B$98,2,FALSE),"")</f>
        <v>2018</v>
      </c>
      <c r="X61" s="464" t="str">
        <f>IFERROR(VLOOKUP(X$2,DE_3_M!$A$2:$B$98,2,FALSE),"")</f>
        <v>Comunal</v>
      </c>
      <c r="Y61" s="464" t="str">
        <f>IFERROR(VLOOKUP(Y$2,DE_3_M!$A$2:$B$98,2,FALSE),"")</f>
        <v>Ingreso municipal total (descontadas las transferencias)</v>
      </c>
      <c r="Z61" s="464" t="str">
        <f>IFERROR(VLOOKUP(Z$2,DE_3_M!$A$2:$B$98,2,FALSE),"")</f>
        <v>SUBDERE</v>
      </c>
      <c r="AA61" s="464">
        <f>IFERROR(VLOOKUP(AA$2,DE_3_M!$A$2:$B$98,2,FALSE),"")</f>
        <v>2018</v>
      </c>
      <c r="AB61" s="464" t="str">
        <f>IFERROR(VLOOKUP(AB$2,DE_3_M!$A$2:$B$98,2,FALSE),"")</f>
        <v>Comunal</v>
      </c>
      <c r="AC61" s="464"/>
      <c r="AD61" s="464"/>
      <c r="AE61" s="464"/>
      <c r="AF61" s="464"/>
      <c r="AG61" s="464" t="str">
        <f>IFERROR(VLOOKUP(AG$2,DE_3_M!$A$2:$B$98,2,FALSE),"")</f>
        <v/>
      </c>
      <c r="AH61" s="464" t="str">
        <f>IFERROR(VLOOKUP(AH$2,DE_3_M!$A$2:$B$98,2,FALSE),"")</f>
        <v/>
      </c>
      <c r="AI61" s="464" t="str">
        <f>IFERROR(VLOOKUP(AI$2,DE_3_M!$A$2:$B$98,2,FALSE),"")</f>
        <v/>
      </c>
      <c r="AJ61" s="464" t="str">
        <f>IFERROR(VLOOKUP(AJ$2,DE_3_M!$A$2:$B$98,2,FALSE),"")</f>
        <v/>
      </c>
    </row>
    <row r="62" spans="1:36" ht="72" x14ac:dyDescent="0.25">
      <c r="A62" s="464" t="str">
        <f>IFERROR(VLOOKUP(A$2,DE_99_M!$A$2:$B$98,2,FALSE),"")</f>
        <v>DE_99</v>
      </c>
      <c r="B62" s="464" t="str">
        <f>IFERROR(VLOOKUP(B$2,DE_99_M!$A$2:$B$98,2,FALSE),"")</f>
        <v>6. Mayor crecimiento económico inclusivo y sostenible para el desarrollo urbano</v>
      </c>
      <c r="C62" s="464" t="str">
        <f>IFERROR(VLOOKUP(C$2,DE_99_M!$A$2:$B$98,2,FALSE),"")</f>
        <v>Estado y calidad del mercado laboral</v>
      </c>
      <c r="D62" s="464" t="str">
        <f>IFERROR(VLOOKUP(D$2,DE_99_M!$A$2:$B$98,2,FALSE),"")</f>
        <v>Porcentaje de ocupados que trabajan en el sector primario</v>
      </c>
      <c r="E62" s="464" t="str">
        <f>IFERROR(VLOOKUP(E$2,DE_99_M!$A$2:$B$98,2,FALSE),"")</f>
        <v>Complementario</v>
      </c>
      <c r="F62" s="464">
        <f>IFERROR(VLOOKUP(F$2,DE_99_M!$A$2:$B$98,2,FALSE),"")</f>
        <v>2018</v>
      </c>
      <c r="G62" s="464" t="str">
        <f>IFERROR(VLOOKUP(G$2,DE_99_M!$A$2:$B$98,2,FALSE),"")</f>
        <v>Ciudad</v>
      </c>
      <c r="H62" s="109" t="str">
        <f>IFERROR(VLOOKUP(H$2,DE_99_M!$A$2:$B$98,2,FALSE),"")</f>
        <v>Este indicador representa el número de personas ocupadas que trabajan en el sector primario de la economía respecto del total de ocupados. Se incluye la población que se desempeña en las ramas económicas de: agricultura, ganadería, caza y silvicultura, pesca, además de explotación de minas y canteras, por ciudades.</v>
      </c>
      <c r="I62" s="464" t="str">
        <f>IFERROR(VLOOKUP(I$2,DE_99_M!$A$2:$B$98,2,FALSE),"")</f>
        <v>Análisis y procesamiento de base de datos</v>
      </c>
      <c r="J62" s="464" t="str">
        <f>IFERROR(VLOOKUP(J$2,DE_99_M!$A$2:$B$98,2,FALSE),"")</f>
        <v>33 ciudades definidas por el Encuesta Nacional de Empleo</v>
      </c>
      <c r="K62" s="464" t="str">
        <f>IFERROR(VLOOKUP(K$2,DE_99_M!$A$2:$B$98,2,FALSE),"")</f>
        <v>33 ciudades definidas por el Encuesta Nacional de Empleo</v>
      </c>
      <c r="L62" s="464" t="str">
        <f>IFERROR(VLOOKUP(L$2,DE_99_M!$A$2:$B$98,2,FALSE),"")</f>
        <v>Porcentaje</v>
      </c>
      <c r="M62" s="467">
        <f>IFERROR(VLOOKUP(M$2,DE_99_M!$A$2:$B$98,2,FALSE),"")</f>
        <v>43084</v>
      </c>
      <c r="N62" s="467">
        <f>IFERROR(VLOOKUP(N$2,DE_99_M!$A$2:$B$98,2,FALSE),"")</f>
        <v>43707</v>
      </c>
      <c r="O62" s="464" t="str">
        <f>IFERROR(VLOOKUP(O$2,DE_99_M!$A$2:$B$98,2,FALSE),"")</f>
        <v>Anual</v>
      </c>
      <c r="P62" s="464" t="str">
        <f>IFERROR(VLOOKUP(P$2,DE_99_M!$A$2:$B$98,2,FALSE),"")</f>
        <v>Ocupados en el sector económico primario - Empleo - Ocupados</v>
      </c>
      <c r="Q62" s="464" t="str">
        <f>IFERROR(VLOOKUP(Q$2,DE_99_M!$A$2:$B$98,2,FALSE),"")</f>
        <v>Economía</v>
      </c>
      <c r="R62" s="464" t="str">
        <f>IFERROR(VLOOKUP(R$2,DE_99_M!$A$2:$B$98,2,FALSE),"")</f>
        <v>Instituto Nacional de Estadísticas (INE)</v>
      </c>
      <c r="S62" s="109" t="str">
        <f>IFERROR(VLOOKUP(S$2,DE_99_M!$A$2:$B$98,2,FALSE),"")</f>
        <v>Hasta fines del año 2019 las estadísticas laborales del INE se diseminaban, entre otros niveles de desagregación territorial, en 33 ciudades; considerando como base el Marco Muestral del Censo 2002. En 2020 se actualizaron los factores de expansión de la encuesta con las proyecciones de población del Censo 2017, determinándose que las 33 ciudades ya no eran representativas. A partir del 2020, la información será diseminada en 4 grandes conurbaciones.</v>
      </c>
      <c r="T62" s="109" t="str">
        <f>IFERROR(VLOOKUP(T$2,DE_99_M!$A$2:$B$98,2,FALSE),"")</f>
        <v>DE_18, DE_98, DE_100, DE_101.</v>
      </c>
      <c r="U62" s="464" t="str">
        <f>IFERROR(VLOOKUP(U$2,DE_99_M!$A$2:$B$98,2,FALSE),"")</f>
        <v>Número de personas ocupadas en el sector agricultura, caza, silvicultura y pesca</v>
      </c>
      <c r="V62" s="464" t="str">
        <f>IFERROR(VLOOKUP(V$2,DE_99_M!$A$2:$B$98,2,FALSE),"")</f>
        <v>INE</v>
      </c>
      <c r="W62" s="464">
        <f>IFERROR(VLOOKUP(W$2,DE_99_M!$A$2:$B$98,2,FALSE),"")</f>
        <v>2018</v>
      </c>
      <c r="X62" s="464" t="str">
        <f>IFERROR(VLOOKUP(X$2,DE_99_M!$A$2:$B$98,2,FALSE),"")</f>
        <v>Ciudad</v>
      </c>
      <c r="Y62" s="464" t="str">
        <f>IFERROR(VLOOKUP(Y$2,DE_99_M!$A$2:$B$98,2,FALSE),"")</f>
        <v xml:space="preserve">Número de personas ocupadas en el sector explotación de minas y canteras </v>
      </c>
      <c r="Z62" s="464" t="str">
        <f>IFERROR(VLOOKUP(Z$2,DE_99_M!$A$2:$B$98,2,FALSE),"")</f>
        <v>INE</v>
      </c>
      <c r="AA62" s="464">
        <f>IFERROR(VLOOKUP(AA$2,DE_99_M!$A$2:$B$98,2,FALSE),"")</f>
        <v>2018</v>
      </c>
      <c r="AB62" s="464" t="str">
        <f>IFERROR(VLOOKUP(AB$2,DE_99_M!$A$2:$B$98,2,FALSE),"")</f>
        <v>Ciudades definidas por la base original</v>
      </c>
      <c r="AC62" s="464"/>
      <c r="AD62" s="464"/>
      <c r="AE62" s="464"/>
      <c r="AF62" s="464"/>
      <c r="AG62" s="464" t="str">
        <f>IFERROR(VLOOKUP(AG$2,DE_99_M!$A$2:$B$98,2,FALSE),"")</f>
        <v/>
      </c>
      <c r="AH62" s="464" t="str">
        <f>IFERROR(VLOOKUP(AH$2,DE_99_M!$A$2:$B$98,2,FALSE),"")</f>
        <v/>
      </c>
      <c r="AI62" s="464" t="str">
        <f>IFERROR(VLOOKUP(AI$2,DE_99_M!$A$2:$B$98,2,FALSE),"")</f>
        <v/>
      </c>
      <c r="AJ62" s="464" t="str">
        <f>IFERROR(VLOOKUP(AJ$2,DE_99_M!$A$2:$B$98,2,FALSE),"")</f>
        <v/>
      </c>
    </row>
    <row r="63" spans="1:36" ht="72" x14ac:dyDescent="0.25">
      <c r="A63" s="464" t="str">
        <f>IFERROR(VLOOKUP(A$2,DE_100_M!$A$2:$B$98,2,FALSE),"")</f>
        <v>DE_100</v>
      </c>
      <c r="B63" s="464" t="str">
        <f>IFERROR(VLOOKUP(B$2,DE_100_M!$A$2:$B$98,2,FALSE),"")</f>
        <v>6. Mayor crecimiento económico inclusivo y sostenible para el desarrollo urbano</v>
      </c>
      <c r="C63" s="464" t="str">
        <f>IFERROR(VLOOKUP(C$2,DE_100_M!$A$2:$B$98,2,FALSE),"")</f>
        <v>Estado y calidad del mercado laboral</v>
      </c>
      <c r="D63" s="464" t="str">
        <f>IFERROR(VLOOKUP(D$2,DE_100_M!$A$2:$B$98,2,FALSE),"")</f>
        <v>Porcentaje de ocupados que trabajan en el sector secundario</v>
      </c>
      <c r="E63" s="464" t="str">
        <f>IFERROR(VLOOKUP(E$2,DE_100_M!$A$2:$B$98,2,FALSE),"")</f>
        <v>Complementario</v>
      </c>
      <c r="F63" s="464">
        <f>IFERROR(VLOOKUP(F$2,DE_100_M!$A$2:$B$98,2,FALSE),"")</f>
        <v>2018</v>
      </c>
      <c r="G63" s="464" t="str">
        <f>IFERROR(VLOOKUP(G$2,DE_100_M!$A$2:$B$98,2,FALSE),"")</f>
        <v>Ciudad</v>
      </c>
      <c r="H63" s="109" t="str">
        <f>IFERROR(VLOOKUP(H$2,DE_100_M!$A$2:$B$98,2,FALSE),"")</f>
        <v>Este indicador representa el número de personas ocupadas que trabajan en el sector secundario de la economía respecto de la población total declarada como ocupados. Se incluye la población que se desempeña en las ramas económicas industrial-manufacturero y construcción. Este indicador da cuenta de la vocación industrial de la ciudad e igualmente da cuenta del grado de actividad constructiva.</v>
      </c>
      <c r="I63" s="464" t="str">
        <f>IFERROR(VLOOKUP(I$2,DE_100_M!$A$2:$B$98,2,FALSE),"")</f>
        <v>Análisis y procesamiento de base de datos</v>
      </c>
      <c r="J63" s="464" t="str">
        <f>IFERROR(VLOOKUP(J$2,DE_100_M!$A$2:$B$98,2,FALSE),"")</f>
        <v>33 ciudades definidas por el Encuesta Nacional de Empleo</v>
      </c>
      <c r="K63" s="464" t="str">
        <f>IFERROR(VLOOKUP(K$2,DE_100_M!$A$2:$B$98,2,FALSE),"")</f>
        <v>33 ciudades definidas por el Encuesta Nacional de Empleo</v>
      </c>
      <c r="L63" s="464" t="str">
        <f>IFERROR(VLOOKUP(L$2,DE_100_M!$A$2:$B$98,2,FALSE),"")</f>
        <v>Porcentaje</v>
      </c>
      <c r="M63" s="467">
        <f>IFERROR(VLOOKUP(M$2,DE_100_M!$A$2:$B$98,2,FALSE),"")</f>
        <v>43084</v>
      </c>
      <c r="N63" s="467">
        <f>IFERROR(VLOOKUP(N$2,DE_100_M!$A$2:$B$98,2,FALSE),"")</f>
        <v>43707</v>
      </c>
      <c r="O63" s="464" t="str">
        <f>IFERROR(VLOOKUP(O$2,DE_100_M!$A$2:$B$98,2,FALSE),"")</f>
        <v>Anual</v>
      </c>
      <c r="P63" s="464" t="str">
        <f>IFERROR(VLOOKUP(P$2,DE_100_M!$A$2:$B$98,2,FALSE),"")</f>
        <v>Ocupados en el sector económico secundario - Empleo - Ocupados</v>
      </c>
      <c r="Q63" s="464" t="str">
        <f>IFERROR(VLOOKUP(Q$2,DE_100_M!$A$2:$B$98,2,FALSE),"")</f>
        <v>Economía</v>
      </c>
      <c r="R63" s="464" t="str">
        <f>IFERROR(VLOOKUP(R$2,DE_100_M!$A$2:$B$98,2,FALSE),"")</f>
        <v>Instituto Nacional de Estadísticas (INE)</v>
      </c>
      <c r="S63" s="109" t="str">
        <f>IFERROR(VLOOKUP(S$2,DE_100_M!$A$2:$B$98,2,FALSE),"")</f>
        <v>Hasta fines del año 2019 las estadísticas laborales del INE se diseminaban, entre otros niveles de desagregación territorial, en 33 ciudades; considerando como base el Marco Muestral del Censo 2002. En 2020 se actualizaron los factores de expansión de la encuesta con las proyecciones de población del Censo 2017, determinándose que las 33 ciudades ya no eran representativas. A partir del 2020, la información será diseminada en 4 grandes conurbaciones.</v>
      </c>
      <c r="T63" s="109" t="str">
        <f>IFERROR(VLOOKUP(T$2,DE_100_M!$A$2:$B$98,2,FALSE),"")</f>
        <v>DE_18, DE_98, DE_99, DE_101.</v>
      </c>
      <c r="U63" s="464" t="str">
        <f>IFERROR(VLOOKUP(U$2,DE_100_M!$A$2:$B$98,2,FALSE),"")</f>
        <v>Número de personas ocupadas en el sector construcción</v>
      </c>
      <c r="V63" s="464" t="str">
        <f>IFERROR(VLOOKUP(V$2,DE_100_M!$A$2:$B$98,2,FALSE),"")</f>
        <v>INE</v>
      </c>
      <c r="W63" s="464">
        <f>IFERROR(VLOOKUP(W$2,DE_100_M!$A$2:$B$98,2,FALSE),"")</f>
        <v>2018</v>
      </c>
      <c r="X63" s="464" t="str">
        <f>IFERROR(VLOOKUP(X$2,DE_100_M!$A$2:$B$98,2,FALSE),"")</f>
        <v>Ciudades definidas por la base original</v>
      </c>
      <c r="Y63" s="464" t="str">
        <f>IFERROR(VLOOKUP(Y$2,DE_100_M!$A$2:$B$98,2,FALSE),"")</f>
        <v>Número de personas ocupadas en el sector industrial-manufacturero</v>
      </c>
      <c r="Z63" s="464" t="str">
        <f>IFERROR(VLOOKUP(Z$2,DE_100_M!$A$2:$B$98,2,FALSE),"")</f>
        <v>INE</v>
      </c>
      <c r="AA63" s="464">
        <f>IFERROR(VLOOKUP(AA$2,DE_100_M!$A$2:$B$98,2,FALSE),"")</f>
        <v>2018</v>
      </c>
      <c r="AB63" s="464" t="str">
        <f>IFERROR(VLOOKUP(AB$2,DE_100_M!$A$2:$B$98,2,FALSE),"")</f>
        <v>Ciudad</v>
      </c>
      <c r="AC63" s="464"/>
      <c r="AD63" s="464"/>
      <c r="AE63" s="464"/>
      <c r="AF63" s="464"/>
      <c r="AG63" s="464" t="str">
        <f>IFERROR(VLOOKUP(AG$2,DE_100_M!$A$2:$B$98,2,FALSE),"")</f>
        <v/>
      </c>
      <c r="AH63" s="464" t="str">
        <f>IFERROR(VLOOKUP(AH$2,DE_100_M!$A$2:$B$98,2,FALSE),"")</f>
        <v/>
      </c>
      <c r="AI63" s="464" t="str">
        <f>IFERROR(VLOOKUP(AI$2,DE_100_M!$A$2:$B$98,2,FALSE),"")</f>
        <v/>
      </c>
      <c r="AJ63" s="464" t="str">
        <f>IFERROR(VLOOKUP(AJ$2,DE_100_M!$A$2:$B$98,2,FALSE),"")</f>
        <v/>
      </c>
    </row>
    <row r="64" spans="1:36" ht="409.5" x14ac:dyDescent="0.25">
      <c r="A64" s="464" t="str">
        <f>IFERROR(VLOOKUP(A$2,DE_101_M!$A$2:$B$47,2,FALSE),"")</f>
        <v>DE_101</v>
      </c>
      <c r="B64" s="464" t="str">
        <f>IFERROR(VLOOKUP(B$2,DE_101_M!$A$2:$B$47,2,FALSE),"")</f>
        <v>6. Mayor crecimiento económico inclusivo y sostenible para el desarrollo urbano</v>
      </c>
      <c r="C64" s="464" t="str">
        <f>IFERROR(VLOOKUP(C$2,DE_101_M!$A$2:$B$47,2,FALSE),"")</f>
        <v>Estado y calidad del mercado laboral</v>
      </c>
      <c r="D64" s="464" t="str">
        <f>IFERROR(VLOOKUP(D$2,DE_101_M!$A$2:$B$47,2,FALSE),"")</f>
        <v>Porcentaje de ocupados que trabajan en el sector terciario</v>
      </c>
      <c r="E64" s="464" t="str">
        <f>IFERROR(VLOOKUP(E$2,DE_101_M!$A$2:$B$47,2,FALSE),"")</f>
        <v>Complementario</v>
      </c>
      <c r="F64" s="464">
        <f>IFERROR(VLOOKUP(F$2,DE_101_M!$A$2:$B$47,2,FALSE),"")</f>
        <v>2018</v>
      </c>
      <c r="G64" s="464" t="str">
        <f>IFERROR(VLOOKUP(G$2,DE_101_M!$A$2:$B$47,2,FALSE),"")</f>
        <v>Ciudad</v>
      </c>
      <c r="H64" s="109" t="str">
        <f>IFERROR(VLOOKUP(H$2,DE_101_M!$A$2:$B$47,2,FALSE),"")</f>
        <v>Este indicador representa el número de personas ocupadas que trabajan en el sector terciario de la economía respecto del total de ocupados (ver detalle en variable 1 requerida para la construcción del indicador). Por otro lado, constituye el complemento de los sectores productivos y muestra la vocación urbana hacia los servicios en el sentido amplio.</v>
      </c>
      <c r="I64" s="464" t="str">
        <f>IFERROR(VLOOKUP(I$2,DE_101_M!$A$2:$B$47,2,FALSE),"")</f>
        <v>Análisis y procesamiento de base de datos</v>
      </c>
      <c r="J64" s="464" t="str">
        <f>IFERROR(VLOOKUP(J$2,DE_101_M!$A$2:$B$47,2,FALSE),"")</f>
        <v>33 ciudades definidas por el Encuesta Nacional de Empleo</v>
      </c>
      <c r="K64" s="464" t="str">
        <f>IFERROR(VLOOKUP(K$2,DE_101_M!$A$2:$B$47,2,FALSE),"")</f>
        <v>33 ciudades definidas por el Encuesta Nacional de Empleo</v>
      </c>
      <c r="L64" s="464" t="str">
        <f>IFERROR(VLOOKUP(L$2,DE_101_M!$A$2:$B$47,2,FALSE),"")</f>
        <v>Porcentaje</v>
      </c>
      <c r="M64" s="467">
        <f>IFERROR(VLOOKUP(M$2,DE_101_M!$A$2:$B$47,2,FALSE),"")</f>
        <v>43084</v>
      </c>
      <c r="N64" s="467">
        <f>IFERROR(VLOOKUP(N$2,DE_101_M!$A$2:$B$47,2,FALSE),"")</f>
        <v>43707</v>
      </c>
      <c r="O64" s="464" t="str">
        <f>IFERROR(VLOOKUP(O$2,DE_101_M!$A$2:$B$47,2,FALSE),"")</f>
        <v>Anual</v>
      </c>
      <c r="P64" s="464" t="str">
        <f>IFERROR(VLOOKUP(P$2,DE_101_M!$A$2:$B$47,2,FALSE),"")</f>
        <v>Ocupados en el sector económico terciario - Empleo - Ocupados</v>
      </c>
      <c r="Q64" s="464" t="str">
        <f>IFERROR(VLOOKUP(Q$2,DE_101_M!$A$2:$B$47,2,FALSE),"")</f>
        <v>Economía</v>
      </c>
      <c r="R64" s="464" t="str">
        <f>IFERROR(VLOOKUP(R$2,DE_101_M!$A$2:$B$47,2,FALSE),"")</f>
        <v>Instituto Nacional de Estadísticas (INE)</v>
      </c>
      <c r="S64" s="109" t="str">
        <f>IFERROR(VLOOKUP(S$2,DE_101_M!$A$2:$B$47,2,FALSE),"")</f>
        <v>Hasta fines del año 2019 las estadísticas laborales del INE se diseminaban, entre otros niveles de desagregación territorial, en 33 ciudades; considerando como base el Marco Muestral del Censo 2002. En 2020 se actualizaron los factores de expansión de la encuesta con las proyecciones de población del Censo 2017, determinándose que las 33 ciudades ya no eran representativas. A partir del 2020, la información será diseminada en 4 grandes conurbaciones.</v>
      </c>
      <c r="T64" s="109" t="str">
        <f>IFERROR(VLOOKUP(T$2,DE_101_M!$A$2:$B$47,2,FALSE),"")</f>
        <v>DE_18, DE_98, DE_99, DE_100.</v>
      </c>
      <c r="U64" s="464" t="str">
        <f>IFERROR(VLOOKUP(U$2,DE_101_M!$A$2:$B$47,2,FALSE),"")</f>
        <v>Ocupados en los sectores de suministro de electricidad, gas, vapor y aire acondicionado; suministro de agua; alcantarillado, gestión de desechos y actividades de saneamiento; comercio; transporte y almacenamiento; alojamiento y servicios de comida; información y comunicación; actividades financieras y de seguros; actividades inmobiliarias; actividades profesionales, científicas y técnicas; actividades administrativas y servicios de apoyo; administración pública; enseñanza; servicios sociales y relacionados con la salud humana; artes, entretenimiento y recreación; otras actividades de servicios; actividades de los hogares en calidad de empleadores; actividades de organizaciones y órganos extraterritoriales.</v>
      </c>
      <c r="V64" s="464" t="str">
        <f>IFERROR(VLOOKUP(V$2,DE_101_M!$A$2:$B$47,2,FALSE),"")</f>
        <v>INE</v>
      </c>
      <c r="W64" s="464">
        <f>IFERROR(VLOOKUP(W$2,DE_101_M!$A$2:$B$47,2,FALSE),"")</f>
        <v>2018</v>
      </c>
      <c r="X64" s="464" t="str">
        <f>IFERROR(VLOOKUP(X$2,DE_101_M!$A$2:$B$47,2,FALSE),"")</f>
        <v>Ciudades definidas por la base original</v>
      </c>
      <c r="Y64" s="464"/>
      <c r="Z64" s="464"/>
      <c r="AA64" s="464"/>
      <c r="AB64" s="464"/>
      <c r="AC64" s="464"/>
      <c r="AD64" s="464"/>
      <c r="AE64" s="464"/>
      <c r="AF64" s="464"/>
      <c r="AG64" s="464" t="str">
        <f>IFERROR(VLOOKUP(AG$2,DE_101_M!$A$2:$B$47,2,FALSE),"")</f>
        <v/>
      </c>
      <c r="AH64" s="464" t="str">
        <f>IFERROR(VLOOKUP(AH$2,DE_101_M!$A$2:$B$47,2,FALSE),"")</f>
        <v/>
      </c>
      <c r="AI64" s="464" t="str">
        <f>IFERROR(VLOOKUP(AI$2,DE_101_M!$A$2:$B$47,2,FALSE),"")</f>
        <v/>
      </c>
      <c r="AJ64" s="464" t="str">
        <f>IFERROR(VLOOKUP(AJ$2,DE_101_M!$A$2:$B$47,2,FALSE),"")</f>
        <v/>
      </c>
    </row>
    <row r="65" spans="1:36" ht="72" x14ac:dyDescent="0.25">
      <c r="A65" s="464" t="str">
        <f>IFERROR(VLOOKUP(A$2,DE_18_M!$A$2:$B$98,2,FALSE),"")</f>
        <v>DE_18</v>
      </c>
      <c r="B65" s="464" t="str">
        <f>IFERROR(VLOOKUP(B$2,DE_18_M!$A$2:$B$98,2,FALSE),"")</f>
        <v>6. Mayor crecimiento económico inclusivo y sostenible para el desarrollo urbano</v>
      </c>
      <c r="C65" s="464" t="str">
        <f>IFERROR(VLOOKUP(C$2,DE_18_M!$A$2:$B$98,2,FALSE),"")</f>
        <v>Estado y calidad del mercado laboral</v>
      </c>
      <c r="D65" s="464" t="str">
        <f>IFERROR(VLOOKUP(D$2,DE_18_M!$A$2:$B$98,2,FALSE),"")</f>
        <v>Tasa de desocupación</v>
      </c>
      <c r="E65" s="464" t="str">
        <f>IFERROR(VLOOKUP(E$2,DE_18_M!$A$2:$B$98,2,FALSE),"")</f>
        <v>Estructural</v>
      </c>
      <c r="F65" s="464">
        <f>IFERROR(VLOOKUP(F$2,DE_18_M!$A$2:$B$98,2,FALSE),"")</f>
        <v>2018</v>
      </c>
      <c r="G65" s="464" t="str">
        <f>IFERROR(VLOOKUP(G$2,DE_18_M!$A$2:$B$98,2,FALSE),"")</f>
        <v>Ciudad</v>
      </c>
      <c r="H65" s="109" t="str">
        <f>IFERROR(VLOOKUP(H$2,DE_18_M!$A$2:$B$98,2,FALSE),"")</f>
        <v>Este indicador mide el porcentaje que representa el número de personas desocupadas respecto del total de la Población Económicamente Activa (PEA). La tasa de desocupación es un factor de primera importancia en el conocimiento de la economía local, dado que la existencia de oportunidades y de un nivel razonable de empleo asegura condiciones relativamente estables para el crecimiento urbano y para albergar la población que allí habita. De otra forma, una tasa alta de desocupación significaría pérdida de población y mal aprovechamiento de las condiciones del área urbana en cuestión. Cabe destacar que el cálculo de este indicador es validado por el Departamento de Estadísticas Laborales del Instituto Nacional de Estadísticas (INE).</v>
      </c>
      <c r="I65" s="464" t="str">
        <f>IFERROR(VLOOKUP(I$2,DE_18_M!$A$2:$B$98,2,FALSE),"")</f>
        <v>Análisis de bases de datos</v>
      </c>
      <c r="J65" s="464" t="str">
        <f>IFERROR(VLOOKUP(J$2,DE_18_M!$A$2:$B$98,2,FALSE),"")</f>
        <v>33 ciudades definidas por el Encuesta Nacional de Empleo</v>
      </c>
      <c r="K65" s="464" t="str">
        <f>IFERROR(VLOOKUP(K$2,DE_18_M!$A$2:$B$98,2,FALSE),"")</f>
        <v>33 ciudades definidas por el Encuesta Nacional de Empleo</v>
      </c>
      <c r="L65" s="464" t="str">
        <f>IFERROR(VLOOKUP(L$2,DE_18_M!$A$2:$B$98,2,FALSE),"")</f>
        <v>Porcentaje</v>
      </c>
      <c r="M65" s="467">
        <f>IFERROR(VLOOKUP(M$2,DE_18_M!$A$2:$B$98,2,FALSE),"")</f>
        <v>43559</v>
      </c>
      <c r="N65" s="467">
        <f>IFERROR(VLOOKUP(N$2,DE_18_M!$A$2:$B$98,2,FALSE),"")</f>
        <v>43667</v>
      </c>
      <c r="O65" s="464" t="str">
        <f>IFERROR(VLOOKUP(O$2,DE_18_M!$A$2:$B$98,2,FALSE),"")</f>
        <v>Anual</v>
      </c>
      <c r="P65" s="464" t="str">
        <f>IFERROR(VLOOKUP(P$2,DE_18_M!$A$2:$B$98,2,FALSE),"")</f>
        <v>Empleo- Desocupados- PEA</v>
      </c>
      <c r="Q65" s="464" t="str">
        <f>IFERROR(VLOOKUP(Q$2,DE_18_M!$A$2:$B$98,2,FALSE),"")</f>
        <v>Economía</v>
      </c>
      <c r="R65" s="464" t="str">
        <f>IFERROR(VLOOKUP(R$2,DE_18_M!$A$2:$B$98,2,FALSE),"")</f>
        <v>INE</v>
      </c>
      <c r="S65" s="109" t="str">
        <f>IFERROR(VLOOKUP(S$2,DE_18_M!$A$2:$B$98,2,FALSE),"")</f>
        <v>Hasta fines del año 2019 las estadísticas laborales del INE se diseminaban, entre otros niveles de desagregación territorial, en 33 ciudades; considerando como base el Marco Muestral del Censo 2002. En 2020 se actualizaron los factores de expansión de la encuesta con las proyecciones de población del Censo 2017, determinándose que las 33 ciudades ya no eran representativas. A partir del 2020, la información será diseminada en 4 grandes conurbaciones.</v>
      </c>
      <c r="T65" s="109" t="str">
        <f>IFERROR(VLOOKUP(T$2,DE_18_M!$A$2:$B$98,2,FALSE),"")</f>
        <v>DE_98, DE_99, DE_100, DE_101.</v>
      </c>
      <c r="U65" s="464" t="str">
        <f>IFERROR(VLOOKUP(U$2,DE_18_M!$A$2:$B$98,2,FALSE),"")</f>
        <v>Tasa de desocupación</v>
      </c>
      <c r="V65" s="464" t="str">
        <f>IFERROR(VLOOKUP(V$2,DE_18_M!$A$2:$B$98,2,FALSE),"")</f>
        <v>INE</v>
      </c>
      <c r="W65" s="464">
        <f>IFERROR(VLOOKUP(W$2,DE_18_M!$A$2:$B$98,2,FALSE),"")</f>
        <v>2018</v>
      </c>
      <c r="X65" s="464" t="str">
        <f>IFERROR(VLOOKUP(X$2,DE_18_M!$A$2:$B$98,2,FALSE),"")</f>
        <v>Ciudad</v>
      </c>
      <c r="Y65" s="464"/>
      <c r="Z65" s="464"/>
      <c r="AA65" s="464"/>
      <c r="AB65" s="464"/>
      <c r="AC65" s="464"/>
      <c r="AD65" s="464"/>
      <c r="AE65" s="464"/>
      <c r="AF65" s="464"/>
      <c r="AG65" s="464" t="str">
        <f>IFERROR(VLOOKUP(AG$2,DE_18_M!$A$2:$B$98,2,FALSE),"")</f>
        <v/>
      </c>
      <c r="AH65" s="464" t="str">
        <f>IFERROR(VLOOKUP(AH$2,DE_18_M!$A$2:$B$98,2,FALSE),"")</f>
        <v/>
      </c>
      <c r="AI65" s="464" t="str">
        <f>IFERROR(VLOOKUP(AI$2,DE_18_M!$A$2:$B$98,2,FALSE),"")</f>
        <v/>
      </c>
      <c r="AJ65" s="464" t="str">
        <f>IFERROR(VLOOKUP(AJ$2,DE_18_M!$A$2:$B$98,2,FALSE),"")</f>
        <v/>
      </c>
    </row>
    <row r="66" spans="1:36" ht="84" x14ac:dyDescent="0.25">
      <c r="A66" s="464" t="str">
        <f>IFERROR(VLOOKUP(A$2,DE_98_M!$A$2:$B$98,2,FALSE),"")</f>
        <v>DE_98</v>
      </c>
      <c r="B66" s="464" t="str">
        <f>IFERROR(VLOOKUP(B$2,DE_98_M!$A$2:$B$98,2,FALSE),"")</f>
        <v>6. Mayor crecimiento económico inclusivo y sostenible para el desarrollo urbano</v>
      </c>
      <c r="C66" s="464" t="str">
        <f>IFERROR(VLOOKUP(C$2,DE_98_M!$A$2:$B$98,2,FALSE),"")</f>
        <v>Estado y calidad del mercado laboral</v>
      </c>
      <c r="D66" s="464" t="str">
        <f>IFERROR(VLOOKUP(D$2,DE_98_M!$A$2:$B$98,2,FALSE),"")</f>
        <v>Porcentaje de ocupados por cuenta propia, respecto del total de personas ocupadas</v>
      </c>
      <c r="E66" s="464" t="str">
        <f>IFERROR(VLOOKUP(E$2,DE_98_M!$A$2:$B$98,2,FALSE),"")</f>
        <v>Complementario</v>
      </c>
      <c r="F66" s="464">
        <f>IFERROR(VLOOKUP(F$2,DE_98_M!$A$2:$B$98,2,FALSE),"")</f>
        <v>2018</v>
      </c>
      <c r="G66" s="464" t="str">
        <f>IFERROR(VLOOKUP(G$2,DE_98_M!$A$2:$B$98,2,FALSE),"")</f>
        <v>Ciudad</v>
      </c>
      <c r="H66" s="109" t="str">
        <f>IFERROR(VLOOKUP(H$2,DE_98_M!$A$2:$B$98,2,FALSE),"")</f>
        <v>Este indicador mide el porcentaje que representa el número de personas que trabajan a cuenta propia sobre el total de personas ocupadas (en la variable durante la semana anterior se trabajó al menos una hora). Los trabajadores a cuenta propia son las personas que explotan su propia empresa económica o que ejercen independientemente una profesión u oficio, pero no tienen ningún empleado a sueldo o salario. El "cuentapropismo" generalmente está ligado a un trabajo más precario, con menor renta y sin estabilidad laboral. Se incluyen las personas que se encuentran en la informalidad, puesto que cumplen con la definición mencionada. Este indicador puede mostrar, cuando el porcentaje es mayor, un importante nivel de vulnerabilidad laboral y subempleo en la economía.</v>
      </c>
      <c r="I66" s="464" t="str">
        <f>IFERROR(VLOOKUP(I$2,DE_98_M!$A$2:$B$98,2,FALSE),"")</f>
        <v>Análisis de bases de datos</v>
      </c>
      <c r="J66" s="464" t="str">
        <f>IFERROR(VLOOKUP(J$2,DE_98_M!$A$2:$B$98,2,FALSE),"")</f>
        <v>33 ciudades definidas por el Encuesta Nacional de Empleo</v>
      </c>
      <c r="K66" s="464" t="str">
        <f>IFERROR(VLOOKUP(K$2,DE_98_M!$A$2:$B$98,2,FALSE),"")</f>
        <v>33 ciudades definidas por el Encuesta Nacional de Empleo</v>
      </c>
      <c r="L66" s="464" t="str">
        <f>IFERROR(VLOOKUP(L$2,DE_98_M!$A$2:$B$98,2,FALSE),"")</f>
        <v xml:space="preserve">Porcentaje  </v>
      </c>
      <c r="M66" s="467">
        <f>IFERROR(VLOOKUP(M$2,DE_98_M!$A$2:$B$98,2,FALSE),"")</f>
        <v>43791</v>
      </c>
      <c r="N66" s="467">
        <f>IFERROR(VLOOKUP(N$2,DE_98_M!$A$2:$B$98,2,FALSE),"")</f>
        <v>43791</v>
      </c>
      <c r="O66" s="464" t="str">
        <f>IFERROR(VLOOKUP(O$2,DE_98_M!$A$2:$B$98,2,FALSE),"")</f>
        <v>Anual</v>
      </c>
      <c r="P66" s="464" t="str">
        <f>IFERROR(VLOOKUP(P$2,DE_98_M!$A$2:$B$98,2,FALSE),"")</f>
        <v>Ocupados- Trabajo por cuenta propia</v>
      </c>
      <c r="Q66" s="464" t="str">
        <f>IFERROR(VLOOKUP(Q$2,DE_98_M!$A$2:$B$98,2,FALSE),"")</f>
        <v>Economía</v>
      </c>
      <c r="R66" s="464" t="str">
        <f>IFERROR(VLOOKUP(R$2,DE_98_M!$A$2:$B$98,2,FALSE),"")</f>
        <v>Instituto Nacional de Estadísticas (INE)</v>
      </c>
      <c r="S66" s="109" t="str">
        <f>IFERROR(VLOOKUP(S$2,DE_98_M!$A$2:$B$98,2,FALSE),"")</f>
        <v>Hasta fines del año 2019 las estadísticas laborales del INE se diseminaban, entre otros niveles de desagregación territorial, en 33 ciudades; considerando como base el Marco Muestral del Censo 2002. En 2020 se actualizaron los factores de expansión de la encuesta con las proyecciones de población del Censo 2017, determinándose que las 33 ciudades ya no eran representativas. A partir del 2020, la información será diseminada en 4 grandes conurbaciones.</v>
      </c>
      <c r="T66" s="109" t="str">
        <f>IFERROR(VLOOKUP(T$2,DE_98_M!$A$2:$B$98,2,FALSE),"")</f>
        <v>DE_18, DE_99, DE_100, DE_101.</v>
      </c>
      <c r="U66" s="464" t="str">
        <f>IFERROR(VLOOKUP(U$2,DE_98_M!$A$2:$B$98,2,FALSE),"")</f>
        <v>Encuesta Nacional de Empleo (ENE)</v>
      </c>
      <c r="V66" s="464" t="str">
        <f>IFERROR(VLOOKUP(V$2,DE_98_M!$A$2:$B$98,2,FALSE),"")</f>
        <v>INE</v>
      </c>
      <c r="W66" s="464">
        <f>IFERROR(VLOOKUP(W$2,DE_98_M!$A$2:$B$98,2,FALSE),"")</f>
        <v>2018</v>
      </c>
      <c r="X66" s="464" t="str">
        <f>IFERROR(VLOOKUP(X$2,DE_98_M!$A$2:$B$98,2,FALSE),"")</f>
        <v xml:space="preserve">Comunal </v>
      </c>
      <c r="Y66" s="464"/>
      <c r="Z66" s="464"/>
      <c r="AA66" s="464"/>
      <c r="AB66" s="464"/>
      <c r="AC66" s="464"/>
      <c r="AD66" s="464"/>
      <c r="AE66" s="464"/>
      <c r="AF66" s="464"/>
      <c r="AG66" s="464" t="str">
        <f>IFERROR(VLOOKUP(AG$2,DE_98_M!$A$2:$B$98,2,FALSE),"")</f>
        <v/>
      </c>
      <c r="AH66" s="464" t="str">
        <f>IFERROR(VLOOKUP(AH$2,DE_98_M!$A$2:$B$98,2,FALSE),"")</f>
        <v/>
      </c>
      <c r="AI66" s="464" t="str">
        <f>IFERROR(VLOOKUP(AI$2,DE_98_M!$A$2:$B$98,2,FALSE),"")</f>
        <v/>
      </c>
      <c r="AJ66" s="464" t="str">
        <f>IFERROR(VLOOKUP(AJ$2,DE_98_M!$A$2:$B$98,2,FALSE),"")</f>
        <v/>
      </c>
    </row>
    <row r="67" spans="1:36" ht="168" x14ac:dyDescent="0.25">
      <c r="A67" s="464" t="str">
        <f>IFERROR(VLOOKUP(A$2,IP_6_M!$A$2:$B$98,2,FALSE),"")</f>
        <v>IP_6</v>
      </c>
      <c r="B67" s="464" t="str">
        <f>IFERROR(VLOOKUP(B$2,IP_6_M!$A$2:$B$98,2,FALSE),"")</f>
        <v>7. Mayor protección de nuestro patrimonio cultural</v>
      </c>
      <c r="C67" s="464" t="str">
        <f>IFERROR(VLOOKUP(C$2,IP_6_M!$A$2:$B$98,2,FALSE),"")</f>
        <v>Coherencia de fondos públicos</v>
      </c>
      <c r="D67" s="464" t="str">
        <f>IFERROR(VLOOKUP(D$2,IP_6_M!$A$2:$B$98,2,FALSE),"")</f>
        <v>Porcentaje de inversión pública destinada a proyectos que tienen procesos de intervención de restauración de inmuebles patrimoniales sobre el total de inversión destinada a proyectos con recomendación favorable.</v>
      </c>
      <c r="E67" s="464" t="str">
        <f>IFERROR(VLOOKUP(E$2,IP_6_M!$A$2:$B$98,2,FALSE),"")</f>
        <v>Complementario</v>
      </c>
      <c r="F67" s="464">
        <f>IFERROR(VLOOKUP(F$2,IP_6_M!$A$2:$B$98,2,FALSE),"")</f>
        <v>2018</v>
      </c>
      <c r="G67" s="464" t="str">
        <f>IFERROR(VLOOKUP(G$2,IP_6_M!$A$2:$B$98,2,FALSE),"")</f>
        <v>Comunal</v>
      </c>
      <c r="H67" s="109" t="str">
        <f>IFERROR(VLOOKUP(H$2,IP_6_M!$A$2:$B$98,2,FALSE),"")</f>
        <v xml:space="preserve">Este indicador reconoce la inversión pública en proyectos de intervención patrimonial con Recomendación Favorable (RS) otorgada por el Ministerio de Desarrollo Social y Familia (MIDESO) en el ámbito geográfico comunal, la cual se encuentra declarada en el Banco Integrado de Proyectos (BIP). Toma el costo de inversión de los proyectos con proceso de restauración con RS, sobre el total del costo de inversión con RS. Permite identificar la coherencia en la inversión que realiza el Estado, evitando la duplicidad de recursos y asegurando una visión coherente e integrada de la inversión para la restauración de inmuebles patrimoniales. </v>
      </c>
      <c r="I67" s="464" t="str">
        <f>IFERROR(VLOOKUP(I$2,IP_6_M!$A$2:$B$98,2,FALSE),"")</f>
        <v>Análisis de bases de datos</v>
      </c>
      <c r="J67" s="464" t="str">
        <f>IFERROR(VLOOKUP(J$2,IP_6_M!$A$2:$B$98,2,FALSE),"")</f>
        <v>117 comunas</v>
      </c>
      <c r="K67" s="464" t="str">
        <f>IFERROR(VLOOKUP(K$2,IP_6_M!$A$2:$B$98,2,FALSE),"")</f>
        <v>117 comunas</v>
      </c>
      <c r="L67" s="464" t="str">
        <f>IFERROR(VLOOKUP(L$2,IP_6_M!$A$2:$B$98,2,FALSE),"")</f>
        <v>Porcentaje</v>
      </c>
      <c r="M67" s="467">
        <f>IFERROR(VLOOKUP(M$2,IP_6_M!$A$2:$B$98,2,FALSE),"")</f>
        <v>43087</v>
      </c>
      <c r="N67" s="467">
        <f>IFERROR(VLOOKUP(N$2,IP_6_M!$A$2:$B$98,2,FALSE),"")</f>
        <v>43682</v>
      </c>
      <c r="O67" s="464" t="str">
        <f>IFERROR(VLOOKUP(O$2,IP_6_M!$A$2:$B$98,2,FALSE),"")</f>
        <v>5 años</v>
      </c>
      <c r="P67" s="464" t="str">
        <f>IFERROR(VLOOKUP(P$2,IP_6_M!$A$2:$B$98,2,FALSE),"")</f>
        <v>Restauración - Patrimonio - Inmuebles patrimoniales - Inversión</v>
      </c>
      <c r="Q67" s="464" t="str">
        <f>IFERROR(VLOOKUP(Q$2,IP_6_M!$A$2:$B$98,2,FALSE),"")</f>
        <v>Instalaciones y edificaciones</v>
      </c>
      <c r="R67" s="464" t="str">
        <f>IFERROR(VLOOKUP(R$2,IP_6_M!$A$2:$B$98,2,FALSE),"")</f>
        <v>Instituto Nacional de Estadísticas (INE)</v>
      </c>
      <c r="S67" s="109" t="str">
        <f>IFERROR(VLOOKUP(S$2,IP_6_M!$A$2:$B$98,2,FALSE),"")</f>
        <v xml:space="preserve">No se identifican limitaciones para el cálculo del indicador a la fecha de su actualización. </v>
      </c>
      <c r="T67" s="109" t="str">
        <f>IFERROR(VLOOKUP(T$2,IP_6_M!$A$2:$B$98,2,FALSE),"")</f>
        <v>No tiene</v>
      </c>
      <c r="U67" s="464" t="str">
        <f>IFERROR(VLOOKUP(U$2,IP_6_M!$A$2:$B$98,2,FALSE),"")</f>
        <v>Total de inversión pública de proyectos con RS</v>
      </c>
      <c r="V67" s="464" t="str">
        <f>IFERROR(VLOOKUP(V$2,IP_6_M!$A$2:$B$98,2,FALSE),"")</f>
        <v>Banco Integrado de Proyectos (BIP) del MIDESO.</v>
      </c>
      <c r="W67" s="464">
        <f>IFERROR(VLOOKUP(W$2,IP_6_M!$A$2:$B$98,2,FALSE),"")</f>
        <v>2018</v>
      </c>
      <c r="X67" s="464" t="str">
        <f>IFERROR(VLOOKUP(X$2,IP_6_M!$A$2:$B$98,2,FALSE),"")</f>
        <v>Comunal</v>
      </c>
      <c r="Y67" s="464" t="str">
        <f>IFERROR(VLOOKUP(Y$2,IP_6_M!$A$2:$B$98,2,FALSE),"")</f>
        <v>Total de recursos públicos invertidos en proyectos con procesos de restauración de inmuebles patrimoniales, con RS.</v>
      </c>
      <c r="Z67" s="464" t="str">
        <f>IFERROR(VLOOKUP(Z$2,IP_6_M!$A$2:$B$98,2,FALSE),"")</f>
        <v>Banco Integrado de Proyectos (BIP) del MIDESO.</v>
      </c>
      <c r="AA67" s="464">
        <f>IFERROR(VLOOKUP(AA$2,IP_6_M!$A$2:$B$98,2,FALSE),"")</f>
        <v>2018</v>
      </c>
      <c r="AB67" s="464" t="str">
        <f>IFERROR(VLOOKUP(AB$2,IP_6_M!$A$2:$B$98,2,FALSE),"")</f>
        <v>Comunal</v>
      </c>
      <c r="AC67" s="464"/>
      <c r="AD67" s="464"/>
      <c r="AE67" s="464"/>
      <c r="AF67" s="464"/>
      <c r="AG67" s="464" t="str">
        <f>IFERROR(VLOOKUP(AG$2,IP_6_M!$A$2:$B$98,2,FALSE),"")</f>
        <v/>
      </c>
      <c r="AH67" s="464" t="str">
        <f>IFERROR(VLOOKUP(AH$2,IP_6_M!$A$2:$B$98,2,FALSE),"")</f>
        <v/>
      </c>
      <c r="AI67" s="464" t="str">
        <f>IFERROR(VLOOKUP(AI$2,IP_6_M!$A$2:$B$98,2,FALSE),"")</f>
        <v/>
      </c>
      <c r="AJ67" s="464" t="str">
        <f>IFERROR(VLOOKUP(AJ$2,IP_6_M!$A$2:$B$98,2,FALSE),"")</f>
        <v/>
      </c>
    </row>
    <row r="68" spans="1:36" ht="120" x14ac:dyDescent="0.25">
      <c r="A68" s="464" t="str">
        <f>IFERROR(VLOOKUP(A$2,IP_34_M!$A$2:$B$98,2,FALSE),"")</f>
        <v>IP_34</v>
      </c>
      <c r="B68" s="464" t="str">
        <f>IFERROR(VLOOKUP(B$2,IP_34_M!$A$2:$B$98,2,FALSE),"")</f>
        <v>7. Mayor protección de nuestro patrimonio cultural</v>
      </c>
      <c r="C68" s="464" t="str">
        <f>IFERROR(VLOOKUP(C$2,IP_34_M!$A$2:$B$98,2,FALSE),"")</f>
        <v>Coherencia de la norma aplicada a inmuebles y áreas patrimoniales</v>
      </c>
      <c r="D68" s="464" t="str">
        <f>IFERROR(VLOOKUP(D$2,IP_34_M!$A$2:$B$98,2,FALSE),"")</f>
        <v>Zonas de Conservación Histórica (ZCH) con norma urbana específica (Plano Seccional/ Plano de Detalle) en Instrumentos de Planificación Territorial (IPT's)</v>
      </c>
      <c r="E68" s="464" t="str">
        <f>IFERROR(VLOOKUP(E$2,IP_34_M!$A$2:$B$98,2,FALSE),"")</f>
        <v>Estructural</v>
      </c>
      <c r="F68" s="464">
        <f>IFERROR(VLOOKUP(F$2,IP_34_M!$A$2:$B$98,2,FALSE),"")</f>
        <v>2017</v>
      </c>
      <c r="G68" s="464" t="str">
        <f>IFERROR(VLOOKUP(G$2,IP_34_M!$A$2:$B$98,2,FALSE),"")</f>
        <v>Comunal</v>
      </c>
      <c r="H68" s="109" t="str">
        <f>IFERROR(VLOOKUP(H$2,IP_34_M!$A$2:$B$98,2,FALSE),"")</f>
        <v xml:space="preserve">Este indicador permite evaluar el desarrollo de norma urbana específica, en los Instrumentos de Planificación Territorial (IPT's) para las Zonas de Conservación Histórica (ZCH) por comuna. La definición de dichas normas permite establecer características urbanas como usos de suelo, trazados viales, densidades, líneas de edificación, sistemas de agrupamiento, coeficientes y alturas de edificación, de manera que las nuevas construcciones o la modificación de las existentes, constituyan un aporte urbanístico relevante, coherente a los valores por los cuales los bienes han sido puestos en valor. </v>
      </c>
      <c r="I68" s="464" t="str">
        <f>IFERROR(VLOOKUP(I$2,IP_34_M!$A$2:$B$98,2,FALSE),"")</f>
        <v>Análisis de IPT's</v>
      </c>
      <c r="J68" s="464" t="str">
        <f>IFERROR(VLOOKUP(J$2,IP_34_M!$A$2:$B$98,2,FALSE),"")</f>
        <v>117 Comunas</v>
      </c>
      <c r="K68" s="464" t="str">
        <f>IFERROR(VLOOKUP(K$2,IP_34_M!$A$2:$B$98,2,FALSE),"")</f>
        <v>37 Comunas que poseen ZCH</v>
      </c>
      <c r="L68" s="464" t="str">
        <f>IFERROR(VLOOKUP(L$2,IP_34_M!$A$2:$B$98,2,FALSE),"")</f>
        <v>Sí o No</v>
      </c>
      <c r="M68" s="467">
        <f>IFERROR(VLOOKUP(M$2,IP_34_M!$A$2:$B$98,2,FALSE),"")</f>
        <v>43069</v>
      </c>
      <c r="N68" s="467">
        <f>IFERROR(VLOOKUP(N$2,IP_34_M!$A$2:$B$98,2,FALSE),"")</f>
        <v>43684</v>
      </c>
      <c r="O68" s="464" t="str">
        <f>IFERROR(VLOOKUP(O$2,IP_34_M!$A$2:$B$98,2,FALSE),"")</f>
        <v>2 años</v>
      </c>
      <c r="P68" s="464" t="str">
        <f>IFERROR(VLOOKUP(P$2,IP_34_M!$A$2:$B$98,2,FALSE),"")</f>
        <v>Patrimonio - ZCH</v>
      </c>
      <c r="Q68" s="464" t="str">
        <f>IFERROR(VLOOKUP(Q$2,IP_34_M!$A$2:$B$98,2,FALSE),"")</f>
        <v>Estructura</v>
      </c>
      <c r="R68" s="464" t="str">
        <f>IFERROR(VLOOKUP(R$2,IP_34_M!$A$2:$B$98,2,FALSE),"")</f>
        <v>Instituto Nacional de Estadísticas (INE)</v>
      </c>
      <c r="S68" s="109" t="str">
        <f>IFERROR(VLOOKUP(S$2,IP_34_M!$A$2:$B$98,2,FALSE),"")</f>
        <v xml:space="preserve">No se identificaron limitaciones para el cálculo del indicador a la fecha de su actualización. </v>
      </c>
      <c r="T68" s="109" t="str">
        <f>IFERROR(VLOOKUP(T$2,IP_34_M!$A$2:$B$98,2,FALSE),"")</f>
        <v>IP_34a, IP_48.</v>
      </c>
      <c r="U68" s="464" t="str">
        <f>IFERROR(VLOOKUP(U$2,IP_34_M!$A$2:$B$98,2,FALSE),"")</f>
        <v>Listado de inmuebles y Zonas patrimoniales</v>
      </c>
      <c r="V68" s="464" t="str">
        <f>IFERROR(VLOOKUP(V$2,IP_34_M!$A$2:$B$98,2,FALSE),"")</f>
        <v>Ministerio de Vivienda y Urbanismo (MINVU)</v>
      </c>
      <c r="W68" s="464">
        <f>IFERROR(VLOOKUP(W$2,IP_34_M!$A$2:$B$98,2,FALSE),"")</f>
        <v>2017</v>
      </c>
      <c r="X68" s="464" t="str">
        <f>IFERROR(VLOOKUP(X$2,IP_34_M!$A$2:$B$98,2,FALSE),"")</f>
        <v>Comunal</v>
      </c>
      <c r="Y68" s="464" t="str">
        <f>IFERROR(VLOOKUP(Y$2,IP_34_M!$A$2:$B$98,2,FALSE),"")</f>
        <v>Plan Regulador Comunal (PRC) vigentes</v>
      </c>
      <c r="Z68" s="464" t="str">
        <f>IFERROR(VLOOKUP(Z$2,IP_34_M!$A$2:$B$98,2,FALSE),"")</f>
        <v>MINVU</v>
      </c>
      <c r="AA68" s="464">
        <f>IFERROR(VLOOKUP(AA$2,IP_34_M!$A$2:$B$98,2,FALSE),"")</f>
        <v>2017</v>
      </c>
      <c r="AB68" s="464" t="str">
        <f>IFERROR(VLOOKUP(AB$2,IP_34_M!$A$2:$B$98,2,FALSE),"")</f>
        <v>Comunal</v>
      </c>
      <c r="AC68" s="464"/>
      <c r="AD68" s="464"/>
      <c r="AE68" s="464"/>
      <c r="AF68" s="464"/>
      <c r="AG68" s="464" t="str">
        <f>IFERROR(VLOOKUP(AG$2,IP_34_M!$A$2:$B$98,2,FALSE),"")</f>
        <v/>
      </c>
      <c r="AH68" s="464" t="str">
        <f>IFERROR(VLOOKUP(AH$2,IP_34_M!$A$2:$B$98,2,FALSE),"")</f>
        <v/>
      </c>
      <c r="AI68" s="464" t="str">
        <f>IFERROR(VLOOKUP(AI$2,IP_34_M!$A$2:$B$98,2,FALSE),"")</f>
        <v/>
      </c>
      <c r="AJ68" s="464" t="str">
        <f>IFERROR(VLOOKUP(AJ$2,IP_34_M!$A$2:$B$98,2,FALSE),"")</f>
        <v/>
      </c>
    </row>
    <row r="69" spans="1:36" ht="132" x14ac:dyDescent="0.25">
      <c r="A69" s="464" t="str">
        <f>IFERROR(VLOOKUP(A$2,IP_34a_M!$A$2:$B$98,2,FALSE),"")</f>
        <v>IP_34a</v>
      </c>
      <c r="B69" s="464" t="str">
        <f>IFERROR(VLOOKUP(B$2,IP_34a_M!$A$2:$B$98,2,FALSE),"")</f>
        <v>7. Mayor protección de nuestro patrimonio cultural</v>
      </c>
      <c r="C69" s="464" t="str">
        <f>IFERROR(VLOOKUP(C$2,IP_34a_M!$A$2:$B$98,2,FALSE),"")</f>
        <v>Coherencia de la norma aplicada a inmuebles y áreas patrimoniales</v>
      </c>
      <c r="D69" s="464" t="str">
        <f>IFERROR(VLOOKUP(D$2,IP_34a_M!$A$2:$B$98,2,FALSE),"")</f>
        <v>Zonas de Conservación Histórica (ZCH) con norma arquitectónica específica (Plano Seccional / Plano de Detalle) en Instrumentos de Planificación Territorial (IPT's)</v>
      </c>
      <c r="E69" s="464" t="str">
        <f>IFERROR(VLOOKUP(E$2,IP_34a_M!$A$2:$B$98,2,FALSE),"")</f>
        <v>Estructural</v>
      </c>
      <c r="F69" s="464">
        <f>IFERROR(VLOOKUP(F$2,IP_34a_M!$A$2:$B$98,2,FALSE),"")</f>
        <v>2017</v>
      </c>
      <c r="G69" s="464" t="str">
        <f>IFERROR(VLOOKUP(G$2,IP_34a_M!$A$2:$B$98,2,FALSE),"")</f>
        <v>Comunal</v>
      </c>
      <c r="H69" s="109" t="str">
        <f>IFERROR(VLOOKUP(H$2,IP_34a_M!$A$2:$B$98,2,FALSE),"")</f>
        <v xml:space="preserve">Este indicador permite evaluar, por comuna, el desarrollo de norma arquitectónica específica en los Instrumentos de Planificación Territorial (IPT's) para las Zonas de Conservación Histórica (ZCH). La definición de dichas normas permite establecer las características arquitectónicas tales como las dimensiones, expresión y existencia de elementos tales como: balcones, lucarnas, zócalos, entre otros, además de poder regular detalles arquitectónicos en las fachadas y otros elementos ornamentales de éstas. Con lo anterior, se busca que las nuevas construcciones, o la modificación de las existentes, constituyan un aporte urbanístico relevante, coherente a los valores por los cuales los bienes han sido puestos en valor. </v>
      </c>
      <c r="I69" s="464" t="str">
        <f>IFERROR(VLOOKUP(I$2,IP_34a_M!$A$2:$B$98,2,FALSE),"")</f>
        <v>Análisis de IPTs</v>
      </c>
      <c r="J69" s="464" t="str">
        <f>IFERROR(VLOOKUP(J$2,IP_34a_M!$A$2:$B$98,2,FALSE),"")</f>
        <v>117 Comunas</v>
      </c>
      <c r="K69" s="464" t="str">
        <f>IFERROR(VLOOKUP(K$2,IP_34a_M!$A$2:$B$98,2,FALSE),"")</f>
        <v>37 Comunas que poseen ZCH</v>
      </c>
      <c r="L69" s="464" t="str">
        <f>IFERROR(VLOOKUP(L$2,IP_34a_M!$A$2:$B$98,2,FALSE),"")</f>
        <v>Sí o No</v>
      </c>
      <c r="M69" s="467">
        <f>IFERROR(VLOOKUP(M$2,IP_34a_M!$A$2:$B$98,2,FALSE),"")</f>
        <v>43069</v>
      </c>
      <c r="N69" s="467">
        <f>IFERROR(VLOOKUP(N$2,IP_34a_M!$A$2:$B$98,2,FALSE),"")</f>
        <v>43684</v>
      </c>
      <c r="O69" s="464" t="str">
        <f>IFERROR(VLOOKUP(O$2,IP_34a_M!$A$2:$B$98,2,FALSE),"")</f>
        <v>2 años</v>
      </c>
      <c r="P69" s="464" t="str">
        <f>IFERROR(VLOOKUP(P$2,IP_34a_M!$A$2:$B$98,2,FALSE),"")</f>
        <v>Patrimonio - ZCH</v>
      </c>
      <c r="Q69" s="464" t="str">
        <f>IFERROR(VLOOKUP(Q$2,IP_34a_M!$A$2:$B$98,2,FALSE),"")</f>
        <v>Estructura</v>
      </c>
      <c r="R69" s="464" t="str">
        <f>IFERROR(VLOOKUP(R$2,IP_34a_M!$A$2:$B$98,2,FALSE),"")</f>
        <v>Instituto Nacional de Estadísticas (INE)</v>
      </c>
      <c r="S69" s="109" t="str">
        <f>IFERROR(VLOOKUP(S$2,IP_34a_M!$A$2:$B$98,2,FALSE),"")</f>
        <v xml:space="preserve">No se identificaron limitaciones para el cálculo del indicador a la fecha de su actualización. </v>
      </c>
      <c r="T69" s="109" t="str">
        <f>IFERROR(VLOOKUP(T$2,IP_34a_M!$A$2:$B$98,2,FALSE),"")</f>
        <v>IP_34, IP_48.</v>
      </c>
      <c r="U69" s="464" t="str">
        <f>IFERROR(VLOOKUP(U$2,IP_34a_M!$A$2:$B$98,2,FALSE),"")</f>
        <v>Plan Regulador Comunal (PRC) vigentes</v>
      </c>
      <c r="V69" s="464" t="str">
        <f>IFERROR(VLOOKUP(V$2,IP_34a_M!$A$2:$B$98,2,FALSE),"")</f>
        <v>Ministerio de Vivienda y Urbanismo (MINVU)</v>
      </c>
      <c r="W69" s="464">
        <f>IFERROR(VLOOKUP(W$2,IP_34a_M!$A$2:$B$98,2,FALSE),"")</f>
        <v>2017</v>
      </c>
      <c r="X69" s="464" t="str">
        <f>IFERROR(VLOOKUP(X$2,IP_34a_M!$A$2:$B$98,2,FALSE),"")</f>
        <v>Comunal</v>
      </c>
      <c r="Y69" s="464" t="str">
        <f>IFERROR(VLOOKUP(Y$2,IP_34a_M!$A$2:$B$98,2,FALSE),"")</f>
        <v>PRC vigentes</v>
      </c>
      <c r="Z69" s="464" t="str">
        <f>IFERROR(VLOOKUP(Z$2,IP_34a_M!$A$2:$B$98,2,FALSE),"")</f>
        <v>MINVU</v>
      </c>
      <c r="AA69" s="464">
        <f>IFERROR(VLOOKUP(AA$2,IP_34a_M!$A$2:$B$98,2,FALSE),"")</f>
        <v>2017</v>
      </c>
      <c r="AB69" s="464" t="str">
        <f>IFERROR(VLOOKUP(AB$2,IP_34a_M!$A$2:$B$98,2,FALSE),"")</f>
        <v>Comunal</v>
      </c>
      <c r="AC69" s="464"/>
      <c r="AD69" s="464"/>
      <c r="AE69" s="464"/>
      <c r="AF69" s="464"/>
      <c r="AG69" s="464" t="str">
        <f>IFERROR(VLOOKUP(AG$2,IP_34a_M!$A$2:$B$98,2,FALSE),"")</f>
        <v/>
      </c>
      <c r="AH69" s="464" t="str">
        <f>IFERROR(VLOOKUP(AH$2,IP_34a_M!$A$2:$B$98,2,FALSE),"")</f>
        <v/>
      </c>
      <c r="AI69" s="464" t="str">
        <f>IFERROR(VLOOKUP(AI$2,IP_34a_M!$A$2:$B$98,2,FALSE),"")</f>
        <v/>
      </c>
      <c r="AJ69" s="464" t="str">
        <f>IFERROR(VLOOKUP(AJ$2,IP_34a_M!$A$2:$B$98,2,FALSE),"")</f>
        <v/>
      </c>
    </row>
    <row r="70" spans="1:36" ht="72" x14ac:dyDescent="0.25">
      <c r="A70" s="464" t="str">
        <f>IFERROR(VLOOKUP(A$2,IP_48_M!$A$2:$B$98,2,FALSE),"")</f>
        <v>IP_48</v>
      </c>
      <c r="B70" s="464" t="str">
        <f>IFERROR(VLOOKUP(B$2,IP_48_M!$A$2:$B$98,2,FALSE),"")</f>
        <v>7. Mayor protección de nuestro patrimonio cultural</v>
      </c>
      <c r="C70" s="464" t="str">
        <f>IFERROR(VLOOKUP(C$2,IP_48_M!$A$2:$B$98,2,FALSE),"")</f>
        <v>Coherencia de la norma aplicada a inmuebles y áreas patrimoniales</v>
      </c>
      <c r="D70" s="464" t="str">
        <f>IFERROR(VLOOKUP(D$2,IP_48_M!$A$2:$B$98,2,FALSE),"")</f>
        <v>Plan Regulador Comunal (PRC) reconoce inmuebles y/o zonas de conservación histórica</v>
      </c>
      <c r="E70" s="464" t="str">
        <f>IFERROR(VLOOKUP(E$2,IP_48_M!$A$2:$B$98,2,FALSE),"")</f>
        <v>Complementario</v>
      </c>
      <c r="F70" s="464">
        <f>IFERROR(VLOOKUP(F$2,IP_48_M!$A$2:$B$98,2,FALSE),"")</f>
        <v>2018</v>
      </c>
      <c r="G70" s="464" t="str">
        <f>IFERROR(VLOOKUP(G$2,IP_48_M!$A$2:$B$98,2,FALSE),"")</f>
        <v>Comunal</v>
      </c>
      <c r="H70" s="109" t="str">
        <f>IFERROR(VLOOKUP(H$2,IP_48_M!$A$2:$B$98,2,FALSE),"")</f>
        <v xml:space="preserve">Este indicador, binario (Sí y No), tiene por objetivo evaluar si las comunas tienen reconocido patrimonio, IZC y/o ZCH en sus Instrumentos de Planificación Territorial (IPT's) de escala comunal. Lo anterior, permite dar cuenta del reconocimiento, por parte de las comunas, de su patrimonio local. </v>
      </c>
      <c r="I70" s="464" t="str">
        <f>IFERROR(VLOOKUP(I$2,IP_48_M!$A$2:$B$98,2,FALSE),"")</f>
        <v>Análisis de IPT's</v>
      </c>
      <c r="J70" s="464" t="str">
        <f>IFERROR(VLOOKUP(J$2,IP_48_M!$A$2:$B$98,2,FALSE),"")</f>
        <v>117 Comunas</v>
      </c>
      <c r="K70" s="464" t="str">
        <f>IFERROR(VLOOKUP(K$2,IP_48_M!$A$2:$B$98,2,FALSE),"")</f>
        <v>117 Comunas</v>
      </c>
      <c r="L70" s="464" t="str">
        <f>IFERROR(VLOOKUP(L$2,IP_48_M!$A$2:$B$98,2,FALSE),"")</f>
        <v>Sí y No</v>
      </c>
      <c r="M70" s="467">
        <f>IFERROR(VLOOKUP(M$2,IP_48_M!$A$2:$B$98,2,FALSE),"")</f>
        <v>43069</v>
      </c>
      <c r="N70" s="467">
        <f>IFERROR(VLOOKUP(N$2,IP_48_M!$A$2:$B$98,2,FALSE),"")</f>
        <v>43671</v>
      </c>
      <c r="O70" s="464" t="str">
        <f>IFERROR(VLOOKUP(O$2,IP_48_M!$A$2:$B$98,2,FALSE),"")</f>
        <v>2 años</v>
      </c>
      <c r="P70" s="464" t="str">
        <f>IFERROR(VLOOKUP(P$2,IP_48_M!$A$2:$B$98,2,FALSE),"")</f>
        <v>Patrimonio – ZCH - ZCH</v>
      </c>
      <c r="Q70" s="464" t="str">
        <f>IFERROR(VLOOKUP(Q$2,IP_48_M!$A$2:$B$98,2,FALSE),"")</f>
        <v>Estructura</v>
      </c>
      <c r="R70" s="464" t="str">
        <f>IFERROR(VLOOKUP(R$2,IP_48_M!$A$2:$B$98,2,FALSE),"")</f>
        <v>Instituto Nacional de Estadísticas (INE)</v>
      </c>
      <c r="S70" s="109" t="str">
        <f>IFERROR(VLOOKUP(S$2,IP_48_M!$A$2:$B$98,2,FALSE),"")</f>
        <v xml:space="preserve">No se identificaron limitaciones para el cálculo del indicador a la fecha de su actualización. </v>
      </c>
      <c r="T70" s="109" t="str">
        <f>IFERROR(VLOOKUP(T$2,IP_48_M!$A$2:$B$98,2,FALSE),"")</f>
        <v>IP_34, IP_34a.</v>
      </c>
      <c r="U70" s="464" t="str">
        <f>IFERROR(VLOOKUP(U$2,IP_48_M!$A$2:$B$98,2,FALSE),"")</f>
        <v>PRC vigentes para revisión de Inmuebles y zonas de conservación históricas identificadas</v>
      </c>
      <c r="V70" s="464" t="str">
        <f>IFERROR(VLOOKUP(V$2,IP_48_M!$A$2:$B$98,2,FALSE),"")</f>
        <v>Ministerio Nacional de Vivienda y Urbanismo (MINVU)</v>
      </c>
      <c r="W70" s="464">
        <f>IFERROR(VLOOKUP(W$2,IP_48_M!$A$2:$B$98,2,FALSE),"")</f>
        <v>2018</v>
      </c>
      <c r="X70" s="464" t="str">
        <f>IFERROR(VLOOKUP(X$2,IP_48_M!$A$2:$B$98,2,FALSE),"")</f>
        <v>Comunal</v>
      </c>
      <c r="Y70" s="464"/>
      <c r="Z70" s="464"/>
      <c r="AA70" s="464"/>
      <c r="AB70" s="464"/>
      <c r="AC70" s="464"/>
      <c r="AD70" s="464"/>
      <c r="AE70" s="464"/>
      <c r="AF70" s="464"/>
      <c r="AG70" s="464" t="str">
        <f>IFERROR(VLOOKUP(AG$2,IP_48_M!$A$2:$B$98,2,FALSE),"")</f>
        <v/>
      </c>
      <c r="AH70" s="464" t="str">
        <f>IFERROR(VLOOKUP(AH$2,IP_48_M!$A$2:$B$98,2,FALSE),"")</f>
        <v/>
      </c>
      <c r="AI70" s="464" t="str">
        <f>IFERROR(VLOOKUP(AI$2,IP_48_M!$A$2:$B$98,2,FALSE),"")</f>
        <v/>
      </c>
      <c r="AJ70" s="464" t="str">
        <f>IFERROR(VLOOKUP(AJ$2,IP_48_M!$A$2:$B$98,2,FALSE),"")</f>
        <v/>
      </c>
    </row>
    <row r="71" spans="1:36" ht="72" x14ac:dyDescent="0.25">
      <c r="A71" s="464" t="str">
        <f>IFERROR(VLOOKUP(A$2,IP_43_M!$A$2:$B$98,2,FALSE),"")</f>
        <v>IP_43</v>
      </c>
      <c r="B71" s="464" t="str">
        <f>IFERROR(VLOOKUP(B$2,IP_43_M!$A$2:$B$98,2,FALSE),"")</f>
        <v>7. Mayor protección de nuestro patrimonio cultural</v>
      </c>
      <c r="C71" s="464" t="str">
        <f>IFERROR(VLOOKUP(C$2,IP_43_M!$A$2:$B$98,2,FALSE),"")</f>
        <v>Valoración económica, social, paisajística, ambiental y cultural en IPT's</v>
      </c>
      <c r="D71" s="464" t="str">
        <f>IFERROR(VLOOKUP(D$2,IP_43_M!$A$2:$B$98,2,FALSE),"")</f>
        <v>Porcentaje de zonas típicas con lineamientos de intervención aprobados</v>
      </c>
      <c r="E71" s="464" t="str">
        <f>IFERROR(VLOOKUP(E$2,IP_43_M!$A$2:$B$98,2,FALSE),"")</f>
        <v>Estructural</v>
      </c>
      <c r="F71" s="464">
        <f>IFERROR(VLOOKUP(F$2,IP_43_M!$A$2:$B$98,2,FALSE),"")</f>
        <v>2018</v>
      </c>
      <c r="G71" s="464" t="str">
        <f>IFERROR(VLOOKUP(G$2,IP_43_M!$A$2:$B$98,2,FALSE),"")</f>
        <v>Comunal</v>
      </c>
      <c r="H71" s="109" t="str">
        <f>IFERROR(VLOOKUP(H$2,IP_43_M!$A$2:$B$98,2,FALSE),"")</f>
        <v>Este indicador permite evaluar el porcentaje de Zonas típicas y pintorescas con lineamientos de intervención aprobados, los cuales establecen recomendaciones para conservar y/o preservar los valores patrimoniales existentes. Dichos lineamientos constituyen un insumo fundamental para la definición de programas y planes de intervención, así como para la posterior elaboración de Planes de gestión integral del patrimonio. Los lineamientos de intervención se encuentran regulados por el Decreto N° 41.676 que aprueba el “Reglamento sobre Zonas típicas o pintorescas de la Ley 17.288”. Se considera que mientras mayor sea el porcentaje de este indicador, habrá una mayor gestión y protección de las Zonas típicas.</v>
      </c>
      <c r="I71" s="464" t="str">
        <f>IFERROR(VLOOKUP(I$2,IP_43_M!$A$2:$B$98,2,FALSE),"")</f>
        <v>Análisis de base de datos</v>
      </c>
      <c r="J71" s="464" t="str">
        <f>IFERROR(VLOOKUP(J$2,IP_43_M!$A$2:$B$98,2,FALSE),"")</f>
        <v>117 comunas</v>
      </c>
      <c r="K71" s="464" t="str">
        <f>IFERROR(VLOOKUP(K$2,IP_43_M!$A$2:$B$98,2,FALSE),"")</f>
        <v>117 comunas</v>
      </c>
      <c r="L71" s="464" t="str">
        <f>IFERROR(VLOOKUP(L$2,IP_43_M!$A$2:$B$98,2,FALSE),"")</f>
        <v>Porcentaje</v>
      </c>
      <c r="M71" s="467">
        <f>IFERROR(VLOOKUP(M$2,IP_43_M!$A$2:$B$98,2,FALSE),"")</f>
        <v>43061</v>
      </c>
      <c r="N71" s="467">
        <f>IFERROR(VLOOKUP(N$2,IP_43_M!$A$2:$B$98,2,FALSE),"")</f>
        <v>43706</v>
      </c>
      <c r="O71" s="464" t="str">
        <f>IFERROR(VLOOKUP(O$2,IP_43_M!$A$2:$B$98,2,FALSE),"")</f>
        <v>Anual</v>
      </c>
      <c r="P71" s="464" t="str">
        <f>IFERROR(VLOOKUP(P$2,IP_43_M!$A$2:$B$98,2,FALSE),"")</f>
        <v>Patrimonio - Zona típica</v>
      </c>
      <c r="Q71" s="464" t="str">
        <f>IFERROR(VLOOKUP(Q$2,IP_43_M!$A$2:$B$98,2,FALSE),"")</f>
        <v>Estructura</v>
      </c>
      <c r="R71" s="464" t="str">
        <f>IFERROR(VLOOKUP(R$2,IP_43_M!$A$2:$B$98,2,FALSE),"")</f>
        <v>Instituto Nacional de Estadísticas (INE)</v>
      </c>
      <c r="S71" s="109" t="str">
        <f>IFERROR(VLOOKUP(S$2,IP_43_M!$A$2:$B$98,2,FALSE),"")</f>
        <v xml:space="preserve">No se identificaron limitaciones para el cálculo del indicador a la fecha de su actualización. </v>
      </c>
      <c r="T71" s="109" t="str">
        <f>IFERROR(VLOOKUP(T$2,IP_43_M!$A$2:$B$98,2,FALSE),"")</f>
        <v>IP_43a, IP_48.</v>
      </c>
      <c r="U71" s="464" t="str">
        <f>IFERROR(VLOOKUP(U$2,IP_43_M!$A$2:$B$98,2,FALSE),"")</f>
        <v>Número de Zonas típicas con lineamientos de intervención aprobados</v>
      </c>
      <c r="V71" s="464" t="str">
        <f>IFERROR(VLOOKUP(V$2,IP_43_M!$A$2:$B$98,2,FALSE),"")</f>
        <v>Consejo de Monumentos Nacionales (CMN)</v>
      </c>
      <c r="W71" s="464">
        <f>IFERROR(VLOOKUP(W$2,IP_43_M!$A$2:$B$98,2,FALSE),"")</f>
        <v>2018</v>
      </c>
      <c r="X71" s="464" t="str">
        <f>IFERROR(VLOOKUP(X$2,IP_43_M!$A$2:$B$98,2,FALSE),"")</f>
        <v>Comunal</v>
      </c>
      <c r="Y71" s="464" t="str">
        <f>IFERROR(VLOOKUP(Y$2,IP_43_M!$A$2:$B$98,2,FALSE),"")</f>
        <v>Número total de Zonas típicas</v>
      </c>
      <c r="Z71" s="464" t="str">
        <f>IFERROR(VLOOKUP(Z$2,IP_43_M!$A$2:$B$98,2,FALSE),"")</f>
        <v>CMN</v>
      </c>
      <c r="AA71" s="464">
        <f>IFERROR(VLOOKUP(AA$2,IP_43_M!$A$2:$B$98,2,FALSE),"")</f>
        <v>2018</v>
      </c>
      <c r="AB71" s="464" t="str">
        <f>IFERROR(VLOOKUP(AB$2,IP_43_M!$A$2:$B$98,2,FALSE),"")</f>
        <v>Comunal</v>
      </c>
      <c r="AC71" s="464"/>
      <c r="AD71" s="464"/>
      <c r="AE71" s="464"/>
      <c r="AF71" s="464"/>
      <c r="AG71" s="464" t="str">
        <f>IFERROR(VLOOKUP(AG$2,IP_43_M!$A$2:$B$98,2,FALSE),"")</f>
        <v/>
      </c>
      <c r="AH71" s="464" t="str">
        <f>IFERROR(VLOOKUP(AH$2,IP_43_M!$A$2:$B$98,2,FALSE),"")</f>
        <v/>
      </c>
      <c r="AI71" s="464" t="str">
        <f>IFERROR(VLOOKUP(AI$2,IP_43_M!$A$2:$B$98,2,FALSE),"")</f>
        <v/>
      </c>
      <c r="AJ71" s="464" t="str">
        <f>IFERROR(VLOOKUP(AJ$2,IP_43_M!$A$2:$B$98,2,FALSE),"")</f>
        <v/>
      </c>
    </row>
    <row r="72" spans="1:36" ht="108" x14ac:dyDescent="0.25">
      <c r="A72" s="464" t="str">
        <f>IFERROR(VLOOKUP(A$2,IP_43a_M!$A$2:$B$98,2,FALSE),"")</f>
        <v>IP_43a</v>
      </c>
      <c r="B72" s="464" t="str">
        <f>IFERROR(VLOOKUP(B$2,IP_43a_M!$A$2:$B$98,2,FALSE),"")</f>
        <v>7. Mayor protección de nuestro patrimonio cultural</v>
      </c>
      <c r="C72" s="464" t="str">
        <f>IFERROR(VLOOKUP(C$2,IP_43a_M!$A$2:$B$98,2,FALSE),"")</f>
        <v>Valoración económica, social, paisajística, ambiental y cultural en IPT's</v>
      </c>
      <c r="D72" s="464" t="str">
        <f>IFERROR(VLOOKUP(D$2,IP_43a_M!$A$2:$B$98,2,FALSE),"")</f>
        <v>Porcentaje de zonas típicas con lineamientos de intervención en desarrollo</v>
      </c>
      <c r="E72" s="464" t="str">
        <f>IFERROR(VLOOKUP(E$2,IP_43a_M!$A$2:$B$98,2,FALSE),"")</f>
        <v>Estructural</v>
      </c>
      <c r="F72" s="464">
        <f>IFERROR(VLOOKUP(F$2,IP_43a_M!$A$2:$B$98,2,FALSE),"")</f>
        <v>2018</v>
      </c>
      <c r="G72" s="464" t="str">
        <f>IFERROR(VLOOKUP(G$2,IP_43a_M!$A$2:$B$98,2,FALSE),"")</f>
        <v>Comunal</v>
      </c>
      <c r="H72" s="109" t="str">
        <f>IFERROR(VLOOKUP(H$2,IP_43a_M!$A$2:$B$98,2,FALSE),"")</f>
        <v xml:space="preserve">Este indicador permite evaluar el porcentaje de Zonas típicas y pintorescas con lineamientos de intervención en desarrollo, los cuales establecen recomendaciones para conservar y/o preservar los valores patrimoniales existentes. Dichos lineamientos constituyen un insumo fundamental para la definición de programas y planes de intervención, así como para la posterior elaboración de Planes de Gestión Integral del Patrimonio. El levantamiento de este indicador es realizado en base a la información entregada por el Consejo de Monumentos Nacionales (CMN), institución que además de aprobar los lineamientos de intervención, participa de su desarrollo estando entonces al tanto del estado de avance en la elaboración de este instrumento. Esta información es complementada con lo que declaran las municipalidades en una encuesta aplicada por SIEDU. En base a esta información, es posible calcular el porcentaje respecto al número total de Zonas típicas existentes en la comuna. Se considera que mientras mayor sea el porcentaje de este indicador habrá una mayor gestión y protección de las Zonas típicas. </v>
      </c>
      <c r="I72" s="464" t="str">
        <f>IFERROR(VLOOKUP(I$2,IP_43a_M!$A$2:$B$98,2,FALSE),"")</f>
        <v>Análisis de base de datos</v>
      </c>
      <c r="J72" s="464" t="str">
        <f>IFERROR(VLOOKUP(J$2,IP_43a_M!$A$2:$B$98,2,FALSE),"")</f>
        <v>117 comunas</v>
      </c>
      <c r="K72" s="464" t="str">
        <f>IFERROR(VLOOKUP(K$2,IP_43a_M!$A$2:$B$98,2,FALSE),"")</f>
        <v>117 comunas</v>
      </c>
      <c r="L72" s="464" t="str">
        <f>IFERROR(VLOOKUP(L$2,IP_43a_M!$A$2:$B$98,2,FALSE),"")</f>
        <v>Porcentaje</v>
      </c>
      <c r="M72" s="467">
        <f>IFERROR(VLOOKUP(M$2,IP_43a_M!$A$2:$B$98,2,FALSE),"")</f>
        <v>43061</v>
      </c>
      <c r="N72" s="467">
        <f>IFERROR(VLOOKUP(N$2,IP_43a_M!$A$2:$B$98,2,FALSE),"")</f>
        <v>43671</v>
      </c>
      <c r="O72" s="464" t="str">
        <f>IFERROR(VLOOKUP(O$2,IP_43a_M!$A$2:$B$98,2,FALSE),"")</f>
        <v>Anual</v>
      </c>
      <c r="P72" s="464" t="str">
        <f>IFERROR(VLOOKUP(P$2,IP_43a_M!$A$2:$B$98,2,FALSE),"")</f>
        <v>Patrimonio - Zona típica</v>
      </c>
      <c r="Q72" s="464" t="str">
        <f>IFERROR(VLOOKUP(Q$2,IP_43a_M!$A$2:$B$98,2,FALSE),"")</f>
        <v>Estructura</v>
      </c>
      <c r="R72" s="464" t="str">
        <f>IFERROR(VLOOKUP(R$2,IP_43a_M!$A$2:$B$98,2,FALSE),"")</f>
        <v>Instituto Nacional de Estadísticas (INE)</v>
      </c>
      <c r="S72" s="109" t="str">
        <f>IFERROR(VLOOKUP(S$2,IP_43a_M!$A$2:$B$98,2,FALSE),"")</f>
        <v xml:space="preserve">No se identificaron limitaciones para el cálculo del indicador a la fecha de su actualización. </v>
      </c>
      <c r="T72" s="109" t="str">
        <f>IFERROR(VLOOKUP(T$2,IP_43a_M!$A$2:$B$98,2,FALSE),"")</f>
        <v>IP_43, IP_48.</v>
      </c>
      <c r="U72" s="464" t="str">
        <f>IFERROR(VLOOKUP(U$2,IP_43a_M!$A$2:$B$98,2,FALSE),"")</f>
        <v>Número de Zonas Típicas con lineamientos de intervención aprobados</v>
      </c>
      <c r="V72" s="464" t="str">
        <f>IFERROR(VLOOKUP(V$2,IP_43a_M!$A$2:$B$98,2,FALSE),"")</f>
        <v>CMN</v>
      </c>
      <c r="W72" s="464">
        <f>IFERROR(VLOOKUP(W$2,IP_43a_M!$A$2:$B$98,2,FALSE),"")</f>
        <v>2018</v>
      </c>
      <c r="X72" s="464" t="str">
        <f>IFERROR(VLOOKUP(X$2,IP_43a_M!$A$2:$B$98,2,FALSE),"")</f>
        <v>Comunal</v>
      </c>
      <c r="Y72" s="464" t="str">
        <f>IFERROR(VLOOKUP(Y$2,IP_43a_M!$A$2:$B$98,2,FALSE),"")</f>
        <v>Número total de Zonas típicas</v>
      </c>
      <c r="Z72" s="464" t="str">
        <f>IFERROR(VLOOKUP(Z$2,IP_43a_M!$A$2:$B$98,2,FALSE),"")</f>
        <v>CMN</v>
      </c>
      <c r="AA72" s="464">
        <f>IFERROR(VLOOKUP(AA$2,IP_43a_M!$A$2:$B$98,2,FALSE),"")</f>
        <v>2018</v>
      </c>
      <c r="AB72" s="464" t="str">
        <f>IFERROR(VLOOKUP(AB$2,IP_43a_M!$A$2:$B$98,2,FALSE),"")</f>
        <v>Comunal</v>
      </c>
      <c r="AC72" s="464"/>
      <c r="AD72" s="464"/>
      <c r="AE72" s="464"/>
      <c r="AF72" s="464"/>
      <c r="AG72" s="464" t="str">
        <f>IFERROR(VLOOKUP(AG$2,IP_43a_M!$A$2:$B$98,2,FALSE),"")</f>
        <v/>
      </c>
      <c r="AH72" s="464" t="str">
        <f>IFERROR(VLOOKUP(AH$2,IP_43a_M!$A$2:$B$98,2,FALSE),"")</f>
        <v/>
      </c>
      <c r="AI72" s="464" t="str">
        <f>IFERROR(VLOOKUP(AI$2,IP_43a_M!$A$2:$B$98,2,FALSE),"")</f>
        <v/>
      </c>
      <c r="AJ72" s="464" t="str">
        <f>IFERROR(VLOOKUP(AJ$2,IP_43a_M!$A$2:$B$98,2,FALSE),"")</f>
        <v/>
      </c>
    </row>
    <row r="73" spans="1:36" ht="60" x14ac:dyDescent="0.25">
      <c r="A73" s="464" t="str">
        <f>IFERROR(VLOOKUP(A$2,IP_47_M!$A$1:$B$92,2,FALSE),"")</f>
        <v>IP_47</v>
      </c>
      <c r="B73" s="464" t="str">
        <f>IFERROR(VLOOKUP(B$2,IP_47_M!$A$1:$B$92,2,FALSE),"")</f>
        <v>8. Mayor y mejor participación de la sociedad civil en las decisiones de desarrollo urbano</v>
      </c>
      <c r="C73" s="464" t="str">
        <f>IFERROR(VLOOKUP(C$2,IP_47_M!$A$1:$B$92,2,FALSE),"")</f>
        <v>Compromiso y participación en el desarrollo comunal</v>
      </c>
      <c r="D73" s="464" t="str">
        <f>IFERROR(VLOOKUP(D$2,IP_47_M!$A$1:$B$92,2,FALSE),"")</f>
        <v>Número de organizaciones de la sociedad civil por cada 1.000 habitantes</v>
      </c>
      <c r="E73" s="464" t="str">
        <f>IFERROR(VLOOKUP(E$2,IP_47_M!$A$1:$B$92,2,FALSE),"")</f>
        <v>Complementario</v>
      </c>
      <c r="F73" s="464">
        <f>IFERROR(VLOOKUP(F$2,IP_47_M!$A$1:$B$92,2,FALSE),"")</f>
        <v>2015</v>
      </c>
      <c r="G73" s="464" t="str">
        <f>IFERROR(VLOOKUP(G$2,IP_47_M!$A$1:$B$92,2,FALSE),"")</f>
        <v>Ciudad</v>
      </c>
      <c r="H73" s="109" t="str">
        <f>IFERROR(VLOOKUP(H$2,IP_47_M!$A$1:$B$92,2,FALSE),"")</f>
        <v xml:space="preserve">Este indicador expresa el número de organizaciones de la sociedad civil por cada 1.000 habitantes en cada comuna y se construye con la información del Proyecto Sociedad en Acción del Centro de Políticas Públicas UC, elaborado el año 2015. Se presenta a nivel de área urbana y da cuenta del lugar de inscripción de la correspondiente fundación y asociación, lo que no se corresponde necesariamente con el lugar de acción. Además, una organización de la sociedad civil puede operar en distintas comunas aunque esté inscrita en sólo una. </v>
      </c>
      <c r="I73" s="464" t="str">
        <f>IFERROR(VLOOKUP(I$2,IP_47_M!$A$1:$B$92,2,FALSE),"")</f>
        <v>Análisis de bases de datos</v>
      </c>
      <c r="J73" s="464" t="str">
        <f>IFERROR(VLOOKUP(J$2,IP_47_M!$A$1:$B$92,2,FALSE),"")</f>
        <v>35 ciudades</v>
      </c>
      <c r="K73" s="464" t="str">
        <f>IFERROR(VLOOKUP(K$2,IP_47_M!$A$1:$B$92,2,FALSE),"")</f>
        <v>35 ciudades</v>
      </c>
      <c r="L73" s="464" t="str">
        <f>IFERROR(VLOOKUP(L$2,IP_47_M!$A$1:$B$92,2,FALSE),"")</f>
        <v>Relación (Número de organizaciones por cada 1.000 habitantes)</v>
      </c>
      <c r="M73" s="467">
        <f>IFERROR(VLOOKUP(M$2,IP_47_M!$A$1:$B$92,2,FALSE),"")</f>
        <v>43096</v>
      </c>
      <c r="N73" s="467">
        <f>IFERROR(VLOOKUP(N$2,IP_47_M!$A$1:$B$92,2,FALSE),"")</f>
        <v>43676</v>
      </c>
      <c r="O73" s="464" t="str">
        <f>IFERROR(VLOOKUP(O$2,IP_47_M!$A$1:$B$92,2,FALSE),"")</f>
        <v>5 años</v>
      </c>
      <c r="P73" s="464" t="str">
        <f>IFERROR(VLOOKUP(P$2,IP_47_M!$A$1:$B$92,2,FALSE),"")</f>
        <v xml:space="preserve">Organizaciones de la sociedad civil sin fines de lucro - Participación ciudadana. </v>
      </c>
      <c r="Q73" s="464" t="str">
        <f>IFERROR(VLOOKUP(Q$2,IP_47_M!$A$1:$B$92,2,FALSE),"")</f>
        <v>Sociedad</v>
      </c>
      <c r="R73" s="464" t="str">
        <f>IFERROR(VLOOKUP(R$2,IP_47_M!$A$1:$B$92,2,FALSE),"")</f>
        <v>Instituto Nacional de Estadísticas (INE)</v>
      </c>
      <c r="S73" s="109" t="str">
        <f>IFERROR(VLOOKUP(S$2,IP_47_M!$A$1:$B$92,2,FALSE),"")</f>
        <v>No se identifican limitaciones para el cálculo del indicador a la fecha de su actualización.</v>
      </c>
      <c r="T73" s="109" t="str">
        <f>IFERROR(VLOOKUP(T$2,IP_47_M!$A$1:$B$92,2,FALSE),"")</f>
        <v>IP_47a</v>
      </c>
      <c r="U73" s="464" t="str">
        <f>IFERROR(VLOOKUP(U$2,IP_47_M!$A$1:$B$92,2,FALSE),"")</f>
        <v>Número de organizaciones de la sociedad civil</v>
      </c>
      <c r="V73" s="464" t="str">
        <f>IFERROR(VLOOKUP(V$2,IP_47_M!$A$1:$B$92,2,FALSE),"")</f>
        <v>Proyecto Sociedad en Acción del Centro de Políticas Públicas UC</v>
      </c>
      <c r="W73" s="464">
        <f>IFERROR(VLOOKUP(W$2,IP_47_M!$A$1:$B$92,2,FALSE),"")</f>
        <v>2015</v>
      </c>
      <c r="X73" s="464" t="str">
        <f>IFERROR(VLOOKUP(X$2,IP_47_M!$A$1:$B$92,2,FALSE),"")</f>
        <v>Ciudad</v>
      </c>
      <c r="Y73" s="464" t="str">
        <f>IFERROR(VLOOKUP(Y$2,IP_47_M!$A$1:$B$92,2,FALSE),"")</f>
        <v>Proyecciones de población 2015</v>
      </c>
      <c r="Z73" s="464" t="str">
        <f>IFERROR(VLOOKUP(Z$2,IP_47_M!$A$1:$B$92,2,FALSE),"")</f>
        <v>INE</v>
      </c>
      <c r="AA73" s="464">
        <f>IFERROR(VLOOKUP(AA$2,IP_47_M!$A$1:$B$92,2,FALSE),"")</f>
        <v>2015</v>
      </c>
      <c r="AB73" s="464" t="str">
        <f>IFERROR(VLOOKUP(AB$2,IP_47_M!$A$1:$B$92,2,FALSE),"")</f>
        <v>Comunal</v>
      </c>
      <c r="AC73" s="464"/>
      <c r="AD73" s="464"/>
      <c r="AE73" s="464"/>
      <c r="AF73" s="464"/>
      <c r="AG73" s="464" t="str">
        <f>IFERROR(VLOOKUP(AG$2,IP_47_M!$A$1:$B$92,2,FALSE),"")</f>
        <v/>
      </c>
      <c r="AH73" s="464" t="str">
        <f>IFERROR(VLOOKUP(AH$2,IP_47_M!$A$1:$B$92,2,FALSE),"")</f>
        <v/>
      </c>
      <c r="AI73" s="464" t="str">
        <f>IFERROR(VLOOKUP(AI$2,IP_47_M!$A$1:$B$92,2,FALSE),"")</f>
        <v/>
      </c>
      <c r="AJ73" s="464" t="str">
        <f>IFERROR(VLOOKUP(AJ$2,IP_47_M!$A$1:$B$92,2,FALSE),"")</f>
        <v/>
      </c>
    </row>
    <row r="74" spans="1:36" ht="72" x14ac:dyDescent="0.25">
      <c r="A74" s="464" t="str">
        <f>IFERROR(VLOOKUP(A$2,IP_47a_M!$A$2:$B$98,2,FALSE),"")</f>
        <v>IP_47a</v>
      </c>
      <c r="B74" s="464" t="str">
        <f>IFERROR(VLOOKUP(B$2,IP_47a_M!$A$2:$B$98,2,FALSE),"")</f>
        <v>8. Mayor y mejor participación de la sociedad civil en las decisiones de desarrollo urbano</v>
      </c>
      <c r="C74" s="464" t="str">
        <f>IFERROR(VLOOKUP(C$2,IP_47a_M!$A$2:$B$98,2,FALSE),"")</f>
        <v>Compromiso y participación en el desarrollo comunal</v>
      </c>
      <c r="D74" s="464" t="str">
        <f>IFERROR(VLOOKUP(D$2,IP_47a_M!$A$2:$B$98,2,FALSE),"")</f>
        <v>Número de organizaciones comunitarias por cada 1.000 habitantes</v>
      </c>
      <c r="E74" s="464" t="str">
        <f>IFERROR(VLOOKUP(E$2,IP_47a_M!$A$2:$B$98,2,FALSE),"")</f>
        <v>Complementario</v>
      </c>
      <c r="F74" s="464">
        <f>IFERROR(VLOOKUP(F$2,IP_47a_M!$A$2:$B$98,2,FALSE),"")</f>
        <v>2015</v>
      </c>
      <c r="G74" s="464" t="str">
        <f>IFERROR(VLOOKUP(G$2,IP_47a_M!$A$2:$B$98,2,FALSE),"")</f>
        <v>Ciudad</v>
      </c>
      <c r="H74" s="109" t="str">
        <f>IFERROR(VLOOKUP(H$2,IP_47a_M!$A$2:$B$98,2,FALSE),"")</f>
        <v xml:space="preserve">Este indicador es un subconjunto del indicador “Número de organizaciones de la sociedad civil por cada 1.000 habitantes (IP_47)” y expresa el número de organizaciones de la sociedad civil que tienen un estatus jurídico institucional relacionado a organizaciones comunitarias funcionales, juntas de vecinos y uniones comunales por cada 1.000 habitantes en cada comuna. El cálculo se construye a con la información del Proyecto Sociedad en Acción del Centro de Políticas Públicas UC. Los resultados del indicador son presentados a nivel de ciudad lo que da cuenta del lugar de inscripción de la correspondiente fundación y asociación, lo que no se corresponde necesariamente con el lugar de acción. </v>
      </c>
      <c r="I74" s="464" t="str">
        <f>IFERROR(VLOOKUP(I$2,IP_47a_M!$A$2:$B$98,2,FALSE),"")</f>
        <v>Análisis de bases de datos</v>
      </c>
      <c r="J74" s="464" t="str">
        <f>IFERROR(VLOOKUP(J$2,IP_47a_M!$A$2:$B$98,2,FALSE),"")</f>
        <v>35 ciudades</v>
      </c>
      <c r="K74" s="464" t="str">
        <f>IFERROR(VLOOKUP(K$2,IP_47a_M!$A$2:$B$98,2,FALSE),"")</f>
        <v>35 ciudades</v>
      </c>
      <c r="L74" s="464" t="str">
        <f>IFERROR(VLOOKUP(L$2,IP_47a_M!$A$2:$B$98,2,FALSE),"")</f>
        <v>Relación (Número de organizaciones por cada 1.000 habitantes)</v>
      </c>
      <c r="M74" s="467">
        <f>IFERROR(VLOOKUP(M$2,IP_47a_M!$A$2:$B$98,2,FALSE),"")</f>
        <v>43096</v>
      </c>
      <c r="N74" s="467">
        <f>IFERROR(VLOOKUP(N$2,IP_47a_M!$A$2:$B$98,2,FALSE),"")</f>
        <v>43690</v>
      </c>
      <c r="O74" s="464" t="str">
        <f>IFERROR(VLOOKUP(O$2,IP_47a_M!$A$2:$B$98,2,FALSE),"")</f>
        <v>5 años</v>
      </c>
      <c r="P74" s="464" t="str">
        <f>IFERROR(VLOOKUP(P$2,IP_47a_M!$A$2:$B$98,2,FALSE),"")</f>
        <v xml:space="preserve">Organizaciones de la sociedad civil sin fines de lucro - Participación ciudadana. </v>
      </c>
      <c r="Q74" s="464" t="str">
        <f>IFERROR(VLOOKUP(Q$2,IP_47a_M!$A$2:$B$98,2,FALSE),"")</f>
        <v>Sociedad</v>
      </c>
      <c r="R74" s="464" t="str">
        <f>IFERROR(VLOOKUP(R$2,IP_47a_M!$A$2:$B$98,2,FALSE),"")</f>
        <v>Instituto Nacional de Estadísticas (INE)</v>
      </c>
      <c r="S74" s="109" t="str">
        <f>IFERROR(VLOOKUP(S$2,IP_47a_M!$A$2:$B$98,2,FALSE),"")</f>
        <v>No se identifican limitaciones para el cálculo del indicador a la fecha de su actualización.</v>
      </c>
      <c r="T74" s="109" t="str">
        <f>IFERROR(VLOOKUP(T$2,IP_47a_M!$A$2:$B$98,2,FALSE),"")</f>
        <v>IP_47</v>
      </c>
      <c r="U74" s="464" t="str">
        <f>IFERROR(VLOOKUP(U$2,IP_47a_M!$A$2:$B$98,2,FALSE),"")</f>
        <v>Número de organizaciones de la sociedad civil</v>
      </c>
      <c r="V74" s="464" t="str">
        <f>IFERROR(VLOOKUP(V$2,IP_47a_M!$A$2:$B$98,2,FALSE),"")</f>
        <v>Proyecto Sociedad en Acción del Centro de Políticas Públicas Universidad Católica de Chile</v>
      </c>
      <c r="W74" s="464">
        <f>IFERROR(VLOOKUP(W$2,IP_47a_M!$A$2:$B$98,2,FALSE),"")</f>
        <v>2015</v>
      </c>
      <c r="X74" s="464" t="str">
        <f>IFERROR(VLOOKUP(X$2,IP_47a_M!$A$2:$B$98,2,FALSE),"")</f>
        <v>Ciudad</v>
      </c>
      <c r="Y74" s="464" t="str">
        <f>IFERROR(VLOOKUP(Y$2,IP_47a_M!$A$2:$B$98,2,FALSE),"")</f>
        <v>Proyecciones de población 2015</v>
      </c>
      <c r="Z74" s="464" t="str">
        <f>IFERROR(VLOOKUP(Z$2,IP_47a_M!$A$2:$B$98,2,FALSE),"")</f>
        <v>INE</v>
      </c>
      <c r="AA74" s="464">
        <f>IFERROR(VLOOKUP(AA$2,IP_47a_M!$A$2:$B$98,2,FALSE),"")</f>
        <v>2015</v>
      </c>
      <c r="AB74" s="464" t="str">
        <f>IFERROR(VLOOKUP(AB$2,IP_47a_M!$A$2:$B$98,2,FALSE),"")</f>
        <v>Comunal</v>
      </c>
      <c r="AC74" s="464"/>
      <c r="AD74" s="464"/>
      <c r="AE74" s="464"/>
      <c r="AF74" s="464"/>
      <c r="AG74" s="464" t="str">
        <f>IFERROR(VLOOKUP(AG$2,IP_47a_M!$A$2:$B$98,2,FALSE),"")</f>
        <v/>
      </c>
      <c r="AH74" s="464" t="str">
        <f>IFERROR(VLOOKUP(AH$2,IP_47a_M!$A$2:$B$98,2,FALSE),"")</f>
        <v/>
      </c>
      <c r="AI74" s="464" t="str">
        <f>IFERROR(VLOOKUP(AI$2,IP_47a_M!$A$2:$B$98,2,FALSE),"")</f>
        <v/>
      </c>
      <c r="AJ74" s="464" t="str">
        <f>IFERROR(VLOOKUP(AJ$2,IP_47a_M!$A$2:$B$98,2,FALSE),"")</f>
        <v/>
      </c>
    </row>
    <row r="75" spans="1:36" ht="96" x14ac:dyDescent="0.25">
      <c r="A75" s="464" t="str">
        <f>IFERROR(VLOOKUP(A$2,IG_22_M!$A$2:$B$98,2,FALSE),"")</f>
        <v>IG_22</v>
      </c>
      <c r="B75" s="464" t="str">
        <f>IFERROR(VLOOKUP(B$2,IG_22_M!$A$2:$B$98,2,FALSE),"")</f>
        <v>8. Mayor y mejor participación de la sociedad civil en las decisiones de desarrollo urbano</v>
      </c>
      <c r="C75" s="464" t="str">
        <f>IFERROR(VLOOKUP(C$2,IG_22_M!$A$2:$B$98,2,FALSE),"")</f>
        <v>Implementación de procesos de participación temprana en proyectos urbanos de alto impacto a nivel del desarrollo urbano</v>
      </c>
      <c r="D75" s="464" t="str">
        <f>IFERROR(VLOOKUP(D$2,IG_22_M!$A$2:$B$98,2,FALSE),"")</f>
        <v>Porcentaje de proyectos urbanos de alto impacto con Participación Ciudadana Anticipada (PACA)</v>
      </c>
      <c r="E75" s="464" t="str">
        <f>IFERROR(VLOOKUP(E$2,IG_22_M!$A$2:$B$98,2,FALSE),"")</f>
        <v>Estructural</v>
      </c>
      <c r="F75" s="464">
        <f>IFERROR(VLOOKUP(F$2,IG_22_M!$A$2:$B$98,2,FALSE),"")</f>
        <v>2018</v>
      </c>
      <c r="G75" s="464" t="str">
        <f>IFERROR(VLOOKUP(G$2,IG_22_M!$A$2:$B$98,2,FALSE),"")</f>
        <v>Ciudad</v>
      </c>
      <c r="H75" s="109" t="str">
        <f>IFERROR(VLOOKUP(H$2,IG_22_M!$A$2:$B$98,2,FALSE),"")</f>
        <v>Este indicador permite evaluar la implementación efectiva de la institucionalidad participativa de la sociedad civil. Por Participación Ciudadana Anticipada (PACA) se entiende la generación de espacios de participación de las organizaciones de la sociedad civil a nivel de la etapa inicial de preinversión y en particular de prefactibilidad de los proyectos de inversión pública definidos como de alto impacto a nivel del desarrollo urbano. Se considera como verificador clave para visibilizar los avances referentes a participación en el desarrollo urbano. Esto debido a que expresa en forma concreta la voluntad institucional del Estado de integrar la participación efectiva al nivel del desarrollo urbano, incorporándola en forma temprana como proceso en el ciclo mismo de la definición de los proyectos de inversión pública. Este indicador se calcula considerando 5 años: desde el 2014 hasta el 2018.</v>
      </c>
      <c r="I75" s="464" t="str">
        <f>IFERROR(VLOOKUP(I$2,IG_22_M!$A$2:$B$98,2,FALSE),"")</f>
        <v>Análisis de documentos</v>
      </c>
      <c r="J75" s="464" t="str">
        <f>IFERROR(VLOOKUP(J$2,IG_22_M!$A$2:$B$98,2,FALSE),"")</f>
        <v>20 ciudades</v>
      </c>
      <c r="K75" s="464" t="str">
        <f>IFERROR(VLOOKUP(K$2,IG_22_M!$A$2:$B$98,2,FALSE),"")</f>
        <v>20 ciudades</v>
      </c>
      <c r="L75" s="464" t="str">
        <f>IFERROR(VLOOKUP(L$2,IG_22_M!$A$2:$B$98,2,FALSE),"")</f>
        <v>Porcentaje</v>
      </c>
      <c r="M75" s="467">
        <f>IFERROR(VLOOKUP(M$2,IG_22_M!$A$2:$B$98,2,FALSE),"")</f>
        <v>43082</v>
      </c>
      <c r="N75" s="467">
        <f>IFERROR(VLOOKUP(N$2,IG_22_M!$A$2:$B$98,2,FALSE),"")</f>
        <v>43658</v>
      </c>
      <c r="O75" s="464" t="str">
        <f>IFERROR(VLOOKUP(O$2,IG_22_M!$A$2:$B$98,2,FALSE),"")</f>
        <v>Anual</v>
      </c>
      <c r="P75" s="464" t="str">
        <f>IFERROR(VLOOKUP(P$2,IG_22_M!$A$2:$B$98,2,FALSE),"")</f>
        <v>Estudio de Impacto Ambiental (EIA) - Participación ciudadana</v>
      </c>
      <c r="Q75" s="464" t="str">
        <f>IFERROR(VLOOKUP(Q$2,IG_22_M!$A$2:$B$98,2,FALSE),"")</f>
        <v>Medio Ambiente</v>
      </c>
      <c r="R75" s="464" t="str">
        <f>IFERROR(VLOOKUP(R$2,IG_22_M!$A$2:$B$98,2,FALSE),"")</f>
        <v>Instituto Nacional de Estadísticas (INE)</v>
      </c>
      <c r="S75" s="109" t="str">
        <f>IFERROR(VLOOKUP(S$2,IG_22_M!$A$2:$B$98,2,FALSE),"")</f>
        <v>1. La información disponible no permite análisis a escalas territoriales inferiores a la comunal.
2. Cuando la cobertura del proyecto es interregional es muy probable que incluya comunas que no están dentro de las 117 comunas del SIEDU.</v>
      </c>
      <c r="T75" s="109" t="str">
        <f>IFERROR(VLOOKUP(T$2,IG_22_M!$A$2:$B$98,2,FALSE),"")</f>
        <v>No tiene</v>
      </c>
      <c r="U75" s="464" t="str">
        <f>IFERROR(VLOOKUP(U$2,IG_22_M!$A$2:$B$98,2,FALSE),"")</f>
        <v>Número de proyectos sometidos a EIA que realizan PACA</v>
      </c>
      <c r="V75" s="464" t="str">
        <f>IFERROR(VLOOKUP(V$2,IG_22_M!$A$2:$B$98,2,FALSE),"")</f>
        <v>Servicio de Evaluación Ambiental (SEA)</v>
      </c>
      <c r="W75" s="464" t="str">
        <f>IFERROR(VLOOKUP(W$2,IG_22_M!$A$2:$B$98,2,FALSE),"")</f>
        <v>2014 - 2015 - 2016 - 2017 - 2018</v>
      </c>
      <c r="X75" s="464" t="str">
        <f>IFERROR(VLOOKUP(X$2,IG_22_M!$A$2:$B$98,2,FALSE),"")</f>
        <v>Ciudad</v>
      </c>
      <c r="Y75" s="464"/>
      <c r="Z75" s="464"/>
      <c r="AA75" s="464"/>
      <c r="AB75" s="464"/>
      <c r="AC75" s="464"/>
      <c r="AD75" s="464"/>
      <c r="AE75" s="464"/>
      <c r="AF75" s="464"/>
      <c r="AG75" s="464" t="str">
        <f>IFERROR(VLOOKUP(AG$2,IG_22_M!$A$2:$B$98,2,FALSE),"")</f>
        <v/>
      </c>
      <c r="AH75" s="464" t="str">
        <f>IFERROR(VLOOKUP(AH$2,IG_22_M!$A$2:$B$98,2,FALSE),"")</f>
        <v/>
      </c>
      <c r="AI75" s="464" t="str">
        <f>IFERROR(VLOOKUP(AI$2,IG_22_M!$A$2:$B$98,2,FALSE),"")</f>
        <v/>
      </c>
      <c r="AJ75" s="464" t="str">
        <f>IFERROR(VLOOKUP(AJ$2,IG_22_M!$A$2:$B$98,2,FALSE),"")</f>
        <v/>
      </c>
    </row>
    <row r="76" spans="1:36" ht="60" x14ac:dyDescent="0.25">
      <c r="A76" s="464" t="str">
        <f>IFERROR(VLOOKUP(A$2,IG_92_M!$A$2:$B$98,2,FALSE),"")</f>
        <v>IG_92</v>
      </c>
      <c r="B76" s="464" t="str">
        <f>IFERROR(VLOOKUP(B$2,IG_92_M!$A$2:$B$98,2,FALSE),"")</f>
        <v>8. Mayor y mejor participación de la sociedad civil en las decisiones de desarrollo urbano</v>
      </c>
      <c r="C76" s="464" t="str">
        <f>IFERROR(VLOOKUP(C$2,IG_92_M!$A$2:$B$98,2,FALSE),"")</f>
        <v>Inclusión de la comunidad en la toma de decisiones para la inversión local</v>
      </c>
      <c r="D76" s="464" t="str">
        <f>IFERROR(VLOOKUP(D$2,IG_92_M!$A$2:$B$98,2,FALSE),"")</f>
        <v>El Municipio cuenta con mecanismos de presupuestos participativos</v>
      </c>
      <c r="E76" s="464" t="str">
        <f>IFERROR(VLOOKUP(E$2,IG_92_M!$A$2:$B$98,2,FALSE),"")</f>
        <v>Complementario</v>
      </c>
      <c r="F76" s="464">
        <f>IFERROR(VLOOKUP(F$2,IG_92_M!$A$2:$B$98,2,FALSE),"")</f>
        <v>2018</v>
      </c>
      <c r="G76" s="464" t="str">
        <f>IFERROR(VLOOKUP(G$2,IG_92_M!$A$2:$B$98,2,FALSE),"")</f>
        <v>Comunal</v>
      </c>
      <c r="H76" s="109" t="str">
        <f>IFERROR(VLOOKUP(H$2,IG_92_M!$A$2:$B$98,2,FALSE),"")</f>
        <v>Este indicador mide de manera binaria (Sí o No) si el municipio cuenta o no con mecanismos formales de presupuestos participativos. Entendiendo que el presupuesto participativo se desarrolla y se entrega en el contexto de un proceso de participación ciudadana considerado dentro del presupuesto municipal, especialmente en lo referido al ítem de inversión a la comunidad. Esto se considera como verificador clave para visibilizar los avances referentes a participación ciudadana en el desarrollo urbano.</v>
      </c>
      <c r="I76" s="464" t="str">
        <f>IFERROR(VLOOKUP(I$2,IG_92_M!$A$2:$B$98,2,FALSE),"")</f>
        <v>Consulta directa, Análisis de bases de datos</v>
      </c>
      <c r="J76" s="464" t="str">
        <f>IFERROR(VLOOKUP(J$2,IG_92_M!$A$2:$B$98,2,FALSE),"")</f>
        <v>117 comunas</v>
      </c>
      <c r="K76" s="464" t="str">
        <f>IFERROR(VLOOKUP(K$2,IG_92_M!$A$2:$B$98,2,FALSE),"")</f>
        <v>57 comunas</v>
      </c>
      <c r="L76" s="464" t="str">
        <f>IFERROR(VLOOKUP(L$2,IG_92_M!$A$2:$B$98,2,FALSE),"")</f>
        <v>Sí o No</v>
      </c>
      <c r="M76" s="467">
        <f>IFERROR(VLOOKUP(M$2,IG_92_M!$A$2:$B$98,2,FALSE),"")</f>
        <v>43087</v>
      </c>
      <c r="N76" s="467">
        <f>IFERROR(VLOOKUP(N$2,IG_92_M!$A$2:$B$98,2,FALSE),"")</f>
        <v>43796</v>
      </c>
      <c r="O76" s="464" t="str">
        <f>IFERROR(VLOOKUP(O$2,IG_92_M!$A$2:$B$98,2,FALSE),"")</f>
        <v>4 años</v>
      </c>
      <c r="P76" s="464" t="str">
        <f>IFERROR(VLOOKUP(P$2,IG_92_M!$A$2:$B$98,2,FALSE),"")</f>
        <v>Participación ciudadana - Fondos concursables - Mejoramiento urbano</v>
      </c>
      <c r="Q76" s="464" t="str">
        <f>IFERROR(VLOOKUP(Q$2,IG_92_M!$A$2:$B$98,2,FALSE),"")</f>
        <v>Sociedad</v>
      </c>
      <c r="R76" s="464" t="str">
        <f>IFERROR(VLOOKUP(R$2,IG_92_M!$A$2:$B$98,2,FALSE),"")</f>
        <v>Instituto Nacional de Estadísticas (INE)</v>
      </c>
      <c r="S76" s="109" t="str">
        <f>IFERROR(VLOOKUP(S$2,IG_92_M!$A$2:$B$98,2,FALSE),"")</f>
        <v xml:space="preserve">Bajo porcentaje de respuesta al cuestionario por parte de los municipios, lo que influye en la cobertura del indicador. </v>
      </c>
      <c r="T76" s="109" t="str">
        <f>IFERROR(VLOOKUP(T$2,IG_92_M!$A$2:$B$98,2,FALSE),"")</f>
        <v>No tiene</v>
      </c>
      <c r="U76" s="464" t="str">
        <f>IFERROR(VLOOKUP(U$2,IG_92_M!$A$2:$B$98,2,FALSE),"")</f>
        <v xml:space="preserve">Existencia de mecanismos municipales de presupuestos participativos </v>
      </c>
      <c r="V76" s="464" t="str">
        <f>IFERROR(VLOOKUP(V$2,IG_92_M!$A$2:$B$98,2,FALSE),"")</f>
        <v>Encuesta Municipios para SIEDU 2017 (información del 2018)</v>
      </c>
      <c r="W76" s="464">
        <f>IFERROR(VLOOKUP(W$2,IG_92_M!$A$2:$B$98,2,FALSE),"")</f>
        <v>2018</v>
      </c>
      <c r="X76" s="464" t="str">
        <f>IFERROR(VLOOKUP(X$2,IG_92_M!$A$2:$B$98,2,FALSE),"")</f>
        <v>Comunal</v>
      </c>
      <c r="Y76" s="464"/>
      <c r="Z76" s="464"/>
      <c r="AA76" s="464"/>
      <c r="AB76" s="464"/>
      <c r="AC76" s="464"/>
      <c r="AD76" s="464"/>
      <c r="AE76" s="464"/>
      <c r="AF76" s="464"/>
      <c r="AG76" s="464" t="str">
        <f>IFERROR(VLOOKUP(AG$2,IG_92_M!$A$2:$B$98,2,FALSE),"")</f>
        <v/>
      </c>
      <c r="AH76" s="464" t="str">
        <f>IFERROR(VLOOKUP(AH$2,IG_92_M!$A$2:$B$98,2,FALSE),"")</f>
        <v/>
      </c>
      <c r="AI76" s="464" t="str">
        <f>IFERROR(VLOOKUP(AI$2,IG_92_M!$A$2:$B$98,2,FALSE),"")</f>
        <v/>
      </c>
      <c r="AJ76" s="464" t="str">
        <f>IFERROR(VLOOKUP(AJ$2,IG_92_M!$A$2:$B$98,2,FALSE),"")</f>
        <v/>
      </c>
    </row>
    <row r="77" spans="1:36" ht="108" x14ac:dyDescent="0.25">
      <c r="A77" s="464" t="str">
        <f>IFERROR(VLOOKUP(A$2,IG_91_M!$A$2:$B$98,2,FALSE),"")</f>
        <v>IG_91</v>
      </c>
      <c r="B77" s="464" t="str">
        <f>IFERROR(VLOOKUP(B$2,IG_91_M!$A$2:$B$98,2,FALSE),"")</f>
        <v>8. Mayor y mejor participación de la sociedad civil en las decisiones de desarrollo urbano</v>
      </c>
      <c r="C77" s="464" t="str">
        <f>IFERROR(VLOOKUP(C$2,IG_91_M!$A$2:$B$98,2,FALSE),"")</f>
        <v>Participación ciudadana en proyectos concursables para el mejoramiento urbano</v>
      </c>
      <c r="D77" s="464" t="str">
        <f>IFERROR(VLOOKUP(D$2,IG_91_M!$A$2:$B$98,2,FALSE),"")</f>
        <v>Monto total per cápita, en pesos, de fondos entregados por el municipio a la comunidad vía proyectos concursables para el mejoramiento urbano</v>
      </c>
      <c r="E77" s="464" t="str">
        <f>IFERROR(VLOOKUP(E$2,IG_91_M!$A$2:$B$98,2,FALSE),"")</f>
        <v>Complementario</v>
      </c>
      <c r="F77" s="464">
        <f>IFERROR(VLOOKUP(F$2,IG_91_M!$A$2:$B$98,2,FALSE),"")</f>
        <v>2018</v>
      </c>
      <c r="G77" s="464" t="str">
        <f>IFERROR(VLOOKUP(G$2,IG_91_M!$A$2:$B$98,2,FALSE),"")</f>
        <v>Comunal</v>
      </c>
      <c r="H77" s="109" t="str">
        <f>IFERROR(VLOOKUP(H$2,IG_91_M!$A$2:$B$98,2,FALSE),"")</f>
        <v>Este indicador permite evaluar en qué medida la inversión urbana municipal es gestionada e implementada por la comunidad local. Los proyectos concursables de mejoramiento urbano corresponden a aquellos fondos que el municipio dispone para que la comunidad financie proyectos de mejoramiento urbano. Ejemplo de ello son los Fondo de Desarrollo Vecinal y Fondo Desarrollo Comunitario. De esta manera, el indicador da cuenta del nivel de organización de las comunidades, así como de su participación en la toma de decisiones respecto de la inversión pública urbana.</v>
      </c>
      <c r="I77" s="464" t="str">
        <f>IFERROR(VLOOKUP(I$2,IG_91_M!$A$2:$B$98,2,FALSE),"")</f>
        <v>Consulta directa, análisis de bases de datos</v>
      </c>
      <c r="J77" s="464" t="str">
        <f>IFERROR(VLOOKUP(J$2,IG_91_M!$A$2:$B$98,2,FALSE),"")</f>
        <v>117 comunas</v>
      </c>
      <c r="K77" s="464" t="str">
        <f>IFERROR(VLOOKUP(K$2,IG_91_M!$A$2:$B$98,2,FALSE),"")</f>
        <v>49 comunas</v>
      </c>
      <c r="L77" s="464" t="str">
        <f>IFERROR(VLOOKUP(L$2,IG_91_M!$A$2:$B$98,2,FALSE),"")</f>
        <v>Monto per cápita en pesos por habitante</v>
      </c>
      <c r="M77" s="467">
        <f>IFERROR(VLOOKUP(M$2,IG_91_M!$A$2:$B$98,2,FALSE),"")</f>
        <v>43087</v>
      </c>
      <c r="N77" s="467">
        <f>IFERROR(VLOOKUP(N$2,IG_91_M!$A$2:$B$98,2,FALSE),"")</f>
        <v>43809</v>
      </c>
      <c r="O77" s="464" t="str">
        <f>IFERROR(VLOOKUP(O$2,IG_91_M!$A$2:$B$98,2,FALSE),"")</f>
        <v>Anual</v>
      </c>
      <c r="P77" s="464" t="str">
        <f>IFERROR(VLOOKUP(P$2,IG_91_M!$A$2:$B$98,2,FALSE),"")</f>
        <v>Participación ciudadana - Fondos concursables - Mejoramiento urbano</v>
      </c>
      <c r="Q77" s="464" t="str">
        <f>IFERROR(VLOOKUP(Q$2,IG_91_M!$A$2:$B$98,2,FALSE),"")</f>
        <v>Sociedad</v>
      </c>
      <c r="R77" s="464" t="str">
        <f>IFERROR(VLOOKUP(R$2,IG_91_M!$A$2:$B$98,2,FALSE),"")</f>
        <v>Instituto Nacional de Estadísticas (INE)</v>
      </c>
      <c r="S77" s="109" t="str">
        <f>IFERROR(VLOOKUP(S$2,IG_91_M!$A$2:$B$98,2,FALSE),"")</f>
        <v xml:space="preserve">Bajo porcentaje de respuesta al cuestionario por parte de los municipios, lo que influye en la cobertura del indicador. </v>
      </c>
      <c r="T77" s="109" t="str">
        <f>IFERROR(VLOOKUP(T$2,IG_91_M!$A$2:$B$98,2,FALSE),"")</f>
        <v>No tiene</v>
      </c>
      <c r="U77" s="464" t="str">
        <f>IFERROR(VLOOKUP(U$2,IG_91_M!$A$2:$B$98,2,FALSE),"")</f>
        <v>Monto total de fondos entregados a la comunidad vía proyectos concursables para el mejoramiento urbano</v>
      </c>
      <c r="V77" s="464" t="str">
        <f>IFERROR(VLOOKUP(V$2,IG_91_M!$A$2:$B$98,2,FALSE),"")</f>
        <v>Encuesta Municipios para SIEDU 2019 (información del 2018)</v>
      </c>
      <c r="W77" s="464">
        <f>IFERROR(VLOOKUP(W$2,IG_91_M!$A$2:$B$98,2,FALSE),"")</f>
        <v>2018</v>
      </c>
      <c r="X77" s="464" t="str">
        <f>IFERROR(VLOOKUP(X$2,IG_91_M!$A$2:$B$98,2,FALSE),"")</f>
        <v>Comunal</v>
      </c>
      <c r="Y77" s="464" t="str">
        <f>IFERROR(VLOOKUP(Y$2,IG_91_M!$A$2:$B$98,2,FALSE),"")</f>
        <v>Proyección poblacional 2018, con base al Censo 2017</v>
      </c>
      <c r="Z77" s="464" t="str">
        <f>IFERROR(VLOOKUP(Z$2,IG_91_M!$A$2:$B$98,2,FALSE),"")</f>
        <v>INE</v>
      </c>
      <c r="AA77" s="464">
        <f>IFERROR(VLOOKUP(AA$2,IG_91_M!$A$2:$B$98,2,FALSE),"")</f>
        <v>2018</v>
      </c>
      <c r="AB77" s="464" t="str">
        <f>IFERROR(VLOOKUP(AB$2,IG_91_M!$A$2:$B$98,2,FALSE),"")</f>
        <v>Comunal</v>
      </c>
      <c r="AC77" s="464"/>
      <c r="AD77" s="464"/>
      <c r="AE77" s="464"/>
      <c r="AF77" s="464"/>
      <c r="AG77" s="464" t="str">
        <f>IFERROR(VLOOKUP(AG$2,IG_91_M!$A$2:$B$98,2,FALSE),"")</f>
        <v/>
      </c>
      <c r="AH77" s="464" t="str">
        <f>IFERROR(VLOOKUP(AH$2,IG_91_M!$A$2:$B$98,2,FALSE),"")</f>
        <v/>
      </c>
      <c r="AI77" s="464" t="str">
        <f>IFERROR(VLOOKUP(AI$2,IG_91_M!$A$2:$B$98,2,FALSE),"")</f>
        <v/>
      </c>
      <c r="AJ77" s="464" t="str">
        <f>IFERROR(VLOOKUP(AJ$2,IG_91_M!$A$2:$B$98,2,FALSE),"")</f>
        <v/>
      </c>
    </row>
    <row r="78" spans="1:36" ht="60" x14ac:dyDescent="0.25">
      <c r="A78" s="464" t="str">
        <f>IFERROR(VLOOKUP(A$2,IG_90_M!$A$2:$B$98,2,FALSE),"")</f>
        <v>IG_90</v>
      </c>
      <c r="B78" s="464" t="str">
        <f>IFERROR(VLOOKUP(B$2,IG_90_M!$A$2:$B$98,2,FALSE),"")</f>
        <v>8. Mayor y mejor participación de la sociedad civil en las decisiones de desarrollo urbano</v>
      </c>
      <c r="C78" s="464" t="str">
        <f>IFERROR(VLOOKUP(C$2,IG_90_M!$A$2:$B$98,2,FALSE),"")</f>
        <v>Participación electoral</v>
      </c>
      <c r="D78" s="464" t="str">
        <f>IFERROR(VLOOKUP(D$2,IG_90_M!$A$2:$B$98,2,FALSE),"")</f>
        <v>Porcentaje de participación en las elecciones municipales, por comuna</v>
      </c>
      <c r="E78" s="464" t="str">
        <f>IFERROR(VLOOKUP(E$2,IG_90_M!$A$2:$B$98,2,FALSE),"")</f>
        <v>Complementario</v>
      </c>
      <c r="F78" s="464">
        <f>IFERROR(VLOOKUP(F$2,IG_90_M!$A$2:$B$98,2,FALSE),"")</f>
        <v>2016</v>
      </c>
      <c r="G78" s="464" t="str">
        <f>IFERROR(VLOOKUP(G$2,IG_90_M!$A$2:$B$98,2,FALSE),"")</f>
        <v>Comunal</v>
      </c>
      <c r="H78" s="109" t="str">
        <f>IFERROR(VLOOKUP(H$2,IG_90_M!$A$2:$B$98,2,FALSE),"")</f>
        <v xml:space="preserve">Este indicador muestra el porcentaje de participación en las elecciones municipales del total del padrón electoral por comuna. La mayor implicancia de la ciudadanía en los procesos electorales de escala comunal es una expresión de un mayor nivel de organización social y empoderamiento de la población residente, esto afecta positivamente en la gobernanza local para el desarrollo de las políticas públicas y en la accountability sobre la gestión municipal lo que tiene un impacto positivo en la calidad de vida urbana. </v>
      </c>
      <c r="I78" s="464" t="str">
        <f>IFERROR(VLOOKUP(I$2,IG_90_M!$A$2:$B$98,2,FALSE),"")</f>
        <v>Análisis de bases de datos</v>
      </c>
      <c r="J78" s="464" t="str">
        <f>IFERROR(VLOOKUP(J$2,IG_90_M!$A$2:$B$98,2,FALSE),"")</f>
        <v>117 comunas</v>
      </c>
      <c r="K78" s="464" t="str">
        <f>IFERROR(VLOOKUP(K$2,IG_90_M!$A$2:$B$98,2,FALSE),"")</f>
        <v>117 comunas</v>
      </c>
      <c r="L78" s="464" t="str">
        <f>IFERROR(VLOOKUP(L$2,IG_90_M!$A$2:$B$98,2,FALSE),"")</f>
        <v>Porcentaje</v>
      </c>
      <c r="M78" s="467">
        <f>IFERROR(VLOOKUP(M$2,IG_90_M!$A$2:$B$98,2,FALSE),"")</f>
        <v>43087</v>
      </c>
      <c r="N78" s="467">
        <f>IFERROR(VLOOKUP(N$2,IG_90_M!$A$2:$B$98,2,FALSE),"")</f>
        <v>43676</v>
      </c>
      <c r="O78" s="464" t="str">
        <f>IFERROR(VLOOKUP(O$2,IG_90_M!$A$2:$B$98,2,FALSE),"")</f>
        <v>4 años</v>
      </c>
      <c r="P78" s="464" t="str">
        <f>IFERROR(VLOOKUP(P$2,IG_90_M!$A$2:$B$98,2,FALSE),"")</f>
        <v>Participación electoral - Elecciones municipales</v>
      </c>
      <c r="Q78" s="464" t="str">
        <f>IFERROR(VLOOKUP(Q$2,IG_90_M!$A$2:$B$98,2,FALSE),"")</f>
        <v>Sociedad</v>
      </c>
      <c r="R78" s="464" t="str">
        <f>IFERROR(VLOOKUP(R$2,IG_90_M!$A$2:$B$98,2,FALSE),"")</f>
        <v>Instituto Nacional de Estadísticas (INE)</v>
      </c>
      <c r="S78" s="109" t="str">
        <f>IFERROR(VLOOKUP(S$2,IG_90_M!$A$2:$B$98,2,FALSE),"")</f>
        <v>No se identifican limitaciones para el cálculo del indicador a la fecha de su actualización.</v>
      </c>
      <c r="T78" s="109" t="str">
        <f>IFERROR(VLOOKUP(T$2,IG_90_M!$A$2:$B$98,2,FALSE),"")</f>
        <v>No tiene</v>
      </c>
      <c r="U78" s="464" t="str">
        <f>IFERROR(VLOOKUP(U$2,IG_90_M!$A$2:$B$98,2,FALSE),"")</f>
        <v>Número total de personas que votaron en elecciones municipales por comuna</v>
      </c>
      <c r="V78" s="464" t="str">
        <f>IFERROR(VLOOKUP(V$2,IG_90_M!$A$2:$B$98,2,FALSE),"")</f>
        <v xml:space="preserve">Servicio Electoral (SERVEL) </v>
      </c>
      <c r="W78" s="464">
        <f>IFERROR(VLOOKUP(W$2,IG_90_M!$A$2:$B$98,2,FALSE),"")</f>
        <v>2016</v>
      </c>
      <c r="X78" s="464" t="str">
        <f>IFERROR(VLOOKUP(X$2,IG_90_M!$A$2:$B$98,2,FALSE),"")</f>
        <v>Comunal</v>
      </c>
      <c r="Y78" s="464" t="str">
        <f>IFERROR(VLOOKUP(Y$2,IG_90_M!$A$2:$B$98,2,FALSE),"")</f>
        <v>Número total de personas registradas en el padrón electoral por comuna.</v>
      </c>
      <c r="Z78" s="464" t="str">
        <f>IFERROR(VLOOKUP(Z$2,IG_90_M!$A$2:$B$98,2,FALSE),"")</f>
        <v>SERVEL</v>
      </c>
      <c r="AA78" s="464">
        <f>IFERROR(VLOOKUP(AA$2,IG_90_M!$A$2:$B$98,2,FALSE),"")</f>
        <v>2016</v>
      </c>
      <c r="AB78" s="464" t="str">
        <f>IFERROR(VLOOKUP(AB$2,IG_90_M!$A$2:$B$98,2,FALSE),"")</f>
        <v>Comunal</v>
      </c>
      <c r="AC78" s="464"/>
      <c r="AD78" s="464"/>
      <c r="AE78" s="464"/>
      <c r="AF78" s="464"/>
      <c r="AG78" s="464" t="str">
        <f>IFERROR(VLOOKUP(AG$2,IG_90_M!$A$2:$B$98,2,FALSE),"")</f>
        <v/>
      </c>
      <c r="AH78" s="464" t="str">
        <f>IFERROR(VLOOKUP(AH$2,IG_90_M!$A$2:$B$98,2,FALSE),"")</f>
        <v/>
      </c>
      <c r="AI78" s="464" t="str">
        <f>IFERROR(VLOOKUP(AI$2,IG_90_M!$A$2:$B$98,2,FALSE),"")</f>
        <v/>
      </c>
      <c r="AJ78" s="464" t="str">
        <f>IFERROR(VLOOKUP(AJ$2,IG_90_M!$A$2:$B$98,2,FALSE),"")</f>
        <v/>
      </c>
    </row>
  </sheetData>
  <hyperlinks>
    <hyperlink ref="A1" location="INDICE!A1" display="INDICE" xr:uid="{00000000-0004-0000-0300-000000000000}"/>
  </hyperlinks>
  <pageMargins left="0.7" right="0.7" top="0.75" bottom="0.75" header="0.3" footer="0.3"/>
  <pageSetup orientation="portrait" horizontalDpi="4294967293" verticalDpi="4294967293"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dimension ref="A1:K119"/>
  <sheetViews>
    <sheetView zoomScaleNormal="100" workbookViewId="0"/>
  </sheetViews>
  <sheetFormatPr baseColWidth="10" defaultColWidth="11.42578125" defaultRowHeight="15" x14ac:dyDescent="0.25"/>
  <cols>
    <col min="1" max="1" width="17.28515625" bestFit="1" customWidth="1"/>
    <col min="2" max="2" width="22.140625" style="402" bestFit="1" customWidth="1"/>
    <col min="3" max="3" width="16.140625" style="402" bestFit="1" customWidth="1"/>
    <col min="4" max="4" width="38.5703125" bestFit="1" customWidth="1"/>
    <col min="5" max="5" width="11.5703125" bestFit="1" customWidth="1"/>
    <col min="6" max="6" width="19" bestFit="1" customWidth="1"/>
    <col min="7" max="7" width="6" bestFit="1" customWidth="1"/>
    <col min="8" max="8" width="15.85546875" bestFit="1" customWidth="1"/>
    <col min="9" max="9" width="16.5703125" bestFit="1" customWidth="1"/>
    <col min="10" max="10" width="54.7109375" customWidth="1"/>
    <col min="11" max="11" width="13.140625" bestFit="1" customWidth="1"/>
  </cols>
  <sheetData>
    <row r="1" spans="1:11" x14ac:dyDescent="0.25">
      <c r="A1" s="124" t="s">
        <v>30</v>
      </c>
      <c r="B1" s="734" t="s">
        <v>983</v>
      </c>
      <c r="C1" s="735"/>
      <c r="D1" s="735"/>
      <c r="E1" s="735"/>
      <c r="F1" s="735"/>
      <c r="G1" s="735"/>
      <c r="H1" s="735"/>
      <c r="I1" s="735"/>
      <c r="J1" s="735"/>
      <c r="K1" s="6" t="s">
        <v>144</v>
      </c>
    </row>
    <row r="2" spans="1:11" ht="30" x14ac:dyDescent="0.25">
      <c r="A2" s="649" t="s">
        <v>174</v>
      </c>
      <c r="B2" s="649" t="s">
        <v>175</v>
      </c>
      <c r="C2" s="649" t="s">
        <v>176</v>
      </c>
      <c r="D2" s="649" t="s">
        <v>177</v>
      </c>
      <c r="E2" s="649" t="s">
        <v>178</v>
      </c>
      <c r="F2" s="649" t="s">
        <v>14</v>
      </c>
      <c r="G2" s="649" t="s">
        <v>470</v>
      </c>
      <c r="H2" s="649" t="s">
        <v>984</v>
      </c>
      <c r="I2" s="649" t="s">
        <v>985</v>
      </c>
      <c r="J2" s="649" t="s">
        <v>986</v>
      </c>
      <c r="K2" s="6" t="s">
        <v>432</v>
      </c>
    </row>
    <row r="3" spans="1:11" s="5" customFormat="1" ht="12.75" x14ac:dyDescent="0.2">
      <c r="A3" s="392" t="s">
        <v>179</v>
      </c>
      <c r="B3" s="392" t="s">
        <v>180</v>
      </c>
      <c r="C3" s="390" t="s">
        <v>181</v>
      </c>
      <c r="D3" s="392" t="s">
        <v>182</v>
      </c>
      <c r="E3" s="377">
        <v>1001</v>
      </c>
      <c r="F3" s="392" t="s">
        <v>180</v>
      </c>
      <c r="G3" s="495">
        <v>1101</v>
      </c>
      <c r="H3" s="226">
        <v>307.27</v>
      </c>
      <c r="I3" s="226">
        <v>188003</v>
      </c>
      <c r="J3" s="498">
        <v>16.34</v>
      </c>
    </row>
    <row r="4" spans="1:11" s="5" customFormat="1" ht="12.75" x14ac:dyDescent="0.2">
      <c r="A4" s="392" t="s">
        <v>179</v>
      </c>
      <c r="B4" s="392" t="s">
        <v>180</v>
      </c>
      <c r="C4" s="390" t="s">
        <v>181</v>
      </c>
      <c r="D4" s="392" t="s">
        <v>182</v>
      </c>
      <c r="E4" s="377">
        <v>1001</v>
      </c>
      <c r="F4" s="392" t="s">
        <v>183</v>
      </c>
      <c r="G4" s="495">
        <v>1107</v>
      </c>
      <c r="H4" s="226">
        <v>340</v>
      </c>
      <c r="I4" s="226">
        <v>103807</v>
      </c>
      <c r="J4" s="498">
        <v>32.75</v>
      </c>
    </row>
    <row r="5" spans="1:11" s="5" customFormat="1" ht="12.75" x14ac:dyDescent="0.2">
      <c r="A5" s="392" t="s">
        <v>184</v>
      </c>
      <c r="B5" s="392" t="s">
        <v>184</v>
      </c>
      <c r="C5" s="390" t="s">
        <v>181</v>
      </c>
      <c r="D5" s="392" t="s">
        <v>184</v>
      </c>
      <c r="E5" s="377">
        <v>2101</v>
      </c>
      <c r="F5" s="392" t="s">
        <v>184</v>
      </c>
      <c r="G5" s="495">
        <v>2101</v>
      </c>
      <c r="H5" s="226">
        <v>224</v>
      </c>
      <c r="I5" s="226">
        <v>347605</v>
      </c>
      <c r="J5" s="498">
        <v>6.44</v>
      </c>
    </row>
    <row r="6" spans="1:11" s="5" customFormat="1" ht="12.75" x14ac:dyDescent="0.2">
      <c r="A6" s="392" t="s">
        <v>184</v>
      </c>
      <c r="B6" s="392" t="s">
        <v>185</v>
      </c>
      <c r="C6" s="390" t="s">
        <v>181</v>
      </c>
      <c r="D6" s="392" t="s">
        <v>186</v>
      </c>
      <c r="E6" s="377">
        <v>2201</v>
      </c>
      <c r="F6" s="392" t="s">
        <v>186</v>
      </c>
      <c r="G6" s="495">
        <v>2201</v>
      </c>
      <c r="H6" s="226">
        <v>200</v>
      </c>
      <c r="I6" s="226">
        <v>157575</v>
      </c>
      <c r="J6" s="498">
        <v>12.69</v>
      </c>
    </row>
    <row r="7" spans="1:11" s="5" customFormat="1" ht="12.75" x14ac:dyDescent="0.2">
      <c r="A7" s="392" t="s">
        <v>187</v>
      </c>
      <c r="B7" s="392" t="s">
        <v>188</v>
      </c>
      <c r="C7" s="390" t="s">
        <v>181</v>
      </c>
      <c r="D7" s="392" t="s">
        <v>189</v>
      </c>
      <c r="E7" s="377">
        <v>3001</v>
      </c>
      <c r="F7" s="392" t="s">
        <v>188</v>
      </c>
      <c r="G7" s="495">
        <v>3101</v>
      </c>
      <c r="H7" s="226">
        <v>227.09</v>
      </c>
      <c r="I7" s="226">
        <v>150747</v>
      </c>
      <c r="J7" s="498">
        <v>15.06</v>
      </c>
    </row>
    <row r="8" spans="1:11" s="5" customFormat="1" ht="12.75" x14ac:dyDescent="0.2">
      <c r="A8" s="392" t="s">
        <v>187</v>
      </c>
      <c r="B8" s="392" t="s">
        <v>188</v>
      </c>
      <c r="C8" s="390" t="s">
        <v>181</v>
      </c>
      <c r="D8" s="392" t="s">
        <v>189</v>
      </c>
      <c r="E8" s="377">
        <v>3001</v>
      </c>
      <c r="F8" s="392" t="s">
        <v>190</v>
      </c>
      <c r="G8" s="495">
        <v>3103</v>
      </c>
      <c r="H8" s="226">
        <v>40</v>
      </c>
      <c r="I8" s="226">
        <v>9855</v>
      </c>
      <c r="J8" s="498">
        <v>40.590000000000003</v>
      </c>
    </row>
    <row r="9" spans="1:11" s="5" customFormat="1" ht="12.75" x14ac:dyDescent="0.2">
      <c r="A9" s="392" t="s">
        <v>187</v>
      </c>
      <c r="B9" s="387" t="s">
        <v>191</v>
      </c>
      <c r="C9" s="390" t="s">
        <v>181</v>
      </c>
      <c r="D9" s="387" t="s">
        <v>192</v>
      </c>
      <c r="E9" s="377">
        <v>3301</v>
      </c>
      <c r="F9" s="387" t="s">
        <v>192</v>
      </c>
      <c r="G9" s="495">
        <v>3301</v>
      </c>
      <c r="H9" s="226">
        <v>80</v>
      </c>
      <c r="I9" s="226">
        <v>45298</v>
      </c>
      <c r="J9" s="498">
        <v>17.66</v>
      </c>
    </row>
    <row r="10" spans="1:11" s="5" customFormat="1" ht="12.75" x14ac:dyDescent="0.2">
      <c r="A10" s="392" t="s">
        <v>193</v>
      </c>
      <c r="B10" s="392" t="s">
        <v>194</v>
      </c>
      <c r="C10" s="390" t="s">
        <v>181</v>
      </c>
      <c r="D10" s="392" t="s">
        <v>195</v>
      </c>
      <c r="E10" s="377">
        <v>4001</v>
      </c>
      <c r="F10" s="392" t="s">
        <v>196</v>
      </c>
      <c r="G10" s="495">
        <v>4101</v>
      </c>
      <c r="H10" s="226">
        <v>172</v>
      </c>
      <c r="I10" s="226">
        <v>199844</v>
      </c>
      <c r="J10" s="498">
        <v>8.61</v>
      </c>
    </row>
    <row r="11" spans="1:11" s="5" customFormat="1" ht="12.75" x14ac:dyDescent="0.2">
      <c r="A11" s="392" t="s">
        <v>193</v>
      </c>
      <c r="B11" s="392" t="s">
        <v>194</v>
      </c>
      <c r="C11" s="390" t="s">
        <v>181</v>
      </c>
      <c r="D11" s="392" t="s">
        <v>195</v>
      </c>
      <c r="E11" s="377">
        <v>4001</v>
      </c>
      <c r="F11" s="392" t="s">
        <v>193</v>
      </c>
      <c r="G11" s="495">
        <v>4102</v>
      </c>
      <c r="H11" s="226">
        <v>154</v>
      </c>
      <c r="I11" s="226">
        <v>212520</v>
      </c>
      <c r="J11" s="498">
        <v>7.25</v>
      </c>
    </row>
    <row r="12" spans="1:11" s="5" customFormat="1" ht="12.75" x14ac:dyDescent="0.2">
      <c r="A12" s="392" t="s">
        <v>193</v>
      </c>
      <c r="B12" s="392" t="s">
        <v>197</v>
      </c>
      <c r="C12" s="390" t="s">
        <v>181</v>
      </c>
      <c r="D12" s="392" t="s">
        <v>198</v>
      </c>
      <c r="E12" s="377">
        <v>4301</v>
      </c>
      <c r="F12" s="193" t="s">
        <v>198</v>
      </c>
      <c r="G12" s="495">
        <v>4301</v>
      </c>
      <c r="H12" s="226">
        <v>96</v>
      </c>
      <c r="I12" s="226">
        <v>86098</v>
      </c>
      <c r="J12" s="498">
        <v>11.15</v>
      </c>
    </row>
    <row r="13" spans="1:11" s="5" customFormat="1" ht="12.75" x14ac:dyDescent="0.2">
      <c r="A13" s="392" t="s">
        <v>199</v>
      </c>
      <c r="B13" s="392" t="s">
        <v>199</v>
      </c>
      <c r="C13" s="390" t="s">
        <v>200</v>
      </c>
      <c r="D13" s="392" t="s">
        <v>200</v>
      </c>
      <c r="E13" s="377">
        <v>5001</v>
      </c>
      <c r="F13" s="392" t="s">
        <v>199</v>
      </c>
      <c r="G13" s="495">
        <v>5101</v>
      </c>
      <c r="H13" s="226">
        <v>252</v>
      </c>
      <c r="I13" s="226">
        <v>294207</v>
      </c>
      <c r="J13" s="498">
        <v>8.57</v>
      </c>
    </row>
    <row r="14" spans="1:11" s="5" customFormat="1" ht="12.75" x14ac:dyDescent="0.2">
      <c r="A14" s="392" t="s">
        <v>199</v>
      </c>
      <c r="B14" s="392" t="s">
        <v>199</v>
      </c>
      <c r="C14" s="390" t="s">
        <v>200</v>
      </c>
      <c r="D14" s="392" t="s">
        <v>200</v>
      </c>
      <c r="E14" s="377">
        <v>5001</v>
      </c>
      <c r="F14" s="392" t="s">
        <v>201</v>
      </c>
      <c r="G14" s="495">
        <v>5102</v>
      </c>
      <c r="H14" s="226">
        <v>8</v>
      </c>
      <c r="I14" s="226">
        <v>17948</v>
      </c>
      <c r="J14" s="498">
        <v>4.46</v>
      </c>
    </row>
    <row r="15" spans="1:11" s="5" customFormat="1" ht="12.75" x14ac:dyDescent="0.2">
      <c r="A15" s="392" t="s">
        <v>199</v>
      </c>
      <c r="B15" s="392" t="s">
        <v>199</v>
      </c>
      <c r="C15" s="390" t="s">
        <v>200</v>
      </c>
      <c r="D15" s="392" t="s">
        <v>200</v>
      </c>
      <c r="E15" s="377">
        <v>5001</v>
      </c>
      <c r="F15" s="392" t="s">
        <v>202</v>
      </c>
      <c r="G15" s="495">
        <v>5103</v>
      </c>
      <c r="H15" s="226">
        <v>75.64</v>
      </c>
      <c r="I15" s="226">
        <v>39345</v>
      </c>
      <c r="J15" s="498">
        <v>19.22</v>
      </c>
    </row>
    <row r="16" spans="1:11" s="5" customFormat="1" ht="12.75" x14ac:dyDescent="0.2">
      <c r="A16" s="392" t="s">
        <v>199</v>
      </c>
      <c r="B16" s="392" t="s">
        <v>199</v>
      </c>
      <c r="C16" s="390" t="s">
        <v>200</v>
      </c>
      <c r="D16" s="392" t="s">
        <v>200</v>
      </c>
      <c r="E16" s="377">
        <v>5001</v>
      </c>
      <c r="F16" s="392" t="s">
        <v>203</v>
      </c>
      <c r="G16" s="495">
        <v>5105</v>
      </c>
      <c r="H16" s="226">
        <v>16</v>
      </c>
      <c r="I16" s="226">
        <v>15813</v>
      </c>
      <c r="J16" s="498">
        <v>10.119999999999999</v>
      </c>
    </row>
    <row r="17" spans="1:10" s="5" customFormat="1" ht="12.75" x14ac:dyDescent="0.2">
      <c r="A17" s="392" t="s">
        <v>199</v>
      </c>
      <c r="B17" s="392" t="s">
        <v>199</v>
      </c>
      <c r="C17" s="390" t="s">
        <v>200</v>
      </c>
      <c r="D17" s="392" t="s">
        <v>200</v>
      </c>
      <c r="E17" s="377">
        <v>5001</v>
      </c>
      <c r="F17" s="392" t="s">
        <v>204</v>
      </c>
      <c r="G17" s="495">
        <v>5107</v>
      </c>
      <c r="H17" s="226" t="s">
        <v>510</v>
      </c>
      <c r="I17" s="226" t="s">
        <v>510</v>
      </c>
      <c r="J17" s="498" t="s">
        <v>510</v>
      </c>
    </row>
    <row r="18" spans="1:10" s="5" customFormat="1" ht="12.75" x14ac:dyDescent="0.2">
      <c r="A18" s="392" t="s">
        <v>199</v>
      </c>
      <c r="B18" s="392" t="s">
        <v>199</v>
      </c>
      <c r="C18" s="390" t="s">
        <v>200</v>
      </c>
      <c r="D18" s="392" t="s">
        <v>200</v>
      </c>
      <c r="E18" s="377">
        <v>5001</v>
      </c>
      <c r="F18" s="392" t="s">
        <v>205</v>
      </c>
      <c r="G18" s="495">
        <v>5109</v>
      </c>
      <c r="H18" s="226">
        <v>356</v>
      </c>
      <c r="I18" s="226">
        <v>332875</v>
      </c>
      <c r="J18" s="498">
        <v>10.69</v>
      </c>
    </row>
    <row r="19" spans="1:10" s="5" customFormat="1" ht="12.75" x14ac:dyDescent="0.2">
      <c r="A19" s="392" t="s">
        <v>199</v>
      </c>
      <c r="B19" s="387" t="s">
        <v>206</v>
      </c>
      <c r="C19" s="390" t="s">
        <v>181</v>
      </c>
      <c r="D19" s="387" t="s">
        <v>207</v>
      </c>
      <c r="E19" s="377">
        <v>5301</v>
      </c>
      <c r="F19" s="194" t="s">
        <v>206</v>
      </c>
      <c r="G19" s="495">
        <v>5301</v>
      </c>
      <c r="H19" s="226">
        <v>136.91</v>
      </c>
      <c r="I19" s="226">
        <v>60064</v>
      </c>
      <c r="J19" s="498">
        <v>22.79</v>
      </c>
    </row>
    <row r="20" spans="1:10" s="5" customFormat="1" ht="12.75" x14ac:dyDescent="0.2">
      <c r="A20" s="392" t="s">
        <v>199</v>
      </c>
      <c r="B20" s="387" t="s">
        <v>206</v>
      </c>
      <c r="C20" s="390" t="s">
        <v>181</v>
      </c>
      <c r="D20" s="387" t="s">
        <v>207</v>
      </c>
      <c r="E20" s="377">
        <v>5301</v>
      </c>
      <c r="F20" s="194" t="s">
        <v>208</v>
      </c>
      <c r="G20" s="495">
        <v>5304</v>
      </c>
      <c r="H20" s="226" t="s">
        <v>510</v>
      </c>
      <c r="I20" s="226" t="s">
        <v>510</v>
      </c>
      <c r="J20" s="498" t="s">
        <v>510</v>
      </c>
    </row>
    <row r="21" spans="1:10" s="5" customFormat="1" ht="12.75" x14ac:dyDescent="0.2">
      <c r="A21" s="392" t="s">
        <v>199</v>
      </c>
      <c r="B21" s="387" t="s">
        <v>209</v>
      </c>
      <c r="C21" s="390" t="s">
        <v>181</v>
      </c>
      <c r="D21" s="387" t="s">
        <v>210</v>
      </c>
      <c r="E21" s="377">
        <v>5501</v>
      </c>
      <c r="F21" s="194" t="s">
        <v>209</v>
      </c>
      <c r="G21" s="495">
        <v>5501</v>
      </c>
      <c r="H21" s="226">
        <v>48</v>
      </c>
      <c r="I21" s="226">
        <v>77354</v>
      </c>
      <c r="J21" s="498">
        <v>6.21</v>
      </c>
    </row>
    <row r="22" spans="1:10" s="5" customFormat="1" ht="12.75" x14ac:dyDescent="0.2">
      <c r="A22" s="392" t="s">
        <v>199</v>
      </c>
      <c r="B22" s="387" t="s">
        <v>209</v>
      </c>
      <c r="C22" s="390" t="s">
        <v>181</v>
      </c>
      <c r="D22" s="387" t="s">
        <v>210</v>
      </c>
      <c r="E22" s="377">
        <v>5501</v>
      </c>
      <c r="F22" s="194" t="s">
        <v>211</v>
      </c>
      <c r="G22" s="495">
        <v>5502</v>
      </c>
      <c r="H22" s="226">
        <v>16</v>
      </c>
      <c r="I22" s="226">
        <v>48569</v>
      </c>
      <c r="J22" s="498">
        <v>3.29</v>
      </c>
    </row>
    <row r="23" spans="1:10" s="5" customFormat="1" ht="12.75" x14ac:dyDescent="0.2">
      <c r="A23" s="392" t="s">
        <v>199</v>
      </c>
      <c r="B23" s="387" t="s">
        <v>209</v>
      </c>
      <c r="C23" s="390" t="s">
        <v>181</v>
      </c>
      <c r="D23" s="387" t="s">
        <v>210</v>
      </c>
      <c r="E23" s="377">
        <v>5501</v>
      </c>
      <c r="F23" s="194" t="s">
        <v>212</v>
      </c>
      <c r="G23" s="495">
        <v>5503</v>
      </c>
      <c r="H23" s="226">
        <v>8</v>
      </c>
      <c r="I23" s="226">
        <v>11732</v>
      </c>
      <c r="J23" s="498">
        <v>6.82</v>
      </c>
    </row>
    <row r="24" spans="1:10" s="5" customFormat="1" ht="12.75" x14ac:dyDescent="0.2">
      <c r="A24" s="392" t="s">
        <v>199</v>
      </c>
      <c r="B24" s="387" t="s">
        <v>209</v>
      </c>
      <c r="C24" s="390" t="s">
        <v>181</v>
      </c>
      <c r="D24" s="387" t="s">
        <v>210</v>
      </c>
      <c r="E24" s="377">
        <v>5501</v>
      </c>
      <c r="F24" s="194" t="s">
        <v>213</v>
      </c>
      <c r="G24" s="495">
        <v>5504</v>
      </c>
      <c r="H24" s="226" t="s">
        <v>510</v>
      </c>
      <c r="I24" s="226" t="s">
        <v>510</v>
      </c>
      <c r="J24" s="498" t="s">
        <v>510</v>
      </c>
    </row>
    <row r="25" spans="1:10" s="5" customFormat="1" ht="12.75" x14ac:dyDescent="0.2">
      <c r="A25" s="392" t="s">
        <v>199</v>
      </c>
      <c r="B25" s="392" t="s">
        <v>214</v>
      </c>
      <c r="C25" s="390" t="s">
        <v>181</v>
      </c>
      <c r="D25" s="392" t="s">
        <v>215</v>
      </c>
      <c r="E25" s="377">
        <v>5601</v>
      </c>
      <c r="F25" s="193" t="s">
        <v>214</v>
      </c>
      <c r="G25" s="495">
        <v>5601</v>
      </c>
      <c r="H25" s="226">
        <v>116</v>
      </c>
      <c r="I25" s="226">
        <v>86239</v>
      </c>
      <c r="J25" s="498">
        <v>13.45</v>
      </c>
    </row>
    <row r="26" spans="1:10" s="5" customFormat="1" ht="12.75" x14ac:dyDescent="0.2">
      <c r="A26" s="392" t="s">
        <v>199</v>
      </c>
      <c r="B26" s="392" t="s">
        <v>214</v>
      </c>
      <c r="C26" s="390" t="s">
        <v>181</v>
      </c>
      <c r="D26" s="392" t="s">
        <v>215</v>
      </c>
      <c r="E26" s="377">
        <v>5601</v>
      </c>
      <c r="F26" s="193" t="s">
        <v>216</v>
      </c>
      <c r="G26" s="495">
        <v>5603</v>
      </c>
      <c r="H26" s="226">
        <v>24</v>
      </c>
      <c r="I26" s="226">
        <v>20792</v>
      </c>
      <c r="J26" s="498">
        <v>11.54</v>
      </c>
    </row>
    <row r="27" spans="1:10" s="5" customFormat="1" ht="12.75" x14ac:dyDescent="0.2">
      <c r="A27" s="392" t="s">
        <v>199</v>
      </c>
      <c r="B27" s="392" t="s">
        <v>214</v>
      </c>
      <c r="C27" s="390" t="s">
        <v>181</v>
      </c>
      <c r="D27" s="392" t="s">
        <v>215</v>
      </c>
      <c r="E27" s="377">
        <v>5601</v>
      </c>
      <c r="F27" s="193" t="s">
        <v>217</v>
      </c>
      <c r="G27" s="495">
        <v>5606</v>
      </c>
      <c r="H27" s="226">
        <v>16</v>
      </c>
      <c r="I27" s="226">
        <v>6147</v>
      </c>
      <c r="J27" s="498">
        <v>26.03</v>
      </c>
    </row>
    <row r="28" spans="1:10" s="5" customFormat="1" ht="12.75" x14ac:dyDescent="0.2">
      <c r="A28" s="392" t="s">
        <v>199</v>
      </c>
      <c r="B28" s="387" t="s">
        <v>218</v>
      </c>
      <c r="C28" s="390" t="s">
        <v>181</v>
      </c>
      <c r="D28" s="387" t="s">
        <v>219</v>
      </c>
      <c r="E28" s="377">
        <v>5701</v>
      </c>
      <c r="F28" s="194" t="s">
        <v>219</v>
      </c>
      <c r="G28" s="495">
        <v>5701</v>
      </c>
      <c r="H28" s="226">
        <v>160</v>
      </c>
      <c r="I28" s="226">
        <v>69253</v>
      </c>
      <c r="J28" s="498">
        <v>23.1</v>
      </c>
    </row>
    <row r="29" spans="1:10" s="5" customFormat="1" ht="12.75" x14ac:dyDescent="0.2">
      <c r="A29" s="392" t="s">
        <v>199</v>
      </c>
      <c r="B29" s="392" t="s">
        <v>220</v>
      </c>
      <c r="C29" s="390" t="s">
        <v>200</v>
      </c>
      <c r="D29" s="392" t="s">
        <v>200</v>
      </c>
      <c r="E29" s="377">
        <v>5001</v>
      </c>
      <c r="F29" s="392" t="s">
        <v>221</v>
      </c>
      <c r="G29" s="495">
        <v>5801</v>
      </c>
      <c r="H29" s="226">
        <v>104</v>
      </c>
      <c r="I29" s="226">
        <v>147991</v>
      </c>
      <c r="J29" s="498">
        <v>7.03</v>
      </c>
    </row>
    <row r="30" spans="1:10" s="5" customFormat="1" ht="12.75" x14ac:dyDescent="0.2">
      <c r="A30" s="392" t="s">
        <v>199</v>
      </c>
      <c r="B30" s="392" t="s">
        <v>220</v>
      </c>
      <c r="C30" s="390" t="s">
        <v>200</v>
      </c>
      <c r="D30" s="392" t="s">
        <v>200</v>
      </c>
      <c r="E30" s="377">
        <v>5001</v>
      </c>
      <c r="F30" s="392" t="s">
        <v>222</v>
      </c>
      <c r="G30" s="495">
        <v>5802</v>
      </c>
      <c r="H30" s="226" t="s">
        <v>510</v>
      </c>
      <c r="I30" s="226" t="s">
        <v>510</v>
      </c>
      <c r="J30" s="498" t="s">
        <v>510</v>
      </c>
    </row>
    <row r="31" spans="1:10" s="5" customFormat="1" ht="12.75" x14ac:dyDescent="0.2">
      <c r="A31" s="392" t="s">
        <v>199</v>
      </c>
      <c r="B31" s="392" t="s">
        <v>220</v>
      </c>
      <c r="C31" s="390" t="s">
        <v>200</v>
      </c>
      <c r="D31" s="392" t="s">
        <v>200</v>
      </c>
      <c r="E31" s="377">
        <v>5001</v>
      </c>
      <c r="F31" s="392" t="s">
        <v>223</v>
      </c>
      <c r="G31" s="495">
        <v>5803</v>
      </c>
      <c r="H31" s="226">
        <v>6</v>
      </c>
      <c r="I31" s="226">
        <v>11996</v>
      </c>
      <c r="J31" s="498">
        <v>5</v>
      </c>
    </row>
    <row r="32" spans="1:10" s="5" customFormat="1" ht="12.75" x14ac:dyDescent="0.2">
      <c r="A32" s="392" t="s">
        <v>199</v>
      </c>
      <c r="B32" s="392" t="s">
        <v>220</v>
      </c>
      <c r="C32" s="390" t="s">
        <v>200</v>
      </c>
      <c r="D32" s="392" t="s">
        <v>200</v>
      </c>
      <c r="E32" s="377">
        <v>5001</v>
      </c>
      <c r="F32" s="392" t="s">
        <v>224</v>
      </c>
      <c r="G32" s="495">
        <v>5804</v>
      </c>
      <c r="H32" s="226">
        <v>54.55</v>
      </c>
      <c r="I32" s="226">
        <v>125140</v>
      </c>
      <c r="J32" s="498">
        <v>4.3600000000000003</v>
      </c>
    </row>
    <row r="33" spans="1:10" s="5" customFormat="1" ht="12.75" x14ac:dyDescent="0.2">
      <c r="A33" s="392" t="s">
        <v>225</v>
      </c>
      <c r="B33" s="392" t="s">
        <v>226</v>
      </c>
      <c r="C33" s="390" t="s">
        <v>181</v>
      </c>
      <c r="D33" s="392" t="s">
        <v>227</v>
      </c>
      <c r="E33" s="377">
        <v>6001</v>
      </c>
      <c r="F33" s="392" t="s">
        <v>228</v>
      </c>
      <c r="G33" s="495">
        <v>6101</v>
      </c>
      <c r="H33" s="226">
        <v>48</v>
      </c>
      <c r="I33" s="226">
        <v>233663</v>
      </c>
      <c r="J33" s="498">
        <v>2.0499999999999998</v>
      </c>
    </row>
    <row r="34" spans="1:10" s="5" customFormat="1" ht="12.75" x14ac:dyDescent="0.2">
      <c r="A34" s="392" t="s">
        <v>225</v>
      </c>
      <c r="B34" s="392" t="s">
        <v>226</v>
      </c>
      <c r="C34" s="390" t="s">
        <v>181</v>
      </c>
      <c r="D34" s="392" t="s">
        <v>227</v>
      </c>
      <c r="E34" s="377">
        <v>6001</v>
      </c>
      <c r="F34" s="392" t="s">
        <v>229</v>
      </c>
      <c r="G34" s="495">
        <v>6108</v>
      </c>
      <c r="H34" s="226">
        <v>8</v>
      </c>
      <c r="I34" s="226">
        <v>51199</v>
      </c>
      <c r="J34" s="498">
        <v>1.56</v>
      </c>
    </row>
    <row r="35" spans="1:10" s="5" customFormat="1" ht="12.75" x14ac:dyDescent="0.2">
      <c r="A35" s="392" t="s">
        <v>225</v>
      </c>
      <c r="B35" s="387" t="s">
        <v>226</v>
      </c>
      <c r="C35" s="390" t="s">
        <v>181</v>
      </c>
      <c r="D35" s="387" t="s">
        <v>230</v>
      </c>
      <c r="E35" s="377">
        <v>6115</v>
      </c>
      <c r="F35" s="387" t="s">
        <v>230</v>
      </c>
      <c r="G35" s="495">
        <v>6115</v>
      </c>
      <c r="H35" s="226">
        <v>54</v>
      </c>
      <c r="I35" s="226">
        <v>45692</v>
      </c>
      <c r="J35" s="498">
        <v>11.82</v>
      </c>
    </row>
    <row r="36" spans="1:10" s="5" customFormat="1" ht="12.75" x14ac:dyDescent="0.2">
      <c r="A36" s="392" t="s">
        <v>225</v>
      </c>
      <c r="B36" s="387" t="s">
        <v>231</v>
      </c>
      <c r="C36" s="390" t="s">
        <v>181</v>
      </c>
      <c r="D36" s="387" t="s">
        <v>232</v>
      </c>
      <c r="E36" s="377">
        <v>6301</v>
      </c>
      <c r="F36" s="194" t="s">
        <v>232</v>
      </c>
      <c r="G36" s="495">
        <v>6301</v>
      </c>
      <c r="H36" s="226">
        <v>40</v>
      </c>
      <c r="I36" s="226">
        <v>63481</v>
      </c>
      <c r="J36" s="498">
        <v>6.3</v>
      </c>
    </row>
    <row r="37" spans="1:10" s="5" customFormat="1" ht="12.75" x14ac:dyDescent="0.2">
      <c r="A37" s="392" t="s">
        <v>233</v>
      </c>
      <c r="B37" s="392" t="s">
        <v>234</v>
      </c>
      <c r="C37" s="390" t="s">
        <v>181</v>
      </c>
      <c r="D37" s="392" t="s">
        <v>235</v>
      </c>
      <c r="E37" s="377">
        <v>7001</v>
      </c>
      <c r="F37" s="392" t="s">
        <v>234</v>
      </c>
      <c r="G37" s="495">
        <v>7101</v>
      </c>
      <c r="H37" s="226">
        <v>40</v>
      </c>
      <c r="I37" s="226">
        <v>210033</v>
      </c>
      <c r="J37" s="498">
        <v>1.9</v>
      </c>
    </row>
    <row r="38" spans="1:10" s="5" customFormat="1" ht="12.75" x14ac:dyDescent="0.2">
      <c r="A38" s="392" t="s">
        <v>233</v>
      </c>
      <c r="B38" s="387" t="s">
        <v>234</v>
      </c>
      <c r="C38" s="390" t="s">
        <v>181</v>
      </c>
      <c r="D38" s="387" t="s">
        <v>236</v>
      </c>
      <c r="E38" s="377">
        <v>7102</v>
      </c>
      <c r="F38" s="387" t="s">
        <v>236</v>
      </c>
      <c r="G38" s="495">
        <v>7102</v>
      </c>
      <c r="H38" s="226">
        <v>24</v>
      </c>
      <c r="I38" s="226">
        <v>37198</v>
      </c>
      <c r="J38" s="498">
        <v>6.45</v>
      </c>
    </row>
    <row r="39" spans="1:10" s="5" customFormat="1" ht="12.75" x14ac:dyDescent="0.2">
      <c r="A39" s="392" t="s">
        <v>233</v>
      </c>
      <c r="B39" s="392" t="s">
        <v>234</v>
      </c>
      <c r="C39" s="390" t="s">
        <v>181</v>
      </c>
      <c r="D39" s="392" t="s">
        <v>235</v>
      </c>
      <c r="E39" s="377">
        <v>7001</v>
      </c>
      <c r="F39" s="392" t="s">
        <v>233</v>
      </c>
      <c r="G39" s="495">
        <v>7105</v>
      </c>
      <c r="H39" s="226">
        <v>24</v>
      </c>
      <c r="I39" s="226">
        <v>38769</v>
      </c>
      <c r="J39" s="498">
        <v>6.19</v>
      </c>
    </row>
    <row r="40" spans="1:10" s="5" customFormat="1" ht="12.75" x14ac:dyDescent="0.2">
      <c r="A40" s="392" t="s">
        <v>233</v>
      </c>
      <c r="B40" s="392" t="s">
        <v>237</v>
      </c>
      <c r="C40" s="390" t="s">
        <v>181</v>
      </c>
      <c r="D40" s="392" t="s">
        <v>238</v>
      </c>
      <c r="E40" s="377">
        <v>7301</v>
      </c>
      <c r="F40" s="193" t="s">
        <v>237</v>
      </c>
      <c r="G40" s="495">
        <v>7301</v>
      </c>
      <c r="H40" s="226">
        <v>190</v>
      </c>
      <c r="I40" s="226">
        <v>131752</v>
      </c>
      <c r="J40" s="498">
        <v>14.42</v>
      </c>
    </row>
    <row r="41" spans="1:10" s="5" customFormat="1" ht="12.75" x14ac:dyDescent="0.2">
      <c r="A41" s="392" t="s">
        <v>233</v>
      </c>
      <c r="B41" s="392" t="s">
        <v>237</v>
      </c>
      <c r="C41" s="390" t="s">
        <v>181</v>
      </c>
      <c r="D41" s="392" t="s">
        <v>238</v>
      </c>
      <c r="E41" s="377">
        <v>7301</v>
      </c>
      <c r="F41" s="193" t="s">
        <v>239</v>
      </c>
      <c r="G41" s="495">
        <v>7305</v>
      </c>
      <c r="H41" s="226" t="s">
        <v>510</v>
      </c>
      <c r="I41" s="226" t="s">
        <v>510</v>
      </c>
      <c r="J41" s="498" t="s">
        <v>510</v>
      </c>
    </row>
    <row r="42" spans="1:10" s="5" customFormat="1" ht="12.75" x14ac:dyDescent="0.2">
      <c r="A42" s="392" t="s">
        <v>233</v>
      </c>
      <c r="B42" s="392" t="s">
        <v>237</v>
      </c>
      <c r="C42" s="390" t="s">
        <v>181</v>
      </c>
      <c r="D42" s="392" t="s">
        <v>238</v>
      </c>
      <c r="E42" s="377">
        <v>7301</v>
      </c>
      <c r="F42" s="193" t="s">
        <v>240</v>
      </c>
      <c r="G42" s="495">
        <v>7306</v>
      </c>
      <c r="H42" s="226">
        <v>8</v>
      </c>
      <c r="I42" s="226">
        <v>6480</v>
      </c>
      <c r="J42" s="498">
        <v>12.35</v>
      </c>
    </row>
    <row r="43" spans="1:10" s="5" customFormat="1" ht="12.75" x14ac:dyDescent="0.2">
      <c r="A43" s="392" t="s">
        <v>233</v>
      </c>
      <c r="B43" s="387" t="s">
        <v>241</v>
      </c>
      <c r="C43" s="390" t="s">
        <v>181</v>
      </c>
      <c r="D43" s="387" t="s">
        <v>241</v>
      </c>
      <c r="E43" s="377">
        <v>7401</v>
      </c>
      <c r="F43" s="194" t="s">
        <v>241</v>
      </c>
      <c r="G43" s="495">
        <v>7401</v>
      </c>
      <c r="H43" s="226">
        <v>64</v>
      </c>
      <c r="I43" s="226">
        <v>77106</v>
      </c>
      <c r="J43" s="498">
        <v>8.3000000000000007</v>
      </c>
    </row>
    <row r="44" spans="1:10" s="5" customFormat="1" ht="12.75" x14ac:dyDescent="0.2">
      <c r="A44" s="392" t="s">
        <v>242</v>
      </c>
      <c r="B44" s="392" t="s">
        <v>243</v>
      </c>
      <c r="C44" s="390" t="s">
        <v>244</v>
      </c>
      <c r="D44" s="392" t="s">
        <v>244</v>
      </c>
      <c r="E44" s="377">
        <v>8001</v>
      </c>
      <c r="F44" s="392" t="s">
        <v>243</v>
      </c>
      <c r="G44" s="495">
        <v>8101</v>
      </c>
      <c r="H44" s="226">
        <v>160</v>
      </c>
      <c r="I44" s="226">
        <v>217535</v>
      </c>
      <c r="J44" s="498">
        <v>7.36</v>
      </c>
    </row>
    <row r="45" spans="1:10" s="5" customFormat="1" ht="12.75" x14ac:dyDescent="0.2">
      <c r="A45" s="392" t="s">
        <v>242</v>
      </c>
      <c r="B45" s="392" t="s">
        <v>243</v>
      </c>
      <c r="C45" s="390" t="s">
        <v>244</v>
      </c>
      <c r="D45" s="392" t="s">
        <v>244</v>
      </c>
      <c r="E45" s="377">
        <v>8001</v>
      </c>
      <c r="F45" s="392" t="s">
        <v>245</v>
      </c>
      <c r="G45" s="495">
        <v>8102</v>
      </c>
      <c r="H45" s="226">
        <v>120</v>
      </c>
      <c r="I45" s="226">
        <v>110341</v>
      </c>
      <c r="J45" s="498">
        <v>10.88</v>
      </c>
    </row>
    <row r="46" spans="1:10" s="5" customFormat="1" ht="12.75" x14ac:dyDescent="0.2">
      <c r="A46" s="392" t="s">
        <v>242</v>
      </c>
      <c r="B46" s="392" t="s">
        <v>243</v>
      </c>
      <c r="C46" s="390" t="s">
        <v>244</v>
      </c>
      <c r="D46" s="392" t="s">
        <v>244</v>
      </c>
      <c r="E46" s="377">
        <v>8001</v>
      </c>
      <c r="F46" s="392" t="s">
        <v>246</v>
      </c>
      <c r="G46" s="495">
        <v>8103</v>
      </c>
      <c r="H46" s="226">
        <v>150</v>
      </c>
      <c r="I46" s="226">
        <v>85633</v>
      </c>
      <c r="J46" s="498">
        <v>17.52</v>
      </c>
    </row>
    <row r="47" spans="1:10" s="5" customFormat="1" ht="12.75" x14ac:dyDescent="0.2">
      <c r="A47" s="392" t="s">
        <v>242</v>
      </c>
      <c r="B47" s="392" t="s">
        <v>243</v>
      </c>
      <c r="C47" s="390" t="s">
        <v>244</v>
      </c>
      <c r="D47" s="392" t="s">
        <v>244</v>
      </c>
      <c r="E47" s="377">
        <v>8001</v>
      </c>
      <c r="F47" s="392" t="s">
        <v>247</v>
      </c>
      <c r="G47" s="495">
        <v>8105</v>
      </c>
      <c r="H47" s="226">
        <v>32</v>
      </c>
      <c r="I47" s="226">
        <v>20843</v>
      </c>
      <c r="J47" s="498">
        <v>15.35</v>
      </c>
    </row>
    <row r="48" spans="1:10" s="5" customFormat="1" ht="12.75" x14ac:dyDescent="0.2">
      <c r="A48" s="392" t="s">
        <v>242</v>
      </c>
      <c r="B48" s="392" t="s">
        <v>243</v>
      </c>
      <c r="C48" s="390" t="s">
        <v>244</v>
      </c>
      <c r="D48" s="392" t="s">
        <v>244</v>
      </c>
      <c r="E48" s="377">
        <v>8001</v>
      </c>
      <c r="F48" s="392" t="s">
        <v>248</v>
      </c>
      <c r="G48" s="495">
        <v>8106</v>
      </c>
      <c r="H48" s="226">
        <v>80</v>
      </c>
      <c r="I48" s="226">
        <v>43272</v>
      </c>
      <c r="J48" s="498">
        <v>18.489999999999998</v>
      </c>
    </row>
    <row r="49" spans="1:10" s="5" customFormat="1" ht="12.75" x14ac:dyDescent="0.2">
      <c r="A49" s="392" t="s">
        <v>242</v>
      </c>
      <c r="B49" s="392" t="s">
        <v>243</v>
      </c>
      <c r="C49" s="390" t="s">
        <v>244</v>
      </c>
      <c r="D49" s="392" t="s">
        <v>244</v>
      </c>
      <c r="E49" s="377">
        <v>8001</v>
      </c>
      <c r="F49" s="392" t="s">
        <v>249</v>
      </c>
      <c r="G49" s="495">
        <v>8107</v>
      </c>
      <c r="H49" s="226">
        <v>160</v>
      </c>
      <c r="I49" s="226">
        <v>46382</v>
      </c>
      <c r="J49" s="498">
        <v>34.5</v>
      </c>
    </row>
    <row r="50" spans="1:10" s="5" customFormat="1" ht="12.75" x14ac:dyDescent="0.2">
      <c r="A50" s="392" t="s">
        <v>242</v>
      </c>
      <c r="B50" s="392" t="s">
        <v>243</v>
      </c>
      <c r="C50" s="390" t="s">
        <v>244</v>
      </c>
      <c r="D50" s="392" t="s">
        <v>244</v>
      </c>
      <c r="E50" s="377">
        <v>8001</v>
      </c>
      <c r="F50" s="392" t="s">
        <v>250</v>
      </c>
      <c r="G50" s="495">
        <v>8108</v>
      </c>
      <c r="H50" s="226">
        <v>132.72999999999999</v>
      </c>
      <c r="I50" s="226">
        <v>131521</v>
      </c>
      <c r="J50" s="498">
        <v>10.09</v>
      </c>
    </row>
    <row r="51" spans="1:10" s="5" customFormat="1" ht="12.75" x14ac:dyDescent="0.2">
      <c r="A51" s="392" t="s">
        <v>242</v>
      </c>
      <c r="B51" s="392" t="s">
        <v>243</v>
      </c>
      <c r="C51" s="390" t="s">
        <v>244</v>
      </c>
      <c r="D51" s="392" t="s">
        <v>244</v>
      </c>
      <c r="E51" s="377">
        <v>8001</v>
      </c>
      <c r="F51" s="392" t="s">
        <v>251</v>
      </c>
      <c r="G51" s="495">
        <v>8109</v>
      </c>
      <c r="H51" s="226" t="s">
        <v>510</v>
      </c>
      <c r="I51" s="226" t="s">
        <v>510</v>
      </c>
      <c r="J51" s="498" t="s">
        <v>510</v>
      </c>
    </row>
    <row r="52" spans="1:10" s="5" customFormat="1" ht="12.75" x14ac:dyDescent="0.2">
      <c r="A52" s="392" t="s">
        <v>242</v>
      </c>
      <c r="B52" s="392" t="s">
        <v>243</v>
      </c>
      <c r="C52" s="390" t="s">
        <v>244</v>
      </c>
      <c r="D52" s="392" t="s">
        <v>244</v>
      </c>
      <c r="E52" s="377">
        <v>8001</v>
      </c>
      <c r="F52" s="392" t="s">
        <v>252</v>
      </c>
      <c r="G52" s="495">
        <v>8110</v>
      </c>
      <c r="H52" s="226">
        <v>182</v>
      </c>
      <c r="I52" s="226">
        <v>149595</v>
      </c>
      <c r="J52" s="498">
        <v>12.17</v>
      </c>
    </row>
    <row r="53" spans="1:10" s="5" customFormat="1" ht="12.75" x14ac:dyDescent="0.2">
      <c r="A53" s="392" t="s">
        <v>242</v>
      </c>
      <c r="B53" s="392" t="s">
        <v>243</v>
      </c>
      <c r="C53" s="390" t="s">
        <v>244</v>
      </c>
      <c r="D53" s="392" t="s">
        <v>244</v>
      </c>
      <c r="E53" s="377">
        <v>8001</v>
      </c>
      <c r="F53" s="392" t="s">
        <v>253</v>
      </c>
      <c r="G53" s="495">
        <v>8111</v>
      </c>
      <c r="H53" s="226">
        <v>72</v>
      </c>
      <c r="I53" s="226">
        <v>49205</v>
      </c>
      <c r="J53" s="498">
        <v>14.63</v>
      </c>
    </row>
    <row r="54" spans="1:10" s="5" customFormat="1" ht="12.75" x14ac:dyDescent="0.2">
      <c r="A54" s="392" t="s">
        <v>242</v>
      </c>
      <c r="B54" s="392" t="s">
        <v>243</v>
      </c>
      <c r="C54" s="390" t="s">
        <v>244</v>
      </c>
      <c r="D54" s="392" t="s">
        <v>244</v>
      </c>
      <c r="E54" s="377">
        <v>8001</v>
      </c>
      <c r="F54" s="392" t="s">
        <v>254</v>
      </c>
      <c r="G54" s="495">
        <v>8112</v>
      </c>
      <c r="H54" s="226">
        <v>112</v>
      </c>
      <c r="I54" s="226">
        <v>90704</v>
      </c>
      <c r="J54" s="498">
        <v>12.35</v>
      </c>
    </row>
    <row r="55" spans="1:10" s="5" customFormat="1" ht="12.75" x14ac:dyDescent="0.2">
      <c r="A55" s="392" t="s">
        <v>242</v>
      </c>
      <c r="B55" s="392" t="s">
        <v>242</v>
      </c>
      <c r="C55" s="390" t="s">
        <v>181</v>
      </c>
      <c r="D55" s="392" t="s">
        <v>255</v>
      </c>
      <c r="E55" s="377">
        <v>8301</v>
      </c>
      <c r="F55" s="392" t="s">
        <v>256</v>
      </c>
      <c r="G55" s="495">
        <v>8301</v>
      </c>
      <c r="H55" s="226">
        <v>201.27</v>
      </c>
      <c r="I55" s="226">
        <v>150536</v>
      </c>
      <c r="J55" s="498">
        <v>13.37</v>
      </c>
    </row>
    <row r="56" spans="1:10" s="5" customFormat="1" ht="12.75" x14ac:dyDescent="0.2">
      <c r="A56" s="392" t="s">
        <v>242</v>
      </c>
      <c r="B56" s="392" t="s">
        <v>242</v>
      </c>
      <c r="C56" s="390" t="s">
        <v>181</v>
      </c>
      <c r="D56" s="392" t="s">
        <v>255</v>
      </c>
      <c r="E56" s="377">
        <v>8301</v>
      </c>
      <c r="F56" s="193" t="s">
        <v>257</v>
      </c>
      <c r="G56" s="495">
        <v>8306</v>
      </c>
      <c r="H56" s="226" t="s">
        <v>510</v>
      </c>
      <c r="I56" s="226" t="s">
        <v>510</v>
      </c>
      <c r="J56" s="498" t="s">
        <v>510</v>
      </c>
    </row>
    <row r="57" spans="1:10" s="5" customFormat="1" ht="12.75" x14ac:dyDescent="0.2">
      <c r="A57" s="392" t="s">
        <v>258</v>
      </c>
      <c r="B57" s="392" t="s">
        <v>259</v>
      </c>
      <c r="C57" s="390" t="s">
        <v>181</v>
      </c>
      <c r="D57" s="392" t="s">
        <v>260</v>
      </c>
      <c r="E57" s="377">
        <v>9001</v>
      </c>
      <c r="F57" s="392" t="s">
        <v>261</v>
      </c>
      <c r="G57" s="495">
        <v>9101</v>
      </c>
      <c r="H57" s="226">
        <v>280</v>
      </c>
      <c r="I57" s="226">
        <v>261114</v>
      </c>
      <c r="J57" s="498">
        <v>10.72</v>
      </c>
    </row>
    <row r="58" spans="1:10" s="5" customFormat="1" ht="12.75" x14ac:dyDescent="0.2">
      <c r="A58" s="392" t="s">
        <v>258</v>
      </c>
      <c r="B58" s="392" t="s">
        <v>259</v>
      </c>
      <c r="C58" s="390" t="s">
        <v>181</v>
      </c>
      <c r="D58" s="392" t="s">
        <v>260</v>
      </c>
      <c r="E58" s="377">
        <v>9001</v>
      </c>
      <c r="F58" s="392" t="s">
        <v>262</v>
      </c>
      <c r="G58" s="495">
        <v>9112</v>
      </c>
      <c r="H58" s="226">
        <v>120</v>
      </c>
      <c r="I58" s="226">
        <v>45327</v>
      </c>
      <c r="J58" s="498">
        <v>26.47</v>
      </c>
    </row>
    <row r="59" spans="1:10" s="5" customFormat="1" ht="12.75" x14ac:dyDescent="0.2">
      <c r="A59" s="392" t="s">
        <v>258</v>
      </c>
      <c r="B59" s="387" t="s">
        <v>259</v>
      </c>
      <c r="C59" s="390" t="s">
        <v>181</v>
      </c>
      <c r="D59" s="387" t="s">
        <v>263</v>
      </c>
      <c r="E59" s="377">
        <v>9120</v>
      </c>
      <c r="F59" s="387" t="s">
        <v>263</v>
      </c>
      <c r="G59" s="495">
        <v>9120</v>
      </c>
      <c r="H59" s="226">
        <v>114</v>
      </c>
      <c r="I59" s="226">
        <v>36042</v>
      </c>
      <c r="J59" s="498">
        <v>31.63</v>
      </c>
    </row>
    <row r="60" spans="1:10" s="5" customFormat="1" ht="12.75" x14ac:dyDescent="0.2">
      <c r="A60" s="392" t="s">
        <v>258</v>
      </c>
      <c r="B60" s="387" t="s">
        <v>264</v>
      </c>
      <c r="C60" s="390" t="s">
        <v>181</v>
      </c>
      <c r="D60" s="387" t="s">
        <v>265</v>
      </c>
      <c r="E60" s="377">
        <v>9201</v>
      </c>
      <c r="F60" s="387" t="s">
        <v>265</v>
      </c>
      <c r="G60" s="495">
        <v>9201</v>
      </c>
      <c r="H60" s="226">
        <v>160</v>
      </c>
      <c r="I60" s="226">
        <v>48608</v>
      </c>
      <c r="J60" s="498">
        <v>32.92</v>
      </c>
    </row>
    <row r="61" spans="1:10" s="5" customFormat="1" ht="12.75" x14ac:dyDescent="0.2">
      <c r="A61" s="392" t="s">
        <v>266</v>
      </c>
      <c r="B61" s="392" t="s">
        <v>267</v>
      </c>
      <c r="C61" s="390" t="s">
        <v>181</v>
      </c>
      <c r="D61" s="392" t="s">
        <v>268</v>
      </c>
      <c r="E61" s="377">
        <v>10001</v>
      </c>
      <c r="F61" s="392" t="s">
        <v>269</v>
      </c>
      <c r="G61" s="495">
        <v>10101</v>
      </c>
      <c r="H61" s="226">
        <v>240</v>
      </c>
      <c r="I61" s="226">
        <v>218617</v>
      </c>
      <c r="J61" s="498">
        <v>10.98</v>
      </c>
    </row>
    <row r="62" spans="1:10" s="5" customFormat="1" ht="12.75" x14ac:dyDescent="0.2">
      <c r="A62" s="392" t="s">
        <v>266</v>
      </c>
      <c r="B62" s="392" t="s">
        <v>267</v>
      </c>
      <c r="C62" s="390" t="s">
        <v>181</v>
      </c>
      <c r="D62" s="392" t="s">
        <v>268</v>
      </c>
      <c r="E62" s="377">
        <v>10001</v>
      </c>
      <c r="F62" s="392" t="s">
        <v>270</v>
      </c>
      <c r="G62" s="495">
        <v>10109</v>
      </c>
      <c r="H62" s="226">
        <v>54</v>
      </c>
      <c r="I62" s="226">
        <v>32117</v>
      </c>
      <c r="J62" s="498">
        <v>16.809999999999999</v>
      </c>
    </row>
    <row r="63" spans="1:10" s="5" customFormat="1" ht="12.75" x14ac:dyDescent="0.2">
      <c r="A63" s="392" t="s">
        <v>266</v>
      </c>
      <c r="B63" s="387" t="s">
        <v>271</v>
      </c>
      <c r="C63" s="390" t="s">
        <v>181</v>
      </c>
      <c r="D63" s="387" t="s">
        <v>272</v>
      </c>
      <c r="E63" s="377">
        <v>10201</v>
      </c>
      <c r="F63" s="387" t="s">
        <v>272</v>
      </c>
      <c r="G63" s="495">
        <v>10201</v>
      </c>
      <c r="H63" s="226">
        <v>56</v>
      </c>
      <c r="I63" s="226">
        <v>33417</v>
      </c>
      <c r="J63" s="498">
        <v>16.760000000000002</v>
      </c>
    </row>
    <row r="64" spans="1:10" s="5" customFormat="1" ht="12.75" x14ac:dyDescent="0.2">
      <c r="A64" s="392" t="s">
        <v>266</v>
      </c>
      <c r="B64" s="392" t="s">
        <v>273</v>
      </c>
      <c r="C64" s="390" t="s">
        <v>181</v>
      </c>
      <c r="D64" s="392" t="s">
        <v>273</v>
      </c>
      <c r="E64" s="377">
        <v>10301</v>
      </c>
      <c r="F64" s="392" t="s">
        <v>273</v>
      </c>
      <c r="G64" s="495">
        <v>10301</v>
      </c>
      <c r="H64" s="226">
        <v>306</v>
      </c>
      <c r="I64" s="226">
        <v>147666</v>
      </c>
      <c r="J64" s="498">
        <v>20.72</v>
      </c>
    </row>
    <row r="65" spans="1:10" s="5" customFormat="1" ht="12.75" x14ac:dyDescent="0.2">
      <c r="A65" s="392" t="s">
        <v>274</v>
      </c>
      <c r="B65" s="387" t="s">
        <v>275</v>
      </c>
      <c r="C65" s="390" t="s">
        <v>181</v>
      </c>
      <c r="D65" s="387" t="s">
        <v>275</v>
      </c>
      <c r="E65" s="377">
        <v>11101</v>
      </c>
      <c r="F65" s="387" t="s">
        <v>275</v>
      </c>
      <c r="G65" s="495">
        <v>11101</v>
      </c>
      <c r="H65" s="226" t="s">
        <v>510</v>
      </c>
      <c r="I65" s="226" t="s">
        <v>510</v>
      </c>
      <c r="J65" s="498" t="s">
        <v>510</v>
      </c>
    </row>
    <row r="66" spans="1:10" s="5" customFormat="1" ht="12.75" x14ac:dyDescent="0.2">
      <c r="A66" s="392" t="s">
        <v>276</v>
      </c>
      <c r="B66" s="392" t="s">
        <v>276</v>
      </c>
      <c r="C66" s="390" t="s">
        <v>181</v>
      </c>
      <c r="D66" s="392" t="s">
        <v>277</v>
      </c>
      <c r="E66" s="377">
        <v>12101</v>
      </c>
      <c r="F66" s="193" t="s">
        <v>277</v>
      </c>
      <c r="G66" s="495">
        <v>12101</v>
      </c>
      <c r="H66" s="226">
        <v>130</v>
      </c>
      <c r="I66" s="226">
        <v>123403</v>
      </c>
      <c r="J66" s="498">
        <v>10.53</v>
      </c>
    </row>
    <row r="67" spans="1:10" s="5" customFormat="1" ht="12.75" x14ac:dyDescent="0.2">
      <c r="A67" s="392" t="s">
        <v>278</v>
      </c>
      <c r="B67" s="392" t="s">
        <v>279</v>
      </c>
      <c r="C67" s="390" t="s">
        <v>280</v>
      </c>
      <c r="D67" s="392" t="s">
        <v>280</v>
      </c>
      <c r="E67" s="377">
        <v>13001</v>
      </c>
      <c r="F67" s="392" t="s">
        <v>279</v>
      </c>
      <c r="G67" s="495">
        <v>13101</v>
      </c>
      <c r="H67" s="226">
        <v>72</v>
      </c>
      <c r="I67" s="226">
        <v>402847</v>
      </c>
      <c r="J67" s="498">
        <v>1.79</v>
      </c>
    </row>
    <row r="68" spans="1:10" s="5" customFormat="1" ht="12.75" x14ac:dyDescent="0.2">
      <c r="A68" s="392" t="s">
        <v>278</v>
      </c>
      <c r="B68" s="392" t="s">
        <v>279</v>
      </c>
      <c r="C68" s="390" t="s">
        <v>280</v>
      </c>
      <c r="D68" s="392" t="s">
        <v>280</v>
      </c>
      <c r="E68" s="377">
        <v>13001</v>
      </c>
      <c r="F68" s="392" t="s">
        <v>281</v>
      </c>
      <c r="G68" s="495">
        <v>13102</v>
      </c>
      <c r="H68" s="226">
        <v>64</v>
      </c>
      <c r="I68" s="226">
        <v>80710</v>
      </c>
      <c r="J68" s="498">
        <v>7.93</v>
      </c>
    </row>
    <row r="69" spans="1:10" s="5" customFormat="1" ht="12.75" x14ac:dyDescent="0.2">
      <c r="A69" s="392" t="s">
        <v>278</v>
      </c>
      <c r="B69" s="392" t="s">
        <v>279</v>
      </c>
      <c r="C69" s="390" t="s">
        <v>280</v>
      </c>
      <c r="D69" s="392" t="s">
        <v>280</v>
      </c>
      <c r="E69" s="377">
        <v>13001</v>
      </c>
      <c r="F69" s="392" t="s">
        <v>282</v>
      </c>
      <c r="G69" s="495">
        <v>13103</v>
      </c>
      <c r="H69" s="226">
        <v>114.73</v>
      </c>
      <c r="I69" s="226">
        <v>132401</v>
      </c>
      <c r="J69" s="498">
        <v>8.67</v>
      </c>
    </row>
    <row r="70" spans="1:10" s="5" customFormat="1" ht="12.75" x14ac:dyDescent="0.2">
      <c r="A70" s="392" t="s">
        <v>278</v>
      </c>
      <c r="B70" s="392" t="s">
        <v>279</v>
      </c>
      <c r="C70" s="390" t="s">
        <v>280</v>
      </c>
      <c r="D70" s="392" t="s">
        <v>280</v>
      </c>
      <c r="E70" s="377">
        <v>13001</v>
      </c>
      <c r="F70" s="392" t="s">
        <v>283</v>
      </c>
      <c r="G70" s="495">
        <v>13104</v>
      </c>
      <c r="H70" s="226">
        <v>150.72999999999999</v>
      </c>
      <c r="I70" s="226">
        <v>126800</v>
      </c>
      <c r="J70" s="498">
        <v>11.89</v>
      </c>
    </row>
    <row r="71" spans="1:10" s="5" customFormat="1" ht="12.75" x14ac:dyDescent="0.2">
      <c r="A71" s="392" t="s">
        <v>278</v>
      </c>
      <c r="B71" s="392" t="s">
        <v>279</v>
      </c>
      <c r="C71" s="390" t="s">
        <v>280</v>
      </c>
      <c r="D71" s="392" t="s">
        <v>280</v>
      </c>
      <c r="E71" s="377">
        <v>13001</v>
      </c>
      <c r="F71" s="392" t="s">
        <v>284</v>
      </c>
      <c r="G71" s="495">
        <v>13105</v>
      </c>
      <c r="H71" s="226">
        <v>322</v>
      </c>
      <c r="I71" s="226">
        <v>162415</v>
      </c>
      <c r="J71" s="498">
        <v>19.829999999999998</v>
      </c>
    </row>
    <row r="72" spans="1:10" s="5" customFormat="1" ht="12.75" x14ac:dyDescent="0.2">
      <c r="A72" s="392" t="s">
        <v>278</v>
      </c>
      <c r="B72" s="392" t="s">
        <v>279</v>
      </c>
      <c r="C72" s="390" t="s">
        <v>280</v>
      </c>
      <c r="D72" s="392" t="s">
        <v>280</v>
      </c>
      <c r="E72" s="377">
        <v>13001</v>
      </c>
      <c r="F72" s="392" t="s">
        <v>285</v>
      </c>
      <c r="G72" s="495">
        <v>13106</v>
      </c>
      <c r="H72" s="226">
        <v>72</v>
      </c>
      <c r="I72" s="226">
        <v>140746</v>
      </c>
      <c r="J72" s="498">
        <v>5.12</v>
      </c>
    </row>
    <row r="73" spans="1:10" s="5" customFormat="1" ht="12.75" x14ac:dyDescent="0.2">
      <c r="A73" s="392" t="s">
        <v>278</v>
      </c>
      <c r="B73" s="392" t="s">
        <v>279</v>
      </c>
      <c r="C73" s="390" t="s">
        <v>280</v>
      </c>
      <c r="D73" s="392" t="s">
        <v>280</v>
      </c>
      <c r="E73" s="377">
        <v>13001</v>
      </c>
      <c r="F73" s="392" t="s">
        <v>286</v>
      </c>
      <c r="G73" s="495">
        <v>13107</v>
      </c>
      <c r="H73" s="226">
        <v>72</v>
      </c>
      <c r="I73" s="226">
        <v>98500</v>
      </c>
      <c r="J73" s="498">
        <v>7.31</v>
      </c>
    </row>
    <row r="74" spans="1:10" s="5" customFormat="1" ht="12.75" x14ac:dyDescent="0.2">
      <c r="A74" s="392" t="s">
        <v>278</v>
      </c>
      <c r="B74" s="392" t="s">
        <v>279</v>
      </c>
      <c r="C74" s="390" t="s">
        <v>280</v>
      </c>
      <c r="D74" s="392" t="s">
        <v>280</v>
      </c>
      <c r="E74" s="377">
        <v>13001</v>
      </c>
      <c r="F74" s="392" t="s">
        <v>287</v>
      </c>
      <c r="G74" s="495">
        <v>13108</v>
      </c>
      <c r="H74" s="226">
        <v>56</v>
      </c>
      <c r="I74" s="226">
        <v>100059</v>
      </c>
      <c r="J74" s="498">
        <v>5.6</v>
      </c>
    </row>
    <row r="75" spans="1:10" s="5" customFormat="1" ht="12.75" x14ac:dyDescent="0.2">
      <c r="A75" s="392" t="s">
        <v>278</v>
      </c>
      <c r="B75" s="392" t="s">
        <v>279</v>
      </c>
      <c r="C75" s="390" t="s">
        <v>280</v>
      </c>
      <c r="D75" s="392" t="s">
        <v>280</v>
      </c>
      <c r="E75" s="377">
        <v>13001</v>
      </c>
      <c r="F75" s="392" t="s">
        <v>288</v>
      </c>
      <c r="G75" s="495">
        <v>13109</v>
      </c>
      <c r="H75" s="226">
        <v>104</v>
      </c>
      <c r="I75" s="226">
        <v>89889</v>
      </c>
      <c r="J75" s="498">
        <v>11.57</v>
      </c>
    </row>
    <row r="76" spans="1:10" s="5" customFormat="1" ht="12.75" x14ac:dyDescent="0.2">
      <c r="A76" s="392" t="s">
        <v>278</v>
      </c>
      <c r="B76" s="392" t="s">
        <v>279</v>
      </c>
      <c r="C76" s="390" t="s">
        <v>280</v>
      </c>
      <c r="D76" s="392" t="s">
        <v>280</v>
      </c>
      <c r="E76" s="377">
        <v>13001</v>
      </c>
      <c r="F76" s="392" t="s">
        <v>289</v>
      </c>
      <c r="G76" s="495">
        <v>13110</v>
      </c>
      <c r="H76" s="226">
        <v>243.27</v>
      </c>
      <c r="I76" s="226">
        <v>366376</v>
      </c>
      <c r="J76" s="498">
        <v>6.64</v>
      </c>
    </row>
    <row r="77" spans="1:10" s="5" customFormat="1" ht="12.75" x14ac:dyDescent="0.2">
      <c r="A77" s="392" t="s">
        <v>278</v>
      </c>
      <c r="B77" s="392" t="s">
        <v>279</v>
      </c>
      <c r="C77" s="390" t="s">
        <v>280</v>
      </c>
      <c r="D77" s="392" t="s">
        <v>280</v>
      </c>
      <c r="E77" s="377">
        <v>13001</v>
      </c>
      <c r="F77" s="392" t="s">
        <v>290</v>
      </c>
      <c r="G77" s="495">
        <v>13111</v>
      </c>
      <c r="H77" s="226">
        <v>254.36</v>
      </c>
      <c r="I77" s="226">
        <v>116312</v>
      </c>
      <c r="J77" s="498">
        <v>21.87</v>
      </c>
    </row>
    <row r="78" spans="1:10" s="5" customFormat="1" ht="12.75" x14ac:dyDescent="0.2">
      <c r="A78" s="392" t="s">
        <v>278</v>
      </c>
      <c r="B78" s="392" t="s">
        <v>279</v>
      </c>
      <c r="C78" s="390" t="s">
        <v>280</v>
      </c>
      <c r="D78" s="392" t="s">
        <v>280</v>
      </c>
      <c r="E78" s="377">
        <v>13001</v>
      </c>
      <c r="F78" s="392" t="s">
        <v>291</v>
      </c>
      <c r="G78" s="495">
        <v>13112</v>
      </c>
      <c r="H78" s="226">
        <v>208</v>
      </c>
      <c r="I78" s="226">
        <v>176105</v>
      </c>
      <c r="J78" s="498">
        <v>11.81</v>
      </c>
    </row>
    <row r="79" spans="1:10" s="5" customFormat="1" ht="12.75" x14ac:dyDescent="0.2">
      <c r="A79" s="392" t="s">
        <v>278</v>
      </c>
      <c r="B79" s="392" t="s">
        <v>279</v>
      </c>
      <c r="C79" s="390" t="s">
        <v>280</v>
      </c>
      <c r="D79" s="392" t="s">
        <v>280</v>
      </c>
      <c r="E79" s="377">
        <v>13001</v>
      </c>
      <c r="F79" s="392" t="s">
        <v>292</v>
      </c>
      <c r="G79" s="495">
        <v>13113</v>
      </c>
      <c r="H79" s="226">
        <v>20</v>
      </c>
      <c r="I79" s="226">
        <v>92678</v>
      </c>
      <c r="J79" s="498">
        <v>2.16</v>
      </c>
    </row>
    <row r="80" spans="1:10" s="5" customFormat="1" ht="12.75" x14ac:dyDescent="0.2">
      <c r="A80" s="392" t="s">
        <v>278</v>
      </c>
      <c r="B80" s="392" t="s">
        <v>279</v>
      </c>
      <c r="C80" s="390" t="s">
        <v>280</v>
      </c>
      <c r="D80" s="392" t="s">
        <v>280</v>
      </c>
      <c r="E80" s="377">
        <v>13001</v>
      </c>
      <c r="F80" s="392" t="s">
        <v>293</v>
      </c>
      <c r="G80" s="495">
        <v>13114</v>
      </c>
      <c r="H80" s="226">
        <v>137.44999999999999</v>
      </c>
      <c r="I80" s="226">
        <v>294480</v>
      </c>
      <c r="J80" s="498">
        <v>4.67</v>
      </c>
    </row>
    <row r="81" spans="1:10" s="5" customFormat="1" ht="12.75" x14ac:dyDescent="0.2">
      <c r="A81" s="392" t="s">
        <v>278</v>
      </c>
      <c r="B81" s="392" t="s">
        <v>279</v>
      </c>
      <c r="C81" s="390" t="s">
        <v>280</v>
      </c>
      <c r="D81" s="392" t="s">
        <v>280</v>
      </c>
      <c r="E81" s="377">
        <v>13001</v>
      </c>
      <c r="F81" s="392" t="s">
        <v>294</v>
      </c>
      <c r="G81" s="495">
        <v>13115</v>
      </c>
      <c r="H81" s="226">
        <v>118</v>
      </c>
      <c r="I81" s="226">
        <v>103092</v>
      </c>
      <c r="J81" s="498">
        <v>11.45</v>
      </c>
    </row>
    <row r="82" spans="1:10" s="5" customFormat="1" ht="12.75" x14ac:dyDescent="0.2">
      <c r="A82" s="392" t="s">
        <v>278</v>
      </c>
      <c r="B82" s="392" t="s">
        <v>279</v>
      </c>
      <c r="C82" s="390" t="s">
        <v>280</v>
      </c>
      <c r="D82" s="392" t="s">
        <v>280</v>
      </c>
      <c r="E82" s="377">
        <v>13001</v>
      </c>
      <c r="F82" s="392" t="s">
        <v>295</v>
      </c>
      <c r="G82" s="495">
        <v>13116</v>
      </c>
      <c r="H82" s="226">
        <v>157.63999999999999</v>
      </c>
      <c r="I82" s="226">
        <v>98651</v>
      </c>
      <c r="J82" s="498">
        <v>15.98</v>
      </c>
    </row>
    <row r="83" spans="1:10" s="5" customFormat="1" ht="12.75" x14ac:dyDescent="0.2">
      <c r="A83" s="392" t="s">
        <v>278</v>
      </c>
      <c r="B83" s="392" t="s">
        <v>279</v>
      </c>
      <c r="C83" s="390" t="s">
        <v>280</v>
      </c>
      <c r="D83" s="392" t="s">
        <v>280</v>
      </c>
      <c r="E83" s="377">
        <v>13001</v>
      </c>
      <c r="F83" s="392" t="s">
        <v>296</v>
      </c>
      <c r="G83" s="495">
        <v>13117</v>
      </c>
      <c r="H83" s="226">
        <v>268</v>
      </c>
      <c r="I83" s="226">
        <v>95901</v>
      </c>
      <c r="J83" s="498">
        <v>27.95</v>
      </c>
    </row>
    <row r="84" spans="1:10" s="5" customFormat="1" ht="12.75" x14ac:dyDescent="0.2">
      <c r="A84" s="392" t="s">
        <v>278</v>
      </c>
      <c r="B84" s="392" t="s">
        <v>279</v>
      </c>
      <c r="C84" s="390" t="s">
        <v>280</v>
      </c>
      <c r="D84" s="392" t="s">
        <v>280</v>
      </c>
      <c r="E84" s="377">
        <v>13001</v>
      </c>
      <c r="F84" s="392" t="s">
        <v>297</v>
      </c>
      <c r="G84" s="495">
        <v>13118</v>
      </c>
      <c r="H84" s="226">
        <v>123.64</v>
      </c>
      <c r="I84" s="226">
        <v>116249</v>
      </c>
      <c r="J84" s="498">
        <v>10.64</v>
      </c>
    </row>
    <row r="85" spans="1:10" s="5" customFormat="1" ht="12.75" x14ac:dyDescent="0.2">
      <c r="A85" s="392" t="s">
        <v>278</v>
      </c>
      <c r="B85" s="392" t="s">
        <v>279</v>
      </c>
      <c r="C85" s="390" t="s">
        <v>280</v>
      </c>
      <c r="D85" s="392" t="s">
        <v>280</v>
      </c>
      <c r="E85" s="377">
        <v>13001</v>
      </c>
      <c r="F85" s="392" t="s">
        <v>298</v>
      </c>
      <c r="G85" s="495">
        <v>13119</v>
      </c>
      <c r="H85" s="226">
        <v>256</v>
      </c>
      <c r="I85" s="226">
        <v>517393</v>
      </c>
      <c r="J85" s="498">
        <v>4.95</v>
      </c>
    </row>
    <row r="86" spans="1:10" s="5" customFormat="1" ht="12.75" x14ac:dyDescent="0.2">
      <c r="A86" s="392" t="s">
        <v>278</v>
      </c>
      <c r="B86" s="392" t="s">
        <v>279</v>
      </c>
      <c r="C86" s="390" t="s">
        <v>280</v>
      </c>
      <c r="D86" s="392" t="s">
        <v>280</v>
      </c>
      <c r="E86" s="377">
        <v>13001</v>
      </c>
      <c r="F86" s="392" t="s">
        <v>299</v>
      </c>
      <c r="G86" s="495">
        <v>13120</v>
      </c>
      <c r="H86" s="226">
        <v>24</v>
      </c>
      <c r="I86" s="226">
        <v>208048</v>
      </c>
      <c r="J86" s="498">
        <v>1.1499999999999999</v>
      </c>
    </row>
    <row r="87" spans="1:10" s="5" customFormat="1" ht="12.75" x14ac:dyDescent="0.2">
      <c r="A87" s="392" t="s">
        <v>278</v>
      </c>
      <c r="B87" s="392" t="s">
        <v>279</v>
      </c>
      <c r="C87" s="390" t="s">
        <v>280</v>
      </c>
      <c r="D87" s="392" t="s">
        <v>280</v>
      </c>
      <c r="E87" s="377">
        <v>13001</v>
      </c>
      <c r="F87" s="392" t="s">
        <v>300</v>
      </c>
      <c r="G87" s="495">
        <v>13121</v>
      </c>
      <c r="H87" s="226">
        <v>268</v>
      </c>
      <c r="I87" s="226">
        <v>101035</v>
      </c>
      <c r="J87" s="498">
        <v>26.53</v>
      </c>
    </row>
    <row r="88" spans="1:10" s="5" customFormat="1" ht="12.75" x14ac:dyDescent="0.2">
      <c r="A88" s="392" t="s">
        <v>278</v>
      </c>
      <c r="B88" s="392" t="s">
        <v>279</v>
      </c>
      <c r="C88" s="390" t="s">
        <v>280</v>
      </c>
      <c r="D88" s="392" t="s">
        <v>280</v>
      </c>
      <c r="E88" s="377">
        <v>13001</v>
      </c>
      <c r="F88" s="392" t="s">
        <v>301</v>
      </c>
      <c r="G88" s="495">
        <v>13122</v>
      </c>
      <c r="H88" s="226">
        <v>54</v>
      </c>
      <c r="I88" s="226">
        <v>241394</v>
      </c>
      <c r="J88" s="498">
        <v>2.2400000000000002</v>
      </c>
    </row>
    <row r="89" spans="1:10" s="5" customFormat="1" ht="12.75" x14ac:dyDescent="0.2">
      <c r="A89" s="392" t="s">
        <v>278</v>
      </c>
      <c r="B89" s="392" t="s">
        <v>279</v>
      </c>
      <c r="C89" s="390" t="s">
        <v>280</v>
      </c>
      <c r="D89" s="392" t="s">
        <v>280</v>
      </c>
      <c r="E89" s="377">
        <v>13001</v>
      </c>
      <c r="F89" s="392" t="s">
        <v>302</v>
      </c>
      <c r="G89" s="495">
        <v>13123</v>
      </c>
      <c r="H89" s="226">
        <v>12</v>
      </c>
      <c r="I89" s="226">
        <v>141986</v>
      </c>
      <c r="J89" s="498">
        <v>0.85</v>
      </c>
    </row>
    <row r="90" spans="1:10" s="5" customFormat="1" ht="12.75" x14ac:dyDescent="0.2">
      <c r="A90" s="392" t="s">
        <v>278</v>
      </c>
      <c r="B90" s="392" t="s">
        <v>279</v>
      </c>
      <c r="C90" s="390" t="s">
        <v>280</v>
      </c>
      <c r="D90" s="392" t="s">
        <v>280</v>
      </c>
      <c r="E90" s="377">
        <v>13001</v>
      </c>
      <c r="F90" s="392" t="s">
        <v>303</v>
      </c>
      <c r="G90" s="495">
        <v>13124</v>
      </c>
      <c r="H90" s="226">
        <v>270.55</v>
      </c>
      <c r="I90" s="226">
        <v>222754</v>
      </c>
      <c r="J90" s="498">
        <v>12.15</v>
      </c>
    </row>
    <row r="91" spans="1:10" s="5" customFormat="1" ht="12.75" x14ac:dyDescent="0.2">
      <c r="A91" s="392" t="s">
        <v>278</v>
      </c>
      <c r="B91" s="392" t="s">
        <v>279</v>
      </c>
      <c r="C91" s="390" t="s">
        <v>280</v>
      </c>
      <c r="D91" s="392" t="s">
        <v>280</v>
      </c>
      <c r="E91" s="377">
        <v>13001</v>
      </c>
      <c r="F91" s="392" t="s">
        <v>304</v>
      </c>
      <c r="G91" s="495">
        <v>13125</v>
      </c>
      <c r="H91" s="226">
        <v>152</v>
      </c>
      <c r="I91" s="226">
        <v>209676</v>
      </c>
      <c r="J91" s="498">
        <v>7.25</v>
      </c>
    </row>
    <row r="92" spans="1:10" s="5" customFormat="1" ht="12.75" x14ac:dyDescent="0.2">
      <c r="A92" s="392" t="s">
        <v>278</v>
      </c>
      <c r="B92" s="392" t="s">
        <v>279</v>
      </c>
      <c r="C92" s="390" t="s">
        <v>280</v>
      </c>
      <c r="D92" s="392" t="s">
        <v>280</v>
      </c>
      <c r="E92" s="377">
        <v>13001</v>
      </c>
      <c r="F92" s="392" t="s">
        <v>305</v>
      </c>
      <c r="G92" s="495">
        <v>13126</v>
      </c>
      <c r="H92" s="226">
        <v>112</v>
      </c>
      <c r="I92" s="226">
        <v>109784</v>
      </c>
      <c r="J92" s="498">
        <v>10.199999999999999</v>
      </c>
    </row>
    <row r="93" spans="1:10" s="5" customFormat="1" ht="12.75" x14ac:dyDescent="0.2">
      <c r="A93" s="392" t="s">
        <v>278</v>
      </c>
      <c r="B93" s="392" t="s">
        <v>279</v>
      </c>
      <c r="C93" s="390" t="s">
        <v>280</v>
      </c>
      <c r="D93" s="392" t="s">
        <v>280</v>
      </c>
      <c r="E93" s="377">
        <v>13001</v>
      </c>
      <c r="F93" s="392" t="s">
        <v>306</v>
      </c>
      <c r="G93" s="495">
        <v>13127</v>
      </c>
      <c r="H93" s="226">
        <v>48</v>
      </c>
      <c r="I93" s="226">
        <v>157569</v>
      </c>
      <c r="J93" s="498">
        <v>3.05</v>
      </c>
    </row>
    <row r="94" spans="1:10" s="5" customFormat="1" ht="12.75" x14ac:dyDescent="0.2">
      <c r="A94" s="392" t="s">
        <v>278</v>
      </c>
      <c r="B94" s="392" t="s">
        <v>279</v>
      </c>
      <c r="C94" s="390" t="s">
        <v>280</v>
      </c>
      <c r="D94" s="392" t="s">
        <v>280</v>
      </c>
      <c r="E94" s="377">
        <v>13001</v>
      </c>
      <c r="F94" s="392" t="s">
        <v>307</v>
      </c>
      <c r="G94" s="495">
        <v>13128</v>
      </c>
      <c r="H94" s="226">
        <v>159.82</v>
      </c>
      <c r="I94" s="226">
        <v>146987</v>
      </c>
      <c r="J94" s="498">
        <v>10.87</v>
      </c>
    </row>
    <row r="95" spans="1:10" s="5" customFormat="1" ht="12.75" x14ac:dyDescent="0.2">
      <c r="A95" s="392" t="s">
        <v>278</v>
      </c>
      <c r="B95" s="392" t="s">
        <v>279</v>
      </c>
      <c r="C95" s="390" t="s">
        <v>280</v>
      </c>
      <c r="D95" s="392" t="s">
        <v>280</v>
      </c>
      <c r="E95" s="377">
        <v>13001</v>
      </c>
      <c r="F95" s="392" t="s">
        <v>308</v>
      </c>
      <c r="G95" s="495">
        <v>13129</v>
      </c>
      <c r="H95" s="226">
        <v>184</v>
      </c>
      <c r="I95" s="226">
        <v>94325</v>
      </c>
      <c r="J95" s="498">
        <v>19.510000000000002</v>
      </c>
    </row>
    <row r="96" spans="1:10" s="5" customFormat="1" ht="12.75" x14ac:dyDescent="0.2">
      <c r="A96" s="392" t="s">
        <v>278</v>
      </c>
      <c r="B96" s="392" t="s">
        <v>279</v>
      </c>
      <c r="C96" s="390" t="s">
        <v>280</v>
      </c>
      <c r="D96" s="392" t="s">
        <v>280</v>
      </c>
      <c r="E96" s="377">
        <v>13001</v>
      </c>
      <c r="F96" s="392" t="s">
        <v>309</v>
      </c>
      <c r="G96" s="495">
        <v>13130</v>
      </c>
      <c r="H96" s="226">
        <v>102</v>
      </c>
      <c r="I96" s="226">
        <v>107828</v>
      </c>
      <c r="J96" s="498">
        <v>9.4600000000000009</v>
      </c>
    </row>
    <row r="97" spans="1:10" s="5" customFormat="1" ht="12.75" x14ac:dyDescent="0.2">
      <c r="A97" s="392" t="s">
        <v>278</v>
      </c>
      <c r="B97" s="392" t="s">
        <v>279</v>
      </c>
      <c r="C97" s="390" t="s">
        <v>280</v>
      </c>
      <c r="D97" s="392" t="s">
        <v>280</v>
      </c>
      <c r="E97" s="377">
        <v>13001</v>
      </c>
      <c r="F97" s="392" t="s">
        <v>310</v>
      </c>
      <c r="G97" s="495">
        <v>13131</v>
      </c>
      <c r="H97" s="226">
        <v>72</v>
      </c>
      <c r="I97" s="226">
        <v>82602</v>
      </c>
      <c r="J97" s="498">
        <v>8.7200000000000006</v>
      </c>
    </row>
    <row r="98" spans="1:10" s="5" customFormat="1" ht="12.75" x14ac:dyDescent="0.2">
      <c r="A98" s="392" t="s">
        <v>278</v>
      </c>
      <c r="B98" s="392" t="s">
        <v>279</v>
      </c>
      <c r="C98" s="390" t="s">
        <v>280</v>
      </c>
      <c r="D98" s="392" t="s">
        <v>280</v>
      </c>
      <c r="E98" s="377">
        <v>13001</v>
      </c>
      <c r="F98" s="392" t="s">
        <v>311</v>
      </c>
      <c r="G98" s="495">
        <v>13132</v>
      </c>
      <c r="H98" s="226">
        <v>12</v>
      </c>
      <c r="I98" s="226">
        <v>85300</v>
      </c>
      <c r="J98" s="498">
        <v>1.41</v>
      </c>
    </row>
    <row r="99" spans="1:10" s="5" customFormat="1" ht="12.75" x14ac:dyDescent="0.2">
      <c r="A99" s="392" t="s">
        <v>278</v>
      </c>
      <c r="B99" s="392" t="s">
        <v>312</v>
      </c>
      <c r="C99" s="390" t="s">
        <v>280</v>
      </c>
      <c r="D99" s="392" t="s">
        <v>280</v>
      </c>
      <c r="E99" s="377">
        <v>13001</v>
      </c>
      <c r="F99" s="392" t="s">
        <v>313</v>
      </c>
      <c r="G99" s="495">
        <v>13201</v>
      </c>
      <c r="H99" s="226">
        <v>374</v>
      </c>
      <c r="I99" s="226">
        <v>565439</v>
      </c>
      <c r="J99" s="498">
        <v>6.61</v>
      </c>
    </row>
    <row r="100" spans="1:10" s="5" customFormat="1" ht="12.75" x14ac:dyDescent="0.2">
      <c r="A100" s="392" t="s">
        <v>278</v>
      </c>
      <c r="B100" s="392" t="s">
        <v>312</v>
      </c>
      <c r="C100" s="390" t="s">
        <v>280</v>
      </c>
      <c r="D100" s="392" t="s">
        <v>280</v>
      </c>
      <c r="E100" s="377">
        <v>13001</v>
      </c>
      <c r="F100" s="392" t="s">
        <v>314</v>
      </c>
      <c r="G100" s="495">
        <v>13202</v>
      </c>
      <c r="H100" s="226">
        <v>16</v>
      </c>
      <c r="I100" s="226">
        <v>11514</v>
      </c>
      <c r="J100" s="498">
        <v>13.9</v>
      </c>
    </row>
    <row r="101" spans="1:10" s="5" customFormat="1" ht="12.75" x14ac:dyDescent="0.2">
      <c r="A101" s="392" t="s">
        <v>278</v>
      </c>
      <c r="B101" s="392" t="s">
        <v>312</v>
      </c>
      <c r="C101" s="390" t="s">
        <v>280</v>
      </c>
      <c r="D101" s="392" t="s">
        <v>280</v>
      </c>
      <c r="E101" s="377">
        <v>13001</v>
      </c>
      <c r="F101" s="392" t="s">
        <v>315</v>
      </c>
      <c r="G101" s="495">
        <v>13203</v>
      </c>
      <c r="H101" s="226" t="s">
        <v>510</v>
      </c>
      <c r="I101" s="226" t="s">
        <v>510</v>
      </c>
      <c r="J101" s="498" t="s">
        <v>510</v>
      </c>
    </row>
    <row r="102" spans="1:10" s="5" customFormat="1" ht="12.75" x14ac:dyDescent="0.2">
      <c r="A102" s="392" t="s">
        <v>278</v>
      </c>
      <c r="B102" s="392" t="s">
        <v>316</v>
      </c>
      <c r="C102" s="390" t="s">
        <v>280</v>
      </c>
      <c r="D102" s="392" t="s">
        <v>280</v>
      </c>
      <c r="E102" s="377">
        <v>13001</v>
      </c>
      <c r="F102" s="392" t="s">
        <v>317</v>
      </c>
      <c r="G102" s="495">
        <v>13301</v>
      </c>
      <c r="H102" s="226">
        <v>74.55</v>
      </c>
      <c r="I102" s="226">
        <v>117839</v>
      </c>
      <c r="J102" s="498">
        <v>6.33</v>
      </c>
    </row>
    <row r="103" spans="1:10" s="5" customFormat="1" ht="12.75" x14ac:dyDescent="0.2">
      <c r="A103" s="392" t="s">
        <v>278</v>
      </c>
      <c r="B103" s="392" t="s">
        <v>316</v>
      </c>
      <c r="C103" s="390" t="s">
        <v>280</v>
      </c>
      <c r="D103" s="392" t="s">
        <v>280</v>
      </c>
      <c r="E103" s="377">
        <v>13001</v>
      </c>
      <c r="F103" s="392" t="s">
        <v>318</v>
      </c>
      <c r="G103" s="495">
        <v>13302</v>
      </c>
      <c r="H103" s="226">
        <v>88</v>
      </c>
      <c r="I103" s="226">
        <v>80683</v>
      </c>
      <c r="J103" s="498">
        <v>10.91</v>
      </c>
    </row>
    <row r="104" spans="1:10" s="5" customFormat="1" ht="12.75" x14ac:dyDescent="0.2">
      <c r="A104" s="392" t="s">
        <v>278</v>
      </c>
      <c r="B104" s="392" t="s">
        <v>316</v>
      </c>
      <c r="C104" s="390" t="s">
        <v>280</v>
      </c>
      <c r="D104" s="392" t="s">
        <v>280</v>
      </c>
      <c r="E104" s="377">
        <v>13001</v>
      </c>
      <c r="F104" s="392" t="s">
        <v>319</v>
      </c>
      <c r="G104" s="495">
        <v>13303</v>
      </c>
      <c r="H104" s="226">
        <v>24</v>
      </c>
      <c r="I104" s="226">
        <v>13057</v>
      </c>
      <c r="J104" s="498">
        <v>18.38</v>
      </c>
    </row>
    <row r="105" spans="1:10" s="5" customFormat="1" ht="12.75" x14ac:dyDescent="0.2">
      <c r="A105" s="392" t="s">
        <v>278</v>
      </c>
      <c r="B105" s="392" t="s">
        <v>320</v>
      </c>
      <c r="C105" s="390" t="s">
        <v>280</v>
      </c>
      <c r="D105" s="392" t="s">
        <v>280</v>
      </c>
      <c r="E105" s="377">
        <v>13001</v>
      </c>
      <c r="F105" s="392" t="s">
        <v>321</v>
      </c>
      <c r="G105" s="495">
        <v>13401</v>
      </c>
      <c r="H105" s="226">
        <v>329.27</v>
      </c>
      <c r="I105" s="226">
        <v>295550</v>
      </c>
      <c r="J105" s="498">
        <v>11.14</v>
      </c>
    </row>
    <row r="106" spans="1:10" s="5" customFormat="1" ht="12.75" x14ac:dyDescent="0.2">
      <c r="A106" s="392" t="s">
        <v>278</v>
      </c>
      <c r="B106" s="392" t="s">
        <v>320</v>
      </c>
      <c r="C106" s="390" t="s">
        <v>280</v>
      </c>
      <c r="D106" s="392" t="s">
        <v>280</v>
      </c>
      <c r="E106" s="377">
        <v>13001</v>
      </c>
      <c r="F106" s="392" t="s">
        <v>322</v>
      </c>
      <c r="G106" s="495">
        <v>13402</v>
      </c>
      <c r="H106" s="226">
        <v>132</v>
      </c>
      <c r="I106" s="226">
        <v>82267</v>
      </c>
      <c r="J106" s="498">
        <v>16.05</v>
      </c>
    </row>
    <row r="107" spans="1:10" s="5" customFormat="1" ht="12.75" x14ac:dyDescent="0.2">
      <c r="A107" s="392" t="s">
        <v>278</v>
      </c>
      <c r="B107" s="392" t="s">
        <v>320</v>
      </c>
      <c r="C107" s="390" t="s">
        <v>280</v>
      </c>
      <c r="D107" s="392" t="s">
        <v>280</v>
      </c>
      <c r="E107" s="377">
        <v>13001</v>
      </c>
      <c r="F107" s="392" t="s">
        <v>323</v>
      </c>
      <c r="G107" s="495">
        <v>13403</v>
      </c>
      <c r="H107" s="226" t="s">
        <v>510</v>
      </c>
      <c r="I107" s="226" t="s">
        <v>510</v>
      </c>
      <c r="J107" s="498" t="s">
        <v>510</v>
      </c>
    </row>
    <row r="108" spans="1:10" s="5" customFormat="1" ht="12.75" x14ac:dyDescent="0.2">
      <c r="A108" s="392" t="s">
        <v>278</v>
      </c>
      <c r="B108" s="392" t="s">
        <v>320</v>
      </c>
      <c r="C108" s="390" t="s">
        <v>280</v>
      </c>
      <c r="D108" s="392" t="s">
        <v>280</v>
      </c>
      <c r="E108" s="377">
        <v>13001</v>
      </c>
      <c r="F108" s="392" t="s">
        <v>324</v>
      </c>
      <c r="G108" s="495">
        <v>13404</v>
      </c>
      <c r="H108" s="226">
        <v>132</v>
      </c>
      <c r="I108" s="226">
        <v>46352</v>
      </c>
      <c r="J108" s="498">
        <v>28.48</v>
      </c>
    </row>
    <row r="109" spans="1:10" s="5" customFormat="1" ht="12.75" x14ac:dyDescent="0.2">
      <c r="A109" s="392" t="s">
        <v>278</v>
      </c>
      <c r="B109" s="392" t="s">
        <v>325</v>
      </c>
      <c r="C109" s="390" t="s">
        <v>181</v>
      </c>
      <c r="D109" s="392" t="s">
        <v>325</v>
      </c>
      <c r="E109" s="377">
        <v>13501</v>
      </c>
      <c r="F109" s="193" t="s">
        <v>325</v>
      </c>
      <c r="G109" s="495">
        <v>13501</v>
      </c>
      <c r="H109" s="226">
        <v>88</v>
      </c>
      <c r="I109" s="226">
        <v>84286</v>
      </c>
      <c r="J109" s="498">
        <v>10.44</v>
      </c>
    </row>
    <row r="110" spans="1:10" s="5" customFormat="1" ht="12.75" x14ac:dyDescent="0.2">
      <c r="A110" s="392" t="s">
        <v>278</v>
      </c>
      <c r="B110" s="392" t="s">
        <v>326</v>
      </c>
      <c r="C110" s="390" t="s">
        <v>280</v>
      </c>
      <c r="D110" s="392" t="s">
        <v>280</v>
      </c>
      <c r="E110" s="377">
        <v>13001</v>
      </c>
      <c r="F110" s="392" t="s">
        <v>326</v>
      </c>
      <c r="G110" s="495">
        <v>13601</v>
      </c>
      <c r="H110" s="226">
        <v>86</v>
      </c>
      <c r="I110" s="226">
        <v>58950</v>
      </c>
      <c r="J110" s="498">
        <v>14.59</v>
      </c>
    </row>
    <row r="111" spans="1:10" s="5" customFormat="1" ht="12.75" x14ac:dyDescent="0.2">
      <c r="A111" s="392" t="s">
        <v>278</v>
      </c>
      <c r="B111" s="392" t="s">
        <v>326</v>
      </c>
      <c r="C111" s="390" t="s">
        <v>280</v>
      </c>
      <c r="D111" s="392" t="s">
        <v>280</v>
      </c>
      <c r="E111" s="377">
        <v>13001</v>
      </c>
      <c r="F111" s="392" t="s">
        <v>327</v>
      </c>
      <c r="G111" s="495">
        <v>13602</v>
      </c>
      <c r="H111" s="226">
        <v>24</v>
      </c>
      <c r="I111" s="226">
        <v>29998</v>
      </c>
      <c r="J111" s="498">
        <v>8</v>
      </c>
    </row>
    <row r="112" spans="1:10" s="5" customFormat="1" ht="12.75" x14ac:dyDescent="0.2">
      <c r="A112" s="392" t="s">
        <v>278</v>
      </c>
      <c r="B112" s="392" t="s">
        <v>326</v>
      </c>
      <c r="C112" s="390" t="s">
        <v>280</v>
      </c>
      <c r="D112" s="392" t="s">
        <v>280</v>
      </c>
      <c r="E112" s="377">
        <v>13001</v>
      </c>
      <c r="F112" s="392" t="s">
        <v>328</v>
      </c>
      <c r="G112" s="495">
        <v>13603</v>
      </c>
      <c r="H112" s="226">
        <v>56</v>
      </c>
      <c r="I112" s="226">
        <v>26910</v>
      </c>
      <c r="J112" s="498">
        <v>20.81</v>
      </c>
    </row>
    <row r="113" spans="1:10" s="5" customFormat="1" ht="12.75" x14ac:dyDescent="0.2">
      <c r="A113" s="392" t="s">
        <v>278</v>
      </c>
      <c r="B113" s="392" t="s">
        <v>326</v>
      </c>
      <c r="C113" s="390" t="s">
        <v>280</v>
      </c>
      <c r="D113" s="392" t="s">
        <v>280</v>
      </c>
      <c r="E113" s="377">
        <v>13001</v>
      </c>
      <c r="F113" s="392" t="s">
        <v>329</v>
      </c>
      <c r="G113" s="495">
        <v>13604</v>
      </c>
      <c r="H113" s="226">
        <v>38</v>
      </c>
      <c r="I113" s="226">
        <v>54922</v>
      </c>
      <c r="J113" s="498">
        <v>6.92</v>
      </c>
    </row>
    <row r="114" spans="1:10" s="5" customFormat="1" ht="12.75" x14ac:dyDescent="0.2">
      <c r="A114" s="392" t="s">
        <v>278</v>
      </c>
      <c r="B114" s="392" t="s">
        <v>326</v>
      </c>
      <c r="C114" s="390" t="s">
        <v>280</v>
      </c>
      <c r="D114" s="392" t="s">
        <v>280</v>
      </c>
      <c r="E114" s="377">
        <v>13001</v>
      </c>
      <c r="F114" s="392" t="s">
        <v>330</v>
      </c>
      <c r="G114" s="495">
        <v>13605</v>
      </c>
      <c r="H114" s="226">
        <v>72</v>
      </c>
      <c r="I114" s="226">
        <v>82959</v>
      </c>
      <c r="J114" s="498">
        <v>8.68</v>
      </c>
    </row>
    <row r="115" spans="1:10" s="5" customFormat="1" ht="12.75" x14ac:dyDescent="0.2">
      <c r="A115" s="392" t="s">
        <v>331</v>
      </c>
      <c r="B115" s="392" t="s">
        <v>332</v>
      </c>
      <c r="C115" s="390" t="s">
        <v>181</v>
      </c>
      <c r="D115" s="392" t="s">
        <v>332</v>
      </c>
      <c r="E115" s="377">
        <v>14101</v>
      </c>
      <c r="F115" s="392" t="s">
        <v>332</v>
      </c>
      <c r="G115" s="495">
        <v>14101</v>
      </c>
      <c r="H115" s="226">
        <v>230</v>
      </c>
      <c r="I115" s="226">
        <v>153993</v>
      </c>
      <c r="J115" s="498">
        <v>14.94</v>
      </c>
    </row>
    <row r="116" spans="1:10" s="5" customFormat="1" ht="12.75" x14ac:dyDescent="0.2">
      <c r="A116" s="392" t="s">
        <v>333</v>
      </c>
      <c r="B116" s="392" t="s">
        <v>334</v>
      </c>
      <c r="C116" s="390" t="s">
        <v>181</v>
      </c>
      <c r="D116" s="392" t="s">
        <v>334</v>
      </c>
      <c r="E116" s="377">
        <v>15101</v>
      </c>
      <c r="F116" s="392" t="s">
        <v>334</v>
      </c>
      <c r="G116" s="495">
        <v>15101</v>
      </c>
      <c r="H116" s="226">
        <v>448</v>
      </c>
      <c r="I116" s="226">
        <v>203132</v>
      </c>
      <c r="J116" s="498">
        <v>22.05</v>
      </c>
    </row>
    <row r="117" spans="1:10" s="5" customFormat="1" ht="12.75" x14ac:dyDescent="0.2">
      <c r="A117" s="392" t="s">
        <v>335</v>
      </c>
      <c r="B117" s="403" t="s">
        <v>336</v>
      </c>
      <c r="C117" s="390" t="s">
        <v>181</v>
      </c>
      <c r="D117" s="392" t="s">
        <v>337</v>
      </c>
      <c r="E117" s="377">
        <v>16101</v>
      </c>
      <c r="F117" s="392" t="s">
        <v>338</v>
      </c>
      <c r="G117" s="495">
        <v>16101</v>
      </c>
      <c r="H117" s="226">
        <v>168</v>
      </c>
      <c r="I117" s="226">
        <v>168343</v>
      </c>
      <c r="J117" s="498">
        <v>9.98</v>
      </c>
    </row>
    <row r="118" spans="1:10" s="5" customFormat="1" ht="12.75" x14ac:dyDescent="0.2">
      <c r="A118" s="392" t="s">
        <v>335</v>
      </c>
      <c r="B118" s="403" t="s">
        <v>336</v>
      </c>
      <c r="C118" s="390" t="s">
        <v>181</v>
      </c>
      <c r="D118" s="392" t="s">
        <v>337</v>
      </c>
      <c r="E118" s="377">
        <v>16101</v>
      </c>
      <c r="F118" s="392" t="s">
        <v>339</v>
      </c>
      <c r="G118" s="495">
        <v>16103</v>
      </c>
      <c r="H118" s="226">
        <v>48</v>
      </c>
      <c r="I118" s="226">
        <v>27359</v>
      </c>
      <c r="J118" s="498">
        <v>17.54</v>
      </c>
    </row>
    <row r="119" spans="1:10" s="5" customFormat="1" ht="12.75" x14ac:dyDescent="0.2">
      <c r="A119" s="392" t="s">
        <v>335</v>
      </c>
      <c r="B119" s="403" t="s">
        <v>340</v>
      </c>
      <c r="C119" s="390" t="s">
        <v>181</v>
      </c>
      <c r="D119" s="387" t="s">
        <v>341</v>
      </c>
      <c r="E119" s="377">
        <v>16301</v>
      </c>
      <c r="F119" s="387" t="s">
        <v>341</v>
      </c>
      <c r="G119" s="495">
        <v>16301</v>
      </c>
      <c r="H119" s="226">
        <v>104</v>
      </c>
      <c r="I119" s="226">
        <v>33109</v>
      </c>
      <c r="J119" s="498">
        <v>31.41</v>
      </c>
    </row>
  </sheetData>
  <mergeCells count="1">
    <mergeCell ref="B1:J1"/>
  </mergeCells>
  <hyperlinks>
    <hyperlink ref="K1" location="INDICE!A1" display="INDICE" xr:uid="{00000000-0004-0000-2700-000000000000}"/>
    <hyperlink ref="K2" location="Matriz_Estadisticas!A1" display="ESTADÍSTICAS" xr:uid="{00000000-0004-0000-2700-000001000000}"/>
  </hyperlinks>
  <pageMargins left="0.7" right="0.7" top="0.75" bottom="0.75" header="0.3" footer="0.3"/>
  <pageSetup orientation="portrait" horizontalDpi="4294967293" verticalDpi="4294967293"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dimension ref="A1:G37"/>
  <sheetViews>
    <sheetView workbookViewId="0"/>
  </sheetViews>
  <sheetFormatPr baseColWidth="10" defaultColWidth="11.42578125" defaultRowHeight="15" x14ac:dyDescent="0.25"/>
  <cols>
    <col min="1" max="1" width="44.42578125" style="10" bestFit="1" customWidth="1"/>
    <col min="2" max="2" width="100.7109375" style="11" customWidth="1"/>
    <col min="3" max="3" width="7" style="8" bestFit="1" customWidth="1"/>
    <col min="4" max="7" width="11.42578125" style="8"/>
    <col min="8" max="16384" width="11.42578125" style="34"/>
  </cols>
  <sheetData>
    <row r="1" spans="1:3" x14ac:dyDescent="0.25">
      <c r="A1" s="679" t="s">
        <v>401</v>
      </c>
      <c r="B1" s="679" t="s">
        <v>402</v>
      </c>
      <c r="C1" s="57" t="s">
        <v>144</v>
      </c>
    </row>
    <row r="2" spans="1:3" x14ac:dyDescent="0.25">
      <c r="A2" s="432" t="s">
        <v>8</v>
      </c>
      <c r="B2" s="366" t="s">
        <v>29</v>
      </c>
    </row>
    <row r="3" spans="1:3" x14ac:dyDescent="0.25">
      <c r="A3" s="415" t="s">
        <v>6</v>
      </c>
      <c r="B3" s="324" t="s">
        <v>16</v>
      </c>
    </row>
    <row r="4" spans="1:3" x14ac:dyDescent="0.25">
      <c r="A4" s="415" t="s">
        <v>370</v>
      </c>
      <c r="B4" s="324" t="s">
        <v>28</v>
      </c>
    </row>
    <row r="5" spans="1:3" x14ac:dyDescent="0.25">
      <c r="A5" s="415" t="s">
        <v>11</v>
      </c>
      <c r="B5" s="324" t="s">
        <v>987</v>
      </c>
    </row>
    <row r="6" spans="1:3" x14ac:dyDescent="0.25">
      <c r="A6" s="415" t="s">
        <v>145</v>
      </c>
      <c r="B6" s="324" t="s">
        <v>451</v>
      </c>
    </row>
    <row r="7" spans="1:3" x14ac:dyDescent="0.25">
      <c r="A7" s="415" t="s">
        <v>9</v>
      </c>
      <c r="B7" s="324" t="s">
        <v>988</v>
      </c>
    </row>
    <row r="8" spans="1:3" x14ac:dyDescent="0.25">
      <c r="A8" s="415" t="s">
        <v>371</v>
      </c>
      <c r="B8" s="324">
        <v>2018</v>
      </c>
    </row>
    <row r="9" spans="1:3" x14ac:dyDescent="0.25">
      <c r="A9" s="415" t="s">
        <v>372</v>
      </c>
      <c r="B9" s="324" t="s">
        <v>453</v>
      </c>
    </row>
    <row r="10" spans="1:3" ht="89.25" x14ac:dyDescent="0.25">
      <c r="A10" s="209" t="s">
        <v>373</v>
      </c>
      <c r="B10" s="269" t="s">
        <v>989</v>
      </c>
    </row>
    <row r="11" spans="1:3" x14ac:dyDescent="0.25">
      <c r="A11" s="415" t="s">
        <v>374</v>
      </c>
      <c r="B11" s="324" t="s">
        <v>939</v>
      </c>
    </row>
    <row r="12" spans="1:3" x14ac:dyDescent="0.25">
      <c r="A12" s="415" t="s">
        <v>375</v>
      </c>
      <c r="B12" s="324" t="s">
        <v>456</v>
      </c>
    </row>
    <row r="13" spans="1:3" x14ac:dyDescent="0.25">
      <c r="A13" s="415" t="s">
        <v>376</v>
      </c>
      <c r="B13" s="324" t="s">
        <v>457</v>
      </c>
    </row>
    <row r="14" spans="1:3" x14ac:dyDescent="0.25">
      <c r="A14" s="415" t="s">
        <v>146</v>
      </c>
      <c r="B14" s="324" t="s">
        <v>941</v>
      </c>
    </row>
    <row r="15" spans="1:3" x14ac:dyDescent="0.25">
      <c r="A15" s="415" t="s">
        <v>377</v>
      </c>
      <c r="B15" s="323">
        <v>43557</v>
      </c>
    </row>
    <row r="16" spans="1:3" x14ac:dyDescent="0.25">
      <c r="A16" s="415" t="s">
        <v>378</v>
      </c>
      <c r="B16" s="321">
        <v>43667</v>
      </c>
    </row>
    <row r="17" spans="1:2" x14ac:dyDescent="0.25">
      <c r="A17" s="433" t="s">
        <v>379</v>
      </c>
      <c r="B17" s="366" t="s">
        <v>412</v>
      </c>
    </row>
    <row r="18" spans="1:2" x14ac:dyDescent="0.25">
      <c r="A18" s="432" t="s">
        <v>380</v>
      </c>
      <c r="B18" s="366" t="s">
        <v>990</v>
      </c>
    </row>
    <row r="19" spans="1:2" x14ac:dyDescent="0.25">
      <c r="A19" s="432" t="s">
        <v>381</v>
      </c>
      <c r="B19" s="366" t="s">
        <v>976</v>
      </c>
    </row>
    <row r="20" spans="1:2" x14ac:dyDescent="0.25">
      <c r="A20" s="432" t="s">
        <v>382</v>
      </c>
      <c r="B20" s="435" t="s">
        <v>462</v>
      </c>
    </row>
    <row r="21" spans="1:2" x14ac:dyDescent="0.25">
      <c r="A21" s="432" t="s">
        <v>385</v>
      </c>
      <c r="B21" s="366" t="s">
        <v>991</v>
      </c>
    </row>
    <row r="22" spans="1:2" x14ac:dyDescent="0.25">
      <c r="A22" s="432" t="s">
        <v>386</v>
      </c>
      <c r="B22" s="367" t="s">
        <v>978</v>
      </c>
    </row>
    <row r="23" spans="1:2" x14ac:dyDescent="0.25">
      <c r="A23" s="432" t="s">
        <v>418</v>
      </c>
      <c r="B23" s="622" t="s">
        <v>992</v>
      </c>
    </row>
    <row r="24" spans="1:2" x14ac:dyDescent="0.25">
      <c r="A24" s="432" t="s">
        <v>387</v>
      </c>
      <c r="B24" s="367">
        <v>2018</v>
      </c>
    </row>
    <row r="25" spans="1:2" x14ac:dyDescent="0.25">
      <c r="A25" s="432" t="s">
        <v>388</v>
      </c>
      <c r="B25" s="367" t="s">
        <v>453</v>
      </c>
    </row>
    <row r="26" spans="1:2" x14ac:dyDescent="0.25">
      <c r="A26" s="432" t="s">
        <v>389</v>
      </c>
      <c r="B26" s="368" t="s">
        <v>944</v>
      </c>
    </row>
    <row r="27" spans="1:2" x14ac:dyDescent="0.25">
      <c r="A27" s="432" t="s">
        <v>390</v>
      </c>
      <c r="B27" s="368" t="s">
        <v>417</v>
      </c>
    </row>
    <row r="28" spans="1:2" x14ac:dyDescent="0.25">
      <c r="A28" s="432" t="s">
        <v>422</v>
      </c>
      <c r="B28" s="621" t="s">
        <v>945</v>
      </c>
    </row>
    <row r="29" spans="1:2" x14ac:dyDescent="0.25">
      <c r="A29" s="432" t="s">
        <v>391</v>
      </c>
      <c r="B29" s="368">
        <v>2017</v>
      </c>
    </row>
    <row r="30" spans="1:2" x14ac:dyDescent="0.25">
      <c r="A30" s="432" t="s">
        <v>392</v>
      </c>
      <c r="B30" s="368" t="s">
        <v>465</v>
      </c>
    </row>
    <row r="31" spans="1:2" x14ac:dyDescent="0.25">
      <c r="A31" s="432" t="s">
        <v>393</v>
      </c>
      <c r="B31" s="368" t="s">
        <v>663</v>
      </c>
    </row>
    <row r="32" spans="1:2" x14ac:dyDescent="0.25">
      <c r="A32" s="432" t="s">
        <v>394</v>
      </c>
      <c r="B32" s="368" t="s">
        <v>417</v>
      </c>
    </row>
    <row r="33" spans="1:2" x14ac:dyDescent="0.25">
      <c r="A33" s="432" t="s">
        <v>423</v>
      </c>
      <c r="B33" s="621" t="s">
        <v>993</v>
      </c>
    </row>
    <row r="34" spans="1:2" x14ac:dyDescent="0.25">
      <c r="A34" s="432" t="s">
        <v>395</v>
      </c>
      <c r="B34" s="368">
        <v>2017</v>
      </c>
    </row>
    <row r="35" spans="1:2" x14ac:dyDescent="0.25">
      <c r="A35" s="432" t="s">
        <v>396</v>
      </c>
      <c r="B35" s="369" t="s">
        <v>465</v>
      </c>
    </row>
    <row r="36" spans="1:2" ht="76.5" x14ac:dyDescent="0.25">
      <c r="A36" s="432" t="s">
        <v>383</v>
      </c>
      <c r="B36" s="399" t="s">
        <v>994</v>
      </c>
    </row>
    <row r="37" spans="1:2" x14ac:dyDescent="0.25">
      <c r="A37" s="432" t="s">
        <v>384</v>
      </c>
      <c r="B37" s="370" t="s">
        <v>30</v>
      </c>
    </row>
  </sheetData>
  <hyperlinks>
    <hyperlink ref="C1" location="INDICE!A1" display="INDICE" xr:uid="{00000000-0004-0000-2800-000000000000}"/>
  </hyperlinks>
  <pageMargins left="0.7" right="0.7" top="0.75" bottom="0.75" header="0.3" footer="0.3"/>
  <pageSetup orientation="portrait" horizontalDpi="4294967293" verticalDpi="4294967293"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dimension ref="A1:K317"/>
  <sheetViews>
    <sheetView zoomScaleNormal="100" workbookViewId="0"/>
  </sheetViews>
  <sheetFormatPr baseColWidth="10" defaultColWidth="11.42578125" defaultRowHeight="15" x14ac:dyDescent="0.25"/>
  <cols>
    <col min="1" max="1" width="17.28515625" style="1" customWidth="1"/>
    <col min="2" max="2" width="22.140625" style="1" bestFit="1" customWidth="1"/>
    <col min="3" max="3" width="16.140625" style="1" bestFit="1" customWidth="1"/>
    <col min="4" max="4" width="38.5703125" style="1" bestFit="1" customWidth="1"/>
    <col min="5" max="5" width="11.5703125" style="1" bestFit="1" customWidth="1"/>
    <col min="6" max="6" width="19" style="1" bestFit="1" customWidth="1"/>
    <col min="7" max="7" width="6" style="1" bestFit="1" customWidth="1"/>
    <col min="8" max="8" width="35" style="5" bestFit="1" customWidth="1"/>
    <col min="9" max="9" width="30.140625" bestFit="1" customWidth="1"/>
    <col min="10" max="10" width="13.140625" bestFit="1" customWidth="1"/>
  </cols>
  <sheetData>
    <row r="1" spans="1:11" x14ac:dyDescent="0.25">
      <c r="A1" s="124" t="s">
        <v>29</v>
      </c>
      <c r="B1" s="730" t="s">
        <v>987</v>
      </c>
      <c r="C1" s="730"/>
      <c r="D1" s="730"/>
      <c r="E1" s="730"/>
      <c r="F1" s="730"/>
      <c r="G1" s="730"/>
      <c r="H1" s="730"/>
      <c r="I1" s="62" t="s">
        <v>949</v>
      </c>
      <c r="J1" s="6" t="s">
        <v>144</v>
      </c>
      <c r="K1" s="409"/>
    </row>
    <row r="2" spans="1:11" x14ac:dyDescent="0.25">
      <c r="A2" s="255" t="s">
        <v>174</v>
      </c>
      <c r="B2" s="255" t="s">
        <v>175</v>
      </c>
      <c r="C2" s="255" t="s">
        <v>176</v>
      </c>
      <c r="D2" s="255" t="s">
        <v>177</v>
      </c>
      <c r="E2" s="255" t="s">
        <v>178</v>
      </c>
      <c r="F2" s="255" t="s">
        <v>14</v>
      </c>
      <c r="G2" s="255" t="s">
        <v>470</v>
      </c>
      <c r="H2" s="187" t="s">
        <v>995</v>
      </c>
      <c r="I2" s="546">
        <v>1500</v>
      </c>
      <c r="J2" s="6" t="s">
        <v>432</v>
      </c>
      <c r="K2" s="409"/>
    </row>
    <row r="3" spans="1:11" s="5" customFormat="1" ht="12.75" x14ac:dyDescent="0.2">
      <c r="A3" s="392" t="s">
        <v>179</v>
      </c>
      <c r="B3" s="392" t="s">
        <v>180</v>
      </c>
      <c r="C3" s="390" t="s">
        <v>181</v>
      </c>
      <c r="D3" s="392" t="s">
        <v>182</v>
      </c>
      <c r="E3" s="377">
        <v>1001</v>
      </c>
      <c r="F3" s="392" t="s">
        <v>180</v>
      </c>
      <c r="G3" s="495">
        <v>1101</v>
      </c>
      <c r="H3" s="499">
        <v>1044.58</v>
      </c>
      <c r="J3" s="579"/>
      <c r="K3" s="579"/>
    </row>
    <row r="4" spans="1:11" s="5" customFormat="1" ht="12.75" x14ac:dyDescent="0.2">
      <c r="A4" s="392" t="s">
        <v>179</v>
      </c>
      <c r="B4" s="392" t="s">
        <v>180</v>
      </c>
      <c r="C4" s="390" t="s">
        <v>181</v>
      </c>
      <c r="D4" s="392" t="s">
        <v>182</v>
      </c>
      <c r="E4" s="377">
        <v>1001</v>
      </c>
      <c r="F4" s="392" t="s">
        <v>183</v>
      </c>
      <c r="G4" s="495">
        <v>1107</v>
      </c>
      <c r="H4" s="499">
        <v>1067.96</v>
      </c>
      <c r="J4" s="579"/>
      <c r="K4" s="579"/>
    </row>
    <row r="5" spans="1:11" s="5" customFormat="1" ht="12.75" x14ac:dyDescent="0.2">
      <c r="A5" s="392" t="s">
        <v>184</v>
      </c>
      <c r="B5" s="392" t="s">
        <v>184</v>
      </c>
      <c r="C5" s="390" t="s">
        <v>181</v>
      </c>
      <c r="D5" s="392" t="s">
        <v>184</v>
      </c>
      <c r="E5" s="377">
        <v>2101</v>
      </c>
      <c r="F5" s="392" t="s">
        <v>184</v>
      </c>
      <c r="G5" s="495">
        <v>2101</v>
      </c>
      <c r="H5" s="499">
        <v>1320.59</v>
      </c>
      <c r="J5" s="579"/>
      <c r="K5" s="579"/>
    </row>
    <row r="6" spans="1:11" s="5" customFormat="1" ht="12.75" x14ac:dyDescent="0.2">
      <c r="A6" s="392" t="s">
        <v>184</v>
      </c>
      <c r="B6" s="392" t="s">
        <v>185</v>
      </c>
      <c r="C6" s="390" t="s">
        <v>181</v>
      </c>
      <c r="D6" s="392" t="s">
        <v>186</v>
      </c>
      <c r="E6" s="377">
        <v>2201</v>
      </c>
      <c r="F6" s="392" t="s">
        <v>186</v>
      </c>
      <c r="G6" s="495">
        <v>2201</v>
      </c>
      <c r="H6" s="499">
        <v>1023.18</v>
      </c>
      <c r="J6" s="579"/>
      <c r="K6" s="579"/>
    </row>
    <row r="7" spans="1:11" s="5" customFormat="1" ht="12.75" x14ac:dyDescent="0.2">
      <c r="A7" s="392" t="s">
        <v>187</v>
      </c>
      <c r="B7" s="392" t="s">
        <v>188</v>
      </c>
      <c r="C7" s="390" t="s">
        <v>181</v>
      </c>
      <c r="D7" s="392" t="s">
        <v>189</v>
      </c>
      <c r="E7" s="377">
        <v>3001</v>
      </c>
      <c r="F7" s="392" t="s">
        <v>188</v>
      </c>
      <c r="G7" s="495">
        <v>3101</v>
      </c>
      <c r="H7" s="499">
        <v>1227.97</v>
      </c>
      <c r="J7" s="579"/>
      <c r="K7" s="579"/>
    </row>
    <row r="8" spans="1:11" s="5" customFormat="1" ht="12.75" x14ac:dyDescent="0.2">
      <c r="A8" s="392" t="s">
        <v>187</v>
      </c>
      <c r="B8" s="392" t="s">
        <v>188</v>
      </c>
      <c r="C8" s="390" t="s">
        <v>181</v>
      </c>
      <c r="D8" s="392" t="s">
        <v>189</v>
      </c>
      <c r="E8" s="377">
        <v>3001</v>
      </c>
      <c r="F8" s="392" t="s">
        <v>190</v>
      </c>
      <c r="G8" s="495">
        <v>3103</v>
      </c>
      <c r="H8" s="499">
        <v>1542.16</v>
      </c>
      <c r="J8" s="579"/>
      <c r="K8" s="579"/>
    </row>
    <row r="9" spans="1:11" s="5" customFormat="1" ht="12.75" x14ac:dyDescent="0.2">
      <c r="A9" s="392" t="s">
        <v>187</v>
      </c>
      <c r="B9" s="387" t="s">
        <v>191</v>
      </c>
      <c r="C9" s="390" t="s">
        <v>181</v>
      </c>
      <c r="D9" s="387" t="s">
        <v>192</v>
      </c>
      <c r="E9" s="377">
        <v>3301</v>
      </c>
      <c r="F9" s="387" t="s">
        <v>192</v>
      </c>
      <c r="G9" s="495">
        <v>3301</v>
      </c>
      <c r="H9" s="499">
        <v>1043.69</v>
      </c>
      <c r="J9" s="579"/>
      <c r="K9" s="579"/>
    </row>
    <row r="10" spans="1:11" s="5" customFormat="1" ht="12.75" x14ac:dyDescent="0.2">
      <c r="A10" s="392" t="s">
        <v>193</v>
      </c>
      <c r="B10" s="392" t="s">
        <v>194</v>
      </c>
      <c r="C10" s="390" t="s">
        <v>181</v>
      </c>
      <c r="D10" s="392" t="s">
        <v>195</v>
      </c>
      <c r="E10" s="377">
        <v>4001</v>
      </c>
      <c r="F10" s="392" t="s">
        <v>196</v>
      </c>
      <c r="G10" s="495">
        <v>4101</v>
      </c>
      <c r="H10" s="499">
        <v>1143</v>
      </c>
      <c r="J10" s="579"/>
      <c r="K10" s="579"/>
    </row>
    <row r="11" spans="1:11" s="5" customFormat="1" ht="12.75" x14ac:dyDescent="0.2">
      <c r="A11" s="392" t="s">
        <v>193</v>
      </c>
      <c r="B11" s="392" t="s">
        <v>194</v>
      </c>
      <c r="C11" s="390" t="s">
        <v>181</v>
      </c>
      <c r="D11" s="392" t="s">
        <v>195</v>
      </c>
      <c r="E11" s="377">
        <v>4001</v>
      </c>
      <c r="F11" s="392" t="s">
        <v>193</v>
      </c>
      <c r="G11" s="495">
        <v>4102</v>
      </c>
      <c r="H11" s="499">
        <v>1434.94</v>
      </c>
      <c r="J11" s="579"/>
      <c r="K11" s="579"/>
    </row>
    <row r="12" spans="1:11" s="5" customFormat="1" ht="12.75" x14ac:dyDescent="0.2">
      <c r="A12" s="392" t="s">
        <v>193</v>
      </c>
      <c r="B12" s="392" t="s">
        <v>197</v>
      </c>
      <c r="C12" s="390" t="s">
        <v>181</v>
      </c>
      <c r="D12" s="392" t="s">
        <v>198</v>
      </c>
      <c r="E12" s="377">
        <v>4301</v>
      </c>
      <c r="F12" s="193" t="s">
        <v>198</v>
      </c>
      <c r="G12" s="495">
        <v>4301</v>
      </c>
      <c r="H12" s="499">
        <v>1135.07</v>
      </c>
      <c r="J12" s="579"/>
      <c r="K12" s="579"/>
    </row>
    <row r="13" spans="1:11" s="5" customFormat="1" ht="12.75" x14ac:dyDescent="0.2">
      <c r="A13" s="392" t="s">
        <v>199</v>
      </c>
      <c r="B13" s="392" t="s">
        <v>199</v>
      </c>
      <c r="C13" s="390" t="s">
        <v>200</v>
      </c>
      <c r="D13" s="392" t="s">
        <v>200</v>
      </c>
      <c r="E13" s="377">
        <v>5001</v>
      </c>
      <c r="F13" s="392" t="s">
        <v>199</v>
      </c>
      <c r="G13" s="495">
        <v>5101</v>
      </c>
      <c r="H13" s="499">
        <v>1071.1400000000001</v>
      </c>
      <c r="J13" s="579"/>
      <c r="K13" s="579"/>
    </row>
    <row r="14" spans="1:11" s="5" customFormat="1" ht="12.75" x14ac:dyDescent="0.2">
      <c r="A14" s="392" t="s">
        <v>199</v>
      </c>
      <c r="B14" s="392" t="s">
        <v>199</v>
      </c>
      <c r="C14" s="390" t="s">
        <v>200</v>
      </c>
      <c r="D14" s="392" t="s">
        <v>200</v>
      </c>
      <c r="E14" s="377">
        <v>5001</v>
      </c>
      <c r="F14" s="392" t="s">
        <v>201</v>
      </c>
      <c r="G14" s="495">
        <v>5102</v>
      </c>
      <c r="H14" s="499" t="s">
        <v>510</v>
      </c>
      <c r="J14" s="579"/>
      <c r="K14" s="579"/>
    </row>
    <row r="15" spans="1:11" s="5" customFormat="1" ht="12.75" x14ac:dyDescent="0.2">
      <c r="A15" s="392" t="s">
        <v>199</v>
      </c>
      <c r="B15" s="392" t="s">
        <v>199</v>
      </c>
      <c r="C15" s="390" t="s">
        <v>200</v>
      </c>
      <c r="D15" s="392" t="s">
        <v>200</v>
      </c>
      <c r="E15" s="377">
        <v>5001</v>
      </c>
      <c r="F15" s="392" t="s">
        <v>202</v>
      </c>
      <c r="G15" s="495">
        <v>5103</v>
      </c>
      <c r="H15" s="499">
        <v>1704.22</v>
      </c>
      <c r="J15" s="579"/>
      <c r="K15" s="579"/>
    </row>
    <row r="16" spans="1:11" s="5" customFormat="1" ht="12.75" x14ac:dyDescent="0.2">
      <c r="A16" s="392" t="s">
        <v>199</v>
      </c>
      <c r="B16" s="392" t="s">
        <v>199</v>
      </c>
      <c r="C16" s="390" t="s">
        <v>200</v>
      </c>
      <c r="D16" s="392" t="s">
        <v>200</v>
      </c>
      <c r="E16" s="377">
        <v>5001</v>
      </c>
      <c r="F16" s="392" t="s">
        <v>203</v>
      </c>
      <c r="G16" s="495">
        <v>5105</v>
      </c>
      <c r="H16" s="499">
        <v>1388.66</v>
      </c>
      <c r="J16" s="579"/>
      <c r="K16" s="579"/>
    </row>
    <row r="17" spans="1:11" s="5" customFormat="1" ht="12.75" x14ac:dyDescent="0.2">
      <c r="A17" s="392" t="s">
        <v>199</v>
      </c>
      <c r="B17" s="392" t="s">
        <v>199</v>
      </c>
      <c r="C17" s="390" t="s">
        <v>200</v>
      </c>
      <c r="D17" s="392" t="s">
        <v>200</v>
      </c>
      <c r="E17" s="377">
        <v>5001</v>
      </c>
      <c r="F17" s="392" t="s">
        <v>204</v>
      </c>
      <c r="G17" s="495">
        <v>5107</v>
      </c>
      <c r="H17" s="499" t="s">
        <v>510</v>
      </c>
      <c r="J17" s="579"/>
      <c r="K17" s="579"/>
    </row>
    <row r="18" spans="1:11" s="5" customFormat="1" ht="12.75" x14ac:dyDescent="0.2">
      <c r="A18" s="392" t="s">
        <v>199</v>
      </c>
      <c r="B18" s="392" t="s">
        <v>199</v>
      </c>
      <c r="C18" s="390" t="s">
        <v>200</v>
      </c>
      <c r="D18" s="392" t="s">
        <v>200</v>
      </c>
      <c r="E18" s="377">
        <v>5001</v>
      </c>
      <c r="F18" s="392" t="s">
        <v>205</v>
      </c>
      <c r="G18" s="495">
        <v>5109</v>
      </c>
      <c r="H18" s="499">
        <v>1233.32</v>
      </c>
      <c r="J18" s="579"/>
      <c r="K18" s="579"/>
    </row>
    <row r="19" spans="1:11" s="5" customFormat="1" ht="12.75" x14ac:dyDescent="0.2">
      <c r="A19" s="392" t="s">
        <v>199</v>
      </c>
      <c r="B19" s="387" t="s">
        <v>206</v>
      </c>
      <c r="C19" s="390" t="s">
        <v>181</v>
      </c>
      <c r="D19" s="387" t="s">
        <v>207</v>
      </c>
      <c r="E19" s="377">
        <v>5301</v>
      </c>
      <c r="F19" s="194" t="s">
        <v>206</v>
      </c>
      <c r="G19" s="495">
        <v>5301</v>
      </c>
      <c r="H19" s="499">
        <v>1572.4</v>
      </c>
      <c r="J19" s="579"/>
      <c r="K19" s="579"/>
    </row>
    <row r="20" spans="1:11" s="5" customFormat="1" ht="12.75" x14ac:dyDescent="0.2">
      <c r="A20" s="392" t="s">
        <v>199</v>
      </c>
      <c r="B20" s="387" t="s">
        <v>206</v>
      </c>
      <c r="C20" s="390" t="s">
        <v>181</v>
      </c>
      <c r="D20" s="387" t="s">
        <v>207</v>
      </c>
      <c r="E20" s="377">
        <v>5301</v>
      </c>
      <c r="F20" s="194" t="s">
        <v>208</v>
      </c>
      <c r="G20" s="495">
        <v>5304</v>
      </c>
      <c r="H20" s="499">
        <v>1582.18</v>
      </c>
      <c r="J20" s="579"/>
      <c r="K20" s="579"/>
    </row>
    <row r="21" spans="1:11" s="5" customFormat="1" ht="12.75" x14ac:dyDescent="0.2">
      <c r="A21" s="392" t="s">
        <v>199</v>
      </c>
      <c r="B21" s="387" t="s">
        <v>209</v>
      </c>
      <c r="C21" s="390" t="s">
        <v>181</v>
      </c>
      <c r="D21" s="387" t="s">
        <v>210</v>
      </c>
      <c r="E21" s="377">
        <v>5501</v>
      </c>
      <c r="F21" s="194" t="s">
        <v>209</v>
      </c>
      <c r="G21" s="495">
        <v>5501</v>
      </c>
      <c r="H21" s="499">
        <v>933.81</v>
      </c>
      <c r="J21" s="579"/>
      <c r="K21" s="579"/>
    </row>
    <row r="22" spans="1:11" s="5" customFormat="1" ht="12.75" x14ac:dyDescent="0.2">
      <c r="A22" s="392" t="s">
        <v>199</v>
      </c>
      <c r="B22" s="387" t="s">
        <v>209</v>
      </c>
      <c r="C22" s="390" t="s">
        <v>181</v>
      </c>
      <c r="D22" s="387" t="s">
        <v>210</v>
      </c>
      <c r="E22" s="377">
        <v>5501</v>
      </c>
      <c r="F22" s="194" t="s">
        <v>211</v>
      </c>
      <c r="G22" s="495">
        <v>5502</v>
      </c>
      <c r="H22" s="499">
        <v>1046.3399999999999</v>
      </c>
      <c r="J22" s="579"/>
      <c r="K22" s="579"/>
    </row>
    <row r="23" spans="1:11" s="5" customFormat="1" ht="12.75" x14ac:dyDescent="0.2">
      <c r="A23" s="392" t="s">
        <v>199</v>
      </c>
      <c r="B23" s="387" t="s">
        <v>209</v>
      </c>
      <c r="C23" s="390" t="s">
        <v>181</v>
      </c>
      <c r="D23" s="387" t="s">
        <v>210</v>
      </c>
      <c r="E23" s="377">
        <v>5501</v>
      </c>
      <c r="F23" s="194" t="s">
        <v>212</v>
      </c>
      <c r="G23" s="495">
        <v>5503</v>
      </c>
      <c r="H23" s="499">
        <v>2213.1799999999998</v>
      </c>
      <c r="J23" s="579"/>
      <c r="K23" s="579"/>
    </row>
    <row r="24" spans="1:11" s="5" customFormat="1" ht="12.75" x14ac:dyDescent="0.2">
      <c r="A24" s="392" t="s">
        <v>199</v>
      </c>
      <c r="B24" s="387" t="s">
        <v>209</v>
      </c>
      <c r="C24" s="390" t="s">
        <v>181</v>
      </c>
      <c r="D24" s="387" t="s">
        <v>210</v>
      </c>
      <c r="E24" s="377">
        <v>5501</v>
      </c>
      <c r="F24" s="194" t="s">
        <v>213</v>
      </c>
      <c r="G24" s="495">
        <v>5504</v>
      </c>
      <c r="H24" s="499">
        <v>1392.41</v>
      </c>
      <c r="J24" s="579"/>
      <c r="K24" s="579"/>
    </row>
    <row r="25" spans="1:11" s="5" customFormat="1" ht="12.75" x14ac:dyDescent="0.2">
      <c r="A25" s="392" t="s">
        <v>199</v>
      </c>
      <c r="B25" s="392" t="s">
        <v>214</v>
      </c>
      <c r="C25" s="390" t="s">
        <v>181</v>
      </c>
      <c r="D25" s="392" t="s">
        <v>215</v>
      </c>
      <c r="E25" s="377">
        <v>5601</v>
      </c>
      <c r="F25" s="193" t="s">
        <v>214</v>
      </c>
      <c r="G25" s="495">
        <v>5601</v>
      </c>
      <c r="H25" s="499">
        <v>977.32</v>
      </c>
      <c r="J25" s="579"/>
      <c r="K25" s="579"/>
    </row>
    <row r="26" spans="1:11" s="5" customFormat="1" ht="12.75" x14ac:dyDescent="0.2">
      <c r="A26" s="392" t="s">
        <v>199</v>
      </c>
      <c r="B26" s="392" t="s">
        <v>214</v>
      </c>
      <c r="C26" s="390" t="s">
        <v>181</v>
      </c>
      <c r="D26" s="392" t="s">
        <v>215</v>
      </c>
      <c r="E26" s="377">
        <v>5601</v>
      </c>
      <c r="F26" s="193" t="s">
        <v>216</v>
      </c>
      <c r="G26" s="495">
        <v>5603</v>
      </c>
      <c r="H26" s="499">
        <v>1541.34</v>
      </c>
      <c r="J26" s="579"/>
      <c r="K26" s="579"/>
    </row>
    <row r="27" spans="1:11" s="5" customFormat="1" ht="12.75" x14ac:dyDescent="0.2">
      <c r="A27" s="392" t="s">
        <v>199</v>
      </c>
      <c r="B27" s="392" t="s">
        <v>214</v>
      </c>
      <c r="C27" s="390" t="s">
        <v>181</v>
      </c>
      <c r="D27" s="392" t="s">
        <v>215</v>
      </c>
      <c r="E27" s="377">
        <v>5601</v>
      </c>
      <c r="F27" s="193" t="s">
        <v>217</v>
      </c>
      <c r="G27" s="495">
        <v>5606</v>
      </c>
      <c r="H27" s="499">
        <v>1751.53</v>
      </c>
      <c r="J27" s="579"/>
      <c r="K27" s="579"/>
    </row>
    <row r="28" spans="1:11" s="5" customFormat="1" ht="12.75" x14ac:dyDescent="0.2">
      <c r="A28" s="392" t="s">
        <v>199</v>
      </c>
      <c r="B28" s="387" t="s">
        <v>218</v>
      </c>
      <c r="C28" s="390" t="s">
        <v>181</v>
      </c>
      <c r="D28" s="387" t="s">
        <v>219</v>
      </c>
      <c r="E28" s="377">
        <v>5701</v>
      </c>
      <c r="F28" s="194" t="s">
        <v>219</v>
      </c>
      <c r="G28" s="495">
        <v>5701</v>
      </c>
      <c r="H28" s="499">
        <v>1534.13</v>
      </c>
      <c r="J28" s="579"/>
      <c r="K28" s="579"/>
    </row>
    <row r="29" spans="1:11" s="5" customFormat="1" ht="12.75" x14ac:dyDescent="0.2">
      <c r="A29" s="392" t="s">
        <v>199</v>
      </c>
      <c r="B29" s="392" t="s">
        <v>220</v>
      </c>
      <c r="C29" s="390" t="s">
        <v>200</v>
      </c>
      <c r="D29" s="392" t="s">
        <v>200</v>
      </c>
      <c r="E29" s="377">
        <v>5001</v>
      </c>
      <c r="F29" s="392" t="s">
        <v>221</v>
      </c>
      <c r="G29" s="495">
        <v>5801</v>
      </c>
      <c r="H29" s="499">
        <v>1186.58</v>
      </c>
      <c r="J29" s="579"/>
      <c r="K29" s="579"/>
    </row>
    <row r="30" spans="1:11" s="5" customFormat="1" ht="12.75" x14ac:dyDescent="0.2">
      <c r="A30" s="392" t="s">
        <v>199</v>
      </c>
      <c r="B30" s="392" t="s">
        <v>220</v>
      </c>
      <c r="C30" s="390" t="s">
        <v>200</v>
      </c>
      <c r="D30" s="392" t="s">
        <v>200</v>
      </c>
      <c r="E30" s="377">
        <v>5001</v>
      </c>
      <c r="F30" s="392" t="s">
        <v>222</v>
      </c>
      <c r="G30" s="495">
        <v>5802</v>
      </c>
      <c r="H30" s="499">
        <v>10444.33</v>
      </c>
      <c r="J30" s="579"/>
      <c r="K30" s="579"/>
    </row>
    <row r="31" spans="1:11" s="5" customFormat="1" ht="12.75" x14ac:dyDescent="0.2">
      <c r="A31" s="392" t="s">
        <v>199</v>
      </c>
      <c r="B31" s="392" t="s">
        <v>220</v>
      </c>
      <c r="C31" s="390" t="s">
        <v>200</v>
      </c>
      <c r="D31" s="392" t="s">
        <v>200</v>
      </c>
      <c r="E31" s="377">
        <v>5001</v>
      </c>
      <c r="F31" s="392" t="s">
        <v>223</v>
      </c>
      <c r="G31" s="495">
        <v>5803</v>
      </c>
      <c r="H31" s="499">
        <v>2484.79</v>
      </c>
      <c r="J31" s="579"/>
      <c r="K31" s="579"/>
    </row>
    <row r="32" spans="1:11" s="5" customFormat="1" ht="12.75" x14ac:dyDescent="0.2">
      <c r="A32" s="392" t="s">
        <v>199</v>
      </c>
      <c r="B32" s="392" t="s">
        <v>220</v>
      </c>
      <c r="C32" s="390" t="s">
        <v>200</v>
      </c>
      <c r="D32" s="392" t="s">
        <v>200</v>
      </c>
      <c r="E32" s="377">
        <v>5001</v>
      </c>
      <c r="F32" s="392" t="s">
        <v>224</v>
      </c>
      <c r="G32" s="495">
        <v>5804</v>
      </c>
      <c r="H32" s="499">
        <v>1394.22</v>
      </c>
      <c r="J32" s="579"/>
      <c r="K32" s="579"/>
    </row>
    <row r="33" spans="1:11" s="5" customFormat="1" ht="12.75" x14ac:dyDescent="0.2">
      <c r="A33" s="392" t="s">
        <v>225</v>
      </c>
      <c r="B33" s="392" t="s">
        <v>226</v>
      </c>
      <c r="C33" s="390" t="s">
        <v>181</v>
      </c>
      <c r="D33" s="392" t="s">
        <v>227</v>
      </c>
      <c r="E33" s="377">
        <v>6001</v>
      </c>
      <c r="F33" s="392" t="s">
        <v>228</v>
      </c>
      <c r="G33" s="495">
        <v>6101</v>
      </c>
      <c r="H33" s="499">
        <v>1318.75</v>
      </c>
      <c r="J33" s="579"/>
      <c r="K33" s="579"/>
    </row>
    <row r="34" spans="1:11" s="5" customFormat="1" ht="12.75" x14ac:dyDescent="0.2">
      <c r="A34" s="392" t="s">
        <v>225</v>
      </c>
      <c r="B34" s="392" t="s">
        <v>226</v>
      </c>
      <c r="C34" s="390" t="s">
        <v>181</v>
      </c>
      <c r="D34" s="392" t="s">
        <v>227</v>
      </c>
      <c r="E34" s="377">
        <v>6001</v>
      </c>
      <c r="F34" s="392" t="s">
        <v>229</v>
      </c>
      <c r="G34" s="495">
        <v>6108</v>
      </c>
      <c r="H34" s="499">
        <v>1682.44</v>
      </c>
      <c r="J34" s="579"/>
      <c r="K34" s="579"/>
    </row>
    <row r="35" spans="1:11" s="5" customFormat="1" ht="12.75" x14ac:dyDescent="0.2">
      <c r="A35" s="392" t="s">
        <v>225</v>
      </c>
      <c r="B35" s="387" t="s">
        <v>226</v>
      </c>
      <c r="C35" s="390" t="s">
        <v>181</v>
      </c>
      <c r="D35" s="387" t="s">
        <v>230</v>
      </c>
      <c r="E35" s="377">
        <v>6115</v>
      </c>
      <c r="F35" s="387" t="s">
        <v>230</v>
      </c>
      <c r="G35" s="495">
        <v>6115</v>
      </c>
      <c r="H35" s="499">
        <v>1675.06</v>
      </c>
      <c r="J35" s="579"/>
      <c r="K35" s="579"/>
    </row>
    <row r="36" spans="1:11" s="5" customFormat="1" ht="12.75" x14ac:dyDescent="0.2">
      <c r="A36" s="392" t="s">
        <v>225</v>
      </c>
      <c r="B36" s="387" t="s">
        <v>231</v>
      </c>
      <c r="C36" s="390" t="s">
        <v>181</v>
      </c>
      <c r="D36" s="387" t="s">
        <v>232</v>
      </c>
      <c r="E36" s="377">
        <v>6301</v>
      </c>
      <c r="F36" s="194" t="s">
        <v>232</v>
      </c>
      <c r="G36" s="495">
        <v>6301</v>
      </c>
      <c r="H36" s="499">
        <v>1248.8399999999999</v>
      </c>
      <c r="J36" s="579"/>
      <c r="K36" s="579"/>
    </row>
    <row r="37" spans="1:11" s="5" customFormat="1" ht="12.75" x14ac:dyDescent="0.2">
      <c r="A37" s="392" t="s">
        <v>233</v>
      </c>
      <c r="B37" s="392" t="s">
        <v>234</v>
      </c>
      <c r="C37" s="390" t="s">
        <v>181</v>
      </c>
      <c r="D37" s="392" t="s">
        <v>235</v>
      </c>
      <c r="E37" s="377">
        <v>7001</v>
      </c>
      <c r="F37" s="392" t="s">
        <v>234</v>
      </c>
      <c r="G37" s="495">
        <v>7101</v>
      </c>
      <c r="H37" s="499">
        <v>1011.34</v>
      </c>
      <c r="J37" s="579"/>
      <c r="K37" s="579"/>
    </row>
    <row r="38" spans="1:11" s="5" customFormat="1" ht="12.75" x14ac:dyDescent="0.2">
      <c r="A38" s="392" t="s">
        <v>233</v>
      </c>
      <c r="B38" s="387" t="s">
        <v>234</v>
      </c>
      <c r="C38" s="390" t="s">
        <v>181</v>
      </c>
      <c r="D38" s="387" t="s">
        <v>236</v>
      </c>
      <c r="E38" s="377">
        <v>7102</v>
      </c>
      <c r="F38" s="387" t="s">
        <v>236</v>
      </c>
      <c r="G38" s="495">
        <v>7102</v>
      </c>
      <c r="H38" s="499">
        <v>1020.07</v>
      </c>
      <c r="J38" s="579"/>
      <c r="K38" s="579"/>
    </row>
    <row r="39" spans="1:11" s="5" customFormat="1" ht="12.75" x14ac:dyDescent="0.2">
      <c r="A39" s="392" t="s">
        <v>233</v>
      </c>
      <c r="B39" s="392" t="s">
        <v>234</v>
      </c>
      <c r="C39" s="390" t="s">
        <v>181</v>
      </c>
      <c r="D39" s="392" t="s">
        <v>235</v>
      </c>
      <c r="E39" s="377">
        <v>7001</v>
      </c>
      <c r="F39" s="392" t="s">
        <v>233</v>
      </c>
      <c r="G39" s="495">
        <v>7105</v>
      </c>
      <c r="H39" s="499">
        <v>1749.68</v>
      </c>
      <c r="J39" s="579"/>
      <c r="K39" s="579"/>
    </row>
    <row r="40" spans="1:11" s="5" customFormat="1" ht="12.75" x14ac:dyDescent="0.2">
      <c r="A40" s="392" t="s">
        <v>233</v>
      </c>
      <c r="B40" s="392" t="s">
        <v>237</v>
      </c>
      <c r="C40" s="390" t="s">
        <v>181</v>
      </c>
      <c r="D40" s="392" t="s">
        <v>238</v>
      </c>
      <c r="E40" s="377">
        <v>7301</v>
      </c>
      <c r="F40" s="193" t="s">
        <v>237</v>
      </c>
      <c r="G40" s="495">
        <v>7301</v>
      </c>
      <c r="H40" s="499">
        <v>1169.68</v>
      </c>
      <c r="J40" s="579"/>
      <c r="K40" s="579"/>
    </row>
    <row r="41" spans="1:11" s="5" customFormat="1" ht="12.75" x14ac:dyDescent="0.2">
      <c r="A41" s="392" t="s">
        <v>233</v>
      </c>
      <c r="B41" s="392" t="s">
        <v>237</v>
      </c>
      <c r="C41" s="390" t="s">
        <v>181</v>
      </c>
      <c r="D41" s="392" t="s">
        <v>238</v>
      </c>
      <c r="E41" s="377">
        <v>7301</v>
      </c>
      <c r="F41" s="193" t="s">
        <v>239</v>
      </c>
      <c r="G41" s="495">
        <v>7305</v>
      </c>
      <c r="H41" s="499">
        <v>951.41</v>
      </c>
      <c r="J41" s="579"/>
      <c r="K41" s="579"/>
    </row>
    <row r="42" spans="1:11" s="5" customFormat="1" ht="12.75" x14ac:dyDescent="0.2">
      <c r="A42" s="392" t="s">
        <v>233</v>
      </c>
      <c r="B42" s="392" t="s">
        <v>237</v>
      </c>
      <c r="C42" s="390" t="s">
        <v>181</v>
      </c>
      <c r="D42" s="392" t="s">
        <v>238</v>
      </c>
      <c r="E42" s="377">
        <v>7301</v>
      </c>
      <c r="F42" s="193" t="s">
        <v>240</v>
      </c>
      <c r="G42" s="495">
        <v>7306</v>
      </c>
      <c r="H42" s="499">
        <v>830.2</v>
      </c>
      <c r="J42" s="579"/>
      <c r="K42" s="579"/>
    </row>
    <row r="43" spans="1:11" s="5" customFormat="1" ht="12.75" x14ac:dyDescent="0.2">
      <c r="A43" s="392" t="s">
        <v>233</v>
      </c>
      <c r="B43" s="387" t="s">
        <v>241</v>
      </c>
      <c r="C43" s="390" t="s">
        <v>181</v>
      </c>
      <c r="D43" s="387" t="s">
        <v>241</v>
      </c>
      <c r="E43" s="377">
        <v>7401</v>
      </c>
      <c r="F43" s="194" t="s">
        <v>241</v>
      </c>
      <c r="G43" s="495">
        <v>7401</v>
      </c>
      <c r="H43" s="499">
        <v>966.31</v>
      </c>
      <c r="J43" s="579"/>
      <c r="K43" s="579"/>
    </row>
    <row r="44" spans="1:11" s="5" customFormat="1" ht="12.75" x14ac:dyDescent="0.2">
      <c r="A44" s="392" t="s">
        <v>242</v>
      </c>
      <c r="B44" s="392" t="s">
        <v>243</v>
      </c>
      <c r="C44" s="390" t="s">
        <v>244</v>
      </c>
      <c r="D44" s="392" t="s">
        <v>244</v>
      </c>
      <c r="E44" s="377">
        <v>8001</v>
      </c>
      <c r="F44" s="392" t="s">
        <v>243</v>
      </c>
      <c r="G44" s="495">
        <v>8101</v>
      </c>
      <c r="H44" s="499">
        <v>1240.49</v>
      </c>
      <c r="J44" s="579"/>
      <c r="K44" s="579"/>
    </row>
    <row r="45" spans="1:11" s="5" customFormat="1" ht="12.75" x14ac:dyDescent="0.2">
      <c r="A45" s="392" t="s">
        <v>242</v>
      </c>
      <c r="B45" s="392" t="s">
        <v>243</v>
      </c>
      <c r="C45" s="390" t="s">
        <v>244</v>
      </c>
      <c r="D45" s="392" t="s">
        <v>244</v>
      </c>
      <c r="E45" s="377">
        <v>8001</v>
      </c>
      <c r="F45" s="392" t="s">
        <v>245</v>
      </c>
      <c r="G45" s="495">
        <v>8102</v>
      </c>
      <c r="H45" s="499">
        <v>1416.37</v>
      </c>
      <c r="J45" s="579"/>
      <c r="K45" s="579"/>
    </row>
    <row r="46" spans="1:11" s="5" customFormat="1" ht="12.75" x14ac:dyDescent="0.2">
      <c r="A46" s="392" t="s">
        <v>242</v>
      </c>
      <c r="B46" s="392" t="s">
        <v>243</v>
      </c>
      <c r="C46" s="390" t="s">
        <v>244</v>
      </c>
      <c r="D46" s="392" t="s">
        <v>244</v>
      </c>
      <c r="E46" s="377">
        <v>8001</v>
      </c>
      <c r="F46" s="392" t="s">
        <v>246</v>
      </c>
      <c r="G46" s="495">
        <v>8103</v>
      </c>
      <c r="H46" s="499">
        <v>1368.18</v>
      </c>
      <c r="J46" s="579"/>
      <c r="K46" s="579"/>
    </row>
    <row r="47" spans="1:11" s="5" customFormat="1" ht="12.75" x14ac:dyDescent="0.2">
      <c r="A47" s="392" t="s">
        <v>242</v>
      </c>
      <c r="B47" s="392" t="s">
        <v>243</v>
      </c>
      <c r="C47" s="390" t="s">
        <v>244</v>
      </c>
      <c r="D47" s="392" t="s">
        <v>244</v>
      </c>
      <c r="E47" s="377">
        <v>8001</v>
      </c>
      <c r="F47" s="392" t="s">
        <v>247</v>
      </c>
      <c r="G47" s="495">
        <v>8105</v>
      </c>
      <c r="H47" s="499">
        <v>719.65</v>
      </c>
      <c r="J47" s="579"/>
      <c r="K47" s="579"/>
    </row>
    <row r="48" spans="1:11" s="5" customFormat="1" ht="12.75" x14ac:dyDescent="0.2">
      <c r="A48" s="392" t="s">
        <v>242</v>
      </c>
      <c r="B48" s="392" t="s">
        <v>243</v>
      </c>
      <c r="C48" s="390" t="s">
        <v>244</v>
      </c>
      <c r="D48" s="392" t="s">
        <v>244</v>
      </c>
      <c r="E48" s="377">
        <v>8001</v>
      </c>
      <c r="F48" s="392" t="s">
        <v>248</v>
      </c>
      <c r="G48" s="495">
        <v>8106</v>
      </c>
      <c r="H48" s="499">
        <v>1193.67</v>
      </c>
      <c r="J48" s="579"/>
      <c r="K48" s="579"/>
    </row>
    <row r="49" spans="1:11" s="5" customFormat="1" ht="12.75" x14ac:dyDescent="0.2">
      <c r="A49" s="392" t="s">
        <v>242</v>
      </c>
      <c r="B49" s="392" t="s">
        <v>243</v>
      </c>
      <c r="C49" s="390" t="s">
        <v>244</v>
      </c>
      <c r="D49" s="392" t="s">
        <v>244</v>
      </c>
      <c r="E49" s="377">
        <v>8001</v>
      </c>
      <c r="F49" s="392" t="s">
        <v>249</v>
      </c>
      <c r="G49" s="495">
        <v>8107</v>
      </c>
      <c r="H49" s="499">
        <v>1079.19</v>
      </c>
      <c r="J49" s="579"/>
      <c r="K49" s="579"/>
    </row>
    <row r="50" spans="1:11" s="5" customFormat="1" ht="12.75" x14ac:dyDescent="0.2">
      <c r="A50" s="392" t="s">
        <v>242</v>
      </c>
      <c r="B50" s="392" t="s">
        <v>243</v>
      </c>
      <c r="C50" s="390" t="s">
        <v>244</v>
      </c>
      <c r="D50" s="392" t="s">
        <v>244</v>
      </c>
      <c r="E50" s="377">
        <v>8001</v>
      </c>
      <c r="F50" s="392" t="s">
        <v>250</v>
      </c>
      <c r="G50" s="495">
        <v>8108</v>
      </c>
      <c r="H50" s="499">
        <v>1573.08</v>
      </c>
      <c r="J50" s="579"/>
      <c r="K50" s="579"/>
    </row>
    <row r="51" spans="1:11" s="5" customFormat="1" ht="12.75" x14ac:dyDescent="0.2">
      <c r="A51" s="392" t="s">
        <v>242</v>
      </c>
      <c r="B51" s="392" t="s">
        <v>243</v>
      </c>
      <c r="C51" s="390" t="s">
        <v>244</v>
      </c>
      <c r="D51" s="392" t="s">
        <v>244</v>
      </c>
      <c r="E51" s="377">
        <v>8001</v>
      </c>
      <c r="F51" s="392" t="s">
        <v>251</v>
      </c>
      <c r="G51" s="495">
        <v>8109</v>
      </c>
      <c r="H51" s="499" t="s">
        <v>510</v>
      </c>
      <c r="J51" s="579"/>
      <c r="K51" s="579"/>
    </row>
    <row r="52" spans="1:11" s="5" customFormat="1" ht="12.75" x14ac:dyDescent="0.2">
      <c r="A52" s="392" t="s">
        <v>242</v>
      </c>
      <c r="B52" s="392" t="s">
        <v>243</v>
      </c>
      <c r="C52" s="390" t="s">
        <v>244</v>
      </c>
      <c r="D52" s="392" t="s">
        <v>244</v>
      </c>
      <c r="E52" s="377">
        <v>8001</v>
      </c>
      <c r="F52" s="392" t="s">
        <v>252</v>
      </c>
      <c r="G52" s="495">
        <v>8110</v>
      </c>
      <c r="H52" s="499">
        <v>1132.08</v>
      </c>
      <c r="J52" s="579"/>
      <c r="K52" s="579"/>
    </row>
    <row r="53" spans="1:11" s="5" customFormat="1" ht="12.75" x14ac:dyDescent="0.2">
      <c r="A53" s="392" t="s">
        <v>242</v>
      </c>
      <c r="B53" s="392" t="s">
        <v>243</v>
      </c>
      <c r="C53" s="390" t="s">
        <v>244</v>
      </c>
      <c r="D53" s="392" t="s">
        <v>244</v>
      </c>
      <c r="E53" s="377">
        <v>8001</v>
      </c>
      <c r="F53" s="392" t="s">
        <v>253</v>
      </c>
      <c r="G53" s="495">
        <v>8111</v>
      </c>
      <c r="H53" s="499">
        <v>984.54</v>
      </c>
      <c r="J53" s="579"/>
      <c r="K53" s="579"/>
    </row>
    <row r="54" spans="1:11" s="5" customFormat="1" ht="12.75" x14ac:dyDescent="0.2">
      <c r="A54" s="392" t="s">
        <v>242</v>
      </c>
      <c r="B54" s="392" t="s">
        <v>243</v>
      </c>
      <c r="C54" s="390" t="s">
        <v>244</v>
      </c>
      <c r="D54" s="392" t="s">
        <v>244</v>
      </c>
      <c r="E54" s="377">
        <v>8001</v>
      </c>
      <c r="F54" s="392" t="s">
        <v>254</v>
      </c>
      <c r="G54" s="495">
        <v>8112</v>
      </c>
      <c r="H54" s="499">
        <v>632.14</v>
      </c>
      <c r="J54" s="579"/>
      <c r="K54" s="579"/>
    </row>
    <row r="55" spans="1:11" s="5" customFormat="1" ht="12.75" x14ac:dyDescent="0.2">
      <c r="A55" s="392" t="s">
        <v>242</v>
      </c>
      <c r="B55" s="392" t="s">
        <v>242</v>
      </c>
      <c r="C55" s="390" t="s">
        <v>181</v>
      </c>
      <c r="D55" s="392" t="s">
        <v>255</v>
      </c>
      <c r="E55" s="377">
        <v>8301</v>
      </c>
      <c r="F55" s="392" t="s">
        <v>256</v>
      </c>
      <c r="G55" s="495">
        <v>8301</v>
      </c>
      <c r="H55" s="499">
        <v>769.61</v>
      </c>
      <c r="J55" s="579"/>
      <c r="K55" s="579"/>
    </row>
    <row r="56" spans="1:11" s="5" customFormat="1" ht="12.75" x14ac:dyDescent="0.2">
      <c r="A56" s="392" t="s">
        <v>242</v>
      </c>
      <c r="B56" s="392" t="s">
        <v>242</v>
      </c>
      <c r="C56" s="390" t="s">
        <v>181</v>
      </c>
      <c r="D56" s="392" t="s">
        <v>255</v>
      </c>
      <c r="E56" s="377">
        <v>8301</v>
      </c>
      <c r="F56" s="193" t="s">
        <v>257</v>
      </c>
      <c r="G56" s="495">
        <v>8306</v>
      </c>
      <c r="H56" s="499">
        <v>924.9</v>
      </c>
      <c r="J56" s="579"/>
      <c r="K56" s="579"/>
    </row>
    <row r="57" spans="1:11" s="5" customFormat="1" ht="12.75" x14ac:dyDescent="0.2">
      <c r="A57" s="392" t="s">
        <v>258</v>
      </c>
      <c r="B57" s="392" t="s">
        <v>259</v>
      </c>
      <c r="C57" s="390" t="s">
        <v>181</v>
      </c>
      <c r="D57" s="392" t="s">
        <v>260</v>
      </c>
      <c r="E57" s="377">
        <v>9001</v>
      </c>
      <c r="F57" s="392" t="s">
        <v>261</v>
      </c>
      <c r="G57" s="495">
        <v>9101</v>
      </c>
      <c r="H57" s="499">
        <v>1202.05</v>
      </c>
      <c r="J57" s="579"/>
      <c r="K57" s="579"/>
    </row>
    <row r="58" spans="1:11" s="5" customFormat="1" ht="12.75" x14ac:dyDescent="0.2">
      <c r="A58" s="392" t="s">
        <v>258</v>
      </c>
      <c r="B58" s="392" t="s">
        <v>259</v>
      </c>
      <c r="C58" s="390" t="s">
        <v>181</v>
      </c>
      <c r="D58" s="392" t="s">
        <v>260</v>
      </c>
      <c r="E58" s="377">
        <v>9001</v>
      </c>
      <c r="F58" s="392" t="s">
        <v>262</v>
      </c>
      <c r="G58" s="495">
        <v>9112</v>
      </c>
      <c r="H58" s="499">
        <v>686.87</v>
      </c>
      <c r="J58" s="579"/>
      <c r="K58" s="579"/>
    </row>
    <row r="59" spans="1:11" s="5" customFormat="1" ht="12.75" x14ac:dyDescent="0.2">
      <c r="A59" s="392" t="s">
        <v>258</v>
      </c>
      <c r="B59" s="387" t="s">
        <v>259</v>
      </c>
      <c r="C59" s="390" t="s">
        <v>181</v>
      </c>
      <c r="D59" s="387" t="s">
        <v>263</v>
      </c>
      <c r="E59" s="377">
        <v>9120</v>
      </c>
      <c r="F59" s="387" t="s">
        <v>263</v>
      </c>
      <c r="G59" s="495">
        <v>9120</v>
      </c>
      <c r="H59" s="499">
        <v>791.25</v>
      </c>
      <c r="J59" s="579"/>
      <c r="K59" s="579"/>
    </row>
    <row r="60" spans="1:11" s="5" customFormat="1" ht="12.75" x14ac:dyDescent="0.2">
      <c r="A60" s="392" t="s">
        <v>258</v>
      </c>
      <c r="B60" s="387" t="s">
        <v>264</v>
      </c>
      <c r="C60" s="390" t="s">
        <v>181</v>
      </c>
      <c r="D60" s="387" t="s">
        <v>265</v>
      </c>
      <c r="E60" s="377">
        <v>9201</v>
      </c>
      <c r="F60" s="387" t="s">
        <v>265</v>
      </c>
      <c r="G60" s="495">
        <v>9201</v>
      </c>
      <c r="H60" s="499">
        <v>984.42</v>
      </c>
      <c r="J60" s="579"/>
      <c r="K60" s="579"/>
    </row>
    <row r="61" spans="1:11" s="5" customFormat="1" ht="12.75" x14ac:dyDescent="0.2">
      <c r="A61" s="392" t="s">
        <v>266</v>
      </c>
      <c r="B61" s="392" t="s">
        <v>267</v>
      </c>
      <c r="C61" s="390" t="s">
        <v>181</v>
      </c>
      <c r="D61" s="392" t="s">
        <v>268</v>
      </c>
      <c r="E61" s="377">
        <v>10001</v>
      </c>
      <c r="F61" s="392" t="s">
        <v>269</v>
      </c>
      <c r="G61" s="495">
        <v>10101</v>
      </c>
      <c r="H61" s="499">
        <v>1271.79</v>
      </c>
      <c r="J61" s="579"/>
      <c r="K61" s="579"/>
    </row>
    <row r="62" spans="1:11" s="5" customFormat="1" ht="12.75" x14ac:dyDescent="0.2">
      <c r="A62" s="392" t="s">
        <v>266</v>
      </c>
      <c r="B62" s="392" t="s">
        <v>267</v>
      </c>
      <c r="C62" s="390" t="s">
        <v>181</v>
      </c>
      <c r="D62" s="392" t="s">
        <v>268</v>
      </c>
      <c r="E62" s="377">
        <v>10001</v>
      </c>
      <c r="F62" s="392" t="s">
        <v>270</v>
      </c>
      <c r="G62" s="495">
        <v>10109</v>
      </c>
      <c r="H62" s="499">
        <v>1257.48</v>
      </c>
      <c r="J62" s="579"/>
      <c r="K62" s="579"/>
    </row>
    <row r="63" spans="1:11" s="5" customFormat="1" ht="12.75" x14ac:dyDescent="0.2">
      <c r="A63" s="392" t="s">
        <v>266</v>
      </c>
      <c r="B63" s="387" t="s">
        <v>271</v>
      </c>
      <c r="C63" s="390" t="s">
        <v>181</v>
      </c>
      <c r="D63" s="387" t="s">
        <v>272</v>
      </c>
      <c r="E63" s="377">
        <v>10201</v>
      </c>
      <c r="F63" s="387" t="s">
        <v>272</v>
      </c>
      <c r="G63" s="495">
        <v>10201</v>
      </c>
      <c r="H63" s="499">
        <v>819.93</v>
      </c>
      <c r="J63" s="579"/>
      <c r="K63" s="579"/>
    </row>
    <row r="64" spans="1:11" s="5" customFormat="1" ht="12.75" x14ac:dyDescent="0.2">
      <c r="A64" s="392" t="s">
        <v>266</v>
      </c>
      <c r="B64" s="392" t="s">
        <v>273</v>
      </c>
      <c r="C64" s="390" t="s">
        <v>181</v>
      </c>
      <c r="D64" s="392" t="s">
        <v>273</v>
      </c>
      <c r="E64" s="377">
        <v>10301</v>
      </c>
      <c r="F64" s="392" t="s">
        <v>273</v>
      </c>
      <c r="G64" s="495">
        <v>10301</v>
      </c>
      <c r="H64" s="499">
        <v>1144.25</v>
      </c>
      <c r="J64" s="579"/>
      <c r="K64" s="579"/>
    </row>
    <row r="65" spans="1:11" s="5" customFormat="1" ht="12.75" x14ac:dyDescent="0.2">
      <c r="A65" s="392" t="s">
        <v>274</v>
      </c>
      <c r="B65" s="387" t="s">
        <v>275</v>
      </c>
      <c r="C65" s="390" t="s">
        <v>181</v>
      </c>
      <c r="D65" s="387" t="s">
        <v>275</v>
      </c>
      <c r="E65" s="377">
        <v>11101</v>
      </c>
      <c r="F65" s="387" t="s">
        <v>275</v>
      </c>
      <c r="G65" s="495">
        <v>11101</v>
      </c>
      <c r="H65" s="499">
        <v>1063.0899999999999</v>
      </c>
      <c r="J65" s="579"/>
      <c r="K65" s="579"/>
    </row>
    <row r="66" spans="1:11" s="5" customFormat="1" ht="12.75" x14ac:dyDescent="0.2">
      <c r="A66" s="392" t="s">
        <v>276</v>
      </c>
      <c r="B66" s="392" t="s">
        <v>276</v>
      </c>
      <c r="C66" s="390" t="s">
        <v>181</v>
      </c>
      <c r="D66" s="392" t="s">
        <v>277</v>
      </c>
      <c r="E66" s="377">
        <v>12101</v>
      </c>
      <c r="F66" s="193" t="s">
        <v>277</v>
      </c>
      <c r="G66" s="495">
        <v>12101</v>
      </c>
      <c r="H66" s="499">
        <v>1058.2</v>
      </c>
      <c r="J66" s="579"/>
      <c r="K66" s="579"/>
    </row>
    <row r="67" spans="1:11" s="5" customFormat="1" ht="12.75" x14ac:dyDescent="0.2">
      <c r="A67" s="392" t="s">
        <v>278</v>
      </c>
      <c r="B67" s="392" t="s">
        <v>279</v>
      </c>
      <c r="C67" s="390" t="s">
        <v>280</v>
      </c>
      <c r="D67" s="392" t="s">
        <v>280</v>
      </c>
      <c r="E67" s="377">
        <v>13001</v>
      </c>
      <c r="F67" s="392" t="s">
        <v>279</v>
      </c>
      <c r="G67" s="495">
        <v>13101</v>
      </c>
      <c r="H67" s="499">
        <v>1136.51</v>
      </c>
      <c r="J67" s="579"/>
      <c r="K67" s="579"/>
    </row>
    <row r="68" spans="1:11" s="5" customFormat="1" ht="12.75" x14ac:dyDescent="0.2">
      <c r="A68" s="392" t="s">
        <v>278</v>
      </c>
      <c r="B68" s="392" t="s">
        <v>279</v>
      </c>
      <c r="C68" s="390" t="s">
        <v>280</v>
      </c>
      <c r="D68" s="392" t="s">
        <v>280</v>
      </c>
      <c r="E68" s="377">
        <v>13001</v>
      </c>
      <c r="F68" s="392" t="s">
        <v>281</v>
      </c>
      <c r="G68" s="495">
        <v>13102</v>
      </c>
      <c r="H68" s="499">
        <v>1158.1099999999999</v>
      </c>
      <c r="J68" s="579"/>
      <c r="K68" s="579"/>
    </row>
    <row r="69" spans="1:11" s="5" customFormat="1" ht="12.75" x14ac:dyDescent="0.2">
      <c r="A69" s="392" t="s">
        <v>278</v>
      </c>
      <c r="B69" s="392" t="s">
        <v>279</v>
      </c>
      <c r="C69" s="390" t="s">
        <v>280</v>
      </c>
      <c r="D69" s="392" t="s">
        <v>280</v>
      </c>
      <c r="E69" s="377">
        <v>13001</v>
      </c>
      <c r="F69" s="392" t="s">
        <v>282</v>
      </c>
      <c r="G69" s="495">
        <v>13103</v>
      </c>
      <c r="H69" s="499">
        <v>745.28</v>
      </c>
      <c r="J69" s="579"/>
      <c r="K69" s="579"/>
    </row>
    <row r="70" spans="1:11" s="5" customFormat="1" ht="12.75" x14ac:dyDescent="0.2">
      <c r="A70" s="392" t="s">
        <v>278</v>
      </c>
      <c r="B70" s="392" t="s">
        <v>279</v>
      </c>
      <c r="C70" s="390" t="s">
        <v>280</v>
      </c>
      <c r="D70" s="392" t="s">
        <v>280</v>
      </c>
      <c r="E70" s="377">
        <v>13001</v>
      </c>
      <c r="F70" s="392" t="s">
        <v>283</v>
      </c>
      <c r="G70" s="495">
        <v>13104</v>
      </c>
      <c r="H70" s="499">
        <v>692.77</v>
      </c>
      <c r="J70" s="579"/>
      <c r="K70" s="579"/>
    </row>
    <row r="71" spans="1:11" s="5" customFormat="1" ht="12.75" x14ac:dyDescent="0.2">
      <c r="A71" s="392" t="s">
        <v>278</v>
      </c>
      <c r="B71" s="392" t="s">
        <v>279</v>
      </c>
      <c r="C71" s="390" t="s">
        <v>280</v>
      </c>
      <c r="D71" s="392" t="s">
        <v>280</v>
      </c>
      <c r="E71" s="377">
        <v>13001</v>
      </c>
      <c r="F71" s="392" t="s">
        <v>284</v>
      </c>
      <c r="G71" s="495">
        <v>13105</v>
      </c>
      <c r="H71" s="499">
        <v>708.32</v>
      </c>
      <c r="J71" s="579"/>
      <c r="K71" s="579"/>
    </row>
    <row r="72" spans="1:11" s="5" customFormat="1" ht="12.75" x14ac:dyDescent="0.2">
      <c r="A72" s="392" t="s">
        <v>278</v>
      </c>
      <c r="B72" s="392" t="s">
        <v>279</v>
      </c>
      <c r="C72" s="390" t="s">
        <v>280</v>
      </c>
      <c r="D72" s="392" t="s">
        <v>280</v>
      </c>
      <c r="E72" s="377">
        <v>13001</v>
      </c>
      <c r="F72" s="392" t="s">
        <v>285</v>
      </c>
      <c r="G72" s="495">
        <v>13106</v>
      </c>
      <c r="H72" s="499">
        <v>1027.82</v>
      </c>
      <c r="J72" s="579"/>
      <c r="K72" s="579"/>
    </row>
    <row r="73" spans="1:11" s="5" customFormat="1" ht="12.75" x14ac:dyDescent="0.2">
      <c r="A73" s="392" t="s">
        <v>278</v>
      </c>
      <c r="B73" s="392" t="s">
        <v>279</v>
      </c>
      <c r="C73" s="390" t="s">
        <v>280</v>
      </c>
      <c r="D73" s="392" t="s">
        <v>280</v>
      </c>
      <c r="E73" s="377">
        <v>13001</v>
      </c>
      <c r="F73" s="392" t="s">
        <v>286</v>
      </c>
      <c r="G73" s="495">
        <v>13107</v>
      </c>
      <c r="H73" s="499">
        <v>1279.7</v>
      </c>
      <c r="J73" s="579"/>
      <c r="K73" s="579"/>
    </row>
    <row r="74" spans="1:11" s="5" customFormat="1" ht="12.75" x14ac:dyDescent="0.2">
      <c r="A74" s="392" t="s">
        <v>278</v>
      </c>
      <c r="B74" s="392" t="s">
        <v>279</v>
      </c>
      <c r="C74" s="390" t="s">
        <v>280</v>
      </c>
      <c r="D74" s="392" t="s">
        <v>280</v>
      </c>
      <c r="E74" s="377">
        <v>13001</v>
      </c>
      <c r="F74" s="392" t="s">
        <v>287</v>
      </c>
      <c r="G74" s="495">
        <v>13108</v>
      </c>
      <c r="H74" s="499">
        <v>812.78</v>
      </c>
      <c r="J74" s="579"/>
      <c r="K74" s="579"/>
    </row>
    <row r="75" spans="1:11" s="5" customFormat="1" ht="12.75" x14ac:dyDescent="0.2">
      <c r="A75" s="392" t="s">
        <v>278</v>
      </c>
      <c r="B75" s="392" t="s">
        <v>279</v>
      </c>
      <c r="C75" s="390" t="s">
        <v>280</v>
      </c>
      <c r="D75" s="392" t="s">
        <v>280</v>
      </c>
      <c r="E75" s="377">
        <v>13001</v>
      </c>
      <c r="F75" s="392" t="s">
        <v>288</v>
      </c>
      <c r="G75" s="495">
        <v>13109</v>
      </c>
      <c r="H75" s="499">
        <v>1043.99</v>
      </c>
      <c r="J75" s="579"/>
      <c r="K75" s="579"/>
    </row>
    <row r="76" spans="1:11" s="5" customFormat="1" ht="12.75" x14ac:dyDescent="0.2">
      <c r="A76" s="392" t="s">
        <v>278</v>
      </c>
      <c r="B76" s="392" t="s">
        <v>279</v>
      </c>
      <c r="C76" s="390" t="s">
        <v>280</v>
      </c>
      <c r="D76" s="392" t="s">
        <v>280</v>
      </c>
      <c r="E76" s="377">
        <v>13001</v>
      </c>
      <c r="F76" s="392" t="s">
        <v>289</v>
      </c>
      <c r="G76" s="495">
        <v>13110</v>
      </c>
      <c r="H76" s="499">
        <v>1190.76</v>
      </c>
      <c r="J76" s="579"/>
      <c r="K76" s="579"/>
    </row>
    <row r="77" spans="1:11" s="5" customFormat="1" ht="12.75" x14ac:dyDescent="0.2">
      <c r="A77" s="392" t="s">
        <v>278</v>
      </c>
      <c r="B77" s="392" t="s">
        <v>279</v>
      </c>
      <c r="C77" s="390" t="s">
        <v>280</v>
      </c>
      <c r="D77" s="392" t="s">
        <v>280</v>
      </c>
      <c r="E77" s="377">
        <v>13001</v>
      </c>
      <c r="F77" s="392" t="s">
        <v>290</v>
      </c>
      <c r="G77" s="495">
        <v>13111</v>
      </c>
      <c r="H77" s="499">
        <v>667.58</v>
      </c>
      <c r="J77" s="579"/>
      <c r="K77" s="579"/>
    </row>
    <row r="78" spans="1:11" s="5" customFormat="1" ht="12.75" x14ac:dyDescent="0.2">
      <c r="A78" s="392" t="s">
        <v>278</v>
      </c>
      <c r="B78" s="392" t="s">
        <v>279</v>
      </c>
      <c r="C78" s="390" t="s">
        <v>280</v>
      </c>
      <c r="D78" s="392" t="s">
        <v>280</v>
      </c>
      <c r="E78" s="377">
        <v>13001</v>
      </c>
      <c r="F78" s="392" t="s">
        <v>291</v>
      </c>
      <c r="G78" s="495">
        <v>13112</v>
      </c>
      <c r="H78" s="499">
        <v>838.03</v>
      </c>
      <c r="J78" s="579"/>
      <c r="K78" s="579"/>
    </row>
    <row r="79" spans="1:11" s="5" customFormat="1" ht="12.75" x14ac:dyDescent="0.2">
      <c r="A79" s="392" t="s">
        <v>278</v>
      </c>
      <c r="B79" s="392" t="s">
        <v>279</v>
      </c>
      <c r="C79" s="390" t="s">
        <v>280</v>
      </c>
      <c r="D79" s="392" t="s">
        <v>280</v>
      </c>
      <c r="E79" s="377">
        <v>13001</v>
      </c>
      <c r="F79" s="392" t="s">
        <v>292</v>
      </c>
      <c r="G79" s="495">
        <v>13113</v>
      </c>
      <c r="H79" s="499">
        <v>1212.69</v>
      </c>
      <c r="J79" s="579"/>
      <c r="K79" s="579"/>
    </row>
    <row r="80" spans="1:11" s="5" customFormat="1" ht="12.75" x14ac:dyDescent="0.2">
      <c r="A80" s="392" t="s">
        <v>278</v>
      </c>
      <c r="B80" s="392" t="s">
        <v>279</v>
      </c>
      <c r="C80" s="390" t="s">
        <v>280</v>
      </c>
      <c r="D80" s="392" t="s">
        <v>280</v>
      </c>
      <c r="E80" s="377">
        <v>13001</v>
      </c>
      <c r="F80" s="392" t="s">
        <v>293</v>
      </c>
      <c r="G80" s="495">
        <v>13114</v>
      </c>
      <c r="H80" s="499">
        <v>2149.59</v>
      </c>
      <c r="J80" s="579"/>
      <c r="K80" s="579"/>
    </row>
    <row r="81" spans="1:11" s="5" customFormat="1" ht="12.75" x14ac:dyDescent="0.2">
      <c r="A81" s="392" t="s">
        <v>278</v>
      </c>
      <c r="B81" s="392" t="s">
        <v>279</v>
      </c>
      <c r="C81" s="390" t="s">
        <v>280</v>
      </c>
      <c r="D81" s="392" t="s">
        <v>280</v>
      </c>
      <c r="E81" s="377">
        <v>13001</v>
      </c>
      <c r="F81" s="392" t="s">
        <v>294</v>
      </c>
      <c r="G81" s="495">
        <v>13115</v>
      </c>
      <c r="H81" s="499">
        <v>2902.52</v>
      </c>
      <c r="J81" s="579"/>
      <c r="K81" s="579"/>
    </row>
    <row r="82" spans="1:11" s="5" customFormat="1" ht="12.75" x14ac:dyDescent="0.2">
      <c r="A82" s="392" t="s">
        <v>278</v>
      </c>
      <c r="B82" s="392" t="s">
        <v>279</v>
      </c>
      <c r="C82" s="390" t="s">
        <v>280</v>
      </c>
      <c r="D82" s="392" t="s">
        <v>280</v>
      </c>
      <c r="E82" s="377">
        <v>13001</v>
      </c>
      <c r="F82" s="392" t="s">
        <v>295</v>
      </c>
      <c r="G82" s="495">
        <v>13116</v>
      </c>
      <c r="H82" s="499">
        <v>796.56</v>
      </c>
      <c r="J82" s="579"/>
      <c r="K82" s="579"/>
    </row>
    <row r="83" spans="1:11" s="5" customFormat="1" ht="12.75" x14ac:dyDescent="0.2">
      <c r="A83" s="392" t="s">
        <v>278</v>
      </c>
      <c r="B83" s="392" t="s">
        <v>279</v>
      </c>
      <c r="C83" s="390" t="s">
        <v>280</v>
      </c>
      <c r="D83" s="392" t="s">
        <v>280</v>
      </c>
      <c r="E83" s="377">
        <v>13001</v>
      </c>
      <c r="F83" s="392" t="s">
        <v>296</v>
      </c>
      <c r="G83" s="495">
        <v>13117</v>
      </c>
      <c r="H83" s="499">
        <v>722.95</v>
      </c>
      <c r="J83" s="579"/>
      <c r="K83" s="579"/>
    </row>
    <row r="84" spans="1:11" s="5" customFormat="1" ht="12.75" x14ac:dyDescent="0.2">
      <c r="A84" s="392" t="s">
        <v>278</v>
      </c>
      <c r="B84" s="392" t="s">
        <v>279</v>
      </c>
      <c r="C84" s="390" t="s">
        <v>280</v>
      </c>
      <c r="D84" s="392" t="s">
        <v>280</v>
      </c>
      <c r="E84" s="377">
        <v>13001</v>
      </c>
      <c r="F84" s="392" t="s">
        <v>297</v>
      </c>
      <c r="G84" s="495">
        <v>13118</v>
      </c>
      <c r="H84" s="499">
        <v>1112.67</v>
      </c>
      <c r="J84" s="579"/>
      <c r="K84" s="579"/>
    </row>
    <row r="85" spans="1:11" s="5" customFormat="1" ht="12.75" x14ac:dyDescent="0.2">
      <c r="A85" s="392" t="s">
        <v>278</v>
      </c>
      <c r="B85" s="392" t="s">
        <v>279</v>
      </c>
      <c r="C85" s="390" t="s">
        <v>280</v>
      </c>
      <c r="D85" s="392" t="s">
        <v>280</v>
      </c>
      <c r="E85" s="377">
        <v>13001</v>
      </c>
      <c r="F85" s="392" t="s">
        <v>298</v>
      </c>
      <c r="G85" s="495">
        <v>13119</v>
      </c>
      <c r="H85" s="499">
        <v>1183.3800000000001</v>
      </c>
      <c r="J85" s="579"/>
      <c r="K85" s="579"/>
    </row>
    <row r="86" spans="1:11" s="5" customFormat="1" ht="12.75" x14ac:dyDescent="0.2">
      <c r="A86" s="392" t="s">
        <v>278</v>
      </c>
      <c r="B86" s="392" t="s">
        <v>279</v>
      </c>
      <c r="C86" s="390" t="s">
        <v>280</v>
      </c>
      <c r="D86" s="392" t="s">
        <v>280</v>
      </c>
      <c r="E86" s="377">
        <v>13001</v>
      </c>
      <c r="F86" s="392" t="s">
        <v>299</v>
      </c>
      <c r="G86" s="495">
        <v>13120</v>
      </c>
      <c r="H86" s="499">
        <v>1087.1099999999999</v>
      </c>
      <c r="J86" s="579"/>
      <c r="K86" s="579"/>
    </row>
    <row r="87" spans="1:11" s="5" customFormat="1" ht="12.75" x14ac:dyDescent="0.2">
      <c r="A87" s="392" t="s">
        <v>278</v>
      </c>
      <c r="B87" s="392" t="s">
        <v>279</v>
      </c>
      <c r="C87" s="390" t="s">
        <v>280</v>
      </c>
      <c r="D87" s="392" t="s">
        <v>280</v>
      </c>
      <c r="E87" s="377">
        <v>13001</v>
      </c>
      <c r="F87" s="392" t="s">
        <v>300</v>
      </c>
      <c r="G87" s="495">
        <v>13121</v>
      </c>
      <c r="H87" s="499">
        <v>675.41</v>
      </c>
      <c r="J87" s="579"/>
      <c r="K87" s="579"/>
    </row>
    <row r="88" spans="1:11" s="5" customFormat="1" ht="12.75" x14ac:dyDescent="0.2">
      <c r="A88" s="392" t="s">
        <v>278</v>
      </c>
      <c r="B88" s="392" t="s">
        <v>279</v>
      </c>
      <c r="C88" s="390" t="s">
        <v>280</v>
      </c>
      <c r="D88" s="392" t="s">
        <v>280</v>
      </c>
      <c r="E88" s="377">
        <v>13001</v>
      </c>
      <c r="F88" s="392" t="s">
        <v>301</v>
      </c>
      <c r="G88" s="495">
        <v>13122</v>
      </c>
      <c r="H88" s="499">
        <v>1050.8</v>
      </c>
      <c r="J88" s="579"/>
      <c r="K88" s="579"/>
    </row>
    <row r="89" spans="1:11" s="5" customFormat="1" ht="12.75" x14ac:dyDescent="0.2">
      <c r="A89" s="392" t="s">
        <v>278</v>
      </c>
      <c r="B89" s="392" t="s">
        <v>279</v>
      </c>
      <c r="C89" s="390" t="s">
        <v>280</v>
      </c>
      <c r="D89" s="392" t="s">
        <v>280</v>
      </c>
      <c r="E89" s="377">
        <v>13001</v>
      </c>
      <c r="F89" s="392" t="s">
        <v>302</v>
      </c>
      <c r="G89" s="495">
        <v>13123</v>
      </c>
      <c r="H89" s="499">
        <v>1047.78</v>
      </c>
      <c r="J89" s="579"/>
      <c r="K89" s="579"/>
    </row>
    <row r="90" spans="1:11" s="5" customFormat="1" ht="12.75" x14ac:dyDescent="0.2">
      <c r="A90" s="392" t="s">
        <v>278</v>
      </c>
      <c r="B90" s="392" t="s">
        <v>279</v>
      </c>
      <c r="C90" s="390" t="s">
        <v>280</v>
      </c>
      <c r="D90" s="392" t="s">
        <v>280</v>
      </c>
      <c r="E90" s="377">
        <v>13001</v>
      </c>
      <c r="F90" s="392" t="s">
        <v>303</v>
      </c>
      <c r="G90" s="495">
        <v>13124</v>
      </c>
      <c r="H90" s="499">
        <v>640.9</v>
      </c>
      <c r="J90" s="579"/>
      <c r="K90" s="579"/>
    </row>
    <row r="91" spans="1:11" s="5" customFormat="1" ht="12.75" x14ac:dyDescent="0.2">
      <c r="A91" s="392" t="s">
        <v>278</v>
      </c>
      <c r="B91" s="392" t="s">
        <v>279</v>
      </c>
      <c r="C91" s="390" t="s">
        <v>280</v>
      </c>
      <c r="D91" s="392" t="s">
        <v>280</v>
      </c>
      <c r="E91" s="377">
        <v>13001</v>
      </c>
      <c r="F91" s="392" t="s">
        <v>304</v>
      </c>
      <c r="G91" s="495">
        <v>13125</v>
      </c>
      <c r="H91" s="499">
        <v>880.77</v>
      </c>
      <c r="J91" s="579"/>
      <c r="K91" s="579"/>
    </row>
    <row r="92" spans="1:11" s="5" customFormat="1" ht="12.75" x14ac:dyDescent="0.2">
      <c r="A92" s="392" t="s">
        <v>278</v>
      </c>
      <c r="B92" s="392" t="s">
        <v>279</v>
      </c>
      <c r="C92" s="390" t="s">
        <v>280</v>
      </c>
      <c r="D92" s="392" t="s">
        <v>280</v>
      </c>
      <c r="E92" s="377">
        <v>13001</v>
      </c>
      <c r="F92" s="392" t="s">
        <v>305</v>
      </c>
      <c r="G92" s="495">
        <v>13126</v>
      </c>
      <c r="H92" s="499">
        <v>778.23</v>
      </c>
      <c r="J92" s="579"/>
      <c r="K92" s="579"/>
    </row>
    <row r="93" spans="1:11" s="5" customFormat="1" ht="12.75" x14ac:dyDescent="0.2">
      <c r="A93" s="392" t="s">
        <v>278</v>
      </c>
      <c r="B93" s="392" t="s">
        <v>279</v>
      </c>
      <c r="C93" s="390" t="s">
        <v>280</v>
      </c>
      <c r="D93" s="392" t="s">
        <v>280</v>
      </c>
      <c r="E93" s="377">
        <v>13001</v>
      </c>
      <c r="F93" s="392" t="s">
        <v>306</v>
      </c>
      <c r="G93" s="495">
        <v>13127</v>
      </c>
      <c r="H93" s="499">
        <v>817.98</v>
      </c>
      <c r="J93" s="579"/>
      <c r="K93" s="579"/>
    </row>
    <row r="94" spans="1:11" s="5" customFormat="1" ht="12.75" x14ac:dyDescent="0.2">
      <c r="A94" s="392" t="s">
        <v>278</v>
      </c>
      <c r="B94" s="392" t="s">
        <v>279</v>
      </c>
      <c r="C94" s="390" t="s">
        <v>280</v>
      </c>
      <c r="D94" s="392" t="s">
        <v>280</v>
      </c>
      <c r="E94" s="377">
        <v>13001</v>
      </c>
      <c r="F94" s="392" t="s">
        <v>307</v>
      </c>
      <c r="G94" s="495">
        <v>13128</v>
      </c>
      <c r="H94" s="499">
        <v>1009.62</v>
      </c>
      <c r="J94" s="579"/>
      <c r="K94" s="579"/>
    </row>
    <row r="95" spans="1:11" s="5" customFormat="1" ht="12.75" x14ac:dyDescent="0.2">
      <c r="A95" s="392" t="s">
        <v>278</v>
      </c>
      <c r="B95" s="392" t="s">
        <v>279</v>
      </c>
      <c r="C95" s="390" t="s">
        <v>280</v>
      </c>
      <c r="D95" s="392" t="s">
        <v>280</v>
      </c>
      <c r="E95" s="377">
        <v>13001</v>
      </c>
      <c r="F95" s="392" t="s">
        <v>308</v>
      </c>
      <c r="G95" s="495">
        <v>13129</v>
      </c>
      <c r="H95" s="499">
        <v>625.21</v>
      </c>
      <c r="J95" s="579"/>
      <c r="K95" s="579"/>
    </row>
    <row r="96" spans="1:11" s="5" customFormat="1" ht="12.75" x14ac:dyDescent="0.2">
      <c r="A96" s="392" t="s">
        <v>278</v>
      </c>
      <c r="B96" s="392" t="s">
        <v>279</v>
      </c>
      <c r="C96" s="390" t="s">
        <v>280</v>
      </c>
      <c r="D96" s="392" t="s">
        <v>280</v>
      </c>
      <c r="E96" s="377">
        <v>13001</v>
      </c>
      <c r="F96" s="392" t="s">
        <v>309</v>
      </c>
      <c r="G96" s="495">
        <v>13130</v>
      </c>
      <c r="H96" s="499">
        <v>911.03</v>
      </c>
      <c r="J96" s="579"/>
      <c r="K96" s="579"/>
    </row>
    <row r="97" spans="1:11" s="5" customFormat="1" ht="12.75" x14ac:dyDescent="0.2">
      <c r="A97" s="392" t="s">
        <v>278</v>
      </c>
      <c r="B97" s="392" t="s">
        <v>279</v>
      </c>
      <c r="C97" s="390" t="s">
        <v>280</v>
      </c>
      <c r="D97" s="392" t="s">
        <v>280</v>
      </c>
      <c r="E97" s="377">
        <v>13001</v>
      </c>
      <c r="F97" s="392" t="s">
        <v>310</v>
      </c>
      <c r="G97" s="495">
        <v>13131</v>
      </c>
      <c r="H97" s="499">
        <v>662.91</v>
      </c>
      <c r="J97" s="579"/>
      <c r="K97" s="579"/>
    </row>
    <row r="98" spans="1:11" s="5" customFormat="1" ht="12.75" x14ac:dyDescent="0.2">
      <c r="A98" s="392" t="s">
        <v>278</v>
      </c>
      <c r="B98" s="392" t="s">
        <v>279</v>
      </c>
      <c r="C98" s="390" t="s">
        <v>280</v>
      </c>
      <c r="D98" s="392" t="s">
        <v>280</v>
      </c>
      <c r="E98" s="377">
        <v>13001</v>
      </c>
      <c r="F98" s="392" t="s">
        <v>311</v>
      </c>
      <c r="G98" s="495">
        <v>13132</v>
      </c>
      <c r="H98" s="499">
        <v>2624.38</v>
      </c>
      <c r="J98" s="579"/>
      <c r="K98" s="579"/>
    </row>
    <row r="99" spans="1:11" s="5" customFormat="1" ht="12.75" x14ac:dyDescent="0.2">
      <c r="A99" s="392" t="s">
        <v>278</v>
      </c>
      <c r="B99" s="392" t="s">
        <v>312</v>
      </c>
      <c r="C99" s="390" t="s">
        <v>280</v>
      </c>
      <c r="D99" s="392" t="s">
        <v>280</v>
      </c>
      <c r="E99" s="377">
        <v>13001</v>
      </c>
      <c r="F99" s="392" t="s">
        <v>313</v>
      </c>
      <c r="G99" s="495">
        <v>13201</v>
      </c>
      <c r="H99" s="499">
        <v>1383.59</v>
      </c>
      <c r="J99" s="579"/>
      <c r="K99" s="579"/>
    </row>
    <row r="100" spans="1:11" s="5" customFormat="1" ht="12.75" x14ac:dyDescent="0.2">
      <c r="A100" s="392" t="s">
        <v>278</v>
      </c>
      <c r="B100" s="392" t="s">
        <v>312</v>
      </c>
      <c r="C100" s="390" t="s">
        <v>280</v>
      </c>
      <c r="D100" s="392" t="s">
        <v>280</v>
      </c>
      <c r="E100" s="377">
        <v>13001</v>
      </c>
      <c r="F100" s="392" t="s">
        <v>314</v>
      </c>
      <c r="G100" s="495">
        <v>13202</v>
      </c>
      <c r="H100" s="499">
        <v>2084.4499999999998</v>
      </c>
      <c r="J100" s="579"/>
      <c r="K100" s="579"/>
    </row>
    <row r="101" spans="1:11" s="5" customFormat="1" ht="12.75" x14ac:dyDescent="0.2">
      <c r="A101" s="392" t="s">
        <v>278</v>
      </c>
      <c r="B101" s="392" t="s">
        <v>312</v>
      </c>
      <c r="C101" s="390" t="s">
        <v>280</v>
      </c>
      <c r="D101" s="392" t="s">
        <v>280</v>
      </c>
      <c r="E101" s="377">
        <v>13001</v>
      </c>
      <c r="F101" s="392" t="s">
        <v>315</v>
      </c>
      <c r="G101" s="495">
        <v>13203</v>
      </c>
      <c r="H101" s="499">
        <v>2065.75</v>
      </c>
      <c r="J101" s="579"/>
      <c r="K101" s="579"/>
    </row>
    <row r="102" spans="1:11" s="5" customFormat="1" ht="12.75" x14ac:dyDescent="0.2">
      <c r="A102" s="392" t="s">
        <v>278</v>
      </c>
      <c r="B102" s="392" t="s">
        <v>316</v>
      </c>
      <c r="C102" s="390" t="s">
        <v>280</v>
      </c>
      <c r="D102" s="392" t="s">
        <v>280</v>
      </c>
      <c r="E102" s="377">
        <v>13001</v>
      </c>
      <c r="F102" s="392" t="s">
        <v>317</v>
      </c>
      <c r="G102" s="495">
        <v>13301</v>
      </c>
      <c r="H102" s="499">
        <v>856.27</v>
      </c>
      <c r="J102" s="579"/>
      <c r="K102" s="579"/>
    </row>
    <row r="103" spans="1:11" s="5" customFormat="1" ht="12.75" x14ac:dyDescent="0.2">
      <c r="A103" s="392" t="s">
        <v>278</v>
      </c>
      <c r="B103" s="392" t="s">
        <v>316</v>
      </c>
      <c r="C103" s="390" t="s">
        <v>280</v>
      </c>
      <c r="D103" s="392" t="s">
        <v>280</v>
      </c>
      <c r="E103" s="377">
        <v>13001</v>
      </c>
      <c r="F103" s="392" t="s">
        <v>318</v>
      </c>
      <c r="G103" s="495">
        <v>13302</v>
      </c>
      <c r="H103" s="499">
        <v>2343.19</v>
      </c>
      <c r="J103" s="579"/>
      <c r="K103" s="579"/>
    </row>
    <row r="104" spans="1:11" s="5" customFormat="1" ht="12.75" x14ac:dyDescent="0.2">
      <c r="A104" s="392" t="s">
        <v>278</v>
      </c>
      <c r="B104" s="392" t="s">
        <v>316</v>
      </c>
      <c r="C104" s="390" t="s">
        <v>280</v>
      </c>
      <c r="D104" s="392" t="s">
        <v>280</v>
      </c>
      <c r="E104" s="377">
        <v>13001</v>
      </c>
      <c r="F104" s="392" t="s">
        <v>319</v>
      </c>
      <c r="G104" s="495">
        <v>13303</v>
      </c>
      <c r="H104" s="499">
        <v>322.08</v>
      </c>
      <c r="J104" s="579"/>
      <c r="K104" s="579"/>
    </row>
    <row r="105" spans="1:11" s="5" customFormat="1" ht="12.75" x14ac:dyDescent="0.2">
      <c r="A105" s="392" t="s">
        <v>278</v>
      </c>
      <c r="B105" s="392" t="s">
        <v>320</v>
      </c>
      <c r="C105" s="390" t="s">
        <v>280</v>
      </c>
      <c r="D105" s="392" t="s">
        <v>280</v>
      </c>
      <c r="E105" s="377">
        <v>13001</v>
      </c>
      <c r="F105" s="392" t="s">
        <v>321</v>
      </c>
      <c r="G105" s="495">
        <v>13401</v>
      </c>
      <c r="H105" s="499">
        <v>1057.3499999999999</v>
      </c>
      <c r="J105" s="579"/>
      <c r="K105" s="579"/>
    </row>
    <row r="106" spans="1:11" s="5" customFormat="1" ht="12.75" x14ac:dyDescent="0.2">
      <c r="A106" s="392" t="s">
        <v>278</v>
      </c>
      <c r="B106" s="392" t="s">
        <v>320</v>
      </c>
      <c r="C106" s="390" t="s">
        <v>280</v>
      </c>
      <c r="D106" s="392" t="s">
        <v>280</v>
      </c>
      <c r="E106" s="377">
        <v>13001</v>
      </c>
      <c r="F106" s="392" t="s">
        <v>322</v>
      </c>
      <c r="G106" s="495">
        <v>13402</v>
      </c>
      <c r="H106" s="499">
        <v>1238.31</v>
      </c>
      <c r="J106" s="579"/>
      <c r="K106" s="579"/>
    </row>
    <row r="107" spans="1:11" s="5" customFormat="1" ht="12.75" x14ac:dyDescent="0.2">
      <c r="A107" s="392" t="s">
        <v>278</v>
      </c>
      <c r="B107" s="392" t="s">
        <v>320</v>
      </c>
      <c r="C107" s="390" t="s">
        <v>280</v>
      </c>
      <c r="D107" s="392" t="s">
        <v>280</v>
      </c>
      <c r="E107" s="377">
        <v>13001</v>
      </c>
      <c r="F107" s="392" t="s">
        <v>323</v>
      </c>
      <c r="G107" s="495">
        <v>13403</v>
      </c>
      <c r="H107" s="499">
        <v>1097.8800000000001</v>
      </c>
      <c r="J107" s="579"/>
      <c r="K107" s="579"/>
    </row>
    <row r="108" spans="1:11" s="5" customFormat="1" ht="12.75" x14ac:dyDescent="0.2">
      <c r="A108" s="392" t="s">
        <v>278</v>
      </c>
      <c r="B108" s="392" t="s">
        <v>320</v>
      </c>
      <c r="C108" s="390" t="s">
        <v>280</v>
      </c>
      <c r="D108" s="392" t="s">
        <v>280</v>
      </c>
      <c r="E108" s="377">
        <v>13001</v>
      </c>
      <c r="F108" s="392" t="s">
        <v>324</v>
      </c>
      <c r="G108" s="495">
        <v>13404</v>
      </c>
      <c r="H108" s="499">
        <v>1044.3800000000001</v>
      </c>
      <c r="J108" s="579"/>
      <c r="K108" s="579"/>
    </row>
    <row r="109" spans="1:11" s="5" customFormat="1" ht="12.75" x14ac:dyDescent="0.2">
      <c r="A109" s="392" t="s">
        <v>278</v>
      </c>
      <c r="B109" s="392" t="s">
        <v>325</v>
      </c>
      <c r="C109" s="390" t="s">
        <v>181</v>
      </c>
      <c r="D109" s="392" t="s">
        <v>325</v>
      </c>
      <c r="E109" s="377">
        <v>13501</v>
      </c>
      <c r="F109" s="193" t="s">
        <v>325</v>
      </c>
      <c r="G109" s="495">
        <v>13501</v>
      </c>
      <c r="H109" s="499">
        <v>922.02</v>
      </c>
      <c r="J109" s="579"/>
      <c r="K109" s="579"/>
    </row>
    <row r="110" spans="1:11" s="5" customFormat="1" ht="12.75" x14ac:dyDescent="0.2">
      <c r="A110" s="392" t="s">
        <v>278</v>
      </c>
      <c r="B110" s="392" t="s">
        <v>326</v>
      </c>
      <c r="C110" s="390" t="s">
        <v>280</v>
      </c>
      <c r="D110" s="392" t="s">
        <v>280</v>
      </c>
      <c r="E110" s="377">
        <v>13001</v>
      </c>
      <c r="F110" s="392" t="s">
        <v>326</v>
      </c>
      <c r="G110" s="495">
        <v>13601</v>
      </c>
      <c r="H110" s="499">
        <v>983.31</v>
      </c>
      <c r="J110" s="579"/>
      <c r="K110" s="579"/>
    </row>
    <row r="111" spans="1:11" s="5" customFormat="1" ht="12.75" x14ac:dyDescent="0.2">
      <c r="A111" s="392" t="s">
        <v>278</v>
      </c>
      <c r="B111" s="392" t="s">
        <v>326</v>
      </c>
      <c r="C111" s="390" t="s">
        <v>280</v>
      </c>
      <c r="D111" s="392" t="s">
        <v>280</v>
      </c>
      <c r="E111" s="377">
        <v>13001</v>
      </c>
      <c r="F111" s="392" t="s">
        <v>327</v>
      </c>
      <c r="G111" s="495">
        <v>13602</v>
      </c>
      <c r="H111" s="499">
        <v>1450.93</v>
      </c>
      <c r="J111" s="579"/>
      <c r="K111" s="579"/>
    </row>
    <row r="112" spans="1:11" s="5" customFormat="1" ht="12.75" x14ac:dyDescent="0.2">
      <c r="A112" s="392" t="s">
        <v>278</v>
      </c>
      <c r="B112" s="392" t="s">
        <v>326</v>
      </c>
      <c r="C112" s="390" t="s">
        <v>280</v>
      </c>
      <c r="D112" s="392" t="s">
        <v>280</v>
      </c>
      <c r="E112" s="377">
        <v>13001</v>
      </c>
      <c r="F112" s="392" t="s">
        <v>328</v>
      </c>
      <c r="G112" s="495">
        <v>13603</v>
      </c>
      <c r="H112" s="499">
        <v>1392.25</v>
      </c>
      <c r="J112" s="579"/>
      <c r="K112" s="579"/>
    </row>
    <row r="113" spans="1:11" s="5" customFormat="1" ht="12.75" x14ac:dyDescent="0.2">
      <c r="A113" s="392" t="s">
        <v>278</v>
      </c>
      <c r="B113" s="392" t="s">
        <v>326</v>
      </c>
      <c r="C113" s="390" t="s">
        <v>280</v>
      </c>
      <c r="D113" s="392" t="s">
        <v>280</v>
      </c>
      <c r="E113" s="377">
        <v>13001</v>
      </c>
      <c r="F113" s="392" t="s">
        <v>329</v>
      </c>
      <c r="G113" s="495">
        <v>13604</v>
      </c>
      <c r="H113" s="499">
        <v>1289.3599999999999</v>
      </c>
      <c r="J113" s="579"/>
      <c r="K113" s="579"/>
    </row>
    <row r="114" spans="1:11" s="5" customFormat="1" ht="12.75" x14ac:dyDescent="0.2">
      <c r="A114" s="392" t="s">
        <v>278</v>
      </c>
      <c r="B114" s="392" t="s">
        <v>326</v>
      </c>
      <c r="C114" s="390" t="s">
        <v>280</v>
      </c>
      <c r="D114" s="392" t="s">
        <v>280</v>
      </c>
      <c r="E114" s="377">
        <v>13001</v>
      </c>
      <c r="F114" s="392" t="s">
        <v>330</v>
      </c>
      <c r="G114" s="495">
        <v>13605</v>
      </c>
      <c r="H114" s="499">
        <v>1319.17</v>
      </c>
      <c r="J114" s="579"/>
      <c r="K114" s="579"/>
    </row>
    <row r="115" spans="1:11" s="5" customFormat="1" ht="12.75" x14ac:dyDescent="0.2">
      <c r="A115" s="392" t="s">
        <v>331</v>
      </c>
      <c r="B115" s="392" t="s">
        <v>332</v>
      </c>
      <c r="C115" s="390" t="s">
        <v>181</v>
      </c>
      <c r="D115" s="392" t="s">
        <v>332</v>
      </c>
      <c r="E115" s="377">
        <v>14101</v>
      </c>
      <c r="F115" s="392" t="s">
        <v>332</v>
      </c>
      <c r="G115" s="495">
        <v>14101</v>
      </c>
      <c r="H115" s="499">
        <v>1135.19</v>
      </c>
      <c r="J115" s="579"/>
      <c r="K115" s="579"/>
    </row>
    <row r="116" spans="1:11" s="5" customFormat="1" ht="12.75" x14ac:dyDescent="0.2">
      <c r="A116" s="392" t="s">
        <v>333</v>
      </c>
      <c r="B116" s="392" t="s">
        <v>334</v>
      </c>
      <c r="C116" s="390" t="s">
        <v>181</v>
      </c>
      <c r="D116" s="392" t="s">
        <v>334</v>
      </c>
      <c r="E116" s="377">
        <v>15101</v>
      </c>
      <c r="F116" s="392" t="s">
        <v>334</v>
      </c>
      <c r="G116" s="495">
        <v>15101</v>
      </c>
      <c r="H116" s="499">
        <v>1156.1500000000001</v>
      </c>
      <c r="J116" s="579"/>
      <c r="K116" s="579"/>
    </row>
    <row r="117" spans="1:11" s="5" customFormat="1" ht="12.75" x14ac:dyDescent="0.2">
      <c r="A117" s="392" t="s">
        <v>335</v>
      </c>
      <c r="B117" s="403" t="s">
        <v>336</v>
      </c>
      <c r="C117" s="390" t="s">
        <v>181</v>
      </c>
      <c r="D117" s="392" t="s">
        <v>337</v>
      </c>
      <c r="E117" s="377">
        <v>16101</v>
      </c>
      <c r="F117" s="392" t="s">
        <v>338</v>
      </c>
      <c r="G117" s="495">
        <v>16101</v>
      </c>
      <c r="H117" s="499">
        <v>1111.43</v>
      </c>
      <c r="J117" s="579"/>
      <c r="K117" s="579"/>
    </row>
    <row r="118" spans="1:11" s="5" customFormat="1" ht="12.75" x14ac:dyDescent="0.2">
      <c r="A118" s="392" t="s">
        <v>335</v>
      </c>
      <c r="B118" s="403" t="s">
        <v>336</v>
      </c>
      <c r="C118" s="390" t="s">
        <v>181</v>
      </c>
      <c r="D118" s="392" t="s">
        <v>337</v>
      </c>
      <c r="E118" s="377">
        <v>16101</v>
      </c>
      <c r="F118" s="392" t="s">
        <v>339</v>
      </c>
      <c r="G118" s="495">
        <v>16103</v>
      </c>
      <c r="H118" s="499">
        <v>912.22</v>
      </c>
      <c r="J118" s="579"/>
      <c r="K118" s="579"/>
    </row>
    <row r="119" spans="1:11" s="5" customFormat="1" ht="12.75" x14ac:dyDescent="0.2">
      <c r="A119" s="392" t="s">
        <v>335</v>
      </c>
      <c r="B119" s="403" t="s">
        <v>340</v>
      </c>
      <c r="C119" s="390" t="s">
        <v>181</v>
      </c>
      <c r="D119" s="387" t="s">
        <v>341</v>
      </c>
      <c r="E119" s="377">
        <v>16301</v>
      </c>
      <c r="F119" s="387" t="s">
        <v>341</v>
      </c>
      <c r="G119" s="495">
        <v>16301</v>
      </c>
      <c r="H119" s="499">
        <v>898.85</v>
      </c>
      <c r="J119" s="579"/>
      <c r="K119" s="579"/>
    </row>
    <row r="120" spans="1:11" x14ac:dyDescent="0.25">
      <c r="F120" s="4"/>
      <c r="G120" s="547"/>
      <c r="I120" s="409"/>
      <c r="J120" s="409"/>
      <c r="K120" s="409"/>
    </row>
    <row r="121" spans="1:11" x14ac:dyDescent="0.25">
      <c r="I121" s="409"/>
      <c r="J121" s="409"/>
      <c r="K121" s="3"/>
    </row>
    <row r="122" spans="1:11" x14ac:dyDescent="0.25">
      <c r="I122" s="409"/>
      <c r="J122" s="409"/>
      <c r="K122" s="3"/>
    </row>
    <row r="123" spans="1:11" x14ac:dyDescent="0.25">
      <c r="I123" s="409"/>
      <c r="J123" s="409"/>
      <c r="K123" s="3"/>
    </row>
    <row r="124" spans="1:11" x14ac:dyDescent="0.25">
      <c r="I124" s="409"/>
      <c r="J124" s="409"/>
      <c r="K124" s="3"/>
    </row>
    <row r="125" spans="1:11" x14ac:dyDescent="0.25">
      <c r="I125" s="409"/>
      <c r="J125" s="409"/>
      <c r="K125" s="3"/>
    </row>
    <row r="126" spans="1:11" x14ac:dyDescent="0.25">
      <c r="I126" s="409"/>
      <c r="J126" s="409"/>
      <c r="K126" s="3"/>
    </row>
    <row r="127" spans="1:11" x14ac:dyDescent="0.25">
      <c r="I127" s="409"/>
      <c r="J127" s="409"/>
      <c r="K127" s="3"/>
    </row>
    <row r="128" spans="1:11" x14ac:dyDescent="0.25">
      <c r="I128" s="409"/>
      <c r="J128" s="409"/>
      <c r="K128" s="3"/>
    </row>
    <row r="129" spans="11:11" x14ac:dyDescent="0.25">
      <c r="K129" s="3"/>
    </row>
    <row r="130" spans="11:11" x14ac:dyDescent="0.25">
      <c r="K130" s="3"/>
    </row>
    <row r="131" spans="11:11" x14ac:dyDescent="0.25">
      <c r="K131" s="3"/>
    </row>
    <row r="132" spans="11:11" x14ac:dyDescent="0.25">
      <c r="K132" s="3"/>
    </row>
    <row r="133" spans="11:11" x14ac:dyDescent="0.25">
      <c r="K133" s="3"/>
    </row>
    <row r="134" spans="11:11" x14ac:dyDescent="0.25">
      <c r="K134" s="3"/>
    </row>
    <row r="135" spans="11:11" x14ac:dyDescent="0.25">
      <c r="K135" s="3"/>
    </row>
    <row r="136" spans="11:11" x14ac:dyDescent="0.25">
      <c r="K136" s="3"/>
    </row>
    <row r="137" spans="11:11" x14ac:dyDescent="0.25">
      <c r="K137" s="3"/>
    </row>
    <row r="138" spans="11:11" x14ac:dyDescent="0.25">
      <c r="K138" s="3"/>
    </row>
    <row r="139" spans="11:11" x14ac:dyDescent="0.25">
      <c r="K139" s="3"/>
    </row>
    <row r="140" spans="11:11" x14ac:dyDescent="0.25">
      <c r="K140" s="3"/>
    </row>
    <row r="141" spans="11:11" x14ac:dyDescent="0.25">
      <c r="K141" s="3"/>
    </row>
    <row r="142" spans="11:11" x14ac:dyDescent="0.25">
      <c r="K142" s="3"/>
    </row>
    <row r="143" spans="11:11" x14ac:dyDescent="0.25">
      <c r="K143" s="3"/>
    </row>
    <row r="144" spans="11:11" x14ac:dyDescent="0.25">
      <c r="K144" s="3"/>
    </row>
    <row r="145" spans="11:11" x14ac:dyDescent="0.25">
      <c r="K145" s="3"/>
    </row>
    <row r="146" spans="11:11" x14ac:dyDescent="0.25">
      <c r="K146" s="3"/>
    </row>
    <row r="147" spans="11:11" x14ac:dyDescent="0.25">
      <c r="K147" s="3"/>
    </row>
    <row r="148" spans="11:11" x14ac:dyDescent="0.25">
      <c r="K148" s="3"/>
    </row>
    <row r="149" spans="11:11" x14ac:dyDescent="0.25">
      <c r="K149" s="3"/>
    </row>
    <row r="150" spans="11:11" x14ac:dyDescent="0.25">
      <c r="K150" s="3"/>
    </row>
    <row r="151" spans="11:11" x14ac:dyDescent="0.25">
      <c r="K151" s="3"/>
    </row>
    <row r="152" spans="11:11" x14ac:dyDescent="0.25">
      <c r="K152" s="3"/>
    </row>
    <row r="153" spans="11:11" x14ac:dyDescent="0.25">
      <c r="K153" s="3"/>
    </row>
    <row r="154" spans="11:11" x14ac:dyDescent="0.25">
      <c r="K154" s="3"/>
    </row>
    <row r="155" spans="11:11" x14ac:dyDescent="0.25">
      <c r="K155" s="3"/>
    </row>
    <row r="156" spans="11:11" x14ac:dyDescent="0.25">
      <c r="K156" s="3"/>
    </row>
    <row r="157" spans="11:11" x14ac:dyDescent="0.25">
      <c r="K157" s="3"/>
    </row>
    <row r="158" spans="11:11" x14ac:dyDescent="0.25">
      <c r="K158" s="3"/>
    </row>
    <row r="159" spans="11:11" x14ac:dyDescent="0.25">
      <c r="K159" s="3"/>
    </row>
    <row r="160" spans="11:11" x14ac:dyDescent="0.25">
      <c r="K160" s="3"/>
    </row>
    <row r="161" spans="11:11" x14ac:dyDescent="0.25">
      <c r="K161" s="3"/>
    </row>
    <row r="162" spans="11:11" x14ac:dyDescent="0.25">
      <c r="K162" s="3"/>
    </row>
    <row r="163" spans="11:11" x14ac:dyDescent="0.25">
      <c r="K163" s="3"/>
    </row>
    <row r="164" spans="11:11" x14ac:dyDescent="0.25">
      <c r="K164" s="3"/>
    </row>
    <row r="165" spans="11:11" x14ac:dyDescent="0.25">
      <c r="K165" s="3"/>
    </row>
    <row r="166" spans="11:11" x14ac:dyDescent="0.25">
      <c r="K166" s="3"/>
    </row>
    <row r="167" spans="11:11" x14ac:dyDescent="0.25">
      <c r="K167" s="3"/>
    </row>
    <row r="168" spans="11:11" x14ac:dyDescent="0.25">
      <c r="K168" s="3"/>
    </row>
    <row r="169" spans="11:11" x14ac:dyDescent="0.25">
      <c r="K169" s="3"/>
    </row>
    <row r="170" spans="11:11" x14ac:dyDescent="0.25">
      <c r="K170" s="3"/>
    </row>
    <row r="171" spans="11:11" x14ac:dyDescent="0.25">
      <c r="K171" s="3"/>
    </row>
    <row r="172" spans="11:11" x14ac:dyDescent="0.25">
      <c r="K172" s="3"/>
    </row>
    <row r="173" spans="11:11" x14ac:dyDescent="0.25">
      <c r="K173" s="3"/>
    </row>
    <row r="174" spans="11:11" x14ac:dyDescent="0.25">
      <c r="K174" s="3"/>
    </row>
    <row r="175" spans="11:11" x14ac:dyDescent="0.25">
      <c r="K175" s="3"/>
    </row>
    <row r="176" spans="11:11" x14ac:dyDescent="0.25">
      <c r="K176" s="3"/>
    </row>
    <row r="177" spans="11:11" x14ac:dyDescent="0.25">
      <c r="K177" s="3"/>
    </row>
    <row r="178" spans="11:11" x14ac:dyDescent="0.25">
      <c r="K178" s="3"/>
    </row>
    <row r="179" spans="11:11" x14ac:dyDescent="0.25">
      <c r="K179" s="3"/>
    </row>
    <row r="180" spans="11:11" x14ac:dyDescent="0.25">
      <c r="K180" s="3"/>
    </row>
    <row r="181" spans="11:11" x14ac:dyDescent="0.25">
      <c r="K181" s="3"/>
    </row>
    <row r="182" spans="11:11" x14ac:dyDescent="0.25">
      <c r="K182" s="3"/>
    </row>
    <row r="183" spans="11:11" x14ac:dyDescent="0.25">
      <c r="K183" s="3"/>
    </row>
    <row r="184" spans="11:11" x14ac:dyDescent="0.25">
      <c r="K184" s="3"/>
    </row>
    <row r="185" spans="11:11" x14ac:dyDescent="0.25">
      <c r="K185" s="3"/>
    </row>
    <row r="186" spans="11:11" x14ac:dyDescent="0.25">
      <c r="K186" s="3"/>
    </row>
    <row r="187" spans="11:11" x14ac:dyDescent="0.25">
      <c r="K187" s="3"/>
    </row>
    <row r="188" spans="11:11" x14ac:dyDescent="0.25">
      <c r="K188" s="3"/>
    </row>
    <row r="189" spans="11:11" x14ac:dyDescent="0.25">
      <c r="K189" s="3"/>
    </row>
    <row r="190" spans="11:11" x14ac:dyDescent="0.25">
      <c r="K190" s="3"/>
    </row>
    <row r="191" spans="11:11" x14ac:dyDescent="0.25">
      <c r="K191" s="3"/>
    </row>
    <row r="192" spans="11:11" x14ac:dyDescent="0.25">
      <c r="K192" s="3"/>
    </row>
    <row r="193" spans="11:11" x14ac:dyDescent="0.25">
      <c r="K193" s="3"/>
    </row>
    <row r="194" spans="11:11" x14ac:dyDescent="0.25">
      <c r="K194" s="3"/>
    </row>
    <row r="195" spans="11:11" x14ac:dyDescent="0.25">
      <c r="K195" s="3"/>
    </row>
    <row r="196" spans="11:11" x14ac:dyDescent="0.25">
      <c r="K196" s="3"/>
    </row>
    <row r="197" spans="11:11" x14ac:dyDescent="0.25">
      <c r="K197" s="3"/>
    </row>
    <row r="198" spans="11:11" x14ac:dyDescent="0.25">
      <c r="K198" s="3"/>
    </row>
    <row r="199" spans="11:11" x14ac:dyDescent="0.25">
      <c r="K199" s="3"/>
    </row>
    <row r="200" spans="11:11" x14ac:dyDescent="0.25">
      <c r="K200" s="3"/>
    </row>
    <row r="201" spans="11:11" x14ac:dyDescent="0.25">
      <c r="K201" s="3"/>
    </row>
    <row r="202" spans="11:11" x14ac:dyDescent="0.25">
      <c r="K202" s="3"/>
    </row>
    <row r="203" spans="11:11" x14ac:dyDescent="0.25">
      <c r="K203" s="3"/>
    </row>
    <row r="204" spans="11:11" x14ac:dyDescent="0.25">
      <c r="K204" s="3"/>
    </row>
    <row r="205" spans="11:11" x14ac:dyDescent="0.25">
      <c r="K205" s="3"/>
    </row>
    <row r="206" spans="11:11" x14ac:dyDescent="0.25">
      <c r="K206" s="3"/>
    </row>
    <row r="207" spans="11:11" x14ac:dyDescent="0.25">
      <c r="K207" s="3"/>
    </row>
    <row r="208" spans="11:11" x14ac:dyDescent="0.25">
      <c r="K208" s="3"/>
    </row>
    <row r="209" spans="11:11" x14ac:dyDescent="0.25">
      <c r="K209" s="3"/>
    </row>
    <row r="210" spans="11:11" x14ac:dyDescent="0.25">
      <c r="K210" s="3"/>
    </row>
    <row r="211" spans="11:11" x14ac:dyDescent="0.25">
      <c r="K211" s="3"/>
    </row>
    <row r="212" spans="11:11" x14ac:dyDescent="0.25">
      <c r="K212" s="3"/>
    </row>
    <row r="213" spans="11:11" x14ac:dyDescent="0.25">
      <c r="K213" s="3"/>
    </row>
    <row r="214" spans="11:11" x14ac:dyDescent="0.25">
      <c r="K214" s="3"/>
    </row>
    <row r="215" spans="11:11" x14ac:dyDescent="0.25">
      <c r="K215" s="3"/>
    </row>
    <row r="216" spans="11:11" x14ac:dyDescent="0.25">
      <c r="K216" s="3"/>
    </row>
    <row r="217" spans="11:11" x14ac:dyDescent="0.25">
      <c r="K217" s="3"/>
    </row>
    <row r="218" spans="11:11" x14ac:dyDescent="0.25">
      <c r="K218" s="3"/>
    </row>
    <row r="219" spans="11:11" x14ac:dyDescent="0.25">
      <c r="K219" s="3"/>
    </row>
    <row r="220" spans="11:11" x14ac:dyDescent="0.25">
      <c r="K220" s="3"/>
    </row>
    <row r="221" spans="11:11" x14ac:dyDescent="0.25">
      <c r="K221" s="3"/>
    </row>
    <row r="222" spans="11:11" x14ac:dyDescent="0.25">
      <c r="K222" s="3"/>
    </row>
    <row r="223" spans="11:11" x14ac:dyDescent="0.25">
      <c r="K223" s="3"/>
    </row>
    <row r="224" spans="11:11" x14ac:dyDescent="0.25">
      <c r="K224" s="3"/>
    </row>
    <row r="225" spans="11:11" x14ac:dyDescent="0.25">
      <c r="K225" s="3"/>
    </row>
    <row r="226" spans="11:11" x14ac:dyDescent="0.25">
      <c r="K226" s="3"/>
    </row>
    <row r="227" spans="11:11" x14ac:dyDescent="0.25">
      <c r="K227" s="3"/>
    </row>
    <row r="228" spans="11:11" x14ac:dyDescent="0.25">
      <c r="K228" s="3"/>
    </row>
    <row r="229" spans="11:11" x14ac:dyDescent="0.25">
      <c r="K229" s="3"/>
    </row>
    <row r="230" spans="11:11" x14ac:dyDescent="0.25">
      <c r="K230" s="3"/>
    </row>
    <row r="231" spans="11:11" x14ac:dyDescent="0.25">
      <c r="K231" s="3"/>
    </row>
    <row r="232" spans="11:11" x14ac:dyDescent="0.25">
      <c r="K232" s="3"/>
    </row>
    <row r="233" spans="11:11" x14ac:dyDescent="0.25">
      <c r="K233" s="3"/>
    </row>
    <row r="234" spans="11:11" x14ac:dyDescent="0.25">
      <c r="K234" s="3"/>
    </row>
    <row r="235" spans="11:11" x14ac:dyDescent="0.25">
      <c r="K235" s="3"/>
    </row>
    <row r="236" spans="11:11" x14ac:dyDescent="0.25">
      <c r="K236" s="3"/>
    </row>
    <row r="237" spans="11:11" x14ac:dyDescent="0.25">
      <c r="K237" s="3"/>
    </row>
    <row r="238" spans="11:11" x14ac:dyDescent="0.25">
      <c r="K238" s="3"/>
    </row>
    <row r="239" spans="11:11" x14ac:dyDescent="0.25">
      <c r="K239" s="3"/>
    </row>
    <row r="240" spans="11:11" x14ac:dyDescent="0.25">
      <c r="K240" s="3"/>
    </row>
    <row r="241" spans="11:11" x14ac:dyDescent="0.25">
      <c r="K241" s="3"/>
    </row>
    <row r="242" spans="11:11" x14ac:dyDescent="0.25">
      <c r="K242" s="3"/>
    </row>
    <row r="243" spans="11:11" x14ac:dyDescent="0.25">
      <c r="K243" s="3"/>
    </row>
    <row r="244" spans="11:11" x14ac:dyDescent="0.25">
      <c r="K244" s="3"/>
    </row>
    <row r="245" spans="11:11" x14ac:dyDescent="0.25">
      <c r="K245" s="3"/>
    </row>
    <row r="246" spans="11:11" x14ac:dyDescent="0.25">
      <c r="K246" s="3"/>
    </row>
    <row r="247" spans="11:11" x14ac:dyDescent="0.25">
      <c r="K247" s="3"/>
    </row>
    <row r="248" spans="11:11" x14ac:dyDescent="0.25">
      <c r="K248" s="3"/>
    </row>
    <row r="249" spans="11:11" x14ac:dyDescent="0.25">
      <c r="K249" s="3"/>
    </row>
    <row r="250" spans="11:11" x14ac:dyDescent="0.25">
      <c r="K250" s="3"/>
    </row>
    <row r="251" spans="11:11" x14ac:dyDescent="0.25">
      <c r="K251" s="3"/>
    </row>
    <row r="252" spans="11:11" x14ac:dyDescent="0.25">
      <c r="K252" s="3"/>
    </row>
    <row r="253" spans="11:11" x14ac:dyDescent="0.25">
      <c r="K253" s="3"/>
    </row>
    <row r="254" spans="11:11" x14ac:dyDescent="0.25">
      <c r="K254" s="3"/>
    </row>
    <row r="255" spans="11:11" x14ac:dyDescent="0.25">
      <c r="K255" s="3"/>
    </row>
    <row r="256" spans="11:11" x14ac:dyDescent="0.25">
      <c r="K256" s="3"/>
    </row>
    <row r="257" spans="11:11" x14ac:dyDescent="0.25">
      <c r="K257" s="3"/>
    </row>
    <row r="258" spans="11:11" x14ac:dyDescent="0.25">
      <c r="K258" s="3"/>
    </row>
    <row r="259" spans="11:11" x14ac:dyDescent="0.25">
      <c r="K259" s="3"/>
    </row>
    <row r="260" spans="11:11" x14ac:dyDescent="0.25">
      <c r="K260" s="3"/>
    </row>
    <row r="261" spans="11:11" x14ac:dyDescent="0.25">
      <c r="K261" s="3"/>
    </row>
    <row r="262" spans="11:11" x14ac:dyDescent="0.25">
      <c r="K262" s="3"/>
    </row>
    <row r="263" spans="11:11" x14ac:dyDescent="0.25">
      <c r="K263" s="3"/>
    </row>
    <row r="264" spans="11:11" x14ac:dyDescent="0.25">
      <c r="K264" s="3"/>
    </row>
    <row r="265" spans="11:11" x14ac:dyDescent="0.25">
      <c r="K265" s="3"/>
    </row>
    <row r="266" spans="11:11" x14ac:dyDescent="0.25">
      <c r="K266" s="3"/>
    </row>
    <row r="267" spans="11:11" x14ac:dyDescent="0.25">
      <c r="K267" s="3"/>
    </row>
    <row r="268" spans="11:11" x14ac:dyDescent="0.25">
      <c r="K268" s="3"/>
    </row>
    <row r="269" spans="11:11" x14ac:dyDescent="0.25">
      <c r="K269" s="3"/>
    </row>
    <row r="270" spans="11:11" x14ac:dyDescent="0.25">
      <c r="K270" s="3"/>
    </row>
    <row r="271" spans="11:11" x14ac:dyDescent="0.25">
      <c r="K271" s="3"/>
    </row>
    <row r="272" spans="11:11" x14ac:dyDescent="0.25">
      <c r="K272" s="3"/>
    </row>
    <row r="273" spans="11:11" x14ac:dyDescent="0.25">
      <c r="K273" s="3"/>
    </row>
    <row r="274" spans="11:11" x14ac:dyDescent="0.25">
      <c r="K274" s="3"/>
    </row>
    <row r="275" spans="11:11" x14ac:dyDescent="0.25">
      <c r="K275" s="3"/>
    </row>
    <row r="276" spans="11:11" x14ac:dyDescent="0.25">
      <c r="K276" s="3"/>
    </row>
    <row r="277" spans="11:11" x14ac:dyDescent="0.25">
      <c r="K277" s="3"/>
    </row>
    <row r="278" spans="11:11" x14ac:dyDescent="0.25">
      <c r="K278" s="3"/>
    </row>
    <row r="279" spans="11:11" x14ac:dyDescent="0.25">
      <c r="K279" s="3"/>
    </row>
    <row r="280" spans="11:11" x14ac:dyDescent="0.25">
      <c r="K280" s="3"/>
    </row>
    <row r="281" spans="11:11" x14ac:dyDescent="0.25">
      <c r="K281" s="3"/>
    </row>
    <row r="282" spans="11:11" x14ac:dyDescent="0.25">
      <c r="K282" s="3"/>
    </row>
    <row r="283" spans="11:11" x14ac:dyDescent="0.25">
      <c r="K283" s="3"/>
    </row>
    <row r="284" spans="11:11" x14ac:dyDescent="0.25">
      <c r="K284" s="3"/>
    </row>
    <row r="285" spans="11:11" x14ac:dyDescent="0.25">
      <c r="K285" s="3"/>
    </row>
    <row r="286" spans="11:11" x14ac:dyDescent="0.25">
      <c r="K286" s="3"/>
    </row>
    <row r="287" spans="11:11" x14ac:dyDescent="0.25">
      <c r="K287" s="3"/>
    </row>
    <row r="288" spans="11:11" x14ac:dyDescent="0.25">
      <c r="K288" s="3"/>
    </row>
    <row r="289" spans="11:11" x14ac:dyDescent="0.25">
      <c r="K289" s="3"/>
    </row>
    <row r="290" spans="11:11" x14ac:dyDescent="0.25">
      <c r="K290" s="3"/>
    </row>
    <row r="291" spans="11:11" x14ac:dyDescent="0.25">
      <c r="K291" s="3"/>
    </row>
    <row r="292" spans="11:11" x14ac:dyDescent="0.25">
      <c r="K292" s="3"/>
    </row>
    <row r="293" spans="11:11" x14ac:dyDescent="0.25">
      <c r="K293" s="3"/>
    </row>
    <row r="294" spans="11:11" x14ac:dyDescent="0.25">
      <c r="K294" s="3"/>
    </row>
    <row r="295" spans="11:11" x14ac:dyDescent="0.25">
      <c r="K295" s="3"/>
    </row>
    <row r="296" spans="11:11" x14ac:dyDescent="0.25">
      <c r="K296" s="3"/>
    </row>
    <row r="297" spans="11:11" x14ac:dyDescent="0.25">
      <c r="K297" s="3"/>
    </row>
    <row r="298" spans="11:11" x14ac:dyDescent="0.25">
      <c r="K298" s="3"/>
    </row>
    <row r="299" spans="11:11" x14ac:dyDescent="0.25">
      <c r="K299" s="3"/>
    </row>
    <row r="300" spans="11:11" x14ac:dyDescent="0.25">
      <c r="K300" s="3"/>
    </row>
    <row r="301" spans="11:11" x14ac:dyDescent="0.25">
      <c r="K301" s="3"/>
    </row>
    <row r="302" spans="11:11" x14ac:dyDescent="0.25">
      <c r="K302" s="3"/>
    </row>
    <row r="303" spans="11:11" x14ac:dyDescent="0.25">
      <c r="K303" s="3"/>
    </row>
    <row r="304" spans="11:11" x14ac:dyDescent="0.25">
      <c r="K304" s="3"/>
    </row>
    <row r="305" spans="11:11" x14ac:dyDescent="0.25">
      <c r="K305" s="3"/>
    </row>
    <row r="306" spans="11:11" x14ac:dyDescent="0.25">
      <c r="K306" s="3"/>
    </row>
    <row r="307" spans="11:11" x14ac:dyDescent="0.25">
      <c r="K307" s="3"/>
    </row>
    <row r="308" spans="11:11" x14ac:dyDescent="0.25">
      <c r="K308" s="3"/>
    </row>
    <row r="309" spans="11:11" x14ac:dyDescent="0.25">
      <c r="K309" s="3"/>
    </row>
    <row r="310" spans="11:11" x14ac:dyDescent="0.25">
      <c r="K310" s="3"/>
    </row>
    <row r="311" spans="11:11" x14ac:dyDescent="0.25">
      <c r="K311" s="3"/>
    </row>
    <row r="312" spans="11:11" x14ac:dyDescent="0.25">
      <c r="K312" s="3"/>
    </row>
    <row r="313" spans="11:11" x14ac:dyDescent="0.25">
      <c r="K313" s="3"/>
    </row>
    <row r="314" spans="11:11" x14ac:dyDescent="0.25">
      <c r="K314" s="3"/>
    </row>
    <row r="315" spans="11:11" x14ac:dyDescent="0.25">
      <c r="K315" s="3"/>
    </row>
    <row r="316" spans="11:11" x14ac:dyDescent="0.25">
      <c r="K316" s="3"/>
    </row>
    <row r="317" spans="11:11" x14ac:dyDescent="0.25">
      <c r="K317" s="3"/>
    </row>
  </sheetData>
  <mergeCells count="1">
    <mergeCell ref="B1:H1"/>
  </mergeCells>
  <hyperlinks>
    <hyperlink ref="J1" location="INDICE!A1" display="INDICE" xr:uid="{00000000-0004-0000-2900-000000000000}"/>
    <hyperlink ref="J2" location="Matriz_Estadisticas!A1" display="ESTADÍSTICAS" xr:uid="{00000000-0004-0000-2900-000001000000}"/>
  </hyperlinks>
  <pageMargins left="0.7" right="0.7" top="0.75" bottom="0.75" header="0.3" footer="0.3"/>
  <pageSetup paperSize="9" orientation="portrait"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dimension ref="A1:C42"/>
  <sheetViews>
    <sheetView workbookViewId="0">
      <selection activeCell="C1" sqref="C1"/>
    </sheetView>
  </sheetViews>
  <sheetFormatPr baseColWidth="10" defaultColWidth="11.42578125" defaultRowHeight="15" x14ac:dyDescent="0.25"/>
  <cols>
    <col min="1" max="1" width="44.42578125" style="657" bestFit="1" customWidth="1"/>
    <col min="2" max="2" width="100.7109375" style="34" customWidth="1"/>
    <col min="3" max="3" width="7" style="34" bestFit="1" customWidth="1"/>
    <col min="4" max="16384" width="11.42578125" style="34"/>
  </cols>
  <sheetData>
    <row r="1" spans="1:3" x14ac:dyDescent="0.25">
      <c r="A1" s="679" t="s">
        <v>401</v>
      </c>
      <c r="B1" s="679" t="s">
        <v>402</v>
      </c>
      <c r="C1" s="57" t="s">
        <v>144</v>
      </c>
    </row>
    <row r="2" spans="1:3" x14ac:dyDescent="0.25">
      <c r="A2" s="415" t="s">
        <v>8</v>
      </c>
      <c r="B2" s="374" t="s">
        <v>33</v>
      </c>
      <c r="C2" s="263"/>
    </row>
    <row r="3" spans="1:3" x14ac:dyDescent="0.25">
      <c r="A3" s="415" t="s">
        <v>6</v>
      </c>
      <c r="B3" s="437" t="s">
        <v>16</v>
      </c>
      <c r="C3" s="263"/>
    </row>
    <row r="4" spans="1:3" x14ac:dyDescent="0.25">
      <c r="A4" s="415" t="s">
        <v>370</v>
      </c>
      <c r="B4" s="374" t="s">
        <v>31</v>
      </c>
      <c r="C4" s="263"/>
    </row>
    <row r="5" spans="1:3" x14ac:dyDescent="0.25">
      <c r="A5" s="415" t="s">
        <v>11</v>
      </c>
      <c r="B5" s="437" t="s">
        <v>996</v>
      </c>
      <c r="C5" s="263"/>
    </row>
    <row r="6" spans="1:3" x14ac:dyDescent="0.25">
      <c r="A6" s="415" t="s">
        <v>145</v>
      </c>
      <c r="B6" s="374" t="s">
        <v>451</v>
      </c>
      <c r="C6" s="263"/>
    </row>
    <row r="7" spans="1:3" x14ac:dyDescent="0.25">
      <c r="A7" s="415" t="s">
        <v>9</v>
      </c>
      <c r="B7" s="374" t="s">
        <v>997</v>
      </c>
      <c r="C7" s="263"/>
    </row>
    <row r="8" spans="1:3" x14ac:dyDescent="0.25">
      <c r="A8" s="415" t="s">
        <v>371</v>
      </c>
      <c r="B8" s="383">
        <v>2018</v>
      </c>
      <c r="C8" s="263"/>
    </row>
    <row r="9" spans="1:3" x14ac:dyDescent="0.25">
      <c r="A9" s="415" t="s">
        <v>372</v>
      </c>
      <c r="B9" s="374" t="s">
        <v>453</v>
      </c>
      <c r="C9" s="263"/>
    </row>
    <row r="10" spans="1:3" ht="76.5" x14ac:dyDescent="0.25">
      <c r="A10" s="209" t="s">
        <v>373</v>
      </c>
      <c r="B10" s="373" t="s">
        <v>1709</v>
      </c>
      <c r="C10" s="263"/>
    </row>
    <row r="11" spans="1:3" x14ac:dyDescent="0.25">
      <c r="A11" s="415" t="s">
        <v>374</v>
      </c>
      <c r="B11" s="374" t="s">
        <v>998</v>
      </c>
      <c r="C11" s="263"/>
    </row>
    <row r="12" spans="1:3" x14ac:dyDescent="0.25">
      <c r="A12" s="415" t="s">
        <v>375</v>
      </c>
      <c r="B12" s="374" t="s">
        <v>456</v>
      </c>
      <c r="C12" s="263"/>
    </row>
    <row r="13" spans="1:3" x14ac:dyDescent="0.25">
      <c r="A13" s="415" t="s">
        <v>376</v>
      </c>
      <c r="B13" s="374" t="s">
        <v>457</v>
      </c>
      <c r="C13" s="263"/>
    </row>
    <row r="14" spans="1:3" x14ac:dyDescent="0.25">
      <c r="A14" s="415" t="s">
        <v>146</v>
      </c>
      <c r="B14" s="374" t="s">
        <v>999</v>
      </c>
      <c r="C14" s="263"/>
    </row>
    <row r="15" spans="1:3" x14ac:dyDescent="0.25">
      <c r="A15" s="415" t="s">
        <v>377</v>
      </c>
      <c r="B15" s="376">
        <v>43559</v>
      </c>
      <c r="C15" s="263"/>
    </row>
    <row r="16" spans="1:3" x14ac:dyDescent="0.25">
      <c r="A16" s="415" t="s">
        <v>378</v>
      </c>
      <c r="B16" s="384">
        <v>43667</v>
      </c>
      <c r="C16" s="263"/>
    </row>
    <row r="17" spans="1:2" x14ac:dyDescent="0.25">
      <c r="A17" s="415" t="s">
        <v>379</v>
      </c>
      <c r="B17" s="374" t="s">
        <v>412</v>
      </c>
    </row>
    <row r="18" spans="1:2" x14ac:dyDescent="0.25">
      <c r="A18" s="415" t="s">
        <v>380</v>
      </c>
      <c r="B18" s="374" t="s">
        <v>1000</v>
      </c>
    </row>
    <row r="19" spans="1:2" x14ac:dyDescent="0.25">
      <c r="A19" s="415" t="s">
        <v>381</v>
      </c>
      <c r="B19" s="374" t="s">
        <v>1001</v>
      </c>
    </row>
    <row r="20" spans="1:2" x14ac:dyDescent="0.25">
      <c r="A20" s="415" t="s">
        <v>382</v>
      </c>
      <c r="B20" s="435" t="s">
        <v>462</v>
      </c>
    </row>
    <row r="21" spans="1:2" x14ac:dyDescent="0.25">
      <c r="A21" s="415" t="s">
        <v>385</v>
      </c>
      <c r="B21" s="646" t="s">
        <v>1002</v>
      </c>
    </row>
    <row r="22" spans="1:2" x14ac:dyDescent="0.25">
      <c r="A22" s="432" t="s">
        <v>386</v>
      </c>
      <c r="B22" s="646" t="s">
        <v>1003</v>
      </c>
    </row>
    <row r="23" spans="1:2" x14ac:dyDescent="0.25">
      <c r="A23" s="432" t="s">
        <v>418</v>
      </c>
      <c r="B23" s="623" t="s">
        <v>1004</v>
      </c>
    </row>
    <row r="24" spans="1:2" x14ac:dyDescent="0.25">
      <c r="A24" s="432" t="s">
        <v>387</v>
      </c>
      <c r="B24" s="646">
        <v>2018</v>
      </c>
    </row>
    <row r="25" spans="1:2" x14ac:dyDescent="0.25">
      <c r="A25" s="432" t="s">
        <v>388</v>
      </c>
      <c r="B25" s="646" t="s">
        <v>453</v>
      </c>
    </row>
    <row r="26" spans="1:2" x14ac:dyDescent="0.25">
      <c r="A26" s="432" t="s">
        <v>389</v>
      </c>
      <c r="B26" s="381" t="s">
        <v>944</v>
      </c>
    </row>
    <row r="27" spans="1:2" x14ac:dyDescent="0.25">
      <c r="A27" s="432" t="s">
        <v>390</v>
      </c>
      <c r="B27" s="375" t="s">
        <v>417</v>
      </c>
    </row>
    <row r="28" spans="1:2" x14ac:dyDescent="0.25">
      <c r="A28" s="432" t="s">
        <v>422</v>
      </c>
      <c r="B28" s="624" t="s">
        <v>945</v>
      </c>
    </row>
    <row r="29" spans="1:2" x14ac:dyDescent="0.25">
      <c r="A29" s="432" t="s">
        <v>391</v>
      </c>
      <c r="B29" s="380">
        <v>2017</v>
      </c>
    </row>
    <row r="30" spans="1:2" x14ac:dyDescent="0.25">
      <c r="A30" s="432" t="s">
        <v>392</v>
      </c>
      <c r="B30" s="381" t="s">
        <v>465</v>
      </c>
    </row>
    <row r="31" spans="1:2" x14ac:dyDescent="0.25">
      <c r="A31" s="432" t="s">
        <v>393</v>
      </c>
      <c r="B31" s="382" t="s">
        <v>663</v>
      </c>
    </row>
    <row r="32" spans="1:2" x14ac:dyDescent="0.25">
      <c r="A32" s="432" t="s">
        <v>394</v>
      </c>
      <c r="B32" s="381" t="s">
        <v>417</v>
      </c>
    </row>
    <row r="33" spans="1:2" x14ac:dyDescent="0.25">
      <c r="A33" s="432" t="s">
        <v>423</v>
      </c>
      <c r="B33" s="624" t="s">
        <v>958</v>
      </c>
    </row>
    <row r="34" spans="1:2" x14ac:dyDescent="0.25">
      <c r="A34" s="432" t="s">
        <v>395</v>
      </c>
      <c r="B34" s="380">
        <v>2017</v>
      </c>
    </row>
    <row r="35" spans="1:2" x14ac:dyDescent="0.25">
      <c r="A35" s="432" t="s">
        <v>396</v>
      </c>
      <c r="B35" s="381" t="s">
        <v>465</v>
      </c>
    </row>
    <row r="36" spans="1:2" s="263" customFormat="1" x14ac:dyDescent="0.25">
      <c r="A36" s="432" t="s">
        <v>397</v>
      </c>
      <c r="B36" s="381" t="s">
        <v>1005</v>
      </c>
    </row>
    <row r="37" spans="1:2" s="263" customFormat="1" x14ac:dyDescent="0.25">
      <c r="A37" s="432" t="s">
        <v>398</v>
      </c>
      <c r="B37" s="381" t="s">
        <v>1006</v>
      </c>
    </row>
    <row r="38" spans="1:2" s="263" customFormat="1" x14ac:dyDescent="0.25">
      <c r="A38" s="432" t="s">
        <v>1007</v>
      </c>
      <c r="B38" s="624" t="s">
        <v>1008</v>
      </c>
    </row>
    <row r="39" spans="1:2" s="263" customFormat="1" x14ac:dyDescent="0.25">
      <c r="A39" s="432" t="s">
        <v>399</v>
      </c>
      <c r="B39" s="380">
        <v>2018</v>
      </c>
    </row>
    <row r="40" spans="1:2" s="263" customFormat="1" x14ac:dyDescent="0.25">
      <c r="A40" s="432" t="s">
        <v>400</v>
      </c>
      <c r="B40" s="382" t="s">
        <v>453</v>
      </c>
    </row>
    <row r="41" spans="1:2" ht="64.5" x14ac:dyDescent="0.25">
      <c r="A41" s="432" t="s">
        <v>383</v>
      </c>
      <c r="B41" s="382" t="s">
        <v>1009</v>
      </c>
    </row>
    <row r="42" spans="1:2" x14ac:dyDescent="0.25">
      <c r="A42" s="432" t="s">
        <v>384</v>
      </c>
      <c r="B42" s="401" t="s">
        <v>32</v>
      </c>
    </row>
  </sheetData>
  <hyperlinks>
    <hyperlink ref="C1" location="INDICE!A1" display="INDICE" xr:uid="{00000000-0004-0000-2A00-000000000000}"/>
  </hyperlinks>
  <pageMargins left="0.7" right="0.7" top="0.75" bottom="0.75" header="0.3" footer="0.3"/>
  <pageSetup orientation="portrait" horizontalDpi="4294967293" verticalDpi="4294967293"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dimension ref="A1:J120"/>
  <sheetViews>
    <sheetView zoomScaleNormal="100" workbookViewId="0"/>
  </sheetViews>
  <sheetFormatPr baseColWidth="10" defaultColWidth="11.42578125" defaultRowHeight="15" x14ac:dyDescent="0.25"/>
  <cols>
    <col min="1" max="1" width="17.28515625" style="1" customWidth="1"/>
    <col min="2" max="2" width="22.140625" style="1" bestFit="1" customWidth="1"/>
    <col min="3" max="3" width="16.140625" style="1" bestFit="1" customWidth="1"/>
    <col min="4" max="4" width="38.5703125" style="1" bestFit="1" customWidth="1"/>
    <col min="5" max="5" width="11.5703125" style="1" bestFit="1" customWidth="1"/>
    <col min="6" max="6" width="19" style="1" bestFit="1" customWidth="1"/>
    <col min="7" max="7" width="6" style="1" bestFit="1" customWidth="1"/>
    <col min="8" max="8" width="51.140625" customWidth="1"/>
    <col min="9" max="9" width="22.140625" customWidth="1"/>
    <col min="10" max="10" width="13.140625" bestFit="1" customWidth="1"/>
  </cols>
  <sheetData>
    <row r="1" spans="1:10" x14ac:dyDescent="0.25">
      <c r="A1" s="124" t="s">
        <v>33</v>
      </c>
      <c r="B1" s="730" t="s">
        <v>1010</v>
      </c>
      <c r="C1" s="730"/>
      <c r="D1" s="730"/>
      <c r="E1" s="730"/>
      <c r="F1" s="730"/>
      <c r="G1" s="730"/>
      <c r="H1" s="730"/>
      <c r="I1" s="62" t="s">
        <v>1011</v>
      </c>
      <c r="J1" s="6" t="s">
        <v>144</v>
      </c>
    </row>
    <row r="2" spans="1:10" ht="30" x14ac:dyDescent="0.25">
      <c r="A2" s="649" t="s">
        <v>174</v>
      </c>
      <c r="B2" s="649" t="s">
        <v>175</v>
      </c>
      <c r="C2" s="649" t="s">
        <v>176</v>
      </c>
      <c r="D2" s="649" t="s">
        <v>177</v>
      </c>
      <c r="E2" s="649" t="s">
        <v>178</v>
      </c>
      <c r="F2" s="649" t="s">
        <v>14</v>
      </c>
      <c r="G2" s="649" t="s">
        <v>470</v>
      </c>
      <c r="H2" s="649" t="s">
        <v>1012</v>
      </c>
      <c r="I2" s="546">
        <v>1</v>
      </c>
      <c r="J2" s="6" t="s">
        <v>432</v>
      </c>
    </row>
    <row r="3" spans="1:10" s="5" customFormat="1" ht="12.75" x14ac:dyDescent="0.2">
      <c r="A3" s="392" t="s">
        <v>179</v>
      </c>
      <c r="B3" s="392" t="s">
        <v>180</v>
      </c>
      <c r="C3" s="390" t="s">
        <v>181</v>
      </c>
      <c r="D3" s="392" t="s">
        <v>182</v>
      </c>
      <c r="E3" s="377">
        <v>1001</v>
      </c>
      <c r="F3" s="392" t="s">
        <v>180</v>
      </c>
      <c r="G3" s="495">
        <v>1101</v>
      </c>
      <c r="H3" s="498">
        <v>0.93</v>
      </c>
    </row>
    <row r="4" spans="1:10" s="5" customFormat="1" ht="12.75" x14ac:dyDescent="0.2">
      <c r="A4" s="392" t="s">
        <v>179</v>
      </c>
      <c r="B4" s="392" t="s">
        <v>180</v>
      </c>
      <c r="C4" s="390" t="s">
        <v>181</v>
      </c>
      <c r="D4" s="392" t="s">
        <v>182</v>
      </c>
      <c r="E4" s="377">
        <v>1001</v>
      </c>
      <c r="F4" s="392" t="s">
        <v>183</v>
      </c>
      <c r="G4" s="495">
        <v>1107</v>
      </c>
      <c r="H4" s="498">
        <v>0.91</v>
      </c>
    </row>
    <row r="5" spans="1:10" s="5" customFormat="1" ht="12.75" x14ac:dyDescent="0.2">
      <c r="A5" s="392" t="s">
        <v>184</v>
      </c>
      <c r="B5" s="392" t="s">
        <v>184</v>
      </c>
      <c r="C5" s="390" t="s">
        <v>181</v>
      </c>
      <c r="D5" s="392" t="s">
        <v>184</v>
      </c>
      <c r="E5" s="377">
        <v>2101</v>
      </c>
      <c r="F5" s="392" t="s">
        <v>184</v>
      </c>
      <c r="G5" s="495">
        <v>2101</v>
      </c>
      <c r="H5" s="498">
        <v>0.88</v>
      </c>
    </row>
    <row r="6" spans="1:10" s="5" customFormat="1" ht="12.75" x14ac:dyDescent="0.2">
      <c r="A6" s="392" t="s">
        <v>184</v>
      </c>
      <c r="B6" s="392" t="s">
        <v>185</v>
      </c>
      <c r="C6" s="390" t="s">
        <v>181</v>
      </c>
      <c r="D6" s="392" t="s">
        <v>186</v>
      </c>
      <c r="E6" s="377">
        <v>2201</v>
      </c>
      <c r="F6" s="392" t="s">
        <v>186</v>
      </c>
      <c r="G6" s="495">
        <v>2201</v>
      </c>
      <c r="H6" s="498">
        <v>0.86</v>
      </c>
    </row>
    <row r="7" spans="1:10" s="5" customFormat="1" ht="12.75" x14ac:dyDescent="0.2">
      <c r="A7" s="392" t="s">
        <v>187</v>
      </c>
      <c r="B7" s="392" t="s">
        <v>188</v>
      </c>
      <c r="C7" s="390" t="s">
        <v>181</v>
      </c>
      <c r="D7" s="392" t="s">
        <v>189</v>
      </c>
      <c r="E7" s="377">
        <v>3001</v>
      </c>
      <c r="F7" s="392" t="s">
        <v>188</v>
      </c>
      <c r="G7" s="495">
        <v>3101</v>
      </c>
      <c r="H7" s="498">
        <v>0.91</v>
      </c>
    </row>
    <row r="8" spans="1:10" s="5" customFormat="1" ht="12.75" x14ac:dyDescent="0.2">
      <c r="A8" s="392" t="s">
        <v>187</v>
      </c>
      <c r="B8" s="392" t="s">
        <v>188</v>
      </c>
      <c r="C8" s="390" t="s">
        <v>181</v>
      </c>
      <c r="D8" s="392" t="s">
        <v>189</v>
      </c>
      <c r="E8" s="377">
        <v>3001</v>
      </c>
      <c r="F8" s="392" t="s">
        <v>190</v>
      </c>
      <c r="G8" s="495">
        <v>3103</v>
      </c>
      <c r="H8" s="498">
        <v>0.56999999999999995</v>
      </c>
    </row>
    <row r="9" spans="1:10" s="5" customFormat="1" ht="12.75" x14ac:dyDescent="0.2">
      <c r="A9" s="392" t="s">
        <v>187</v>
      </c>
      <c r="B9" s="387" t="s">
        <v>191</v>
      </c>
      <c r="C9" s="390" t="s">
        <v>181</v>
      </c>
      <c r="D9" s="387" t="s">
        <v>192</v>
      </c>
      <c r="E9" s="377">
        <v>3301</v>
      </c>
      <c r="F9" s="387" t="s">
        <v>192</v>
      </c>
      <c r="G9" s="495">
        <v>3301</v>
      </c>
      <c r="H9" s="498">
        <v>0.99</v>
      </c>
    </row>
    <row r="10" spans="1:10" s="5" customFormat="1" ht="12.75" x14ac:dyDescent="0.2">
      <c r="A10" s="392" t="s">
        <v>193</v>
      </c>
      <c r="B10" s="392" t="s">
        <v>194</v>
      </c>
      <c r="C10" s="390" t="s">
        <v>181</v>
      </c>
      <c r="D10" s="392" t="s">
        <v>195</v>
      </c>
      <c r="E10" s="377">
        <v>4001</v>
      </c>
      <c r="F10" s="392" t="s">
        <v>196</v>
      </c>
      <c r="G10" s="495">
        <v>4101</v>
      </c>
      <c r="H10" s="498">
        <v>0.89</v>
      </c>
    </row>
    <row r="11" spans="1:10" s="5" customFormat="1" ht="12.75" x14ac:dyDescent="0.2">
      <c r="A11" s="392" t="s">
        <v>193</v>
      </c>
      <c r="B11" s="392" t="s">
        <v>194</v>
      </c>
      <c r="C11" s="390" t="s">
        <v>181</v>
      </c>
      <c r="D11" s="392" t="s">
        <v>1013</v>
      </c>
      <c r="E11" s="377">
        <v>4001</v>
      </c>
      <c r="F11" s="392" t="s">
        <v>193</v>
      </c>
      <c r="G11" s="495">
        <v>4102</v>
      </c>
      <c r="H11" s="498">
        <v>0.8</v>
      </c>
    </row>
    <row r="12" spans="1:10" s="5" customFormat="1" ht="12.75" x14ac:dyDescent="0.2">
      <c r="A12" s="392" t="s">
        <v>193</v>
      </c>
      <c r="B12" s="392" t="s">
        <v>197</v>
      </c>
      <c r="C12" s="390" t="s">
        <v>181</v>
      </c>
      <c r="D12" s="392" t="s">
        <v>198</v>
      </c>
      <c r="E12" s="377">
        <v>4301</v>
      </c>
      <c r="F12" s="193" t="s">
        <v>198</v>
      </c>
      <c r="G12" s="495">
        <v>4301</v>
      </c>
      <c r="H12" s="498">
        <v>0.96</v>
      </c>
    </row>
    <row r="13" spans="1:10" s="5" customFormat="1" ht="12.75" x14ac:dyDescent="0.2">
      <c r="A13" s="392" t="s">
        <v>199</v>
      </c>
      <c r="B13" s="392" t="s">
        <v>199</v>
      </c>
      <c r="C13" s="390" t="s">
        <v>200</v>
      </c>
      <c r="D13" s="392" t="s">
        <v>200</v>
      </c>
      <c r="E13" s="377">
        <v>5001</v>
      </c>
      <c r="F13" s="392" t="s">
        <v>199</v>
      </c>
      <c r="G13" s="495">
        <v>5101</v>
      </c>
      <c r="H13" s="498">
        <v>0.81</v>
      </c>
    </row>
    <row r="14" spans="1:10" s="5" customFormat="1" ht="12.75" x14ac:dyDescent="0.2">
      <c r="A14" s="392" t="s">
        <v>199</v>
      </c>
      <c r="B14" s="392" t="s">
        <v>199</v>
      </c>
      <c r="C14" s="390" t="s">
        <v>200</v>
      </c>
      <c r="D14" s="392" t="s">
        <v>200</v>
      </c>
      <c r="E14" s="377">
        <v>5001</v>
      </c>
      <c r="F14" s="392" t="s">
        <v>201</v>
      </c>
      <c r="G14" s="495">
        <v>5102</v>
      </c>
      <c r="H14" s="498">
        <v>1.07</v>
      </c>
    </row>
    <row r="15" spans="1:10" s="5" customFormat="1" ht="12.75" x14ac:dyDescent="0.2">
      <c r="A15" s="392" t="s">
        <v>199</v>
      </c>
      <c r="B15" s="392" t="s">
        <v>199</v>
      </c>
      <c r="C15" s="390" t="s">
        <v>200</v>
      </c>
      <c r="D15" s="392" t="s">
        <v>200</v>
      </c>
      <c r="E15" s="377">
        <v>5001</v>
      </c>
      <c r="F15" s="392" t="s">
        <v>202</v>
      </c>
      <c r="G15" s="495">
        <v>5103</v>
      </c>
      <c r="H15" s="498">
        <v>0.69</v>
      </c>
    </row>
    <row r="16" spans="1:10" s="5" customFormat="1" ht="12.75" x14ac:dyDescent="0.2">
      <c r="A16" s="392" t="s">
        <v>199</v>
      </c>
      <c r="B16" s="392" t="s">
        <v>199</v>
      </c>
      <c r="C16" s="390" t="s">
        <v>200</v>
      </c>
      <c r="D16" s="392" t="s">
        <v>200</v>
      </c>
      <c r="E16" s="377">
        <v>5001</v>
      </c>
      <c r="F16" s="392" t="s">
        <v>203</v>
      </c>
      <c r="G16" s="495">
        <v>5105</v>
      </c>
      <c r="H16" s="498">
        <v>0.83</v>
      </c>
    </row>
    <row r="17" spans="1:8" s="5" customFormat="1" ht="12.75" x14ac:dyDescent="0.2">
      <c r="A17" s="392" t="s">
        <v>199</v>
      </c>
      <c r="B17" s="392" t="s">
        <v>199</v>
      </c>
      <c r="C17" s="390" t="s">
        <v>200</v>
      </c>
      <c r="D17" s="392" t="s">
        <v>200</v>
      </c>
      <c r="E17" s="377">
        <v>5001</v>
      </c>
      <c r="F17" s="392" t="s">
        <v>204</v>
      </c>
      <c r="G17" s="495">
        <v>5107</v>
      </c>
      <c r="H17" s="498">
        <v>1</v>
      </c>
    </row>
    <row r="18" spans="1:8" s="5" customFormat="1" ht="12.75" x14ac:dyDescent="0.2">
      <c r="A18" s="392" t="s">
        <v>199</v>
      </c>
      <c r="B18" s="392" t="s">
        <v>199</v>
      </c>
      <c r="C18" s="390" t="s">
        <v>200</v>
      </c>
      <c r="D18" s="392" t="s">
        <v>200</v>
      </c>
      <c r="E18" s="377">
        <v>5001</v>
      </c>
      <c r="F18" s="392" t="s">
        <v>205</v>
      </c>
      <c r="G18" s="495">
        <v>5109</v>
      </c>
      <c r="H18" s="498">
        <v>0.8</v>
      </c>
    </row>
    <row r="19" spans="1:8" s="5" customFormat="1" ht="12.75" x14ac:dyDescent="0.2">
      <c r="A19" s="392" t="s">
        <v>199</v>
      </c>
      <c r="B19" s="387" t="s">
        <v>206</v>
      </c>
      <c r="C19" s="390" t="s">
        <v>181</v>
      </c>
      <c r="D19" s="387" t="s">
        <v>207</v>
      </c>
      <c r="E19" s="377">
        <v>5301</v>
      </c>
      <c r="F19" s="194" t="s">
        <v>206</v>
      </c>
      <c r="G19" s="495">
        <v>5301</v>
      </c>
      <c r="H19" s="498">
        <v>0.94</v>
      </c>
    </row>
    <row r="20" spans="1:8" s="5" customFormat="1" ht="12.75" x14ac:dyDescent="0.2">
      <c r="A20" s="392" t="s">
        <v>199</v>
      </c>
      <c r="B20" s="387" t="s">
        <v>206</v>
      </c>
      <c r="C20" s="390" t="s">
        <v>181</v>
      </c>
      <c r="D20" s="387" t="s">
        <v>207</v>
      </c>
      <c r="E20" s="377">
        <v>5301</v>
      </c>
      <c r="F20" s="194" t="s">
        <v>208</v>
      </c>
      <c r="G20" s="495">
        <v>5304</v>
      </c>
      <c r="H20" s="498">
        <v>0.42</v>
      </c>
    </row>
    <row r="21" spans="1:8" s="5" customFormat="1" ht="12.75" x14ac:dyDescent="0.2">
      <c r="A21" s="392" t="s">
        <v>199</v>
      </c>
      <c r="B21" s="387" t="s">
        <v>209</v>
      </c>
      <c r="C21" s="390" t="s">
        <v>181</v>
      </c>
      <c r="D21" s="387" t="s">
        <v>210</v>
      </c>
      <c r="E21" s="377">
        <v>5501</v>
      </c>
      <c r="F21" s="194" t="s">
        <v>209</v>
      </c>
      <c r="G21" s="495">
        <v>5501</v>
      </c>
      <c r="H21" s="498">
        <v>0.89</v>
      </c>
    </row>
    <row r="22" spans="1:8" s="5" customFormat="1" ht="12.75" x14ac:dyDescent="0.2">
      <c r="A22" s="392" t="s">
        <v>199</v>
      </c>
      <c r="B22" s="387" t="s">
        <v>209</v>
      </c>
      <c r="C22" s="390" t="s">
        <v>181</v>
      </c>
      <c r="D22" s="387" t="s">
        <v>210</v>
      </c>
      <c r="E22" s="377">
        <v>5501</v>
      </c>
      <c r="F22" s="194" t="s">
        <v>211</v>
      </c>
      <c r="G22" s="495">
        <v>5502</v>
      </c>
      <c r="H22" s="498">
        <v>1.07</v>
      </c>
    </row>
    <row r="23" spans="1:8" s="5" customFormat="1" ht="12.75" x14ac:dyDescent="0.2">
      <c r="A23" s="392" t="s">
        <v>199</v>
      </c>
      <c r="B23" s="387" t="s">
        <v>209</v>
      </c>
      <c r="C23" s="390" t="s">
        <v>181</v>
      </c>
      <c r="D23" s="387" t="s">
        <v>210</v>
      </c>
      <c r="E23" s="377">
        <v>5501</v>
      </c>
      <c r="F23" s="194" t="s">
        <v>212</v>
      </c>
      <c r="G23" s="495">
        <v>5503</v>
      </c>
      <c r="H23" s="498">
        <v>0.96</v>
      </c>
    </row>
    <row r="24" spans="1:8" s="5" customFormat="1" ht="12.75" x14ac:dyDescent="0.2">
      <c r="A24" s="392" t="s">
        <v>199</v>
      </c>
      <c r="B24" s="387" t="s">
        <v>209</v>
      </c>
      <c r="C24" s="390" t="s">
        <v>181</v>
      </c>
      <c r="D24" s="387" t="s">
        <v>210</v>
      </c>
      <c r="E24" s="377">
        <v>5501</v>
      </c>
      <c r="F24" s="194" t="s">
        <v>213</v>
      </c>
      <c r="G24" s="495">
        <v>5504</v>
      </c>
      <c r="H24" s="498">
        <v>0.42</v>
      </c>
    </row>
    <row r="25" spans="1:8" s="5" customFormat="1" ht="12.75" x14ac:dyDescent="0.2">
      <c r="A25" s="392" t="s">
        <v>199</v>
      </c>
      <c r="B25" s="392" t="s">
        <v>214</v>
      </c>
      <c r="C25" s="390" t="s">
        <v>181</v>
      </c>
      <c r="D25" s="392" t="s">
        <v>215</v>
      </c>
      <c r="E25" s="377">
        <v>5601</v>
      </c>
      <c r="F25" s="193" t="s">
        <v>214</v>
      </c>
      <c r="G25" s="495">
        <v>5601</v>
      </c>
      <c r="H25" s="498">
        <v>0.93</v>
      </c>
    </row>
    <row r="26" spans="1:8" s="5" customFormat="1" ht="12.75" x14ac:dyDescent="0.2">
      <c r="A26" s="392" t="s">
        <v>199</v>
      </c>
      <c r="B26" s="392" t="s">
        <v>214</v>
      </c>
      <c r="C26" s="390" t="s">
        <v>181</v>
      </c>
      <c r="D26" s="392" t="s">
        <v>215</v>
      </c>
      <c r="E26" s="377">
        <v>5601</v>
      </c>
      <c r="F26" s="193" t="s">
        <v>216</v>
      </c>
      <c r="G26" s="495">
        <v>5603</v>
      </c>
      <c r="H26" s="498">
        <v>0.99</v>
      </c>
    </row>
    <row r="27" spans="1:8" s="5" customFormat="1" ht="12.75" x14ac:dyDescent="0.2">
      <c r="A27" s="392" t="s">
        <v>199</v>
      </c>
      <c r="B27" s="392" t="s">
        <v>214</v>
      </c>
      <c r="C27" s="390" t="s">
        <v>181</v>
      </c>
      <c r="D27" s="392" t="s">
        <v>215</v>
      </c>
      <c r="E27" s="377">
        <v>5601</v>
      </c>
      <c r="F27" s="193" t="s">
        <v>217</v>
      </c>
      <c r="G27" s="495">
        <v>5606</v>
      </c>
      <c r="H27" s="498">
        <v>0.99</v>
      </c>
    </row>
    <row r="28" spans="1:8" s="5" customFormat="1" ht="12.75" x14ac:dyDescent="0.2">
      <c r="A28" s="392" t="s">
        <v>199</v>
      </c>
      <c r="B28" s="387" t="s">
        <v>218</v>
      </c>
      <c r="C28" s="390" t="s">
        <v>181</v>
      </c>
      <c r="D28" s="387" t="s">
        <v>219</v>
      </c>
      <c r="E28" s="377">
        <v>5701</v>
      </c>
      <c r="F28" s="194" t="s">
        <v>219</v>
      </c>
      <c r="G28" s="495">
        <v>5701</v>
      </c>
      <c r="H28" s="498">
        <v>0.84</v>
      </c>
    </row>
    <row r="29" spans="1:8" s="5" customFormat="1" ht="12.75" x14ac:dyDescent="0.2">
      <c r="A29" s="392" t="s">
        <v>199</v>
      </c>
      <c r="B29" s="392" t="s">
        <v>220</v>
      </c>
      <c r="C29" s="390" t="s">
        <v>200</v>
      </c>
      <c r="D29" s="392" t="s">
        <v>200</v>
      </c>
      <c r="E29" s="377">
        <v>5001</v>
      </c>
      <c r="F29" s="392" t="s">
        <v>221</v>
      </c>
      <c r="G29" s="495">
        <v>5801</v>
      </c>
      <c r="H29" s="498">
        <v>0.96</v>
      </c>
    </row>
    <row r="30" spans="1:8" s="5" customFormat="1" ht="12.75" x14ac:dyDescent="0.2">
      <c r="A30" s="392" t="s">
        <v>199</v>
      </c>
      <c r="B30" s="392" t="s">
        <v>220</v>
      </c>
      <c r="C30" s="390" t="s">
        <v>200</v>
      </c>
      <c r="D30" s="392" t="s">
        <v>200</v>
      </c>
      <c r="E30" s="377">
        <v>5001</v>
      </c>
      <c r="F30" s="392" t="s">
        <v>222</v>
      </c>
      <c r="G30" s="495">
        <v>5802</v>
      </c>
      <c r="H30" s="498">
        <v>1.06</v>
      </c>
    </row>
    <row r="31" spans="1:8" s="5" customFormat="1" ht="12.75" x14ac:dyDescent="0.2">
      <c r="A31" s="392" t="s">
        <v>199</v>
      </c>
      <c r="B31" s="392" t="s">
        <v>220</v>
      </c>
      <c r="C31" s="390" t="s">
        <v>200</v>
      </c>
      <c r="D31" s="392" t="s">
        <v>200</v>
      </c>
      <c r="E31" s="377">
        <v>5001</v>
      </c>
      <c r="F31" s="392" t="s">
        <v>223</v>
      </c>
      <c r="G31" s="495">
        <v>5803</v>
      </c>
      <c r="H31" s="498">
        <v>0.86</v>
      </c>
    </row>
    <row r="32" spans="1:8" s="5" customFormat="1" ht="12.75" x14ac:dyDescent="0.2">
      <c r="A32" s="392" t="s">
        <v>199</v>
      </c>
      <c r="B32" s="392" t="s">
        <v>220</v>
      </c>
      <c r="C32" s="390" t="s">
        <v>200</v>
      </c>
      <c r="D32" s="392" t="s">
        <v>200</v>
      </c>
      <c r="E32" s="377">
        <v>5001</v>
      </c>
      <c r="F32" s="392" t="s">
        <v>224</v>
      </c>
      <c r="G32" s="495">
        <v>5804</v>
      </c>
      <c r="H32" s="498">
        <v>0.77</v>
      </c>
    </row>
    <row r="33" spans="1:8" s="5" customFormat="1" ht="12.75" x14ac:dyDescent="0.2">
      <c r="A33" s="392" t="s">
        <v>225</v>
      </c>
      <c r="B33" s="392" t="s">
        <v>226</v>
      </c>
      <c r="C33" s="390" t="s">
        <v>181</v>
      </c>
      <c r="D33" s="392" t="s">
        <v>227</v>
      </c>
      <c r="E33" s="377">
        <v>6001</v>
      </c>
      <c r="F33" s="392" t="s">
        <v>228</v>
      </c>
      <c r="G33" s="495">
        <v>6101</v>
      </c>
      <c r="H33" s="498">
        <v>0.85</v>
      </c>
    </row>
    <row r="34" spans="1:8" s="5" customFormat="1" ht="12.75" x14ac:dyDescent="0.2">
      <c r="A34" s="392" t="s">
        <v>225</v>
      </c>
      <c r="B34" s="392" t="s">
        <v>226</v>
      </c>
      <c r="C34" s="390" t="s">
        <v>181</v>
      </c>
      <c r="D34" s="392" t="s">
        <v>227</v>
      </c>
      <c r="E34" s="377">
        <v>6001</v>
      </c>
      <c r="F34" s="392" t="s">
        <v>229</v>
      </c>
      <c r="G34" s="495">
        <v>6108</v>
      </c>
      <c r="H34" s="498">
        <v>0.52</v>
      </c>
    </row>
    <row r="35" spans="1:8" s="5" customFormat="1" ht="12.75" x14ac:dyDescent="0.2">
      <c r="A35" s="392" t="s">
        <v>225</v>
      </c>
      <c r="B35" s="387" t="s">
        <v>226</v>
      </c>
      <c r="C35" s="390" t="s">
        <v>181</v>
      </c>
      <c r="D35" s="387" t="s">
        <v>230</v>
      </c>
      <c r="E35" s="377">
        <v>6115</v>
      </c>
      <c r="F35" s="387" t="s">
        <v>230</v>
      </c>
      <c r="G35" s="495">
        <v>6115</v>
      </c>
      <c r="H35" s="498">
        <v>1.05</v>
      </c>
    </row>
    <row r="36" spans="1:8" s="5" customFormat="1" ht="12.75" x14ac:dyDescent="0.2">
      <c r="A36" s="392" t="s">
        <v>225</v>
      </c>
      <c r="B36" s="387" t="s">
        <v>231</v>
      </c>
      <c r="C36" s="390" t="s">
        <v>181</v>
      </c>
      <c r="D36" s="387" t="s">
        <v>232</v>
      </c>
      <c r="E36" s="377">
        <v>6301</v>
      </c>
      <c r="F36" s="194" t="s">
        <v>232</v>
      </c>
      <c r="G36" s="495">
        <v>6301</v>
      </c>
      <c r="H36" s="498">
        <v>0.98</v>
      </c>
    </row>
    <row r="37" spans="1:8" s="5" customFormat="1" ht="12.75" x14ac:dyDescent="0.2">
      <c r="A37" s="392" t="s">
        <v>233</v>
      </c>
      <c r="B37" s="392" t="s">
        <v>234</v>
      </c>
      <c r="C37" s="390" t="s">
        <v>181</v>
      </c>
      <c r="D37" s="392" t="s">
        <v>235</v>
      </c>
      <c r="E37" s="377">
        <v>7001</v>
      </c>
      <c r="F37" s="392" t="s">
        <v>234</v>
      </c>
      <c r="G37" s="495">
        <v>7101</v>
      </c>
      <c r="H37" s="498">
        <v>0.93</v>
      </c>
    </row>
    <row r="38" spans="1:8" s="5" customFormat="1" ht="12.75" x14ac:dyDescent="0.2">
      <c r="A38" s="392" t="s">
        <v>233</v>
      </c>
      <c r="B38" s="387" t="s">
        <v>234</v>
      </c>
      <c r="C38" s="390" t="s">
        <v>181</v>
      </c>
      <c r="D38" s="387" t="s">
        <v>236</v>
      </c>
      <c r="E38" s="377">
        <v>7102</v>
      </c>
      <c r="F38" s="387" t="s">
        <v>236</v>
      </c>
      <c r="G38" s="495">
        <v>7102</v>
      </c>
      <c r="H38" s="498">
        <v>0.89</v>
      </c>
    </row>
    <row r="39" spans="1:8" s="5" customFormat="1" ht="12.75" x14ac:dyDescent="0.2">
      <c r="A39" s="392" t="s">
        <v>233</v>
      </c>
      <c r="B39" s="392" t="s">
        <v>234</v>
      </c>
      <c r="C39" s="390" t="s">
        <v>181</v>
      </c>
      <c r="D39" s="392" t="s">
        <v>235</v>
      </c>
      <c r="E39" s="377">
        <v>7001</v>
      </c>
      <c r="F39" s="392" t="s">
        <v>233</v>
      </c>
      <c r="G39" s="495">
        <v>7105</v>
      </c>
      <c r="H39" s="498">
        <v>0.28999999999999998</v>
      </c>
    </row>
    <row r="40" spans="1:8" s="5" customFormat="1" ht="12.75" x14ac:dyDescent="0.2">
      <c r="A40" s="392" t="s">
        <v>233</v>
      </c>
      <c r="B40" s="392" t="s">
        <v>237</v>
      </c>
      <c r="C40" s="390" t="s">
        <v>181</v>
      </c>
      <c r="D40" s="392" t="s">
        <v>238</v>
      </c>
      <c r="E40" s="377">
        <v>7301</v>
      </c>
      <c r="F40" s="193" t="s">
        <v>237</v>
      </c>
      <c r="G40" s="495">
        <v>7301</v>
      </c>
      <c r="H40" s="498">
        <v>0.9</v>
      </c>
    </row>
    <row r="41" spans="1:8" s="5" customFormat="1" ht="12.75" x14ac:dyDescent="0.2">
      <c r="A41" s="392" t="s">
        <v>233</v>
      </c>
      <c r="B41" s="392" t="s">
        <v>237</v>
      </c>
      <c r="C41" s="390" t="s">
        <v>181</v>
      </c>
      <c r="D41" s="392" t="s">
        <v>238</v>
      </c>
      <c r="E41" s="377">
        <v>7301</v>
      </c>
      <c r="F41" s="193" t="s">
        <v>239</v>
      </c>
      <c r="G41" s="495">
        <v>7305</v>
      </c>
      <c r="H41" s="498">
        <v>0.39</v>
      </c>
    </row>
    <row r="42" spans="1:8" s="5" customFormat="1" ht="12.75" x14ac:dyDescent="0.2">
      <c r="A42" s="392" t="s">
        <v>233</v>
      </c>
      <c r="B42" s="392" t="s">
        <v>237</v>
      </c>
      <c r="C42" s="390" t="s">
        <v>181</v>
      </c>
      <c r="D42" s="392" t="s">
        <v>238</v>
      </c>
      <c r="E42" s="377">
        <v>7301</v>
      </c>
      <c r="F42" s="193" t="s">
        <v>240</v>
      </c>
      <c r="G42" s="495">
        <v>7306</v>
      </c>
      <c r="H42" s="498">
        <v>1.07</v>
      </c>
    </row>
    <row r="43" spans="1:8" s="5" customFormat="1" ht="12.75" x14ac:dyDescent="0.2">
      <c r="A43" s="392" t="s">
        <v>233</v>
      </c>
      <c r="B43" s="387" t="s">
        <v>241</v>
      </c>
      <c r="C43" s="390" t="s">
        <v>181</v>
      </c>
      <c r="D43" s="387" t="s">
        <v>241</v>
      </c>
      <c r="E43" s="377">
        <v>7401</v>
      </c>
      <c r="F43" s="194" t="s">
        <v>241</v>
      </c>
      <c r="G43" s="495">
        <v>7401</v>
      </c>
      <c r="H43" s="498">
        <v>0.99</v>
      </c>
    </row>
    <row r="44" spans="1:8" s="5" customFormat="1" ht="12.75" x14ac:dyDescent="0.2">
      <c r="A44" s="392" t="s">
        <v>242</v>
      </c>
      <c r="B44" s="392" t="s">
        <v>243</v>
      </c>
      <c r="C44" s="390" t="s">
        <v>244</v>
      </c>
      <c r="D44" s="392" t="s">
        <v>244</v>
      </c>
      <c r="E44" s="377">
        <v>8001</v>
      </c>
      <c r="F44" s="392" t="s">
        <v>243</v>
      </c>
      <c r="G44" s="495">
        <v>8101</v>
      </c>
      <c r="H44" s="498">
        <v>1.05</v>
      </c>
    </row>
    <row r="45" spans="1:8" s="5" customFormat="1" ht="12.75" x14ac:dyDescent="0.2">
      <c r="A45" s="392" t="s">
        <v>242</v>
      </c>
      <c r="B45" s="392" t="s">
        <v>243</v>
      </c>
      <c r="C45" s="390" t="s">
        <v>244</v>
      </c>
      <c r="D45" s="392" t="s">
        <v>244</v>
      </c>
      <c r="E45" s="377">
        <v>8001</v>
      </c>
      <c r="F45" s="392" t="s">
        <v>245</v>
      </c>
      <c r="G45" s="495">
        <v>8102</v>
      </c>
      <c r="H45" s="498">
        <v>0.85</v>
      </c>
    </row>
    <row r="46" spans="1:8" s="5" customFormat="1" ht="12.75" x14ac:dyDescent="0.2">
      <c r="A46" s="392" t="s">
        <v>242</v>
      </c>
      <c r="B46" s="392" t="s">
        <v>243</v>
      </c>
      <c r="C46" s="390" t="s">
        <v>244</v>
      </c>
      <c r="D46" s="392" t="s">
        <v>244</v>
      </c>
      <c r="E46" s="377">
        <v>8001</v>
      </c>
      <c r="F46" s="392" t="s">
        <v>246</v>
      </c>
      <c r="G46" s="495">
        <v>8103</v>
      </c>
      <c r="H46" s="498">
        <v>0.84</v>
      </c>
    </row>
    <row r="47" spans="1:8" s="5" customFormat="1" ht="12.75" x14ac:dyDescent="0.2">
      <c r="A47" s="392" t="s">
        <v>242</v>
      </c>
      <c r="B47" s="392" t="s">
        <v>243</v>
      </c>
      <c r="C47" s="390" t="s">
        <v>244</v>
      </c>
      <c r="D47" s="392" t="s">
        <v>244</v>
      </c>
      <c r="E47" s="377">
        <v>8001</v>
      </c>
      <c r="F47" s="392" t="s">
        <v>247</v>
      </c>
      <c r="G47" s="495">
        <v>8105</v>
      </c>
      <c r="H47" s="498">
        <v>0.83</v>
      </c>
    </row>
    <row r="48" spans="1:8" s="5" customFormat="1" ht="12.75" x14ac:dyDescent="0.2">
      <c r="A48" s="392" t="s">
        <v>242</v>
      </c>
      <c r="B48" s="392" t="s">
        <v>243</v>
      </c>
      <c r="C48" s="390" t="s">
        <v>244</v>
      </c>
      <c r="D48" s="392" t="s">
        <v>244</v>
      </c>
      <c r="E48" s="377">
        <v>8001</v>
      </c>
      <c r="F48" s="392" t="s">
        <v>248</v>
      </c>
      <c r="G48" s="495">
        <v>8106</v>
      </c>
      <c r="H48" s="498">
        <v>1.05</v>
      </c>
    </row>
    <row r="49" spans="1:8" s="5" customFormat="1" ht="12.75" x14ac:dyDescent="0.2">
      <c r="A49" s="392" t="s">
        <v>242</v>
      </c>
      <c r="B49" s="392" t="s">
        <v>243</v>
      </c>
      <c r="C49" s="390" t="s">
        <v>244</v>
      </c>
      <c r="D49" s="392" t="s">
        <v>244</v>
      </c>
      <c r="E49" s="377">
        <v>8001</v>
      </c>
      <c r="F49" s="392" t="s">
        <v>249</v>
      </c>
      <c r="G49" s="495">
        <v>8107</v>
      </c>
      <c r="H49" s="498">
        <v>0.8</v>
      </c>
    </row>
    <row r="50" spans="1:8" s="5" customFormat="1" ht="12.75" x14ac:dyDescent="0.2">
      <c r="A50" s="392" t="s">
        <v>242</v>
      </c>
      <c r="B50" s="392" t="s">
        <v>243</v>
      </c>
      <c r="C50" s="390" t="s">
        <v>244</v>
      </c>
      <c r="D50" s="392" t="s">
        <v>244</v>
      </c>
      <c r="E50" s="377">
        <v>8001</v>
      </c>
      <c r="F50" s="392" t="s">
        <v>250</v>
      </c>
      <c r="G50" s="495">
        <v>8108</v>
      </c>
      <c r="H50" s="498">
        <v>0.64</v>
      </c>
    </row>
    <row r="51" spans="1:8" s="5" customFormat="1" ht="12.75" x14ac:dyDescent="0.2">
      <c r="A51" s="392" t="s">
        <v>242</v>
      </c>
      <c r="B51" s="392" t="s">
        <v>243</v>
      </c>
      <c r="C51" s="390" t="s">
        <v>244</v>
      </c>
      <c r="D51" s="392" t="s">
        <v>244</v>
      </c>
      <c r="E51" s="377">
        <v>8001</v>
      </c>
      <c r="F51" s="392" t="s">
        <v>251</v>
      </c>
      <c r="G51" s="495">
        <v>8109</v>
      </c>
      <c r="H51" s="498">
        <v>1.03</v>
      </c>
    </row>
    <row r="52" spans="1:8" s="5" customFormat="1" ht="12.75" x14ac:dyDescent="0.2">
      <c r="A52" s="392" t="s">
        <v>242</v>
      </c>
      <c r="B52" s="392" t="s">
        <v>243</v>
      </c>
      <c r="C52" s="390" t="s">
        <v>244</v>
      </c>
      <c r="D52" s="392" t="s">
        <v>244</v>
      </c>
      <c r="E52" s="377">
        <v>8001</v>
      </c>
      <c r="F52" s="392" t="s">
        <v>252</v>
      </c>
      <c r="G52" s="495">
        <v>8110</v>
      </c>
      <c r="H52" s="498">
        <v>0.8</v>
      </c>
    </row>
    <row r="53" spans="1:8" s="5" customFormat="1" ht="12.75" x14ac:dyDescent="0.2">
      <c r="A53" s="392" t="s">
        <v>242</v>
      </c>
      <c r="B53" s="392" t="s">
        <v>243</v>
      </c>
      <c r="C53" s="390" t="s">
        <v>244</v>
      </c>
      <c r="D53" s="392" t="s">
        <v>244</v>
      </c>
      <c r="E53" s="377">
        <v>8001</v>
      </c>
      <c r="F53" s="392" t="s">
        <v>253</v>
      </c>
      <c r="G53" s="495">
        <v>8111</v>
      </c>
      <c r="H53" s="498">
        <v>0.94</v>
      </c>
    </row>
    <row r="54" spans="1:8" s="5" customFormat="1" ht="12.75" x14ac:dyDescent="0.2">
      <c r="A54" s="392" t="s">
        <v>242</v>
      </c>
      <c r="B54" s="392" t="s">
        <v>243</v>
      </c>
      <c r="C54" s="390" t="s">
        <v>244</v>
      </c>
      <c r="D54" s="392" t="s">
        <v>244</v>
      </c>
      <c r="E54" s="377">
        <v>8001</v>
      </c>
      <c r="F54" s="392" t="s">
        <v>254</v>
      </c>
      <c r="G54" s="495">
        <v>8112</v>
      </c>
      <c r="H54" s="498">
        <v>0.7</v>
      </c>
    </row>
    <row r="55" spans="1:8" s="5" customFormat="1" ht="12.75" x14ac:dyDescent="0.2">
      <c r="A55" s="392" t="s">
        <v>242</v>
      </c>
      <c r="B55" s="392" t="s">
        <v>242</v>
      </c>
      <c r="C55" s="390" t="s">
        <v>181</v>
      </c>
      <c r="D55" s="392" t="s">
        <v>255</v>
      </c>
      <c r="E55" s="377">
        <v>8301</v>
      </c>
      <c r="F55" s="392" t="s">
        <v>256</v>
      </c>
      <c r="G55" s="495">
        <v>8301</v>
      </c>
      <c r="H55" s="498">
        <v>0.93</v>
      </c>
    </row>
    <row r="56" spans="1:8" s="5" customFormat="1" ht="12.75" x14ac:dyDescent="0.2">
      <c r="A56" s="392" t="s">
        <v>242</v>
      </c>
      <c r="B56" s="392" t="s">
        <v>242</v>
      </c>
      <c r="C56" s="390" t="s">
        <v>181</v>
      </c>
      <c r="D56" s="392" t="s">
        <v>255</v>
      </c>
      <c r="E56" s="377">
        <v>8301</v>
      </c>
      <c r="F56" s="193" t="s">
        <v>257</v>
      </c>
      <c r="G56" s="495">
        <v>8306</v>
      </c>
      <c r="H56" s="498">
        <v>0.98</v>
      </c>
    </row>
    <row r="57" spans="1:8" s="5" customFormat="1" ht="12.75" x14ac:dyDescent="0.2">
      <c r="A57" s="392" t="s">
        <v>258</v>
      </c>
      <c r="B57" s="392" t="s">
        <v>259</v>
      </c>
      <c r="C57" s="390" t="s">
        <v>181</v>
      </c>
      <c r="D57" s="392" t="s">
        <v>260</v>
      </c>
      <c r="E57" s="377">
        <v>9001</v>
      </c>
      <c r="F57" s="392" t="s">
        <v>261</v>
      </c>
      <c r="G57" s="495">
        <v>9101</v>
      </c>
      <c r="H57" s="498">
        <v>0.94</v>
      </c>
    </row>
    <row r="58" spans="1:8" s="5" customFormat="1" ht="12.75" x14ac:dyDescent="0.2">
      <c r="A58" s="392" t="s">
        <v>258</v>
      </c>
      <c r="B58" s="392" t="s">
        <v>259</v>
      </c>
      <c r="C58" s="390" t="s">
        <v>181</v>
      </c>
      <c r="D58" s="392" t="s">
        <v>260</v>
      </c>
      <c r="E58" s="377">
        <v>9001</v>
      </c>
      <c r="F58" s="392" t="s">
        <v>262</v>
      </c>
      <c r="G58" s="495">
        <v>9112</v>
      </c>
      <c r="H58" s="498">
        <v>0.69</v>
      </c>
    </row>
    <row r="59" spans="1:8" s="5" customFormat="1" ht="12.75" x14ac:dyDescent="0.2">
      <c r="A59" s="392" t="s">
        <v>258</v>
      </c>
      <c r="B59" s="387" t="s">
        <v>259</v>
      </c>
      <c r="C59" s="390" t="s">
        <v>181</v>
      </c>
      <c r="D59" s="387" t="s">
        <v>263</v>
      </c>
      <c r="E59" s="377">
        <v>9120</v>
      </c>
      <c r="F59" s="387" t="s">
        <v>263</v>
      </c>
      <c r="G59" s="495">
        <v>9120</v>
      </c>
      <c r="H59" s="498">
        <v>1.24</v>
      </c>
    </row>
    <row r="60" spans="1:8" s="5" customFormat="1" ht="12.75" x14ac:dyDescent="0.2">
      <c r="A60" s="392" t="s">
        <v>258</v>
      </c>
      <c r="B60" s="387" t="s">
        <v>264</v>
      </c>
      <c r="C60" s="390" t="s">
        <v>181</v>
      </c>
      <c r="D60" s="387" t="s">
        <v>265</v>
      </c>
      <c r="E60" s="377">
        <v>9201</v>
      </c>
      <c r="F60" s="387" t="s">
        <v>265</v>
      </c>
      <c r="G60" s="495">
        <v>9201</v>
      </c>
      <c r="H60" s="498">
        <v>0.96</v>
      </c>
    </row>
    <row r="61" spans="1:8" s="5" customFormat="1" ht="12.75" x14ac:dyDescent="0.2">
      <c r="A61" s="392" t="s">
        <v>266</v>
      </c>
      <c r="B61" s="392" t="s">
        <v>267</v>
      </c>
      <c r="C61" s="390" t="s">
        <v>181</v>
      </c>
      <c r="D61" s="392" t="s">
        <v>268</v>
      </c>
      <c r="E61" s="377">
        <v>10001</v>
      </c>
      <c r="F61" s="392" t="s">
        <v>269</v>
      </c>
      <c r="G61" s="495">
        <v>10101</v>
      </c>
      <c r="H61" s="498">
        <v>0.9</v>
      </c>
    </row>
    <row r="62" spans="1:8" s="5" customFormat="1" ht="12.75" x14ac:dyDescent="0.2">
      <c r="A62" s="392" t="s">
        <v>266</v>
      </c>
      <c r="B62" s="392" t="s">
        <v>267</v>
      </c>
      <c r="C62" s="390" t="s">
        <v>181</v>
      </c>
      <c r="D62" s="392" t="s">
        <v>268</v>
      </c>
      <c r="E62" s="377">
        <v>10001</v>
      </c>
      <c r="F62" s="392" t="s">
        <v>270</v>
      </c>
      <c r="G62" s="495">
        <v>10109</v>
      </c>
      <c r="H62" s="498">
        <v>0.8</v>
      </c>
    </row>
    <row r="63" spans="1:8" s="5" customFormat="1" ht="12.75" x14ac:dyDescent="0.2">
      <c r="A63" s="392" t="s">
        <v>266</v>
      </c>
      <c r="B63" s="387" t="s">
        <v>271</v>
      </c>
      <c r="C63" s="390" t="s">
        <v>181</v>
      </c>
      <c r="D63" s="387" t="s">
        <v>272</v>
      </c>
      <c r="E63" s="377">
        <v>10201</v>
      </c>
      <c r="F63" s="387" t="s">
        <v>272</v>
      </c>
      <c r="G63" s="495">
        <v>10201</v>
      </c>
      <c r="H63" s="498">
        <v>1.22</v>
      </c>
    </row>
    <row r="64" spans="1:8" s="5" customFormat="1" ht="12.75" x14ac:dyDescent="0.2">
      <c r="A64" s="392" t="s">
        <v>266</v>
      </c>
      <c r="B64" s="392" t="s">
        <v>273</v>
      </c>
      <c r="C64" s="390" t="s">
        <v>181</v>
      </c>
      <c r="D64" s="392" t="s">
        <v>273</v>
      </c>
      <c r="E64" s="377">
        <v>10301</v>
      </c>
      <c r="F64" s="392" t="s">
        <v>273</v>
      </c>
      <c r="G64" s="495">
        <v>10301</v>
      </c>
      <c r="H64" s="498">
        <v>0.85</v>
      </c>
    </row>
    <row r="65" spans="1:8" s="5" customFormat="1" ht="12.75" x14ac:dyDescent="0.2">
      <c r="A65" s="392" t="s">
        <v>274</v>
      </c>
      <c r="B65" s="387" t="s">
        <v>275</v>
      </c>
      <c r="C65" s="390" t="s">
        <v>181</v>
      </c>
      <c r="D65" s="387" t="s">
        <v>275</v>
      </c>
      <c r="E65" s="377">
        <v>11101</v>
      </c>
      <c r="F65" s="387" t="s">
        <v>275</v>
      </c>
      <c r="G65" s="495">
        <v>11101</v>
      </c>
      <c r="H65" s="498">
        <v>1</v>
      </c>
    </row>
    <row r="66" spans="1:8" s="5" customFormat="1" ht="12.75" x14ac:dyDescent="0.2">
      <c r="A66" s="392" t="s">
        <v>276</v>
      </c>
      <c r="B66" s="392" t="s">
        <v>276</v>
      </c>
      <c r="C66" s="390" t="s">
        <v>181</v>
      </c>
      <c r="D66" s="392" t="s">
        <v>277</v>
      </c>
      <c r="E66" s="377">
        <v>12101</v>
      </c>
      <c r="F66" s="193" t="s">
        <v>277</v>
      </c>
      <c r="G66" s="495">
        <v>12101</v>
      </c>
      <c r="H66" s="498">
        <v>0.8</v>
      </c>
    </row>
    <row r="67" spans="1:8" s="5" customFormat="1" ht="12.75" x14ac:dyDescent="0.2">
      <c r="A67" s="392" t="s">
        <v>278</v>
      </c>
      <c r="B67" s="392" t="s">
        <v>279</v>
      </c>
      <c r="C67" s="390" t="s">
        <v>280</v>
      </c>
      <c r="D67" s="392" t="s">
        <v>280</v>
      </c>
      <c r="E67" s="377">
        <v>13001</v>
      </c>
      <c r="F67" s="392" t="s">
        <v>279</v>
      </c>
      <c r="G67" s="495">
        <v>13101</v>
      </c>
      <c r="H67" s="498">
        <v>1.24</v>
      </c>
    </row>
    <row r="68" spans="1:8" s="5" customFormat="1" ht="12.75" x14ac:dyDescent="0.2">
      <c r="A68" s="392" t="s">
        <v>278</v>
      </c>
      <c r="B68" s="392" t="s">
        <v>279</v>
      </c>
      <c r="C68" s="390" t="s">
        <v>280</v>
      </c>
      <c r="D68" s="392" t="s">
        <v>280</v>
      </c>
      <c r="E68" s="377">
        <v>13001</v>
      </c>
      <c r="F68" s="392" t="s">
        <v>281</v>
      </c>
      <c r="G68" s="495">
        <v>13102</v>
      </c>
      <c r="H68" s="498">
        <v>0.72</v>
      </c>
    </row>
    <row r="69" spans="1:8" s="5" customFormat="1" ht="12.75" x14ac:dyDescent="0.2">
      <c r="A69" s="392" t="s">
        <v>278</v>
      </c>
      <c r="B69" s="392" t="s">
        <v>279</v>
      </c>
      <c r="C69" s="390" t="s">
        <v>280</v>
      </c>
      <c r="D69" s="392" t="s">
        <v>280</v>
      </c>
      <c r="E69" s="377">
        <v>13001</v>
      </c>
      <c r="F69" s="392" t="s">
        <v>282</v>
      </c>
      <c r="G69" s="495">
        <v>13103</v>
      </c>
      <c r="H69" s="498">
        <v>0.72</v>
      </c>
    </row>
    <row r="70" spans="1:8" s="5" customFormat="1" ht="12.75" x14ac:dyDescent="0.2">
      <c r="A70" s="392" t="s">
        <v>278</v>
      </c>
      <c r="B70" s="392" t="s">
        <v>279</v>
      </c>
      <c r="C70" s="390" t="s">
        <v>280</v>
      </c>
      <c r="D70" s="392" t="s">
        <v>280</v>
      </c>
      <c r="E70" s="377">
        <v>13001</v>
      </c>
      <c r="F70" s="392" t="s">
        <v>283</v>
      </c>
      <c r="G70" s="495">
        <v>13104</v>
      </c>
      <c r="H70" s="498">
        <v>0.97</v>
      </c>
    </row>
    <row r="71" spans="1:8" s="5" customFormat="1" ht="12.75" x14ac:dyDescent="0.2">
      <c r="A71" s="392" t="s">
        <v>278</v>
      </c>
      <c r="B71" s="392" t="s">
        <v>279</v>
      </c>
      <c r="C71" s="390" t="s">
        <v>280</v>
      </c>
      <c r="D71" s="392" t="s">
        <v>280</v>
      </c>
      <c r="E71" s="377">
        <v>13001</v>
      </c>
      <c r="F71" s="392" t="s">
        <v>284</v>
      </c>
      <c r="G71" s="495">
        <v>13105</v>
      </c>
      <c r="H71" s="498">
        <v>1.03</v>
      </c>
    </row>
    <row r="72" spans="1:8" s="5" customFormat="1" ht="12.75" x14ac:dyDescent="0.2">
      <c r="A72" s="392" t="s">
        <v>278</v>
      </c>
      <c r="B72" s="392" t="s">
        <v>279</v>
      </c>
      <c r="C72" s="390" t="s">
        <v>280</v>
      </c>
      <c r="D72" s="392" t="s">
        <v>280</v>
      </c>
      <c r="E72" s="377">
        <v>13001</v>
      </c>
      <c r="F72" s="392" t="s">
        <v>285</v>
      </c>
      <c r="G72" s="495">
        <v>13106</v>
      </c>
      <c r="H72" s="498">
        <v>1.07</v>
      </c>
    </row>
    <row r="73" spans="1:8" s="5" customFormat="1" ht="12.75" x14ac:dyDescent="0.2">
      <c r="A73" s="392" t="s">
        <v>278</v>
      </c>
      <c r="B73" s="392" t="s">
        <v>279</v>
      </c>
      <c r="C73" s="390" t="s">
        <v>280</v>
      </c>
      <c r="D73" s="392" t="s">
        <v>280</v>
      </c>
      <c r="E73" s="377">
        <v>13001</v>
      </c>
      <c r="F73" s="392" t="s">
        <v>286</v>
      </c>
      <c r="G73" s="495">
        <v>13107</v>
      </c>
      <c r="H73" s="498">
        <v>0.35</v>
      </c>
    </row>
    <row r="74" spans="1:8" s="5" customFormat="1" ht="12.75" x14ac:dyDescent="0.2">
      <c r="A74" s="392" t="s">
        <v>278</v>
      </c>
      <c r="B74" s="392" t="s">
        <v>279</v>
      </c>
      <c r="C74" s="390" t="s">
        <v>280</v>
      </c>
      <c r="D74" s="392" t="s">
        <v>280</v>
      </c>
      <c r="E74" s="377">
        <v>13001</v>
      </c>
      <c r="F74" s="392" t="s">
        <v>287</v>
      </c>
      <c r="G74" s="495">
        <v>13108</v>
      </c>
      <c r="H74" s="498">
        <v>1.1599999999999999</v>
      </c>
    </row>
    <row r="75" spans="1:8" s="5" customFormat="1" ht="12.75" x14ac:dyDescent="0.2">
      <c r="A75" s="392" t="s">
        <v>278</v>
      </c>
      <c r="B75" s="392" t="s">
        <v>279</v>
      </c>
      <c r="C75" s="390" t="s">
        <v>280</v>
      </c>
      <c r="D75" s="392" t="s">
        <v>280</v>
      </c>
      <c r="E75" s="377">
        <v>13001</v>
      </c>
      <c r="F75" s="392" t="s">
        <v>288</v>
      </c>
      <c r="G75" s="495">
        <v>13109</v>
      </c>
      <c r="H75" s="498">
        <v>1.33</v>
      </c>
    </row>
    <row r="76" spans="1:8" s="5" customFormat="1" ht="12.75" x14ac:dyDescent="0.2">
      <c r="A76" s="392" t="s">
        <v>278</v>
      </c>
      <c r="B76" s="392" t="s">
        <v>279</v>
      </c>
      <c r="C76" s="390" t="s">
        <v>280</v>
      </c>
      <c r="D76" s="392" t="s">
        <v>280</v>
      </c>
      <c r="E76" s="377">
        <v>13001</v>
      </c>
      <c r="F76" s="392" t="s">
        <v>289</v>
      </c>
      <c r="G76" s="495">
        <v>13110</v>
      </c>
      <c r="H76" s="498">
        <v>0.9</v>
      </c>
    </row>
    <row r="77" spans="1:8" s="5" customFormat="1" ht="12.75" x14ac:dyDescent="0.2">
      <c r="A77" s="392" t="s">
        <v>278</v>
      </c>
      <c r="B77" s="392" t="s">
        <v>279</v>
      </c>
      <c r="C77" s="390" t="s">
        <v>280</v>
      </c>
      <c r="D77" s="392" t="s">
        <v>280</v>
      </c>
      <c r="E77" s="377">
        <v>13001</v>
      </c>
      <c r="F77" s="392" t="s">
        <v>290</v>
      </c>
      <c r="G77" s="495">
        <v>13111</v>
      </c>
      <c r="H77" s="498">
        <v>0.91</v>
      </c>
    </row>
    <row r="78" spans="1:8" s="5" customFormat="1" ht="12.75" x14ac:dyDescent="0.2">
      <c r="A78" s="392" t="s">
        <v>278</v>
      </c>
      <c r="B78" s="392" t="s">
        <v>279</v>
      </c>
      <c r="C78" s="390" t="s">
        <v>280</v>
      </c>
      <c r="D78" s="392" t="s">
        <v>280</v>
      </c>
      <c r="E78" s="377">
        <v>13001</v>
      </c>
      <c r="F78" s="392" t="s">
        <v>291</v>
      </c>
      <c r="G78" s="495">
        <v>13112</v>
      </c>
      <c r="H78" s="498">
        <v>0.82</v>
      </c>
    </row>
    <row r="79" spans="1:8" s="5" customFormat="1" ht="12.75" x14ac:dyDescent="0.2">
      <c r="A79" s="392" t="s">
        <v>278</v>
      </c>
      <c r="B79" s="392" t="s">
        <v>279</v>
      </c>
      <c r="C79" s="390" t="s">
        <v>280</v>
      </c>
      <c r="D79" s="392" t="s">
        <v>280</v>
      </c>
      <c r="E79" s="377">
        <v>13001</v>
      </c>
      <c r="F79" s="392" t="s">
        <v>292</v>
      </c>
      <c r="G79" s="495">
        <v>13113</v>
      </c>
      <c r="H79" s="498">
        <v>0.56999999999999995</v>
      </c>
    </row>
    <row r="80" spans="1:8" s="5" customFormat="1" ht="12.75" x14ac:dyDescent="0.2">
      <c r="A80" s="392" t="s">
        <v>278</v>
      </c>
      <c r="B80" s="392" t="s">
        <v>279</v>
      </c>
      <c r="C80" s="390" t="s">
        <v>280</v>
      </c>
      <c r="D80" s="392" t="s">
        <v>280</v>
      </c>
      <c r="E80" s="377">
        <v>13001</v>
      </c>
      <c r="F80" s="392" t="s">
        <v>293</v>
      </c>
      <c r="G80" s="495">
        <v>13114</v>
      </c>
      <c r="H80" s="498">
        <v>0.22</v>
      </c>
    </row>
    <row r="81" spans="1:8" s="5" customFormat="1" ht="12.75" x14ac:dyDescent="0.2">
      <c r="A81" s="392" t="s">
        <v>278</v>
      </c>
      <c r="B81" s="392" t="s">
        <v>279</v>
      </c>
      <c r="C81" s="390" t="s">
        <v>280</v>
      </c>
      <c r="D81" s="392" t="s">
        <v>280</v>
      </c>
      <c r="E81" s="377">
        <v>13001</v>
      </c>
      <c r="F81" s="392" t="s">
        <v>294</v>
      </c>
      <c r="G81" s="495">
        <v>13115</v>
      </c>
      <c r="H81" s="498">
        <v>0.33</v>
      </c>
    </row>
    <row r="82" spans="1:8" s="5" customFormat="1" ht="12.75" x14ac:dyDescent="0.2">
      <c r="A82" s="392" t="s">
        <v>278</v>
      </c>
      <c r="B82" s="392" t="s">
        <v>279</v>
      </c>
      <c r="C82" s="390" t="s">
        <v>280</v>
      </c>
      <c r="D82" s="392" t="s">
        <v>280</v>
      </c>
      <c r="E82" s="377">
        <v>13001</v>
      </c>
      <c r="F82" s="392" t="s">
        <v>295</v>
      </c>
      <c r="G82" s="495">
        <v>13116</v>
      </c>
      <c r="H82" s="498">
        <v>0.67</v>
      </c>
    </row>
    <row r="83" spans="1:8" s="5" customFormat="1" ht="12.75" x14ac:dyDescent="0.2">
      <c r="A83" s="392" t="s">
        <v>278</v>
      </c>
      <c r="B83" s="392" t="s">
        <v>279</v>
      </c>
      <c r="C83" s="390" t="s">
        <v>280</v>
      </c>
      <c r="D83" s="392" t="s">
        <v>280</v>
      </c>
      <c r="E83" s="377">
        <v>13001</v>
      </c>
      <c r="F83" s="392" t="s">
        <v>296</v>
      </c>
      <c r="G83" s="495">
        <v>13117</v>
      </c>
      <c r="H83" s="498">
        <v>0.76</v>
      </c>
    </row>
    <row r="84" spans="1:8" s="5" customFormat="1" ht="12.75" x14ac:dyDescent="0.2">
      <c r="A84" s="392" t="s">
        <v>278</v>
      </c>
      <c r="B84" s="392" t="s">
        <v>279</v>
      </c>
      <c r="C84" s="390" t="s">
        <v>280</v>
      </c>
      <c r="D84" s="392" t="s">
        <v>280</v>
      </c>
      <c r="E84" s="377">
        <v>13001</v>
      </c>
      <c r="F84" s="392" t="s">
        <v>297</v>
      </c>
      <c r="G84" s="495">
        <v>13118</v>
      </c>
      <c r="H84" s="498">
        <v>0.67</v>
      </c>
    </row>
    <row r="85" spans="1:8" s="5" customFormat="1" ht="12.75" x14ac:dyDescent="0.2">
      <c r="A85" s="392" t="s">
        <v>278</v>
      </c>
      <c r="B85" s="392" t="s">
        <v>279</v>
      </c>
      <c r="C85" s="390" t="s">
        <v>280</v>
      </c>
      <c r="D85" s="392" t="s">
        <v>280</v>
      </c>
      <c r="E85" s="377">
        <v>13001</v>
      </c>
      <c r="F85" s="392" t="s">
        <v>298</v>
      </c>
      <c r="G85" s="495">
        <v>13119</v>
      </c>
      <c r="H85" s="498">
        <v>0.89</v>
      </c>
    </row>
    <row r="86" spans="1:8" s="5" customFormat="1" ht="12.75" x14ac:dyDescent="0.2">
      <c r="A86" s="392" t="s">
        <v>278</v>
      </c>
      <c r="B86" s="392" t="s">
        <v>279</v>
      </c>
      <c r="C86" s="390" t="s">
        <v>280</v>
      </c>
      <c r="D86" s="392" t="s">
        <v>280</v>
      </c>
      <c r="E86" s="377">
        <v>13001</v>
      </c>
      <c r="F86" s="392" t="s">
        <v>299</v>
      </c>
      <c r="G86" s="495">
        <v>13120</v>
      </c>
      <c r="H86" s="498">
        <v>0.7</v>
      </c>
    </row>
    <row r="87" spans="1:8" s="5" customFormat="1" ht="12.75" x14ac:dyDescent="0.2">
      <c r="A87" s="392" t="s">
        <v>278</v>
      </c>
      <c r="B87" s="392" t="s">
        <v>279</v>
      </c>
      <c r="C87" s="390" t="s">
        <v>280</v>
      </c>
      <c r="D87" s="392" t="s">
        <v>280</v>
      </c>
      <c r="E87" s="377">
        <v>13001</v>
      </c>
      <c r="F87" s="392" t="s">
        <v>300</v>
      </c>
      <c r="G87" s="495">
        <v>13121</v>
      </c>
      <c r="H87" s="498">
        <v>0.93</v>
      </c>
    </row>
    <row r="88" spans="1:8" s="5" customFormat="1" ht="12.75" x14ac:dyDescent="0.2">
      <c r="A88" s="392" t="s">
        <v>278</v>
      </c>
      <c r="B88" s="392" t="s">
        <v>279</v>
      </c>
      <c r="C88" s="390" t="s">
        <v>280</v>
      </c>
      <c r="D88" s="392" t="s">
        <v>280</v>
      </c>
      <c r="E88" s="377">
        <v>13001</v>
      </c>
      <c r="F88" s="392" t="s">
        <v>301</v>
      </c>
      <c r="G88" s="495">
        <v>13122</v>
      </c>
      <c r="H88" s="498">
        <v>0.56000000000000005</v>
      </c>
    </row>
    <row r="89" spans="1:8" s="5" customFormat="1" ht="12.75" x14ac:dyDescent="0.2">
      <c r="A89" s="392" t="s">
        <v>278</v>
      </c>
      <c r="B89" s="392" t="s">
        <v>279</v>
      </c>
      <c r="C89" s="390" t="s">
        <v>280</v>
      </c>
      <c r="D89" s="392" t="s">
        <v>280</v>
      </c>
      <c r="E89" s="377">
        <v>13001</v>
      </c>
      <c r="F89" s="392" t="s">
        <v>302</v>
      </c>
      <c r="G89" s="495">
        <v>13123</v>
      </c>
      <c r="H89" s="498">
        <v>0.76</v>
      </c>
    </row>
    <row r="90" spans="1:8" s="5" customFormat="1" ht="12.75" x14ac:dyDescent="0.2">
      <c r="A90" s="392" t="s">
        <v>278</v>
      </c>
      <c r="B90" s="392" t="s">
        <v>279</v>
      </c>
      <c r="C90" s="390" t="s">
        <v>280</v>
      </c>
      <c r="D90" s="392" t="s">
        <v>280</v>
      </c>
      <c r="E90" s="377">
        <v>13001</v>
      </c>
      <c r="F90" s="392" t="s">
        <v>303</v>
      </c>
      <c r="G90" s="495">
        <v>13124</v>
      </c>
      <c r="H90" s="498">
        <v>0.72</v>
      </c>
    </row>
    <row r="91" spans="1:8" s="5" customFormat="1" ht="12.75" x14ac:dyDescent="0.2">
      <c r="A91" s="392" t="s">
        <v>278</v>
      </c>
      <c r="B91" s="392" t="s">
        <v>279</v>
      </c>
      <c r="C91" s="390" t="s">
        <v>280</v>
      </c>
      <c r="D91" s="392" t="s">
        <v>280</v>
      </c>
      <c r="E91" s="377">
        <v>13001</v>
      </c>
      <c r="F91" s="392" t="s">
        <v>304</v>
      </c>
      <c r="G91" s="495">
        <v>13125</v>
      </c>
      <c r="H91" s="498">
        <v>0.83</v>
      </c>
    </row>
    <row r="92" spans="1:8" s="5" customFormat="1" ht="12.75" x14ac:dyDescent="0.2">
      <c r="A92" s="392" t="s">
        <v>278</v>
      </c>
      <c r="B92" s="392" t="s">
        <v>279</v>
      </c>
      <c r="C92" s="390" t="s">
        <v>280</v>
      </c>
      <c r="D92" s="392" t="s">
        <v>280</v>
      </c>
      <c r="E92" s="377">
        <v>13001</v>
      </c>
      <c r="F92" s="392" t="s">
        <v>305</v>
      </c>
      <c r="G92" s="495">
        <v>13126</v>
      </c>
      <c r="H92" s="498">
        <v>1.22</v>
      </c>
    </row>
    <row r="93" spans="1:8" s="5" customFormat="1" ht="12.75" x14ac:dyDescent="0.2">
      <c r="A93" s="392" t="s">
        <v>278</v>
      </c>
      <c r="B93" s="392" t="s">
        <v>279</v>
      </c>
      <c r="C93" s="390" t="s">
        <v>280</v>
      </c>
      <c r="D93" s="392" t="s">
        <v>280</v>
      </c>
      <c r="E93" s="377">
        <v>13001</v>
      </c>
      <c r="F93" s="392" t="s">
        <v>306</v>
      </c>
      <c r="G93" s="495">
        <v>13127</v>
      </c>
      <c r="H93" s="498">
        <v>0.91</v>
      </c>
    </row>
    <row r="94" spans="1:8" s="5" customFormat="1" ht="12.75" x14ac:dyDescent="0.2">
      <c r="A94" s="392" t="s">
        <v>278</v>
      </c>
      <c r="B94" s="392" t="s">
        <v>279</v>
      </c>
      <c r="C94" s="390" t="s">
        <v>280</v>
      </c>
      <c r="D94" s="392" t="s">
        <v>280</v>
      </c>
      <c r="E94" s="377">
        <v>13001</v>
      </c>
      <c r="F94" s="392" t="s">
        <v>307</v>
      </c>
      <c r="G94" s="495">
        <v>13128</v>
      </c>
      <c r="H94" s="498">
        <v>0.81</v>
      </c>
    </row>
    <row r="95" spans="1:8" s="5" customFormat="1" ht="12.75" x14ac:dyDescent="0.2">
      <c r="A95" s="392" t="s">
        <v>278</v>
      </c>
      <c r="B95" s="392" t="s">
        <v>279</v>
      </c>
      <c r="C95" s="390" t="s">
        <v>280</v>
      </c>
      <c r="D95" s="392" t="s">
        <v>280</v>
      </c>
      <c r="E95" s="377">
        <v>13001</v>
      </c>
      <c r="F95" s="392" t="s">
        <v>308</v>
      </c>
      <c r="G95" s="495">
        <v>13129</v>
      </c>
      <c r="H95" s="498">
        <v>0.64</v>
      </c>
    </row>
    <row r="96" spans="1:8" s="5" customFormat="1" ht="12.75" x14ac:dyDescent="0.2">
      <c r="A96" s="392" t="s">
        <v>278</v>
      </c>
      <c r="B96" s="392" t="s">
        <v>279</v>
      </c>
      <c r="C96" s="390" t="s">
        <v>280</v>
      </c>
      <c r="D96" s="392" t="s">
        <v>280</v>
      </c>
      <c r="E96" s="377">
        <v>13001</v>
      </c>
      <c r="F96" s="392" t="s">
        <v>309</v>
      </c>
      <c r="G96" s="495">
        <v>13130</v>
      </c>
      <c r="H96" s="498">
        <v>1.1200000000000001</v>
      </c>
    </row>
    <row r="97" spans="1:8" s="5" customFormat="1" ht="12.75" x14ac:dyDescent="0.2">
      <c r="A97" s="392" t="s">
        <v>278</v>
      </c>
      <c r="B97" s="392" t="s">
        <v>279</v>
      </c>
      <c r="C97" s="390" t="s">
        <v>280</v>
      </c>
      <c r="D97" s="392" t="s">
        <v>280</v>
      </c>
      <c r="E97" s="377">
        <v>13001</v>
      </c>
      <c r="F97" s="392" t="s">
        <v>310</v>
      </c>
      <c r="G97" s="495">
        <v>13131</v>
      </c>
      <c r="H97" s="498">
        <v>0.88</v>
      </c>
    </row>
    <row r="98" spans="1:8" s="5" customFormat="1" ht="12.75" x14ac:dyDescent="0.2">
      <c r="A98" s="392" t="s">
        <v>278</v>
      </c>
      <c r="B98" s="392" t="s">
        <v>279</v>
      </c>
      <c r="C98" s="390" t="s">
        <v>280</v>
      </c>
      <c r="D98" s="392" t="s">
        <v>280</v>
      </c>
      <c r="E98" s="377">
        <v>13001</v>
      </c>
      <c r="F98" s="392" t="s">
        <v>311</v>
      </c>
      <c r="G98" s="495">
        <v>13132</v>
      </c>
      <c r="H98" s="498">
        <v>0.2</v>
      </c>
    </row>
    <row r="99" spans="1:8" s="5" customFormat="1" ht="12.75" x14ac:dyDescent="0.2">
      <c r="A99" s="392" t="s">
        <v>278</v>
      </c>
      <c r="B99" s="392" t="s">
        <v>312</v>
      </c>
      <c r="C99" s="390" t="s">
        <v>280</v>
      </c>
      <c r="D99" s="392" t="s">
        <v>280</v>
      </c>
      <c r="E99" s="377">
        <v>13001</v>
      </c>
      <c r="F99" s="392" t="s">
        <v>313</v>
      </c>
      <c r="G99" s="495">
        <v>13201</v>
      </c>
      <c r="H99" s="498">
        <v>0.8</v>
      </c>
    </row>
    <row r="100" spans="1:8" s="5" customFormat="1" ht="12.75" x14ac:dyDescent="0.2">
      <c r="A100" s="392" t="s">
        <v>278</v>
      </c>
      <c r="B100" s="392" t="s">
        <v>312</v>
      </c>
      <c r="C100" s="390" t="s">
        <v>280</v>
      </c>
      <c r="D100" s="392" t="s">
        <v>280</v>
      </c>
      <c r="E100" s="377">
        <v>13001</v>
      </c>
      <c r="F100" s="392" t="s">
        <v>314</v>
      </c>
      <c r="G100" s="495">
        <v>13202</v>
      </c>
      <c r="H100" s="498">
        <v>0.7</v>
      </c>
    </row>
    <row r="101" spans="1:8" s="5" customFormat="1" ht="12.75" x14ac:dyDescent="0.2">
      <c r="A101" s="392" t="s">
        <v>278</v>
      </c>
      <c r="B101" s="392" t="s">
        <v>312</v>
      </c>
      <c r="C101" s="390" t="s">
        <v>280</v>
      </c>
      <c r="D101" s="392" t="s">
        <v>280</v>
      </c>
      <c r="E101" s="377">
        <v>13001</v>
      </c>
      <c r="F101" s="392" t="s">
        <v>315</v>
      </c>
      <c r="G101" s="495">
        <v>13203</v>
      </c>
      <c r="H101" s="498">
        <v>0.85</v>
      </c>
    </row>
    <row r="102" spans="1:8" s="5" customFormat="1" ht="12.75" x14ac:dyDescent="0.2">
      <c r="A102" s="392" t="s">
        <v>278</v>
      </c>
      <c r="B102" s="392" t="s">
        <v>316</v>
      </c>
      <c r="C102" s="390" t="s">
        <v>280</v>
      </c>
      <c r="D102" s="392" t="s">
        <v>280</v>
      </c>
      <c r="E102" s="377">
        <v>13001</v>
      </c>
      <c r="F102" s="392" t="s">
        <v>317</v>
      </c>
      <c r="G102" s="495">
        <v>13301</v>
      </c>
      <c r="H102" s="498">
        <v>0.63</v>
      </c>
    </row>
    <row r="103" spans="1:8" s="5" customFormat="1" ht="12.75" x14ac:dyDescent="0.2">
      <c r="A103" s="392" t="s">
        <v>278</v>
      </c>
      <c r="B103" s="392" t="s">
        <v>316</v>
      </c>
      <c r="C103" s="390" t="s">
        <v>280</v>
      </c>
      <c r="D103" s="392" t="s">
        <v>280</v>
      </c>
      <c r="E103" s="377">
        <v>13001</v>
      </c>
      <c r="F103" s="392" t="s">
        <v>318</v>
      </c>
      <c r="G103" s="495">
        <v>13302</v>
      </c>
      <c r="H103" s="498">
        <v>0.75</v>
      </c>
    </row>
    <row r="104" spans="1:8" s="5" customFormat="1" ht="12.75" x14ac:dyDescent="0.2">
      <c r="A104" s="392" t="s">
        <v>278</v>
      </c>
      <c r="B104" s="392" t="s">
        <v>316</v>
      </c>
      <c r="C104" s="390" t="s">
        <v>280</v>
      </c>
      <c r="D104" s="392" t="s">
        <v>280</v>
      </c>
      <c r="E104" s="377">
        <v>13001</v>
      </c>
      <c r="F104" s="392" t="s">
        <v>319</v>
      </c>
      <c r="G104" s="495">
        <v>13303</v>
      </c>
      <c r="H104" s="498">
        <v>0.97</v>
      </c>
    </row>
    <row r="105" spans="1:8" s="5" customFormat="1" ht="12.75" x14ac:dyDescent="0.2">
      <c r="A105" s="392" t="s">
        <v>278</v>
      </c>
      <c r="B105" s="392" t="s">
        <v>320</v>
      </c>
      <c r="C105" s="390" t="s">
        <v>280</v>
      </c>
      <c r="D105" s="392" t="s">
        <v>280</v>
      </c>
      <c r="E105" s="377">
        <v>13001</v>
      </c>
      <c r="F105" s="392" t="s">
        <v>321</v>
      </c>
      <c r="G105" s="495">
        <v>13401</v>
      </c>
      <c r="H105" s="498">
        <v>1.07</v>
      </c>
    </row>
    <row r="106" spans="1:8" s="5" customFormat="1" ht="12.75" x14ac:dyDescent="0.2">
      <c r="A106" s="392" t="s">
        <v>278</v>
      </c>
      <c r="B106" s="392" t="s">
        <v>320</v>
      </c>
      <c r="C106" s="390" t="s">
        <v>280</v>
      </c>
      <c r="D106" s="392" t="s">
        <v>280</v>
      </c>
      <c r="E106" s="377">
        <v>13001</v>
      </c>
      <c r="F106" s="392" t="s">
        <v>322</v>
      </c>
      <c r="G106" s="495">
        <v>13402</v>
      </c>
      <c r="H106" s="498">
        <v>0.7</v>
      </c>
    </row>
    <row r="107" spans="1:8" s="5" customFormat="1" ht="12.75" x14ac:dyDescent="0.2">
      <c r="A107" s="392" t="s">
        <v>278</v>
      </c>
      <c r="B107" s="392" t="s">
        <v>320</v>
      </c>
      <c r="C107" s="390" t="s">
        <v>280</v>
      </c>
      <c r="D107" s="392" t="s">
        <v>280</v>
      </c>
      <c r="E107" s="377">
        <v>13001</v>
      </c>
      <c r="F107" s="392" t="s">
        <v>323</v>
      </c>
      <c r="G107" s="495">
        <v>13403</v>
      </c>
      <c r="H107" s="498">
        <v>0.57999999999999996</v>
      </c>
    </row>
    <row r="108" spans="1:8" s="5" customFormat="1" ht="12.75" x14ac:dyDescent="0.2">
      <c r="A108" s="392" t="s">
        <v>278</v>
      </c>
      <c r="B108" s="392" t="s">
        <v>320</v>
      </c>
      <c r="C108" s="390" t="s">
        <v>280</v>
      </c>
      <c r="D108" s="392" t="s">
        <v>280</v>
      </c>
      <c r="E108" s="377">
        <v>13001</v>
      </c>
      <c r="F108" s="392" t="s">
        <v>324</v>
      </c>
      <c r="G108" s="495">
        <v>13404</v>
      </c>
      <c r="H108" s="498">
        <v>1</v>
      </c>
    </row>
    <row r="109" spans="1:8" s="5" customFormat="1" ht="12.75" x14ac:dyDescent="0.2">
      <c r="A109" s="392" t="s">
        <v>278</v>
      </c>
      <c r="B109" s="392" t="s">
        <v>325</v>
      </c>
      <c r="C109" s="390" t="s">
        <v>181</v>
      </c>
      <c r="D109" s="392" t="s">
        <v>325</v>
      </c>
      <c r="E109" s="377">
        <v>13501</v>
      </c>
      <c r="F109" s="193" t="s">
        <v>325</v>
      </c>
      <c r="G109" s="495">
        <v>13501</v>
      </c>
      <c r="H109" s="498">
        <v>0.85</v>
      </c>
    </row>
    <row r="110" spans="1:8" s="5" customFormat="1" ht="12.75" x14ac:dyDescent="0.2">
      <c r="A110" s="392" t="s">
        <v>278</v>
      </c>
      <c r="B110" s="392" t="s">
        <v>326</v>
      </c>
      <c r="C110" s="390" t="s">
        <v>280</v>
      </c>
      <c r="D110" s="392" t="s">
        <v>280</v>
      </c>
      <c r="E110" s="377">
        <v>13001</v>
      </c>
      <c r="F110" s="392" t="s">
        <v>326</v>
      </c>
      <c r="G110" s="495">
        <v>13601</v>
      </c>
      <c r="H110" s="498">
        <v>1.06</v>
      </c>
    </row>
    <row r="111" spans="1:8" s="5" customFormat="1" ht="12.75" x14ac:dyDescent="0.2">
      <c r="A111" s="392" t="s">
        <v>278</v>
      </c>
      <c r="B111" s="392" t="s">
        <v>326</v>
      </c>
      <c r="C111" s="390" t="s">
        <v>280</v>
      </c>
      <c r="D111" s="392" t="s">
        <v>280</v>
      </c>
      <c r="E111" s="377">
        <v>13001</v>
      </c>
      <c r="F111" s="392" t="s">
        <v>327</v>
      </c>
      <c r="G111" s="495">
        <v>13602</v>
      </c>
      <c r="H111" s="498">
        <v>0.91</v>
      </c>
    </row>
    <row r="112" spans="1:8" s="5" customFormat="1" ht="12.75" x14ac:dyDescent="0.2">
      <c r="A112" s="392" t="s">
        <v>278</v>
      </c>
      <c r="B112" s="392" t="s">
        <v>326</v>
      </c>
      <c r="C112" s="390" t="s">
        <v>280</v>
      </c>
      <c r="D112" s="392" t="s">
        <v>280</v>
      </c>
      <c r="E112" s="377">
        <v>13001</v>
      </c>
      <c r="F112" s="392" t="s">
        <v>328</v>
      </c>
      <c r="G112" s="495">
        <v>13603</v>
      </c>
      <c r="H112" s="498">
        <v>0.8</v>
      </c>
    </row>
    <row r="113" spans="1:8" s="5" customFormat="1" ht="12.75" x14ac:dyDescent="0.2">
      <c r="A113" s="392" t="s">
        <v>278</v>
      </c>
      <c r="B113" s="392" t="s">
        <v>326</v>
      </c>
      <c r="C113" s="390" t="s">
        <v>280</v>
      </c>
      <c r="D113" s="392" t="s">
        <v>280</v>
      </c>
      <c r="E113" s="377">
        <v>13001</v>
      </c>
      <c r="F113" s="392" t="s">
        <v>329</v>
      </c>
      <c r="G113" s="495">
        <v>13604</v>
      </c>
      <c r="H113" s="498">
        <v>0.98</v>
      </c>
    </row>
    <row r="114" spans="1:8" s="5" customFormat="1" ht="12.75" x14ac:dyDescent="0.2">
      <c r="A114" s="392" t="s">
        <v>278</v>
      </c>
      <c r="B114" s="392" t="s">
        <v>326</v>
      </c>
      <c r="C114" s="390" t="s">
        <v>280</v>
      </c>
      <c r="D114" s="392" t="s">
        <v>280</v>
      </c>
      <c r="E114" s="377">
        <v>13001</v>
      </c>
      <c r="F114" s="392" t="s">
        <v>330</v>
      </c>
      <c r="G114" s="495">
        <v>13605</v>
      </c>
      <c r="H114" s="498">
        <v>0.84</v>
      </c>
    </row>
    <row r="115" spans="1:8" s="5" customFormat="1" ht="12.75" x14ac:dyDescent="0.2">
      <c r="A115" s="392" t="s">
        <v>331</v>
      </c>
      <c r="B115" s="392" t="s">
        <v>332</v>
      </c>
      <c r="C115" s="390" t="s">
        <v>181</v>
      </c>
      <c r="D115" s="392" t="s">
        <v>332</v>
      </c>
      <c r="E115" s="377">
        <v>14101</v>
      </c>
      <c r="F115" s="392" t="s">
        <v>332</v>
      </c>
      <c r="G115" s="495">
        <v>14101</v>
      </c>
      <c r="H115" s="498">
        <v>0.88</v>
      </c>
    </row>
    <row r="116" spans="1:8" s="5" customFormat="1" ht="12.75" x14ac:dyDescent="0.2">
      <c r="A116" s="392" t="s">
        <v>333</v>
      </c>
      <c r="B116" s="392" t="s">
        <v>334</v>
      </c>
      <c r="C116" s="390" t="s">
        <v>181</v>
      </c>
      <c r="D116" s="392" t="s">
        <v>334</v>
      </c>
      <c r="E116" s="377">
        <v>15101</v>
      </c>
      <c r="F116" s="392" t="s">
        <v>334</v>
      </c>
      <c r="G116" s="495">
        <v>15101</v>
      </c>
      <c r="H116" s="498">
        <v>0.92</v>
      </c>
    </row>
    <row r="117" spans="1:8" s="5" customFormat="1" ht="12.75" x14ac:dyDescent="0.2">
      <c r="A117" s="392" t="s">
        <v>335</v>
      </c>
      <c r="B117" s="403" t="s">
        <v>336</v>
      </c>
      <c r="C117" s="390" t="s">
        <v>181</v>
      </c>
      <c r="D117" s="392" t="s">
        <v>337</v>
      </c>
      <c r="E117" s="377">
        <v>16101</v>
      </c>
      <c r="F117" s="392" t="s">
        <v>338</v>
      </c>
      <c r="G117" s="495">
        <v>16101</v>
      </c>
      <c r="H117" s="498">
        <v>0.97</v>
      </c>
    </row>
    <row r="118" spans="1:8" s="5" customFormat="1" ht="12.75" x14ac:dyDescent="0.2">
      <c r="A118" s="392" t="s">
        <v>335</v>
      </c>
      <c r="B118" s="403" t="s">
        <v>336</v>
      </c>
      <c r="C118" s="390" t="s">
        <v>181</v>
      </c>
      <c r="D118" s="392" t="s">
        <v>337</v>
      </c>
      <c r="E118" s="377">
        <v>16101</v>
      </c>
      <c r="F118" s="392" t="s">
        <v>339</v>
      </c>
      <c r="G118" s="495">
        <v>16103</v>
      </c>
      <c r="H118" s="498">
        <v>0.67</v>
      </c>
    </row>
    <row r="119" spans="1:8" s="5" customFormat="1" ht="12.75" x14ac:dyDescent="0.2">
      <c r="A119" s="392" t="s">
        <v>335</v>
      </c>
      <c r="B119" s="403" t="s">
        <v>340</v>
      </c>
      <c r="C119" s="390" t="s">
        <v>181</v>
      </c>
      <c r="D119" s="387" t="s">
        <v>341</v>
      </c>
      <c r="E119" s="377">
        <v>16301</v>
      </c>
      <c r="F119" s="387" t="s">
        <v>341</v>
      </c>
      <c r="G119" s="495">
        <v>16301</v>
      </c>
      <c r="H119" s="498">
        <v>1.1000000000000001</v>
      </c>
    </row>
    <row r="120" spans="1:8" x14ac:dyDescent="0.25">
      <c r="F120" s="4"/>
      <c r="G120" s="547"/>
      <c r="H120" s="409"/>
    </row>
  </sheetData>
  <mergeCells count="1">
    <mergeCell ref="B1:H1"/>
  </mergeCells>
  <hyperlinks>
    <hyperlink ref="J1" location="INDICE!A1" display="INDICE" xr:uid="{00000000-0004-0000-2B00-000000000000}"/>
    <hyperlink ref="J2" location="Matriz_Estadisticas!A1" display="ESTADÍSTICAS" xr:uid="{00000000-0004-0000-2B00-000001000000}"/>
  </hyperlinks>
  <pageMargins left="0.7" right="0.7" top="0.75" bottom="0.75" header="0.3" footer="0.3"/>
  <pageSetup orientation="portrait" horizontalDpi="4294967293" verticalDpi="4294967293" r:id="rId1"/>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dimension ref="A1:G37"/>
  <sheetViews>
    <sheetView workbookViewId="0"/>
  </sheetViews>
  <sheetFormatPr baseColWidth="10" defaultColWidth="11.42578125" defaultRowHeight="15" x14ac:dyDescent="0.25"/>
  <cols>
    <col min="1" max="1" width="44.42578125" style="10" bestFit="1" customWidth="1"/>
    <col min="2" max="2" width="100.7109375" style="11" customWidth="1"/>
    <col min="3" max="3" width="7" style="8" bestFit="1" customWidth="1"/>
    <col min="4" max="7" width="11.42578125" style="8"/>
    <col min="8" max="16384" width="11.42578125" style="34"/>
  </cols>
  <sheetData>
    <row r="1" spans="1:3" x14ac:dyDescent="0.25">
      <c r="A1" s="679" t="s">
        <v>401</v>
      </c>
      <c r="B1" s="679" t="s">
        <v>402</v>
      </c>
      <c r="C1" s="57" t="s">
        <v>144</v>
      </c>
    </row>
    <row r="2" spans="1:3" x14ac:dyDescent="0.25">
      <c r="A2" s="432" t="s">
        <v>8</v>
      </c>
      <c r="B2" s="413" t="s">
        <v>32</v>
      </c>
    </row>
    <row r="3" spans="1:3" x14ac:dyDescent="0.25">
      <c r="A3" s="415" t="s">
        <v>6</v>
      </c>
      <c r="B3" s="414" t="s">
        <v>16</v>
      </c>
    </row>
    <row r="4" spans="1:3" x14ac:dyDescent="0.25">
      <c r="A4" s="415" t="s">
        <v>370</v>
      </c>
      <c r="B4" s="414" t="s">
        <v>31</v>
      </c>
    </row>
    <row r="5" spans="1:3" x14ac:dyDescent="0.25">
      <c r="A5" s="415" t="s">
        <v>11</v>
      </c>
      <c r="B5" s="414" t="s">
        <v>1014</v>
      </c>
    </row>
    <row r="6" spans="1:3" x14ac:dyDescent="0.25">
      <c r="A6" s="415" t="s">
        <v>145</v>
      </c>
      <c r="B6" s="414" t="s">
        <v>451</v>
      </c>
    </row>
    <row r="7" spans="1:3" x14ac:dyDescent="0.25">
      <c r="A7" s="415" t="s">
        <v>9</v>
      </c>
      <c r="B7" s="414" t="s">
        <v>1015</v>
      </c>
    </row>
    <row r="8" spans="1:3" x14ac:dyDescent="0.25">
      <c r="A8" s="415" t="s">
        <v>371</v>
      </c>
      <c r="B8" s="414">
        <v>2018</v>
      </c>
    </row>
    <row r="9" spans="1:3" x14ac:dyDescent="0.25">
      <c r="A9" s="415" t="s">
        <v>372</v>
      </c>
      <c r="B9" s="414" t="s">
        <v>453</v>
      </c>
    </row>
    <row r="10" spans="1:3" ht="63.75" x14ac:dyDescent="0.25">
      <c r="A10" s="209" t="s">
        <v>373</v>
      </c>
      <c r="B10" s="229" t="s">
        <v>1016</v>
      </c>
    </row>
    <row r="11" spans="1:3" x14ac:dyDescent="0.25">
      <c r="A11" s="415" t="s">
        <v>374</v>
      </c>
      <c r="B11" s="414" t="s">
        <v>939</v>
      </c>
    </row>
    <row r="12" spans="1:3" x14ac:dyDescent="0.25">
      <c r="A12" s="415" t="s">
        <v>375</v>
      </c>
      <c r="B12" s="414" t="s">
        <v>456</v>
      </c>
    </row>
    <row r="13" spans="1:3" x14ac:dyDescent="0.25">
      <c r="A13" s="415" t="s">
        <v>376</v>
      </c>
      <c r="B13" s="414" t="s">
        <v>457</v>
      </c>
    </row>
    <row r="14" spans="1:3" x14ac:dyDescent="0.25">
      <c r="A14" s="415" t="s">
        <v>146</v>
      </c>
      <c r="B14" s="414" t="s">
        <v>941</v>
      </c>
    </row>
    <row r="15" spans="1:3" x14ac:dyDescent="0.25">
      <c r="A15" s="415" t="s">
        <v>377</v>
      </c>
      <c r="B15" s="264">
        <v>43557</v>
      </c>
    </row>
    <row r="16" spans="1:3" x14ac:dyDescent="0.25">
      <c r="A16" s="415" t="s">
        <v>378</v>
      </c>
      <c r="B16" s="364">
        <v>43667</v>
      </c>
    </row>
    <row r="17" spans="1:2" x14ac:dyDescent="0.25">
      <c r="A17" s="415" t="s">
        <v>379</v>
      </c>
      <c r="B17" s="414" t="s">
        <v>412</v>
      </c>
    </row>
    <row r="18" spans="1:2" x14ac:dyDescent="0.25">
      <c r="A18" s="415" t="s">
        <v>380</v>
      </c>
      <c r="B18" s="414" t="s">
        <v>1017</v>
      </c>
    </row>
    <row r="19" spans="1:2" x14ac:dyDescent="0.25">
      <c r="A19" s="415" t="s">
        <v>381</v>
      </c>
      <c r="B19" s="414" t="s">
        <v>1001</v>
      </c>
    </row>
    <row r="20" spans="1:2" x14ac:dyDescent="0.25">
      <c r="A20" s="432" t="s">
        <v>382</v>
      </c>
      <c r="B20" s="435" t="s">
        <v>462</v>
      </c>
    </row>
    <row r="21" spans="1:2" x14ac:dyDescent="0.25">
      <c r="A21" s="432" t="s">
        <v>385</v>
      </c>
      <c r="B21" s="413" t="s">
        <v>1018</v>
      </c>
    </row>
    <row r="22" spans="1:2" x14ac:dyDescent="0.25">
      <c r="A22" s="432" t="s">
        <v>386</v>
      </c>
      <c r="B22" s="646" t="s">
        <v>1003</v>
      </c>
    </row>
    <row r="23" spans="1:2" x14ac:dyDescent="0.25">
      <c r="A23" s="432" t="s">
        <v>418</v>
      </c>
      <c r="B23" s="623" t="s">
        <v>1004</v>
      </c>
    </row>
    <row r="24" spans="1:2" x14ac:dyDescent="0.25">
      <c r="A24" s="432" t="s">
        <v>387</v>
      </c>
      <c r="B24" s="646">
        <v>2018</v>
      </c>
    </row>
    <row r="25" spans="1:2" x14ac:dyDescent="0.25">
      <c r="A25" s="432" t="s">
        <v>388</v>
      </c>
      <c r="B25" s="646" t="s">
        <v>453</v>
      </c>
    </row>
    <row r="26" spans="1:2" x14ac:dyDescent="0.25">
      <c r="A26" s="432" t="s">
        <v>389</v>
      </c>
      <c r="B26" s="372" t="s">
        <v>944</v>
      </c>
    </row>
    <row r="27" spans="1:2" x14ac:dyDescent="0.25">
      <c r="A27" s="432" t="s">
        <v>390</v>
      </c>
      <c r="B27" s="372" t="s">
        <v>417</v>
      </c>
    </row>
    <row r="28" spans="1:2" x14ac:dyDescent="0.25">
      <c r="A28" s="432" t="s">
        <v>422</v>
      </c>
      <c r="B28" s="625" t="s">
        <v>945</v>
      </c>
    </row>
    <row r="29" spans="1:2" x14ac:dyDescent="0.25">
      <c r="A29" s="432" t="s">
        <v>391</v>
      </c>
      <c r="B29" s="371">
        <v>2017</v>
      </c>
    </row>
    <row r="30" spans="1:2" x14ac:dyDescent="0.25">
      <c r="A30" s="432" t="s">
        <v>392</v>
      </c>
      <c r="B30" s="372" t="s">
        <v>465</v>
      </c>
    </row>
    <row r="31" spans="1:2" x14ac:dyDescent="0.25">
      <c r="A31" s="432" t="s">
        <v>393</v>
      </c>
      <c r="B31" s="372" t="s">
        <v>663</v>
      </c>
    </row>
    <row r="32" spans="1:2" x14ac:dyDescent="0.25">
      <c r="A32" s="432" t="s">
        <v>394</v>
      </c>
      <c r="B32" s="372" t="s">
        <v>417</v>
      </c>
    </row>
    <row r="33" spans="1:2" x14ac:dyDescent="0.25">
      <c r="A33" s="432" t="s">
        <v>423</v>
      </c>
      <c r="B33" s="625" t="s">
        <v>981</v>
      </c>
    </row>
    <row r="34" spans="1:2" x14ac:dyDescent="0.25">
      <c r="A34" s="432" t="s">
        <v>395</v>
      </c>
      <c r="B34" s="371">
        <v>2017</v>
      </c>
    </row>
    <row r="35" spans="1:2" x14ac:dyDescent="0.25">
      <c r="A35" s="432" t="s">
        <v>396</v>
      </c>
      <c r="B35" s="372" t="s">
        <v>465</v>
      </c>
    </row>
    <row r="36" spans="1:2" ht="64.5" x14ac:dyDescent="0.25">
      <c r="A36" s="432" t="s">
        <v>383</v>
      </c>
      <c r="B36" s="382" t="s">
        <v>1019</v>
      </c>
    </row>
    <row r="37" spans="1:2" x14ac:dyDescent="0.25">
      <c r="A37" s="432" t="s">
        <v>384</v>
      </c>
      <c r="B37" s="401" t="s">
        <v>33</v>
      </c>
    </row>
  </sheetData>
  <hyperlinks>
    <hyperlink ref="C1" location="INDICE!A1" display="INDICE" xr:uid="{00000000-0004-0000-2C00-000000000000}"/>
  </hyperlinks>
  <pageMargins left="0.7" right="0.7" top="0.75" bottom="0.75" header="0.3" footer="0.3"/>
  <pageSetup orientation="portrait" horizontalDpi="4294967293" verticalDpi="4294967293"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dimension ref="A1:J119"/>
  <sheetViews>
    <sheetView zoomScaleNormal="100" workbookViewId="0"/>
  </sheetViews>
  <sheetFormatPr baseColWidth="10" defaultColWidth="11.42578125" defaultRowHeight="15" x14ac:dyDescent="0.25"/>
  <cols>
    <col min="1" max="1" width="17.28515625" bestFit="1" customWidth="1"/>
    <col min="2" max="2" width="22.140625" style="402" bestFit="1" customWidth="1"/>
    <col min="3" max="3" width="16.140625" style="402" bestFit="1" customWidth="1"/>
    <col min="4" max="4" width="38.5703125" bestFit="1" customWidth="1"/>
    <col min="5" max="5" width="11.5703125" bestFit="1" customWidth="1"/>
    <col min="6" max="6" width="19" bestFit="1" customWidth="1"/>
    <col min="7" max="7" width="6" bestFit="1" customWidth="1"/>
    <col min="8" max="8" width="35.7109375" style="2" bestFit="1" customWidth="1"/>
    <col min="9" max="9" width="30.140625" bestFit="1" customWidth="1"/>
    <col min="10" max="10" width="13.140625" bestFit="1" customWidth="1"/>
  </cols>
  <sheetData>
    <row r="1" spans="1:10" x14ac:dyDescent="0.25">
      <c r="A1" s="124" t="s">
        <v>32</v>
      </c>
      <c r="B1" s="730" t="s">
        <v>1014</v>
      </c>
      <c r="C1" s="730"/>
      <c r="D1" s="730"/>
      <c r="E1" s="730"/>
      <c r="F1" s="730"/>
      <c r="G1" s="730"/>
      <c r="H1" s="730"/>
      <c r="I1" s="62" t="s">
        <v>949</v>
      </c>
      <c r="J1" s="6" t="s">
        <v>144</v>
      </c>
    </row>
    <row r="2" spans="1:10" x14ac:dyDescent="0.25">
      <c r="A2" s="255" t="s">
        <v>174</v>
      </c>
      <c r="B2" s="255" t="s">
        <v>175</v>
      </c>
      <c r="C2" s="255" t="s">
        <v>176</v>
      </c>
      <c r="D2" s="255" t="s">
        <v>177</v>
      </c>
      <c r="E2" s="255" t="s">
        <v>178</v>
      </c>
      <c r="F2" s="255" t="s">
        <v>14</v>
      </c>
      <c r="G2" s="255" t="s">
        <v>470</v>
      </c>
      <c r="H2" s="187" t="s">
        <v>1020</v>
      </c>
      <c r="I2" s="546">
        <v>1000</v>
      </c>
      <c r="J2" s="6" t="s">
        <v>432</v>
      </c>
    </row>
    <row r="3" spans="1:10" s="5" customFormat="1" ht="12.75" x14ac:dyDescent="0.2">
      <c r="A3" s="392" t="s">
        <v>179</v>
      </c>
      <c r="B3" s="392" t="s">
        <v>180</v>
      </c>
      <c r="C3" s="390" t="s">
        <v>181</v>
      </c>
      <c r="D3" s="392" t="s">
        <v>182</v>
      </c>
      <c r="E3" s="377">
        <v>1001</v>
      </c>
      <c r="F3" s="392" t="s">
        <v>180</v>
      </c>
      <c r="G3" s="377">
        <v>1101</v>
      </c>
      <c r="H3" s="115">
        <v>505.99</v>
      </c>
    </row>
    <row r="4" spans="1:10" s="5" customFormat="1" ht="12.75" x14ac:dyDescent="0.2">
      <c r="A4" s="392" t="s">
        <v>179</v>
      </c>
      <c r="B4" s="392" t="s">
        <v>180</v>
      </c>
      <c r="C4" s="390" t="s">
        <v>181</v>
      </c>
      <c r="D4" s="392" t="s">
        <v>182</v>
      </c>
      <c r="E4" s="377">
        <v>1001</v>
      </c>
      <c r="F4" s="392" t="s">
        <v>183</v>
      </c>
      <c r="G4" s="377">
        <v>1107</v>
      </c>
      <c r="H4" s="115">
        <v>496.12</v>
      </c>
    </row>
    <row r="5" spans="1:10" s="5" customFormat="1" ht="12.75" x14ac:dyDescent="0.2">
      <c r="A5" s="392" t="s">
        <v>184</v>
      </c>
      <c r="B5" s="392" t="s">
        <v>184</v>
      </c>
      <c r="C5" s="390" t="s">
        <v>181</v>
      </c>
      <c r="D5" s="392" t="s">
        <v>184</v>
      </c>
      <c r="E5" s="377">
        <v>2101</v>
      </c>
      <c r="F5" s="392" t="s">
        <v>184</v>
      </c>
      <c r="G5" s="377">
        <v>2101</v>
      </c>
      <c r="H5" s="115">
        <v>688.99</v>
      </c>
    </row>
    <row r="6" spans="1:10" s="5" customFormat="1" ht="12.75" x14ac:dyDescent="0.2">
      <c r="A6" s="392" t="s">
        <v>184</v>
      </c>
      <c r="B6" s="392" t="s">
        <v>185</v>
      </c>
      <c r="C6" s="390" t="s">
        <v>181</v>
      </c>
      <c r="D6" s="392" t="s">
        <v>186</v>
      </c>
      <c r="E6" s="377">
        <v>2201</v>
      </c>
      <c r="F6" s="392" t="s">
        <v>186</v>
      </c>
      <c r="G6" s="377">
        <v>2201</v>
      </c>
      <c r="H6" s="115">
        <v>633.01</v>
      </c>
    </row>
    <row r="7" spans="1:10" s="5" customFormat="1" ht="12.75" x14ac:dyDescent="0.2">
      <c r="A7" s="392" t="s">
        <v>187</v>
      </c>
      <c r="B7" s="392" t="s">
        <v>188</v>
      </c>
      <c r="C7" s="390" t="s">
        <v>181</v>
      </c>
      <c r="D7" s="392" t="s">
        <v>189</v>
      </c>
      <c r="E7" s="377">
        <v>3001</v>
      </c>
      <c r="F7" s="392" t="s">
        <v>188</v>
      </c>
      <c r="G7" s="377">
        <v>3101</v>
      </c>
      <c r="H7" s="115">
        <v>675.45</v>
      </c>
    </row>
    <row r="8" spans="1:10" s="5" customFormat="1" ht="12.75" x14ac:dyDescent="0.2">
      <c r="A8" s="392" t="s">
        <v>187</v>
      </c>
      <c r="B8" s="392" t="s">
        <v>188</v>
      </c>
      <c r="C8" s="390" t="s">
        <v>181</v>
      </c>
      <c r="D8" s="392" t="s">
        <v>189</v>
      </c>
      <c r="E8" s="377">
        <v>3001</v>
      </c>
      <c r="F8" s="392" t="s">
        <v>190</v>
      </c>
      <c r="G8" s="377">
        <v>3103</v>
      </c>
      <c r="H8" s="115">
        <v>781.18</v>
      </c>
    </row>
    <row r="9" spans="1:10" s="5" customFormat="1" ht="12.75" x14ac:dyDescent="0.2">
      <c r="A9" s="392" t="s">
        <v>187</v>
      </c>
      <c r="B9" s="387" t="s">
        <v>191</v>
      </c>
      <c r="C9" s="390" t="s">
        <v>181</v>
      </c>
      <c r="D9" s="387" t="s">
        <v>192</v>
      </c>
      <c r="E9" s="377">
        <v>3301</v>
      </c>
      <c r="F9" s="387" t="s">
        <v>192</v>
      </c>
      <c r="G9" s="377">
        <v>3301</v>
      </c>
      <c r="H9" s="115">
        <v>744.59</v>
      </c>
    </row>
    <row r="10" spans="1:10" s="5" customFormat="1" ht="12.75" x14ac:dyDescent="0.2">
      <c r="A10" s="392" t="s">
        <v>193</v>
      </c>
      <c r="B10" s="392" t="s">
        <v>194</v>
      </c>
      <c r="C10" s="390" t="s">
        <v>181</v>
      </c>
      <c r="D10" s="392" t="s">
        <v>195</v>
      </c>
      <c r="E10" s="377">
        <v>4001</v>
      </c>
      <c r="F10" s="392" t="s">
        <v>196</v>
      </c>
      <c r="G10" s="377">
        <v>4101</v>
      </c>
      <c r="H10" s="115">
        <v>696.45</v>
      </c>
    </row>
    <row r="11" spans="1:10" s="5" customFormat="1" ht="12.75" x14ac:dyDescent="0.2">
      <c r="A11" s="392" t="s">
        <v>193</v>
      </c>
      <c r="B11" s="392" t="s">
        <v>194</v>
      </c>
      <c r="C11" s="390" t="s">
        <v>181</v>
      </c>
      <c r="D11" s="392" t="s">
        <v>195</v>
      </c>
      <c r="E11" s="377">
        <v>4001</v>
      </c>
      <c r="F11" s="392" t="s">
        <v>193</v>
      </c>
      <c r="G11" s="377">
        <v>4102</v>
      </c>
      <c r="H11" s="115">
        <v>614.67999999999995</v>
      </c>
    </row>
    <row r="12" spans="1:10" s="5" customFormat="1" ht="12.75" x14ac:dyDescent="0.2">
      <c r="A12" s="392" t="s">
        <v>193</v>
      </c>
      <c r="B12" s="392" t="s">
        <v>197</v>
      </c>
      <c r="C12" s="390" t="s">
        <v>181</v>
      </c>
      <c r="D12" s="392" t="s">
        <v>198</v>
      </c>
      <c r="E12" s="377">
        <v>4301</v>
      </c>
      <c r="F12" s="193" t="s">
        <v>198</v>
      </c>
      <c r="G12" s="377">
        <v>4301</v>
      </c>
      <c r="H12" s="115">
        <v>608.92999999999995</v>
      </c>
    </row>
    <row r="13" spans="1:10" s="5" customFormat="1" ht="12.75" x14ac:dyDescent="0.2">
      <c r="A13" s="392" t="s">
        <v>199</v>
      </c>
      <c r="B13" s="392" t="s">
        <v>199</v>
      </c>
      <c r="C13" s="390" t="s">
        <v>200</v>
      </c>
      <c r="D13" s="392" t="s">
        <v>200</v>
      </c>
      <c r="E13" s="377">
        <v>5001</v>
      </c>
      <c r="F13" s="392" t="s">
        <v>199</v>
      </c>
      <c r="G13" s="377">
        <v>5101</v>
      </c>
      <c r="H13" s="115">
        <v>706.99</v>
      </c>
    </row>
    <row r="14" spans="1:10" s="5" customFormat="1" ht="12.75" x14ac:dyDescent="0.2">
      <c r="A14" s="392" t="s">
        <v>199</v>
      </c>
      <c r="B14" s="392" t="s">
        <v>199</v>
      </c>
      <c r="C14" s="390" t="s">
        <v>200</v>
      </c>
      <c r="D14" s="392" t="s">
        <v>200</v>
      </c>
      <c r="E14" s="377">
        <v>5001</v>
      </c>
      <c r="F14" s="392" t="s">
        <v>201</v>
      </c>
      <c r="G14" s="377">
        <v>5102</v>
      </c>
      <c r="H14" s="115">
        <v>567.79</v>
      </c>
    </row>
    <row r="15" spans="1:10" s="5" customFormat="1" ht="12.75" x14ac:dyDescent="0.2">
      <c r="A15" s="392" t="s">
        <v>199</v>
      </c>
      <c r="B15" s="392" t="s">
        <v>199</v>
      </c>
      <c r="C15" s="390" t="s">
        <v>200</v>
      </c>
      <c r="D15" s="392" t="s">
        <v>200</v>
      </c>
      <c r="E15" s="377">
        <v>5001</v>
      </c>
      <c r="F15" s="392" t="s">
        <v>202</v>
      </c>
      <c r="G15" s="377">
        <v>5103</v>
      </c>
      <c r="H15" s="115">
        <v>714.87</v>
      </c>
    </row>
    <row r="16" spans="1:10" s="5" customFormat="1" ht="12.75" x14ac:dyDescent="0.2">
      <c r="A16" s="392" t="s">
        <v>199</v>
      </c>
      <c r="B16" s="392" t="s">
        <v>199</v>
      </c>
      <c r="C16" s="390" t="s">
        <v>200</v>
      </c>
      <c r="D16" s="392" t="s">
        <v>200</v>
      </c>
      <c r="E16" s="377">
        <v>5001</v>
      </c>
      <c r="F16" s="392" t="s">
        <v>203</v>
      </c>
      <c r="G16" s="377">
        <v>5105</v>
      </c>
      <c r="H16" s="115">
        <v>920.55</v>
      </c>
    </row>
    <row r="17" spans="1:8" s="5" customFormat="1" ht="12.75" x14ac:dyDescent="0.2">
      <c r="A17" s="392" t="s">
        <v>199</v>
      </c>
      <c r="B17" s="392" t="s">
        <v>199</v>
      </c>
      <c r="C17" s="390" t="s">
        <v>200</v>
      </c>
      <c r="D17" s="392" t="s">
        <v>200</v>
      </c>
      <c r="E17" s="377">
        <v>5001</v>
      </c>
      <c r="F17" s="392" t="s">
        <v>204</v>
      </c>
      <c r="G17" s="377">
        <v>5107</v>
      </c>
      <c r="H17" s="115">
        <v>677.42</v>
      </c>
    </row>
    <row r="18" spans="1:8" s="5" customFormat="1" ht="12.75" x14ac:dyDescent="0.2">
      <c r="A18" s="392" t="s">
        <v>199</v>
      </c>
      <c r="B18" s="392" t="s">
        <v>199</v>
      </c>
      <c r="C18" s="390" t="s">
        <v>200</v>
      </c>
      <c r="D18" s="392" t="s">
        <v>200</v>
      </c>
      <c r="E18" s="377">
        <v>5001</v>
      </c>
      <c r="F18" s="392" t="s">
        <v>205</v>
      </c>
      <c r="G18" s="377">
        <v>5109</v>
      </c>
      <c r="H18" s="115">
        <v>653.78</v>
      </c>
    </row>
    <row r="19" spans="1:8" s="5" customFormat="1" ht="12.75" x14ac:dyDescent="0.2">
      <c r="A19" s="392" t="s">
        <v>199</v>
      </c>
      <c r="B19" s="387" t="s">
        <v>206</v>
      </c>
      <c r="C19" s="390" t="s">
        <v>181</v>
      </c>
      <c r="D19" s="387" t="s">
        <v>207</v>
      </c>
      <c r="E19" s="377">
        <v>5301</v>
      </c>
      <c r="F19" s="194" t="s">
        <v>206</v>
      </c>
      <c r="G19" s="377">
        <v>5301</v>
      </c>
      <c r="H19" s="115">
        <v>776.47</v>
      </c>
    </row>
    <row r="20" spans="1:8" s="5" customFormat="1" ht="12.75" x14ac:dyDescent="0.2">
      <c r="A20" s="392" t="s">
        <v>199</v>
      </c>
      <c r="B20" s="387" t="s">
        <v>206</v>
      </c>
      <c r="C20" s="390" t="s">
        <v>181</v>
      </c>
      <c r="D20" s="387" t="s">
        <v>207</v>
      </c>
      <c r="E20" s="377">
        <v>5301</v>
      </c>
      <c r="F20" s="194" t="s">
        <v>208</v>
      </c>
      <c r="G20" s="377">
        <v>5304</v>
      </c>
      <c r="H20" s="115">
        <v>948.35</v>
      </c>
    </row>
    <row r="21" spans="1:8" s="5" customFormat="1" ht="12.75" x14ac:dyDescent="0.2">
      <c r="A21" s="392" t="s">
        <v>199</v>
      </c>
      <c r="B21" s="387" t="s">
        <v>209</v>
      </c>
      <c r="C21" s="390" t="s">
        <v>181</v>
      </c>
      <c r="D21" s="387" t="s">
        <v>210</v>
      </c>
      <c r="E21" s="377">
        <v>5501</v>
      </c>
      <c r="F21" s="194" t="s">
        <v>209</v>
      </c>
      <c r="G21" s="377">
        <v>5501</v>
      </c>
      <c r="H21" s="115">
        <v>691.73</v>
      </c>
    </row>
    <row r="22" spans="1:8" s="5" customFormat="1" ht="12.75" x14ac:dyDescent="0.2">
      <c r="A22" s="392" t="s">
        <v>199</v>
      </c>
      <c r="B22" s="387" t="s">
        <v>209</v>
      </c>
      <c r="C22" s="390" t="s">
        <v>181</v>
      </c>
      <c r="D22" s="387" t="s">
        <v>210</v>
      </c>
      <c r="E22" s="377">
        <v>5501</v>
      </c>
      <c r="F22" s="194" t="s">
        <v>211</v>
      </c>
      <c r="G22" s="377">
        <v>5502</v>
      </c>
      <c r="H22" s="115">
        <v>671.85</v>
      </c>
    </row>
    <row r="23" spans="1:8" s="5" customFormat="1" ht="12.75" x14ac:dyDescent="0.2">
      <c r="A23" s="392" t="s">
        <v>199</v>
      </c>
      <c r="B23" s="387" t="s">
        <v>209</v>
      </c>
      <c r="C23" s="390" t="s">
        <v>181</v>
      </c>
      <c r="D23" s="387" t="s">
        <v>210</v>
      </c>
      <c r="E23" s="377">
        <v>5501</v>
      </c>
      <c r="F23" s="194" t="s">
        <v>212</v>
      </c>
      <c r="G23" s="377">
        <v>5503</v>
      </c>
      <c r="H23" s="115">
        <v>1154.99</v>
      </c>
    </row>
    <row r="24" spans="1:8" s="5" customFormat="1" ht="12.75" x14ac:dyDescent="0.2">
      <c r="A24" s="392" t="s">
        <v>199</v>
      </c>
      <c r="B24" s="387" t="s">
        <v>209</v>
      </c>
      <c r="C24" s="390" t="s">
        <v>181</v>
      </c>
      <c r="D24" s="387" t="s">
        <v>210</v>
      </c>
      <c r="E24" s="377">
        <v>5501</v>
      </c>
      <c r="F24" s="194" t="s">
        <v>213</v>
      </c>
      <c r="G24" s="377">
        <v>5504</v>
      </c>
      <c r="H24" s="115">
        <v>875.45</v>
      </c>
    </row>
    <row r="25" spans="1:8" s="5" customFormat="1" ht="12.75" x14ac:dyDescent="0.2">
      <c r="A25" s="392" t="s">
        <v>199</v>
      </c>
      <c r="B25" s="392" t="s">
        <v>214</v>
      </c>
      <c r="C25" s="390" t="s">
        <v>181</v>
      </c>
      <c r="D25" s="392" t="s">
        <v>215</v>
      </c>
      <c r="E25" s="377">
        <v>5601</v>
      </c>
      <c r="F25" s="193" t="s">
        <v>214</v>
      </c>
      <c r="G25" s="377">
        <v>5601</v>
      </c>
      <c r="H25" s="115">
        <v>629.15</v>
      </c>
    </row>
    <row r="26" spans="1:8" s="5" customFormat="1" ht="12.75" x14ac:dyDescent="0.2">
      <c r="A26" s="392" t="s">
        <v>199</v>
      </c>
      <c r="B26" s="392" t="s">
        <v>214</v>
      </c>
      <c r="C26" s="390" t="s">
        <v>181</v>
      </c>
      <c r="D26" s="392" t="s">
        <v>215</v>
      </c>
      <c r="E26" s="377">
        <v>5601</v>
      </c>
      <c r="F26" s="193" t="s">
        <v>216</v>
      </c>
      <c r="G26" s="377">
        <v>5603</v>
      </c>
      <c r="H26" s="115">
        <v>893.74</v>
      </c>
    </row>
    <row r="27" spans="1:8" s="5" customFormat="1" ht="12.75" x14ac:dyDescent="0.2">
      <c r="A27" s="392" t="s">
        <v>199</v>
      </c>
      <c r="B27" s="392" t="s">
        <v>214</v>
      </c>
      <c r="C27" s="390" t="s">
        <v>181</v>
      </c>
      <c r="D27" s="392" t="s">
        <v>215</v>
      </c>
      <c r="E27" s="377">
        <v>5601</v>
      </c>
      <c r="F27" s="193" t="s">
        <v>217</v>
      </c>
      <c r="G27" s="377">
        <v>5606</v>
      </c>
      <c r="H27" s="115">
        <v>1402.93</v>
      </c>
    </row>
    <row r="28" spans="1:8" s="5" customFormat="1" ht="12.75" x14ac:dyDescent="0.2">
      <c r="A28" s="392" t="s">
        <v>199</v>
      </c>
      <c r="B28" s="387" t="s">
        <v>218</v>
      </c>
      <c r="C28" s="390" t="s">
        <v>181</v>
      </c>
      <c r="D28" s="387" t="s">
        <v>219</v>
      </c>
      <c r="E28" s="377">
        <v>5701</v>
      </c>
      <c r="F28" s="194" t="s">
        <v>219</v>
      </c>
      <c r="G28" s="377">
        <v>5701</v>
      </c>
      <c r="H28" s="115">
        <v>685.35</v>
      </c>
    </row>
    <row r="29" spans="1:8" s="5" customFormat="1" ht="12.75" x14ac:dyDescent="0.2">
      <c r="A29" s="392" t="s">
        <v>199</v>
      </c>
      <c r="B29" s="392" t="s">
        <v>220</v>
      </c>
      <c r="C29" s="390" t="s">
        <v>200</v>
      </c>
      <c r="D29" s="392" t="s">
        <v>200</v>
      </c>
      <c r="E29" s="377">
        <v>5001</v>
      </c>
      <c r="F29" s="392" t="s">
        <v>221</v>
      </c>
      <c r="G29" s="377">
        <v>5801</v>
      </c>
      <c r="H29" s="115">
        <v>583.27</v>
      </c>
    </row>
    <row r="30" spans="1:8" s="5" customFormat="1" ht="12.75" x14ac:dyDescent="0.2">
      <c r="A30" s="392" t="s">
        <v>199</v>
      </c>
      <c r="B30" s="392" t="s">
        <v>220</v>
      </c>
      <c r="C30" s="390" t="s">
        <v>200</v>
      </c>
      <c r="D30" s="392" t="s">
        <v>200</v>
      </c>
      <c r="E30" s="377">
        <v>5001</v>
      </c>
      <c r="F30" s="392" t="s">
        <v>222</v>
      </c>
      <c r="G30" s="377">
        <v>5802</v>
      </c>
      <c r="H30" s="115">
        <v>649.1</v>
      </c>
    </row>
    <row r="31" spans="1:8" s="5" customFormat="1" ht="12.75" x14ac:dyDescent="0.2">
      <c r="A31" s="392" t="s">
        <v>199</v>
      </c>
      <c r="B31" s="392" t="s">
        <v>220</v>
      </c>
      <c r="C31" s="390" t="s">
        <v>200</v>
      </c>
      <c r="D31" s="392" t="s">
        <v>200</v>
      </c>
      <c r="E31" s="377">
        <v>5001</v>
      </c>
      <c r="F31" s="392" t="s">
        <v>223</v>
      </c>
      <c r="G31" s="377">
        <v>5803</v>
      </c>
      <c r="H31" s="115">
        <v>1152.48</v>
      </c>
    </row>
    <row r="32" spans="1:8" s="5" customFormat="1" ht="12.75" x14ac:dyDescent="0.2">
      <c r="A32" s="392" t="s">
        <v>199</v>
      </c>
      <c r="B32" s="392" t="s">
        <v>220</v>
      </c>
      <c r="C32" s="390" t="s">
        <v>200</v>
      </c>
      <c r="D32" s="392" t="s">
        <v>200</v>
      </c>
      <c r="E32" s="377">
        <v>5001</v>
      </c>
      <c r="F32" s="392" t="s">
        <v>224</v>
      </c>
      <c r="G32" s="377">
        <v>5804</v>
      </c>
      <c r="H32" s="115">
        <v>767.3</v>
      </c>
    </row>
    <row r="33" spans="1:8" s="5" customFormat="1" ht="12.75" x14ac:dyDescent="0.2">
      <c r="A33" s="392" t="s">
        <v>225</v>
      </c>
      <c r="B33" s="392" t="s">
        <v>226</v>
      </c>
      <c r="C33" s="390" t="s">
        <v>181</v>
      </c>
      <c r="D33" s="392" t="s">
        <v>227</v>
      </c>
      <c r="E33" s="377">
        <v>6001</v>
      </c>
      <c r="F33" s="392" t="s">
        <v>228</v>
      </c>
      <c r="G33" s="377">
        <v>6101</v>
      </c>
      <c r="H33" s="115">
        <v>712.85</v>
      </c>
    </row>
    <row r="34" spans="1:8" s="5" customFormat="1" ht="12.75" x14ac:dyDescent="0.2">
      <c r="A34" s="392" t="s">
        <v>225</v>
      </c>
      <c r="B34" s="392" t="s">
        <v>226</v>
      </c>
      <c r="C34" s="390" t="s">
        <v>181</v>
      </c>
      <c r="D34" s="392" t="s">
        <v>227</v>
      </c>
      <c r="E34" s="377">
        <v>6001</v>
      </c>
      <c r="F34" s="392" t="s">
        <v>229</v>
      </c>
      <c r="G34" s="377">
        <v>6108</v>
      </c>
      <c r="H34" s="115">
        <v>1308.8699999999999</v>
      </c>
    </row>
    <row r="35" spans="1:8" s="5" customFormat="1" ht="12.75" x14ac:dyDescent="0.2">
      <c r="A35" s="392" t="s">
        <v>225</v>
      </c>
      <c r="B35" s="387" t="s">
        <v>226</v>
      </c>
      <c r="C35" s="390" t="s">
        <v>181</v>
      </c>
      <c r="D35" s="387" t="s">
        <v>230</v>
      </c>
      <c r="E35" s="377">
        <v>6115</v>
      </c>
      <c r="F35" s="387" t="s">
        <v>230</v>
      </c>
      <c r="G35" s="377">
        <v>6115</v>
      </c>
      <c r="H35" s="115">
        <v>733.33</v>
      </c>
    </row>
    <row r="36" spans="1:8" s="5" customFormat="1" ht="12.75" x14ac:dyDescent="0.2">
      <c r="A36" s="392" t="s">
        <v>225</v>
      </c>
      <c r="B36" s="387" t="s">
        <v>231</v>
      </c>
      <c r="C36" s="390" t="s">
        <v>181</v>
      </c>
      <c r="D36" s="387" t="s">
        <v>232</v>
      </c>
      <c r="E36" s="377">
        <v>6301</v>
      </c>
      <c r="F36" s="194" t="s">
        <v>232</v>
      </c>
      <c r="G36" s="377">
        <v>6301</v>
      </c>
      <c r="H36" s="115">
        <v>607.08000000000004</v>
      </c>
    </row>
    <row r="37" spans="1:8" s="5" customFormat="1" ht="12.75" x14ac:dyDescent="0.2">
      <c r="A37" s="392" t="s">
        <v>233</v>
      </c>
      <c r="B37" s="392" t="s">
        <v>234</v>
      </c>
      <c r="C37" s="390" t="s">
        <v>181</v>
      </c>
      <c r="D37" s="392" t="s">
        <v>235</v>
      </c>
      <c r="E37" s="377">
        <v>7001</v>
      </c>
      <c r="F37" s="392" t="s">
        <v>234</v>
      </c>
      <c r="G37" s="377">
        <v>7101</v>
      </c>
      <c r="H37" s="115">
        <v>818.97</v>
      </c>
    </row>
    <row r="38" spans="1:8" s="5" customFormat="1" ht="12.75" x14ac:dyDescent="0.2">
      <c r="A38" s="392" t="s">
        <v>233</v>
      </c>
      <c r="B38" s="387" t="s">
        <v>234</v>
      </c>
      <c r="C38" s="390" t="s">
        <v>181</v>
      </c>
      <c r="D38" s="387" t="s">
        <v>236</v>
      </c>
      <c r="E38" s="377">
        <v>7102</v>
      </c>
      <c r="F38" s="387" t="s">
        <v>236</v>
      </c>
      <c r="G38" s="377">
        <v>7102</v>
      </c>
      <c r="H38" s="115">
        <v>610.41999999999996</v>
      </c>
    </row>
    <row r="39" spans="1:8" s="5" customFormat="1" ht="12.75" x14ac:dyDescent="0.2">
      <c r="A39" s="392" t="s">
        <v>233</v>
      </c>
      <c r="B39" s="392" t="s">
        <v>234</v>
      </c>
      <c r="C39" s="390" t="s">
        <v>181</v>
      </c>
      <c r="D39" s="392" t="s">
        <v>235</v>
      </c>
      <c r="E39" s="377">
        <v>7001</v>
      </c>
      <c r="F39" s="392" t="s">
        <v>233</v>
      </c>
      <c r="G39" s="377">
        <v>7105</v>
      </c>
      <c r="H39" s="115">
        <v>1218.47</v>
      </c>
    </row>
    <row r="40" spans="1:8" s="5" customFormat="1" ht="12.75" x14ac:dyDescent="0.2">
      <c r="A40" s="392" t="s">
        <v>233</v>
      </c>
      <c r="B40" s="392" t="s">
        <v>237</v>
      </c>
      <c r="C40" s="390" t="s">
        <v>181</v>
      </c>
      <c r="D40" s="392" t="s">
        <v>238</v>
      </c>
      <c r="E40" s="377">
        <v>7301</v>
      </c>
      <c r="F40" s="193" t="s">
        <v>237</v>
      </c>
      <c r="G40" s="377">
        <v>7301</v>
      </c>
      <c r="H40" s="115">
        <v>655.39</v>
      </c>
    </row>
    <row r="41" spans="1:8" s="5" customFormat="1" ht="12.75" x14ac:dyDescent="0.2">
      <c r="A41" s="392" t="s">
        <v>233</v>
      </c>
      <c r="B41" s="392" t="s">
        <v>237</v>
      </c>
      <c r="C41" s="390" t="s">
        <v>181</v>
      </c>
      <c r="D41" s="392" t="s">
        <v>238</v>
      </c>
      <c r="E41" s="377">
        <v>7301</v>
      </c>
      <c r="F41" s="193" t="s">
        <v>239</v>
      </c>
      <c r="G41" s="377">
        <v>7305</v>
      </c>
      <c r="H41" s="115">
        <v>1252.21</v>
      </c>
    </row>
    <row r="42" spans="1:8" s="5" customFormat="1" ht="12.75" x14ac:dyDescent="0.2">
      <c r="A42" s="392" t="s">
        <v>233</v>
      </c>
      <c r="B42" s="392" t="s">
        <v>237</v>
      </c>
      <c r="C42" s="390" t="s">
        <v>181</v>
      </c>
      <c r="D42" s="392" t="s">
        <v>238</v>
      </c>
      <c r="E42" s="377">
        <v>7301</v>
      </c>
      <c r="F42" s="193" t="s">
        <v>240</v>
      </c>
      <c r="G42" s="377">
        <v>7306</v>
      </c>
      <c r="H42" s="115">
        <v>756.95</v>
      </c>
    </row>
    <row r="43" spans="1:8" s="5" customFormat="1" ht="12.75" x14ac:dyDescent="0.2">
      <c r="A43" s="392" t="s">
        <v>233</v>
      </c>
      <c r="B43" s="387" t="s">
        <v>241</v>
      </c>
      <c r="C43" s="390" t="s">
        <v>181</v>
      </c>
      <c r="D43" s="387" t="s">
        <v>241</v>
      </c>
      <c r="E43" s="377">
        <v>7401</v>
      </c>
      <c r="F43" s="194" t="s">
        <v>241</v>
      </c>
      <c r="G43" s="377">
        <v>7401</v>
      </c>
      <c r="H43" s="115">
        <v>752.43</v>
      </c>
    </row>
    <row r="44" spans="1:8" s="5" customFormat="1" ht="12.75" x14ac:dyDescent="0.2">
      <c r="A44" s="392" t="s">
        <v>242</v>
      </c>
      <c r="B44" s="392" t="s">
        <v>243</v>
      </c>
      <c r="C44" s="390" t="s">
        <v>244</v>
      </c>
      <c r="D44" s="392" t="s">
        <v>244</v>
      </c>
      <c r="E44" s="377">
        <v>8001</v>
      </c>
      <c r="F44" s="392" t="s">
        <v>243</v>
      </c>
      <c r="G44" s="377">
        <v>8101</v>
      </c>
      <c r="H44" s="115">
        <v>712.07</v>
      </c>
    </row>
    <row r="45" spans="1:8" s="5" customFormat="1" ht="12.75" x14ac:dyDescent="0.2">
      <c r="A45" s="392" t="s">
        <v>242</v>
      </c>
      <c r="B45" s="392" t="s">
        <v>243</v>
      </c>
      <c r="C45" s="390" t="s">
        <v>244</v>
      </c>
      <c r="D45" s="392" t="s">
        <v>244</v>
      </c>
      <c r="E45" s="377">
        <v>8001</v>
      </c>
      <c r="F45" s="392" t="s">
        <v>245</v>
      </c>
      <c r="G45" s="377">
        <v>8102</v>
      </c>
      <c r="H45" s="115">
        <v>671.69</v>
      </c>
    </row>
    <row r="46" spans="1:8" s="5" customFormat="1" ht="12.75" x14ac:dyDescent="0.2">
      <c r="A46" s="392" t="s">
        <v>242</v>
      </c>
      <c r="B46" s="392" t="s">
        <v>243</v>
      </c>
      <c r="C46" s="390" t="s">
        <v>244</v>
      </c>
      <c r="D46" s="392" t="s">
        <v>244</v>
      </c>
      <c r="E46" s="377">
        <v>8001</v>
      </c>
      <c r="F46" s="392" t="s">
        <v>246</v>
      </c>
      <c r="G46" s="377">
        <v>8103</v>
      </c>
      <c r="H46" s="115">
        <v>652.20000000000005</v>
      </c>
    </row>
    <row r="47" spans="1:8" s="5" customFormat="1" ht="12.75" x14ac:dyDescent="0.2">
      <c r="A47" s="392" t="s">
        <v>242</v>
      </c>
      <c r="B47" s="392" t="s">
        <v>243</v>
      </c>
      <c r="C47" s="390" t="s">
        <v>244</v>
      </c>
      <c r="D47" s="392" t="s">
        <v>244</v>
      </c>
      <c r="E47" s="377">
        <v>8001</v>
      </c>
      <c r="F47" s="392" t="s">
        <v>247</v>
      </c>
      <c r="G47" s="377">
        <v>8105</v>
      </c>
      <c r="H47" s="115">
        <v>621.47</v>
      </c>
    </row>
    <row r="48" spans="1:8" s="5" customFormat="1" ht="12.75" x14ac:dyDescent="0.2">
      <c r="A48" s="392" t="s">
        <v>242</v>
      </c>
      <c r="B48" s="392" t="s">
        <v>243</v>
      </c>
      <c r="C48" s="390" t="s">
        <v>244</v>
      </c>
      <c r="D48" s="392" t="s">
        <v>244</v>
      </c>
      <c r="E48" s="377">
        <v>8001</v>
      </c>
      <c r="F48" s="392" t="s">
        <v>248</v>
      </c>
      <c r="G48" s="377">
        <v>8106</v>
      </c>
      <c r="H48" s="115">
        <v>503.64</v>
      </c>
    </row>
    <row r="49" spans="1:8" s="5" customFormat="1" ht="12.75" x14ac:dyDescent="0.2">
      <c r="A49" s="392" t="s">
        <v>242</v>
      </c>
      <c r="B49" s="392" t="s">
        <v>243</v>
      </c>
      <c r="C49" s="390" t="s">
        <v>244</v>
      </c>
      <c r="D49" s="392" t="s">
        <v>244</v>
      </c>
      <c r="E49" s="377">
        <v>8001</v>
      </c>
      <c r="F49" s="392" t="s">
        <v>249</v>
      </c>
      <c r="G49" s="377">
        <v>8107</v>
      </c>
      <c r="H49" s="115">
        <v>603.08000000000004</v>
      </c>
    </row>
    <row r="50" spans="1:8" s="5" customFormat="1" ht="12.75" x14ac:dyDescent="0.2">
      <c r="A50" s="392" t="s">
        <v>242</v>
      </c>
      <c r="B50" s="392" t="s">
        <v>243</v>
      </c>
      <c r="C50" s="390" t="s">
        <v>244</v>
      </c>
      <c r="D50" s="392" t="s">
        <v>244</v>
      </c>
      <c r="E50" s="377">
        <v>8001</v>
      </c>
      <c r="F50" s="392" t="s">
        <v>250</v>
      </c>
      <c r="G50" s="377">
        <v>8108</v>
      </c>
      <c r="H50" s="115">
        <v>977.39</v>
      </c>
    </row>
    <row r="51" spans="1:8" s="5" customFormat="1" ht="12.75" x14ac:dyDescent="0.2">
      <c r="A51" s="392" t="s">
        <v>242</v>
      </c>
      <c r="B51" s="392" t="s">
        <v>243</v>
      </c>
      <c r="C51" s="390" t="s">
        <v>244</v>
      </c>
      <c r="D51" s="392" t="s">
        <v>244</v>
      </c>
      <c r="E51" s="377">
        <v>8001</v>
      </c>
      <c r="F51" s="392" t="s">
        <v>251</v>
      </c>
      <c r="G51" s="377">
        <v>8109</v>
      </c>
      <c r="H51" s="115">
        <v>557.96</v>
      </c>
    </row>
    <row r="52" spans="1:8" s="5" customFormat="1" ht="12.75" x14ac:dyDescent="0.2">
      <c r="A52" s="392" t="s">
        <v>242</v>
      </c>
      <c r="B52" s="392" t="s">
        <v>243</v>
      </c>
      <c r="C52" s="390" t="s">
        <v>244</v>
      </c>
      <c r="D52" s="392" t="s">
        <v>244</v>
      </c>
      <c r="E52" s="377">
        <v>8001</v>
      </c>
      <c r="F52" s="392" t="s">
        <v>252</v>
      </c>
      <c r="G52" s="377">
        <v>8110</v>
      </c>
      <c r="H52" s="115">
        <v>598.70000000000005</v>
      </c>
    </row>
    <row r="53" spans="1:8" s="5" customFormat="1" ht="12.75" x14ac:dyDescent="0.2">
      <c r="A53" s="392" t="s">
        <v>242</v>
      </c>
      <c r="B53" s="392" t="s">
        <v>243</v>
      </c>
      <c r="C53" s="390" t="s">
        <v>244</v>
      </c>
      <c r="D53" s="392" t="s">
        <v>244</v>
      </c>
      <c r="E53" s="377">
        <v>8001</v>
      </c>
      <c r="F53" s="392" t="s">
        <v>253</v>
      </c>
      <c r="G53" s="377">
        <v>8111</v>
      </c>
      <c r="H53" s="115">
        <v>729.13</v>
      </c>
    </row>
    <row r="54" spans="1:8" s="5" customFormat="1" ht="12.75" x14ac:dyDescent="0.2">
      <c r="A54" s="392" t="s">
        <v>242</v>
      </c>
      <c r="B54" s="392" t="s">
        <v>243</v>
      </c>
      <c r="C54" s="390" t="s">
        <v>244</v>
      </c>
      <c r="D54" s="392" t="s">
        <v>244</v>
      </c>
      <c r="E54" s="377">
        <v>8001</v>
      </c>
      <c r="F54" s="392" t="s">
        <v>254</v>
      </c>
      <c r="G54" s="377">
        <v>8112</v>
      </c>
      <c r="H54" s="115">
        <v>568.88</v>
      </c>
    </row>
    <row r="55" spans="1:8" s="5" customFormat="1" ht="12.75" x14ac:dyDescent="0.2">
      <c r="A55" s="392" t="s">
        <v>242</v>
      </c>
      <c r="B55" s="392" t="s">
        <v>242</v>
      </c>
      <c r="C55" s="390" t="s">
        <v>181</v>
      </c>
      <c r="D55" s="392" t="s">
        <v>255</v>
      </c>
      <c r="E55" s="377">
        <v>8301</v>
      </c>
      <c r="F55" s="392" t="s">
        <v>256</v>
      </c>
      <c r="G55" s="377">
        <v>8301</v>
      </c>
      <c r="H55" s="115">
        <v>658.05</v>
      </c>
    </row>
    <row r="56" spans="1:8" s="5" customFormat="1" ht="12.75" x14ac:dyDescent="0.2">
      <c r="A56" s="392" t="s">
        <v>242</v>
      </c>
      <c r="B56" s="392" t="s">
        <v>242</v>
      </c>
      <c r="C56" s="390" t="s">
        <v>181</v>
      </c>
      <c r="D56" s="392" t="s">
        <v>255</v>
      </c>
      <c r="E56" s="377">
        <v>8301</v>
      </c>
      <c r="F56" s="193" t="s">
        <v>257</v>
      </c>
      <c r="G56" s="377">
        <v>8306</v>
      </c>
      <c r="H56" s="115">
        <v>575.83000000000004</v>
      </c>
    </row>
    <row r="57" spans="1:8" s="5" customFormat="1" ht="12.75" x14ac:dyDescent="0.2">
      <c r="A57" s="392" t="s">
        <v>258</v>
      </c>
      <c r="B57" s="392" t="s">
        <v>259</v>
      </c>
      <c r="C57" s="390" t="s">
        <v>181</v>
      </c>
      <c r="D57" s="392" t="s">
        <v>260</v>
      </c>
      <c r="E57" s="377">
        <v>9001</v>
      </c>
      <c r="F57" s="392" t="s">
        <v>261</v>
      </c>
      <c r="G57" s="377">
        <v>9101</v>
      </c>
      <c r="H57" s="115">
        <v>841.97</v>
      </c>
    </row>
    <row r="58" spans="1:8" s="5" customFormat="1" ht="12.75" x14ac:dyDescent="0.2">
      <c r="A58" s="392" t="s">
        <v>258</v>
      </c>
      <c r="B58" s="392" t="s">
        <v>259</v>
      </c>
      <c r="C58" s="390" t="s">
        <v>181</v>
      </c>
      <c r="D58" s="392" t="s">
        <v>260</v>
      </c>
      <c r="E58" s="377">
        <v>9001</v>
      </c>
      <c r="F58" s="392" t="s">
        <v>262</v>
      </c>
      <c r="G58" s="377">
        <v>9112</v>
      </c>
      <c r="H58" s="115">
        <v>721.43</v>
      </c>
    </row>
    <row r="59" spans="1:8" s="5" customFormat="1" ht="12.75" x14ac:dyDescent="0.2">
      <c r="A59" s="392" t="s">
        <v>258</v>
      </c>
      <c r="B59" s="387" t="s">
        <v>259</v>
      </c>
      <c r="C59" s="390" t="s">
        <v>181</v>
      </c>
      <c r="D59" s="387" t="s">
        <v>263</v>
      </c>
      <c r="E59" s="377">
        <v>9120</v>
      </c>
      <c r="F59" s="387" t="s">
        <v>263</v>
      </c>
      <c r="G59" s="377">
        <v>9120</v>
      </c>
      <c r="H59" s="115">
        <v>568.6</v>
      </c>
    </row>
    <row r="60" spans="1:8" s="5" customFormat="1" ht="12.75" x14ac:dyDescent="0.2">
      <c r="A60" s="392" t="s">
        <v>258</v>
      </c>
      <c r="B60" s="387" t="s">
        <v>264</v>
      </c>
      <c r="C60" s="390" t="s">
        <v>181</v>
      </c>
      <c r="D60" s="387" t="s">
        <v>265</v>
      </c>
      <c r="E60" s="377">
        <v>9201</v>
      </c>
      <c r="F60" s="387" t="s">
        <v>265</v>
      </c>
      <c r="G60" s="377">
        <v>9201</v>
      </c>
      <c r="H60" s="115">
        <v>769.48</v>
      </c>
    </row>
    <row r="61" spans="1:8" s="5" customFormat="1" ht="12.75" x14ac:dyDescent="0.2">
      <c r="A61" s="392" t="s">
        <v>266</v>
      </c>
      <c r="B61" s="392" t="s">
        <v>267</v>
      </c>
      <c r="C61" s="390" t="s">
        <v>181</v>
      </c>
      <c r="D61" s="392" t="s">
        <v>268</v>
      </c>
      <c r="E61" s="377">
        <v>10001</v>
      </c>
      <c r="F61" s="392" t="s">
        <v>269</v>
      </c>
      <c r="G61" s="377">
        <v>10101</v>
      </c>
      <c r="H61" s="115">
        <v>644.19000000000005</v>
      </c>
    </row>
    <row r="62" spans="1:8" s="5" customFormat="1" ht="12.75" x14ac:dyDescent="0.2">
      <c r="A62" s="392" t="s">
        <v>266</v>
      </c>
      <c r="B62" s="392" t="s">
        <v>267</v>
      </c>
      <c r="C62" s="390" t="s">
        <v>181</v>
      </c>
      <c r="D62" s="392" t="s">
        <v>268</v>
      </c>
      <c r="E62" s="377">
        <v>10001</v>
      </c>
      <c r="F62" s="392" t="s">
        <v>270</v>
      </c>
      <c r="G62" s="377">
        <v>10109</v>
      </c>
      <c r="H62" s="115">
        <v>709.74</v>
      </c>
    </row>
    <row r="63" spans="1:8" s="5" customFormat="1" ht="12.75" x14ac:dyDescent="0.2">
      <c r="A63" s="392" t="s">
        <v>266</v>
      </c>
      <c r="B63" s="387" t="s">
        <v>271</v>
      </c>
      <c r="C63" s="390" t="s">
        <v>181</v>
      </c>
      <c r="D63" s="387" t="s">
        <v>272</v>
      </c>
      <c r="E63" s="377">
        <v>10201</v>
      </c>
      <c r="F63" s="387" t="s">
        <v>272</v>
      </c>
      <c r="G63" s="377">
        <v>10201</v>
      </c>
      <c r="H63" s="115">
        <v>735.87</v>
      </c>
    </row>
    <row r="64" spans="1:8" s="5" customFormat="1" ht="12.75" x14ac:dyDescent="0.2">
      <c r="A64" s="392" t="s">
        <v>266</v>
      </c>
      <c r="B64" s="392" t="s">
        <v>273</v>
      </c>
      <c r="C64" s="390" t="s">
        <v>181</v>
      </c>
      <c r="D64" s="392" t="s">
        <v>273</v>
      </c>
      <c r="E64" s="377">
        <v>10301</v>
      </c>
      <c r="F64" s="392" t="s">
        <v>273</v>
      </c>
      <c r="G64" s="377">
        <v>10301</v>
      </c>
      <c r="H64" s="115">
        <v>577.17999999999995</v>
      </c>
    </row>
    <row r="65" spans="1:8" s="5" customFormat="1" ht="12.75" x14ac:dyDescent="0.2">
      <c r="A65" s="392" t="s">
        <v>274</v>
      </c>
      <c r="B65" s="387" t="s">
        <v>275</v>
      </c>
      <c r="C65" s="390" t="s">
        <v>181</v>
      </c>
      <c r="D65" s="387" t="s">
        <v>275</v>
      </c>
      <c r="E65" s="377">
        <v>11101</v>
      </c>
      <c r="F65" s="387" t="s">
        <v>275</v>
      </c>
      <c r="G65" s="377">
        <v>11101</v>
      </c>
      <c r="H65" s="115">
        <v>805.33</v>
      </c>
    </row>
    <row r="66" spans="1:8" s="5" customFormat="1" ht="12.75" x14ac:dyDescent="0.2">
      <c r="A66" s="392" t="s">
        <v>276</v>
      </c>
      <c r="B66" s="392" t="s">
        <v>276</v>
      </c>
      <c r="C66" s="390" t="s">
        <v>181</v>
      </c>
      <c r="D66" s="392" t="s">
        <v>277</v>
      </c>
      <c r="E66" s="377">
        <v>12101</v>
      </c>
      <c r="F66" s="193" t="s">
        <v>277</v>
      </c>
      <c r="G66" s="377">
        <v>12101</v>
      </c>
      <c r="H66" s="115">
        <v>798.4</v>
      </c>
    </row>
    <row r="67" spans="1:8" s="5" customFormat="1" ht="12.75" x14ac:dyDescent="0.2">
      <c r="A67" s="392" t="s">
        <v>278</v>
      </c>
      <c r="B67" s="392" t="s">
        <v>279</v>
      </c>
      <c r="C67" s="390" t="s">
        <v>280</v>
      </c>
      <c r="D67" s="392" t="s">
        <v>280</v>
      </c>
      <c r="E67" s="377">
        <v>13001</v>
      </c>
      <c r="F67" s="392" t="s">
        <v>279</v>
      </c>
      <c r="G67" s="377">
        <v>13101</v>
      </c>
      <c r="H67" s="115">
        <v>376.29</v>
      </c>
    </row>
    <row r="68" spans="1:8" s="5" customFormat="1" ht="12.75" x14ac:dyDescent="0.2">
      <c r="A68" s="392" t="s">
        <v>278</v>
      </c>
      <c r="B68" s="392" t="s">
        <v>279</v>
      </c>
      <c r="C68" s="390" t="s">
        <v>280</v>
      </c>
      <c r="D68" s="392" t="s">
        <v>280</v>
      </c>
      <c r="E68" s="377">
        <v>13001</v>
      </c>
      <c r="F68" s="392" t="s">
        <v>281</v>
      </c>
      <c r="G68" s="377">
        <v>13102</v>
      </c>
      <c r="H68" s="115">
        <v>722.04</v>
      </c>
    </row>
    <row r="69" spans="1:8" s="5" customFormat="1" ht="12.75" x14ac:dyDescent="0.2">
      <c r="A69" s="392" t="s">
        <v>278</v>
      </c>
      <c r="B69" s="392" t="s">
        <v>279</v>
      </c>
      <c r="C69" s="390" t="s">
        <v>280</v>
      </c>
      <c r="D69" s="392" t="s">
        <v>280</v>
      </c>
      <c r="E69" s="377">
        <v>13001</v>
      </c>
      <c r="F69" s="392" t="s">
        <v>282</v>
      </c>
      <c r="G69" s="377">
        <v>13103</v>
      </c>
      <c r="H69" s="115">
        <v>360.13</v>
      </c>
    </row>
    <row r="70" spans="1:8" s="5" customFormat="1" ht="12.75" x14ac:dyDescent="0.2">
      <c r="A70" s="392" t="s">
        <v>278</v>
      </c>
      <c r="B70" s="392" t="s">
        <v>279</v>
      </c>
      <c r="C70" s="390" t="s">
        <v>280</v>
      </c>
      <c r="D70" s="392" t="s">
        <v>280</v>
      </c>
      <c r="E70" s="377">
        <v>13001</v>
      </c>
      <c r="F70" s="392" t="s">
        <v>283</v>
      </c>
      <c r="G70" s="377">
        <v>13104</v>
      </c>
      <c r="H70" s="115">
        <v>365.41</v>
      </c>
    </row>
    <row r="71" spans="1:8" s="5" customFormat="1" ht="12.75" x14ac:dyDescent="0.2">
      <c r="A71" s="392" t="s">
        <v>278</v>
      </c>
      <c r="B71" s="392" t="s">
        <v>279</v>
      </c>
      <c r="C71" s="390" t="s">
        <v>280</v>
      </c>
      <c r="D71" s="392" t="s">
        <v>280</v>
      </c>
      <c r="E71" s="377">
        <v>13001</v>
      </c>
      <c r="F71" s="392" t="s">
        <v>284</v>
      </c>
      <c r="G71" s="377">
        <v>13105</v>
      </c>
      <c r="H71" s="115">
        <v>379.76</v>
      </c>
    </row>
    <row r="72" spans="1:8" s="5" customFormat="1" ht="12.75" x14ac:dyDescent="0.2">
      <c r="A72" s="392" t="s">
        <v>278</v>
      </c>
      <c r="B72" s="392" t="s">
        <v>279</v>
      </c>
      <c r="C72" s="390" t="s">
        <v>280</v>
      </c>
      <c r="D72" s="392" t="s">
        <v>280</v>
      </c>
      <c r="E72" s="377">
        <v>13001</v>
      </c>
      <c r="F72" s="392" t="s">
        <v>285</v>
      </c>
      <c r="G72" s="377">
        <v>13106</v>
      </c>
      <c r="H72" s="115">
        <v>478.78</v>
      </c>
    </row>
    <row r="73" spans="1:8" s="5" customFormat="1" ht="12.75" x14ac:dyDescent="0.2">
      <c r="A73" s="392" t="s">
        <v>278</v>
      </c>
      <c r="B73" s="392" t="s">
        <v>279</v>
      </c>
      <c r="C73" s="390" t="s">
        <v>280</v>
      </c>
      <c r="D73" s="392" t="s">
        <v>280</v>
      </c>
      <c r="E73" s="377">
        <v>13001</v>
      </c>
      <c r="F73" s="392" t="s">
        <v>286</v>
      </c>
      <c r="G73" s="377">
        <v>13107</v>
      </c>
      <c r="H73" s="115">
        <v>1325.37</v>
      </c>
    </row>
    <row r="74" spans="1:8" s="5" customFormat="1" ht="12.75" x14ac:dyDescent="0.2">
      <c r="A74" s="392" t="s">
        <v>278</v>
      </c>
      <c r="B74" s="392" t="s">
        <v>279</v>
      </c>
      <c r="C74" s="390" t="s">
        <v>280</v>
      </c>
      <c r="D74" s="392" t="s">
        <v>280</v>
      </c>
      <c r="E74" s="377">
        <v>13001</v>
      </c>
      <c r="F74" s="392" t="s">
        <v>287</v>
      </c>
      <c r="G74" s="377">
        <v>13108</v>
      </c>
      <c r="H74" s="115">
        <v>360.57</v>
      </c>
    </row>
    <row r="75" spans="1:8" s="5" customFormat="1" ht="12.75" x14ac:dyDescent="0.2">
      <c r="A75" s="392" t="s">
        <v>278</v>
      </c>
      <c r="B75" s="392" t="s">
        <v>279</v>
      </c>
      <c r="C75" s="390" t="s">
        <v>280</v>
      </c>
      <c r="D75" s="392" t="s">
        <v>280</v>
      </c>
      <c r="E75" s="377">
        <v>13001</v>
      </c>
      <c r="F75" s="392" t="s">
        <v>288</v>
      </c>
      <c r="G75" s="377">
        <v>13109</v>
      </c>
      <c r="H75" s="115">
        <v>418.17</v>
      </c>
    </row>
    <row r="76" spans="1:8" s="5" customFormat="1" ht="12.75" x14ac:dyDescent="0.2">
      <c r="A76" s="392" t="s">
        <v>278</v>
      </c>
      <c r="B76" s="392" t="s">
        <v>279</v>
      </c>
      <c r="C76" s="390" t="s">
        <v>280</v>
      </c>
      <c r="D76" s="392" t="s">
        <v>280</v>
      </c>
      <c r="E76" s="377">
        <v>13001</v>
      </c>
      <c r="F76" s="392" t="s">
        <v>289</v>
      </c>
      <c r="G76" s="377">
        <v>13110</v>
      </c>
      <c r="H76" s="115">
        <v>535.13</v>
      </c>
    </row>
    <row r="77" spans="1:8" s="5" customFormat="1" ht="12.75" x14ac:dyDescent="0.2">
      <c r="A77" s="392" t="s">
        <v>278</v>
      </c>
      <c r="B77" s="392" t="s">
        <v>279</v>
      </c>
      <c r="C77" s="390" t="s">
        <v>280</v>
      </c>
      <c r="D77" s="392" t="s">
        <v>280</v>
      </c>
      <c r="E77" s="377">
        <v>13001</v>
      </c>
      <c r="F77" s="392" t="s">
        <v>290</v>
      </c>
      <c r="G77" s="377">
        <v>13111</v>
      </c>
      <c r="H77" s="115">
        <v>399.61</v>
      </c>
    </row>
    <row r="78" spans="1:8" s="5" customFormat="1" ht="12.75" x14ac:dyDescent="0.2">
      <c r="A78" s="392" t="s">
        <v>278</v>
      </c>
      <c r="B78" s="392" t="s">
        <v>279</v>
      </c>
      <c r="C78" s="390" t="s">
        <v>280</v>
      </c>
      <c r="D78" s="392" t="s">
        <v>280</v>
      </c>
      <c r="E78" s="377">
        <v>13001</v>
      </c>
      <c r="F78" s="392" t="s">
        <v>291</v>
      </c>
      <c r="G78" s="377">
        <v>13112</v>
      </c>
      <c r="H78" s="115">
        <v>437.1</v>
      </c>
    </row>
    <row r="79" spans="1:8" s="5" customFormat="1" ht="12.75" x14ac:dyDescent="0.2">
      <c r="A79" s="392" t="s">
        <v>278</v>
      </c>
      <c r="B79" s="392" t="s">
        <v>279</v>
      </c>
      <c r="C79" s="390" t="s">
        <v>280</v>
      </c>
      <c r="D79" s="392" t="s">
        <v>280</v>
      </c>
      <c r="E79" s="377">
        <v>13001</v>
      </c>
      <c r="F79" s="392" t="s">
        <v>292</v>
      </c>
      <c r="G79" s="377">
        <v>13113</v>
      </c>
      <c r="H79" s="115">
        <v>801.67</v>
      </c>
    </row>
    <row r="80" spans="1:8" s="5" customFormat="1" ht="12.75" x14ac:dyDescent="0.2">
      <c r="A80" s="392" t="s">
        <v>278</v>
      </c>
      <c r="B80" s="392" t="s">
        <v>279</v>
      </c>
      <c r="C80" s="390" t="s">
        <v>280</v>
      </c>
      <c r="D80" s="392" t="s">
        <v>280</v>
      </c>
      <c r="E80" s="377">
        <v>13001</v>
      </c>
      <c r="F80" s="392" t="s">
        <v>293</v>
      </c>
      <c r="G80" s="377">
        <v>13114</v>
      </c>
      <c r="H80" s="115">
        <v>1409.27</v>
      </c>
    </row>
    <row r="81" spans="1:8" s="5" customFormat="1" ht="12.75" x14ac:dyDescent="0.2">
      <c r="A81" s="392" t="s">
        <v>278</v>
      </c>
      <c r="B81" s="392" t="s">
        <v>279</v>
      </c>
      <c r="C81" s="390" t="s">
        <v>280</v>
      </c>
      <c r="D81" s="392" t="s">
        <v>280</v>
      </c>
      <c r="E81" s="377">
        <v>13001</v>
      </c>
      <c r="F81" s="392" t="s">
        <v>294</v>
      </c>
      <c r="G81" s="377">
        <v>13115</v>
      </c>
      <c r="H81" s="115">
        <v>3243.4</v>
      </c>
    </row>
    <row r="82" spans="1:8" s="5" customFormat="1" ht="12.75" x14ac:dyDescent="0.2">
      <c r="A82" s="392" t="s">
        <v>278</v>
      </c>
      <c r="B82" s="392" t="s">
        <v>279</v>
      </c>
      <c r="C82" s="390" t="s">
        <v>280</v>
      </c>
      <c r="D82" s="392" t="s">
        <v>280</v>
      </c>
      <c r="E82" s="377">
        <v>13001</v>
      </c>
      <c r="F82" s="392" t="s">
        <v>295</v>
      </c>
      <c r="G82" s="377">
        <v>13116</v>
      </c>
      <c r="H82" s="115">
        <v>344.22</v>
      </c>
    </row>
    <row r="83" spans="1:8" s="5" customFormat="1" ht="12.75" x14ac:dyDescent="0.2">
      <c r="A83" s="392" t="s">
        <v>278</v>
      </c>
      <c r="B83" s="392" t="s">
        <v>279</v>
      </c>
      <c r="C83" s="390" t="s">
        <v>280</v>
      </c>
      <c r="D83" s="392" t="s">
        <v>280</v>
      </c>
      <c r="E83" s="377">
        <v>13001</v>
      </c>
      <c r="F83" s="392" t="s">
        <v>296</v>
      </c>
      <c r="G83" s="377">
        <v>13117</v>
      </c>
      <c r="H83" s="115">
        <v>343.03</v>
      </c>
    </row>
    <row r="84" spans="1:8" s="5" customFormat="1" ht="12.75" x14ac:dyDescent="0.2">
      <c r="A84" s="392" t="s">
        <v>278</v>
      </c>
      <c r="B84" s="392" t="s">
        <v>279</v>
      </c>
      <c r="C84" s="390" t="s">
        <v>280</v>
      </c>
      <c r="D84" s="392" t="s">
        <v>280</v>
      </c>
      <c r="E84" s="377">
        <v>13001</v>
      </c>
      <c r="F84" s="392" t="s">
        <v>297</v>
      </c>
      <c r="G84" s="377">
        <v>13118</v>
      </c>
      <c r="H84" s="115">
        <v>520.77</v>
      </c>
    </row>
    <row r="85" spans="1:8" s="5" customFormat="1" ht="12.75" x14ac:dyDescent="0.2">
      <c r="A85" s="392" t="s">
        <v>278</v>
      </c>
      <c r="B85" s="392" t="s">
        <v>279</v>
      </c>
      <c r="C85" s="390" t="s">
        <v>280</v>
      </c>
      <c r="D85" s="392" t="s">
        <v>280</v>
      </c>
      <c r="E85" s="377">
        <v>13001</v>
      </c>
      <c r="F85" s="392" t="s">
        <v>298</v>
      </c>
      <c r="G85" s="377">
        <v>13119</v>
      </c>
      <c r="H85" s="115">
        <v>524.45000000000005</v>
      </c>
    </row>
    <row r="86" spans="1:8" s="5" customFormat="1" ht="12.75" x14ac:dyDescent="0.2">
      <c r="A86" s="392" t="s">
        <v>278</v>
      </c>
      <c r="B86" s="392" t="s">
        <v>279</v>
      </c>
      <c r="C86" s="390" t="s">
        <v>280</v>
      </c>
      <c r="D86" s="392" t="s">
        <v>280</v>
      </c>
      <c r="E86" s="377">
        <v>13001</v>
      </c>
      <c r="F86" s="392" t="s">
        <v>299</v>
      </c>
      <c r="G86" s="377">
        <v>13120</v>
      </c>
      <c r="H86" s="115">
        <v>541.4</v>
      </c>
    </row>
    <row r="87" spans="1:8" s="5" customFormat="1" ht="12.75" x14ac:dyDescent="0.2">
      <c r="A87" s="392" t="s">
        <v>278</v>
      </c>
      <c r="B87" s="392" t="s">
        <v>279</v>
      </c>
      <c r="C87" s="390" t="s">
        <v>280</v>
      </c>
      <c r="D87" s="392" t="s">
        <v>280</v>
      </c>
      <c r="E87" s="377">
        <v>13001</v>
      </c>
      <c r="F87" s="392" t="s">
        <v>300</v>
      </c>
      <c r="G87" s="377">
        <v>13121</v>
      </c>
      <c r="H87" s="115">
        <v>363.57</v>
      </c>
    </row>
    <row r="88" spans="1:8" s="5" customFormat="1" ht="12.75" x14ac:dyDescent="0.2">
      <c r="A88" s="392" t="s">
        <v>278</v>
      </c>
      <c r="B88" s="392" t="s">
        <v>279</v>
      </c>
      <c r="C88" s="390" t="s">
        <v>280</v>
      </c>
      <c r="D88" s="392" t="s">
        <v>280</v>
      </c>
      <c r="E88" s="377">
        <v>13001</v>
      </c>
      <c r="F88" s="392" t="s">
        <v>301</v>
      </c>
      <c r="G88" s="377">
        <v>13122</v>
      </c>
      <c r="H88" s="115">
        <v>683.77</v>
      </c>
    </row>
    <row r="89" spans="1:8" s="5" customFormat="1" ht="12.75" x14ac:dyDescent="0.2">
      <c r="A89" s="392" t="s">
        <v>278</v>
      </c>
      <c r="B89" s="392" t="s">
        <v>279</v>
      </c>
      <c r="C89" s="390" t="s">
        <v>280</v>
      </c>
      <c r="D89" s="392" t="s">
        <v>280</v>
      </c>
      <c r="E89" s="377">
        <v>13001</v>
      </c>
      <c r="F89" s="392" t="s">
        <v>302</v>
      </c>
      <c r="G89" s="377">
        <v>13123</v>
      </c>
      <c r="H89" s="115">
        <v>695.31</v>
      </c>
    </row>
    <row r="90" spans="1:8" s="5" customFormat="1" ht="12.75" x14ac:dyDescent="0.2">
      <c r="A90" s="392" t="s">
        <v>278</v>
      </c>
      <c r="B90" s="392" t="s">
        <v>279</v>
      </c>
      <c r="C90" s="390" t="s">
        <v>280</v>
      </c>
      <c r="D90" s="392" t="s">
        <v>280</v>
      </c>
      <c r="E90" s="377">
        <v>13001</v>
      </c>
      <c r="F90" s="392" t="s">
        <v>303</v>
      </c>
      <c r="G90" s="377">
        <v>13124</v>
      </c>
      <c r="H90" s="115">
        <v>370.15</v>
      </c>
    </row>
    <row r="91" spans="1:8" s="5" customFormat="1" ht="12.75" x14ac:dyDescent="0.2">
      <c r="A91" s="392" t="s">
        <v>278</v>
      </c>
      <c r="B91" s="392" t="s">
        <v>279</v>
      </c>
      <c r="C91" s="390" t="s">
        <v>280</v>
      </c>
      <c r="D91" s="392" t="s">
        <v>280</v>
      </c>
      <c r="E91" s="377">
        <v>13001</v>
      </c>
      <c r="F91" s="392" t="s">
        <v>304</v>
      </c>
      <c r="G91" s="377">
        <v>13125</v>
      </c>
      <c r="H91" s="115">
        <v>612.78</v>
      </c>
    </row>
    <row r="92" spans="1:8" s="5" customFormat="1" ht="12.75" x14ac:dyDescent="0.2">
      <c r="A92" s="392" t="s">
        <v>278</v>
      </c>
      <c r="B92" s="392" t="s">
        <v>279</v>
      </c>
      <c r="C92" s="390" t="s">
        <v>280</v>
      </c>
      <c r="D92" s="392" t="s">
        <v>280</v>
      </c>
      <c r="E92" s="377">
        <v>13001</v>
      </c>
      <c r="F92" s="392" t="s">
        <v>305</v>
      </c>
      <c r="G92" s="377">
        <v>13126</v>
      </c>
      <c r="H92" s="115">
        <v>426.47</v>
      </c>
    </row>
    <row r="93" spans="1:8" s="5" customFormat="1" ht="12.75" x14ac:dyDescent="0.2">
      <c r="A93" s="392" t="s">
        <v>278</v>
      </c>
      <c r="B93" s="392" t="s">
        <v>279</v>
      </c>
      <c r="C93" s="390" t="s">
        <v>280</v>
      </c>
      <c r="D93" s="392" t="s">
        <v>280</v>
      </c>
      <c r="E93" s="377">
        <v>13001</v>
      </c>
      <c r="F93" s="392" t="s">
        <v>306</v>
      </c>
      <c r="G93" s="377">
        <v>13127</v>
      </c>
      <c r="H93" s="115">
        <v>434.4</v>
      </c>
    </row>
    <row r="94" spans="1:8" s="5" customFormat="1" ht="12.75" x14ac:dyDescent="0.2">
      <c r="A94" s="392" t="s">
        <v>278</v>
      </c>
      <c r="B94" s="392" t="s">
        <v>279</v>
      </c>
      <c r="C94" s="390" t="s">
        <v>280</v>
      </c>
      <c r="D94" s="392" t="s">
        <v>280</v>
      </c>
      <c r="E94" s="377">
        <v>13001</v>
      </c>
      <c r="F94" s="392" t="s">
        <v>307</v>
      </c>
      <c r="G94" s="377">
        <v>13128</v>
      </c>
      <c r="H94" s="115">
        <v>426.29</v>
      </c>
    </row>
    <row r="95" spans="1:8" s="5" customFormat="1" ht="12.75" x14ac:dyDescent="0.2">
      <c r="A95" s="392" t="s">
        <v>278</v>
      </c>
      <c r="B95" s="392" t="s">
        <v>279</v>
      </c>
      <c r="C95" s="390" t="s">
        <v>280</v>
      </c>
      <c r="D95" s="392" t="s">
        <v>280</v>
      </c>
      <c r="E95" s="377">
        <v>13001</v>
      </c>
      <c r="F95" s="392" t="s">
        <v>308</v>
      </c>
      <c r="G95" s="377">
        <v>13129</v>
      </c>
      <c r="H95" s="115">
        <v>483.69</v>
      </c>
    </row>
    <row r="96" spans="1:8" s="5" customFormat="1" ht="12.75" x14ac:dyDescent="0.2">
      <c r="A96" s="392" t="s">
        <v>278</v>
      </c>
      <c r="B96" s="392" t="s">
        <v>279</v>
      </c>
      <c r="C96" s="390" t="s">
        <v>280</v>
      </c>
      <c r="D96" s="392" t="s">
        <v>280</v>
      </c>
      <c r="E96" s="377">
        <v>13001</v>
      </c>
      <c r="F96" s="392" t="s">
        <v>309</v>
      </c>
      <c r="G96" s="377">
        <v>13130</v>
      </c>
      <c r="H96" s="115">
        <v>397.05</v>
      </c>
    </row>
    <row r="97" spans="1:8" s="5" customFormat="1" ht="12.75" x14ac:dyDescent="0.2">
      <c r="A97" s="392" t="s">
        <v>278</v>
      </c>
      <c r="B97" s="392" t="s">
        <v>279</v>
      </c>
      <c r="C97" s="390" t="s">
        <v>280</v>
      </c>
      <c r="D97" s="392" t="s">
        <v>280</v>
      </c>
      <c r="E97" s="377">
        <v>13001</v>
      </c>
      <c r="F97" s="392" t="s">
        <v>310</v>
      </c>
      <c r="G97" s="377">
        <v>13131</v>
      </c>
      <c r="H97" s="115">
        <v>374.21</v>
      </c>
    </row>
    <row r="98" spans="1:8" s="5" customFormat="1" ht="12.75" x14ac:dyDescent="0.2">
      <c r="A98" s="392" t="s">
        <v>278</v>
      </c>
      <c r="B98" s="392" t="s">
        <v>279</v>
      </c>
      <c r="C98" s="390" t="s">
        <v>280</v>
      </c>
      <c r="D98" s="392" t="s">
        <v>280</v>
      </c>
      <c r="E98" s="377">
        <v>13001</v>
      </c>
      <c r="F98" s="392" t="s">
        <v>311</v>
      </c>
      <c r="G98" s="377">
        <v>13132</v>
      </c>
      <c r="H98" s="115">
        <v>1607.87</v>
      </c>
    </row>
    <row r="99" spans="1:8" s="5" customFormat="1" ht="12.75" x14ac:dyDescent="0.2">
      <c r="A99" s="392" t="s">
        <v>278</v>
      </c>
      <c r="B99" s="392" t="s">
        <v>312</v>
      </c>
      <c r="C99" s="390" t="s">
        <v>280</v>
      </c>
      <c r="D99" s="392" t="s">
        <v>280</v>
      </c>
      <c r="E99" s="377">
        <v>13001</v>
      </c>
      <c r="F99" s="392" t="s">
        <v>313</v>
      </c>
      <c r="G99" s="377">
        <v>13201</v>
      </c>
      <c r="H99" s="115">
        <v>654.22</v>
      </c>
    </row>
    <row r="100" spans="1:8" s="5" customFormat="1" ht="12.75" x14ac:dyDescent="0.2">
      <c r="A100" s="392" t="s">
        <v>278</v>
      </c>
      <c r="B100" s="392" t="s">
        <v>312</v>
      </c>
      <c r="C100" s="390" t="s">
        <v>280</v>
      </c>
      <c r="D100" s="392" t="s">
        <v>280</v>
      </c>
      <c r="E100" s="377">
        <v>13001</v>
      </c>
      <c r="F100" s="392" t="s">
        <v>314</v>
      </c>
      <c r="G100" s="377">
        <v>13202</v>
      </c>
      <c r="H100" s="115">
        <v>1693.75</v>
      </c>
    </row>
    <row r="101" spans="1:8" s="5" customFormat="1" ht="12.75" x14ac:dyDescent="0.2">
      <c r="A101" s="392" t="s">
        <v>278</v>
      </c>
      <c r="B101" s="392" t="s">
        <v>312</v>
      </c>
      <c r="C101" s="390" t="s">
        <v>280</v>
      </c>
      <c r="D101" s="392" t="s">
        <v>280</v>
      </c>
      <c r="E101" s="377">
        <v>13001</v>
      </c>
      <c r="F101" s="392" t="s">
        <v>315</v>
      </c>
      <c r="G101" s="377">
        <v>13203</v>
      </c>
      <c r="H101" s="115">
        <v>1312.63</v>
      </c>
    </row>
    <row r="102" spans="1:8" s="5" customFormat="1" ht="12.75" x14ac:dyDescent="0.2">
      <c r="A102" s="392" t="s">
        <v>278</v>
      </c>
      <c r="B102" s="392" t="s">
        <v>316</v>
      </c>
      <c r="C102" s="390" t="s">
        <v>280</v>
      </c>
      <c r="D102" s="392" t="s">
        <v>280</v>
      </c>
      <c r="E102" s="377">
        <v>13001</v>
      </c>
      <c r="F102" s="392" t="s">
        <v>317</v>
      </c>
      <c r="G102" s="377">
        <v>13301</v>
      </c>
      <c r="H102" s="115">
        <v>543.03</v>
      </c>
    </row>
    <row r="103" spans="1:8" s="5" customFormat="1" ht="12.75" x14ac:dyDescent="0.2">
      <c r="A103" s="392" t="s">
        <v>278</v>
      </c>
      <c r="B103" s="392" t="s">
        <v>316</v>
      </c>
      <c r="C103" s="390" t="s">
        <v>280</v>
      </c>
      <c r="D103" s="392" t="s">
        <v>280</v>
      </c>
      <c r="E103" s="377">
        <v>13001</v>
      </c>
      <c r="F103" s="392" t="s">
        <v>318</v>
      </c>
      <c r="G103" s="377">
        <v>13302</v>
      </c>
      <c r="H103" s="115">
        <v>679.68</v>
      </c>
    </row>
    <row r="104" spans="1:8" s="5" customFormat="1" ht="12.75" x14ac:dyDescent="0.2">
      <c r="A104" s="392" t="s">
        <v>278</v>
      </c>
      <c r="B104" s="392" t="s">
        <v>316</v>
      </c>
      <c r="C104" s="390" t="s">
        <v>280</v>
      </c>
      <c r="D104" s="392" t="s">
        <v>280</v>
      </c>
      <c r="E104" s="377">
        <v>13001</v>
      </c>
      <c r="F104" s="392" t="s">
        <v>319</v>
      </c>
      <c r="G104" s="377">
        <v>13303</v>
      </c>
      <c r="H104" s="115">
        <v>717.92</v>
      </c>
    </row>
    <row r="105" spans="1:8" s="5" customFormat="1" ht="12.75" x14ac:dyDescent="0.2">
      <c r="A105" s="392" t="s">
        <v>278</v>
      </c>
      <c r="B105" s="392" t="s">
        <v>320</v>
      </c>
      <c r="C105" s="390" t="s">
        <v>280</v>
      </c>
      <c r="D105" s="392" t="s">
        <v>280</v>
      </c>
      <c r="E105" s="377">
        <v>13001</v>
      </c>
      <c r="F105" s="392" t="s">
        <v>321</v>
      </c>
      <c r="G105" s="377">
        <v>13401</v>
      </c>
      <c r="H105" s="115">
        <v>524.71</v>
      </c>
    </row>
    <row r="106" spans="1:8" s="5" customFormat="1" ht="12.75" x14ac:dyDescent="0.2">
      <c r="A106" s="392" t="s">
        <v>278</v>
      </c>
      <c r="B106" s="392" t="s">
        <v>320</v>
      </c>
      <c r="C106" s="390" t="s">
        <v>280</v>
      </c>
      <c r="D106" s="392" t="s">
        <v>280</v>
      </c>
      <c r="E106" s="377">
        <v>13001</v>
      </c>
      <c r="F106" s="392" t="s">
        <v>322</v>
      </c>
      <c r="G106" s="377">
        <v>13402</v>
      </c>
      <c r="H106" s="115">
        <v>857.7</v>
      </c>
    </row>
    <row r="107" spans="1:8" s="5" customFormat="1" ht="12.75" x14ac:dyDescent="0.2">
      <c r="A107" s="392" t="s">
        <v>278</v>
      </c>
      <c r="B107" s="392" t="s">
        <v>320</v>
      </c>
      <c r="C107" s="390" t="s">
        <v>280</v>
      </c>
      <c r="D107" s="392" t="s">
        <v>280</v>
      </c>
      <c r="E107" s="377">
        <v>13001</v>
      </c>
      <c r="F107" s="392" t="s">
        <v>323</v>
      </c>
      <c r="G107" s="377">
        <v>13403</v>
      </c>
      <c r="H107" s="115">
        <v>722.46</v>
      </c>
    </row>
    <row r="108" spans="1:8" s="5" customFormat="1" ht="12.75" x14ac:dyDescent="0.2">
      <c r="A108" s="392" t="s">
        <v>278</v>
      </c>
      <c r="B108" s="392" t="s">
        <v>320</v>
      </c>
      <c r="C108" s="390" t="s">
        <v>280</v>
      </c>
      <c r="D108" s="392" t="s">
        <v>280</v>
      </c>
      <c r="E108" s="377">
        <v>13001</v>
      </c>
      <c r="F108" s="392" t="s">
        <v>324</v>
      </c>
      <c r="G108" s="377">
        <v>13404</v>
      </c>
      <c r="H108" s="115">
        <v>584.78</v>
      </c>
    </row>
    <row r="109" spans="1:8" s="5" customFormat="1" ht="12.75" x14ac:dyDescent="0.2">
      <c r="A109" s="392" t="s">
        <v>278</v>
      </c>
      <c r="B109" s="392" t="s">
        <v>325</v>
      </c>
      <c r="C109" s="390" t="s">
        <v>181</v>
      </c>
      <c r="D109" s="392" t="s">
        <v>325</v>
      </c>
      <c r="E109" s="377">
        <v>13501</v>
      </c>
      <c r="F109" s="193" t="s">
        <v>325</v>
      </c>
      <c r="G109" s="377">
        <v>13501</v>
      </c>
      <c r="H109" s="115">
        <v>664.87</v>
      </c>
    </row>
    <row r="110" spans="1:8" s="5" customFormat="1" ht="12.75" x14ac:dyDescent="0.2">
      <c r="A110" s="392" t="s">
        <v>278</v>
      </c>
      <c r="B110" s="392" t="s">
        <v>326</v>
      </c>
      <c r="C110" s="390" t="s">
        <v>280</v>
      </c>
      <c r="D110" s="392" t="s">
        <v>280</v>
      </c>
      <c r="E110" s="377">
        <v>13001</v>
      </c>
      <c r="F110" s="392" t="s">
        <v>326</v>
      </c>
      <c r="G110" s="377">
        <v>13601</v>
      </c>
      <c r="H110" s="115">
        <v>732.06</v>
      </c>
    </row>
    <row r="111" spans="1:8" s="5" customFormat="1" ht="12.75" x14ac:dyDescent="0.2">
      <c r="A111" s="392" t="s">
        <v>278</v>
      </c>
      <c r="B111" s="392" t="s">
        <v>326</v>
      </c>
      <c r="C111" s="390" t="s">
        <v>280</v>
      </c>
      <c r="D111" s="392" t="s">
        <v>280</v>
      </c>
      <c r="E111" s="377">
        <v>13001</v>
      </c>
      <c r="F111" s="392" t="s">
        <v>327</v>
      </c>
      <c r="G111" s="377">
        <v>13602</v>
      </c>
      <c r="H111" s="115">
        <v>736.83</v>
      </c>
    </row>
    <row r="112" spans="1:8" s="5" customFormat="1" ht="12.75" x14ac:dyDescent="0.2">
      <c r="A112" s="392" t="s">
        <v>278</v>
      </c>
      <c r="B112" s="392" t="s">
        <v>326</v>
      </c>
      <c r="C112" s="390" t="s">
        <v>280</v>
      </c>
      <c r="D112" s="392" t="s">
        <v>280</v>
      </c>
      <c r="E112" s="377">
        <v>13001</v>
      </c>
      <c r="F112" s="392" t="s">
        <v>328</v>
      </c>
      <c r="G112" s="377">
        <v>13603</v>
      </c>
      <c r="H112" s="115">
        <v>977.48</v>
      </c>
    </row>
    <row r="113" spans="1:8" s="5" customFormat="1" ht="12.75" x14ac:dyDescent="0.2">
      <c r="A113" s="392" t="s">
        <v>278</v>
      </c>
      <c r="B113" s="392" t="s">
        <v>326</v>
      </c>
      <c r="C113" s="390" t="s">
        <v>280</v>
      </c>
      <c r="D113" s="392" t="s">
        <v>280</v>
      </c>
      <c r="E113" s="377">
        <v>13001</v>
      </c>
      <c r="F113" s="392" t="s">
        <v>329</v>
      </c>
      <c r="G113" s="377">
        <v>13604</v>
      </c>
      <c r="H113" s="115">
        <v>652.16999999999996</v>
      </c>
    </row>
    <row r="114" spans="1:8" s="5" customFormat="1" ht="12.75" x14ac:dyDescent="0.2">
      <c r="A114" s="392" t="s">
        <v>278</v>
      </c>
      <c r="B114" s="392" t="s">
        <v>326</v>
      </c>
      <c r="C114" s="390" t="s">
        <v>280</v>
      </c>
      <c r="D114" s="392" t="s">
        <v>280</v>
      </c>
      <c r="E114" s="377">
        <v>13001</v>
      </c>
      <c r="F114" s="392" t="s">
        <v>330</v>
      </c>
      <c r="G114" s="377">
        <v>13605</v>
      </c>
      <c r="H114" s="115">
        <v>636.77</v>
      </c>
    </row>
    <row r="115" spans="1:8" s="5" customFormat="1" ht="12.75" x14ac:dyDescent="0.2">
      <c r="A115" s="392" t="s">
        <v>331</v>
      </c>
      <c r="B115" s="392" t="s">
        <v>332</v>
      </c>
      <c r="C115" s="390" t="s">
        <v>181</v>
      </c>
      <c r="D115" s="392" t="s">
        <v>332</v>
      </c>
      <c r="E115" s="377">
        <v>14101</v>
      </c>
      <c r="F115" s="392" t="s">
        <v>332</v>
      </c>
      <c r="G115" s="377">
        <v>14101</v>
      </c>
      <c r="H115" s="115">
        <v>755.06</v>
      </c>
    </row>
    <row r="116" spans="1:8" s="5" customFormat="1" ht="12.75" x14ac:dyDescent="0.2">
      <c r="A116" s="392" t="s">
        <v>333</v>
      </c>
      <c r="B116" s="392" t="s">
        <v>334</v>
      </c>
      <c r="C116" s="390" t="s">
        <v>181</v>
      </c>
      <c r="D116" s="392" t="s">
        <v>334</v>
      </c>
      <c r="E116" s="377">
        <v>15101</v>
      </c>
      <c r="F116" s="392" t="s">
        <v>334</v>
      </c>
      <c r="G116" s="377">
        <v>15101</v>
      </c>
      <c r="H116" s="115">
        <v>496.92</v>
      </c>
    </row>
    <row r="117" spans="1:8" s="5" customFormat="1" ht="12.75" x14ac:dyDescent="0.2">
      <c r="A117" s="392" t="s">
        <v>335</v>
      </c>
      <c r="B117" s="403" t="s">
        <v>336</v>
      </c>
      <c r="C117" s="390" t="s">
        <v>181</v>
      </c>
      <c r="D117" s="392" t="s">
        <v>337</v>
      </c>
      <c r="E117" s="377">
        <v>16101</v>
      </c>
      <c r="F117" s="392" t="s">
        <v>338</v>
      </c>
      <c r="G117" s="377">
        <v>16101</v>
      </c>
      <c r="H117" s="115">
        <v>767.29</v>
      </c>
    </row>
    <row r="118" spans="1:8" s="5" customFormat="1" ht="12.75" x14ac:dyDescent="0.2">
      <c r="A118" s="392" t="s">
        <v>335</v>
      </c>
      <c r="B118" s="403" t="s">
        <v>336</v>
      </c>
      <c r="C118" s="390" t="s">
        <v>181</v>
      </c>
      <c r="D118" s="392" t="s">
        <v>337</v>
      </c>
      <c r="E118" s="377">
        <v>16101</v>
      </c>
      <c r="F118" s="392" t="s">
        <v>339</v>
      </c>
      <c r="G118" s="377">
        <v>16103</v>
      </c>
      <c r="H118" s="115">
        <v>752.11</v>
      </c>
    </row>
    <row r="119" spans="1:8" s="5" customFormat="1" ht="12.75" x14ac:dyDescent="0.2">
      <c r="A119" s="392" t="s">
        <v>335</v>
      </c>
      <c r="B119" s="403" t="s">
        <v>340</v>
      </c>
      <c r="C119" s="390" t="s">
        <v>181</v>
      </c>
      <c r="D119" s="387" t="s">
        <v>341</v>
      </c>
      <c r="E119" s="377">
        <v>16301</v>
      </c>
      <c r="F119" s="387" t="s">
        <v>341</v>
      </c>
      <c r="G119" s="377">
        <v>16301</v>
      </c>
      <c r="H119" s="115">
        <v>543.63</v>
      </c>
    </row>
  </sheetData>
  <mergeCells count="1">
    <mergeCell ref="B1:H1"/>
  </mergeCells>
  <hyperlinks>
    <hyperlink ref="J1" location="INDICE!A1" display="INDICE" xr:uid="{00000000-0004-0000-2D00-000000000000}"/>
    <hyperlink ref="J2" location="Matriz_Estadisticas!A1" display="ESTADÍSTICAS" xr:uid="{00000000-0004-0000-2D00-000001000000}"/>
  </hyperlinks>
  <pageMargins left="0.7" right="0.7" top="0.75" bottom="0.75" header="0.3" footer="0.3"/>
  <pageSetup paperSize="9" orientation="portrait" r:id="rId1"/>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dimension ref="A1:C997"/>
  <sheetViews>
    <sheetView workbookViewId="0">
      <selection activeCell="C1" sqref="C1"/>
    </sheetView>
  </sheetViews>
  <sheetFormatPr baseColWidth="10" defaultColWidth="14.42578125" defaultRowHeight="15" x14ac:dyDescent="0.25"/>
  <cols>
    <col min="1" max="1" width="44.42578125" style="659" bestFit="1" customWidth="1"/>
    <col min="2" max="2" width="100.7109375" style="59" customWidth="1"/>
    <col min="3" max="3" width="7" style="59" bestFit="1" customWidth="1"/>
    <col min="4" max="26" width="10.7109375" style="59" customWidth="1"/>
    <col min="27" max="16384" width="14.42578125" style="59"/>
  </cols>
  <sheetData>
    <row r="1" spans="1:3" x14ac:dyDescent="0.25">
      <c r="A1" s="679" t="s">
        <v>401</v>
      </c>
      <c r="B1" s="679" t="s">
        <v>402</v>
      </c>
      <c r="C1" s="57" t="s">
        <v>144</v>
      </c>
    </row>
    <row r="2" spans="1:3" x14ac:dyDescent="0.25">
      <c r="A2" s="432" t="s">
        <v>8</v>
      </c>
      <c r="B2" s="385" t="s">
        <v>35</v>
      </c>
      <c r="C2" s="545"/>
    </row>
    <row r="3" spans="1:3" x14ac:dyDescent="0.25">
      <c r="A3" s="415" t="s">
        <v>6</v>
      </c>
      <c r="B3" s="386" t="s">
        <v>16</v>
      </c>
      <c r="C3" s="545"/>
    </row>
    <row r="4" spans="1:3" x14ac:dyDescent="0.25">
      <c r="A4" s="415" t="s">
        <v>370</v>
      </c>
      <c r="B4" s="386" t="s">
        <v>34</v>
      </c>
      <c r="C4" s="545"/>
    </row>
    <row r="5" spans="1:3" x14ac:dyDescent="0.25">
      <c r="A5" s="415" t="s">
        <v>11</v>
      </c>
      <c r="B5" s="386" t="s">
        <v>1021</v>
      </c>
      <c r="C5" s="545"/>
    </row>
    <row r="6" spans="1:3" x14ac:dyDescent="0.25">
      <c r="A6" s="415" t="s">
        <v>145</v>
      </c>
      <c r="B6" s="386" t="s">
        <v>451</v>
      </c>
      <c r="C6" s="545"/>
    </row>
    <row r="7" spans="1:3" x14ac:dyDescent="0.25">
      <c r="A7" s="415" t="s">
        <v>9</v>
      </c>
      <c r="B7" s="386" t="s">
        <v>964</v>
      </c>
      <c r="C7" s="545"/>
    </row>
    <row r="8" spans="1:3" x14ac:dyDescent="0.25">
      <c r="A8" s="415" t="s">
        <v>371</v>
      </c>
      <c r="B8" s="386">
        <v>2018</v>
      </c>
      <c r="C8" s="545"/>
    </row>
    <row r="9" spans="1:3" x14ac:dyDescent="0.25">
      <c r="A9" s="415" t="s">
        <v>372</v>
      </c>
      <c r="B9" s="386" t="s">
        <v>453</v>
      </c>
      <c r="C9" s="545"/>
    </row>
    <row r="10" spans="1:3" ht="63.75" x14ac:dyDescent="0.25">
      <c r="A10" s="209" t="s">
        <v>373</v>
      </c>
      <c r="B10" s="229" t="s">
        <v>1022</v>
      </c>
      <c r="C10" s="545"/>
    </row>
    <row r="11" spans="1:3" x14ac:dyDescent="0.25">
      <c r="A11" s="415" t="s">
        <v>374</v>
      </c>
      <c r="B11" s="386" t="s">
        <v>998</v>
      </c>
      <c r="C11" s="545"/>
    </row>
    <row r="12" spans="1:3" x14ac:dyDescent="0.25">
      <c r="A12" s="415" t="s">
        <v>375</v>
      </c>
      <c r="B12" s="379" t="s">
        <v>456</v>
      </c>
      <c r="C12" s="545"/>
    </row>
    <row r="13" spans="1:3" x14ac:dyDescent="0.25">
      <c r="A13" s="415" t="s">
        <v>376</v>
      </c>
      <c r="B13" s="379" t="s">
        <v>457</v>
      </c>
      <c r="C13" s="545"/>
    </row>
    <row r="14" spans="1:3" x14ac:dyDescent="0.25">
      <c r="A14" s="415" t="s">
        <v>146</v>
      </c>
      <c r="B14" s="386" t="s">
        <v>941</v>
      </c>
      <c r="C14" s="545"/>
    </row>
    <row r="15" spans="1:3" x14ac:dyDescent="0.25">
      <c r="A15" s="415" t="s">
        <v>377</v>
      </c>
      <c r="B15" s="389">
        <v>43557</v>
      </c>
      <c r="C15" s="545"/>
    </row>
    <row r="16" spans="1:3" x14ac:dyDescent="0.25">
      <c r="A16" s="415" t="s">
        <v>378</v>
      </c>
      <c r="B16" s="389">
        <v>43667</v>
      </c>
      <c r="C16" s="545"/>
    </row>
    <row r="17" spans="1:2" x14ac:dyDescent="0.25">
      <c r="A17" s="433" t="s">
        <v>379</v>
      </c>
      <c r="B17" s="385" t="s">
        <v>412</v>
      </c>
    </row>
    <row r="18" spans="1:2" x14ac:dyDescent="0.25">
      <c r="A18" s="432" t="s">
        <v>380</v>
      </c>
      <c r="B18" s="385" t="s">
        <v>1023</v>
      </c>
    </row>
    <row r="19" spans="1:2" x14ac:dyDescent="0.25">
      <c r="A19" s="432" t="s">
        <v>381</v>
      </c>
      <c r="B19" s="385" t="s">
        <v>1001</v>
      </c>
    </row>
    <row r="20" spans="1:2" x14ac:dyDescent="0.25">
      <c r="A20" s="432" t="s">
        <v>382</v>
      </c>
      <c r="B20" s="385" t="s">
        <v>462</v>
      </c>
    </row>
    <row r="21" spans="1:2" x14ac:dyDescent="0.25">
      <c r="A21" s="432" t="s">
        <v>385</v>
      </c>
      <c r="B21" s="385" t="s">
        <v>1024</v>
      </c>
    </row>
    <row r="22" spans="1:2" x14ac:dyDescent="0.25">
      <c r="A22" s="432" t="s">
        <v>386</v>
      </c>
      <c r="B22" s="388" t="s">
        <v>1003</v>
      </c>
    </row>
    <row r="23" spans="1:2" x14ac:dyDescent="0.25">
      <c r="A23" s="432" t="s">
        <v>418</v>
      </c>
      <c r="B23" s="626" t="s">
        <v>1004</v>
      </c>
    </row>
    <row r="24" spans="1:2" x14ac:dyDescent="0.25">
      <c r="A24" s="432" t="s">
        <v>387</v>
      </c>
      <c r="B24" s="388">
        <v>2018</v>
      </c>
    </row>
    <row r="25" spans="1:2" x14ac:dyDescent="0.25">
      <c r="A25" s="432" t="s">
        <v>388</v>
      </c>
      <c r="B25" s="388" t="s">
        <v>453</v>
      </c>
    </row>
    <row r="26" spans="1:2" x14ac:dyDescent="0.25">
      <c r="A26" s="432" t="s">
        <v>389</v>
      </c>
      <c r="B26" s="388" t="s">
        <v>944</v>
      </c>
    </row>
    <row r="27" spans="1:2" x14ac:dyDescent="0.25">
      <c r="A27" s="432" t="s">
        <v>390</v>
      </c>
      <c r="B27" s="388" t="s">
        <v>417</v>
      </c>
    </row>
    <row r="28" spans="1:2" x14ac:dyDescent="0.25">
      <c r="A28" s="432" t="s">
        <v>422</v>
      </c>
      <c r="B28" s="626" t="s">
        <v>945</v>
      </c>
    </row>
    <row r="29" spans="1:2" x14ac:dyDescent="0.25">
      <c r="A29" s="432" t="s">
        <v>391</v>
      </c>
      <c r="B29" s="388">
        <v>2017</v>
      </c>
    </row>
    <row r="30" spans="1:2" x14ac:dyDescent="0.25">
      <c r="A30" s="432" t="s">
        <v>392</v>
      </c>
      <c r="B30" s="388" t="s">
        <v>465</v>
      </c>
    </row>
    <row r="31" spans="1:2" x14ac:dyDescent="0.25">
      <c r="A31" s="432" t="s">
        <v>393</v>
      </c>
      <c r="B31" s="388" t="s">
        <v>663</v>
      </c>
    </row>
    <row r="32" spans="1:2" x14ac:dyDescent="0.25">
      <c r="A32" s="432" t="s">
        <v>394</v>
      </c>
      <c r="B32" s="388" t="s">
        <v>417</v>
      </c>
    </row>
    <row r="33" spans="1:2" x14ac:dyDescent="0.25">
      <c r="A33" s="432" t="s">
        <v>423</v>
      </c>
      <c r="B33" s="626" t="s">
        <v>1025</v>
      </c>
    </row>
    <row r="34" spans="1:2" x14ac:dyDescent="0.25">
      <c r="A34" s="432" t="s">
        <v>395</v>
      </c>
      <c r="B34" s="388">
        <v>2017</v>
      </c>
    </row>
    <row r="35" spans="1:2" x14ac:dyDescent="0.25">
      <c r="A35" s="432" t="s">
        <v>396</v>
      </c>
      <c r="B35" s="385" t="s">
        <v>465</v>
      </c>
    </row>
    <row r="36" spans="1:2" ht="89.25" x14ac:dyDescent="0.25">
      <c r="A36" s="432" t="s">
        <v>383</v>
      </c>
      <c r="B36" s="393" t="s">
        <v>1026</v>
      </c>
    </row>
    <row r="37" spans="1:2" x14ac:dyDescent="0.25">
      <c r="A37" s="432" t="s">
        <v>384</v>
      </c>
      <c r="B37" s="391" t="s">
        <v>468</v>
      </c>
    </row>
    <row r="38" spans="1:2" x14ac:dyDescent="0.25">
      <c r="A38" s="658"/>
      <c r="B38" s="545"/>
    </row>
    <row r="39" spans="1:2" x14ac:dyDescent="0.25">
      <c r="A39" s="658"/>
      <c r="B39" s="545"/>
    </row>
    <row r="40" spans="1:2" x14ac:dyDescent="0.25">
      <c r="A40" s="658"/>
      <c r="B40" s="545"/>
    </row>
    <row r="41" spans="1:2" x14ac:dyDescent="0.25">
      <c r="A41" s="658"/>
      <c r="B41" s="545"/>
    </row>
    <row r="42" spans="1:2" x14ac:dyDescent="0.25">
      <c r="A42" s="658"/>
      <c r="B42" s="545"/>
    </row>
    <row r="43" spans="1:2" x14ac:dyDescent="0.25">
      <c r="A43" s="658"/>
      <c r="B43" s="545"/>
    </row>
    <row r="44" spans="1:2" x14ac:dyDescent="0.25">
      <c r="A44" s="658"/>
      <c r="B44" s="545"/>
    </row>
    <row r="45" spans="1:2" x14ac:dyDescent="0.25">
      <c r="A45" s="658"/>
      <c r="B45" s="545"/>
    </row>
    <row r="46" spans="1:2" x14ac:dyDescent="0.25">
      <c r="A46" s="658"/>
      <c r="B46" s="545"/>
    </row>
    <row r="47" spans="1:2" x14ac:dyDescent="0.25">
      <c r="A47" s="658"/>
      <c r="B47" s="545"/>
    </row>
    <row r="48" spans="1:2" x14ac:dyDescent="0.25">
      <c r="A48" s="658"/>
      <c r="B48" s="545"/>
    </row>
    <row r="49" spans="1:1" x14ac:dyDescent="0.25">
      <c r="A49" s="658"/>
    </row>
    <row r="50" spans="1:1" x14ac:dyDescent="0.25">
      <c r="A50" s="658"/>
    </row>
    <row r="51" spans="1:1" x14ac:dyDescent="0.25">
      <c r="A51" s="658"/>
    </row>
    <row r="52" spans="1:1" x14ac:dyDescent="0.25">
      <c r="A52" s="658"/>
    </row>
    <row r="53" spans="1:1" x14ac:dyDescent="0.25">
      <c r="A53" s="658"/>
    </row>
    <row r="54" spans="1:1" x14ac:dyDescent="0.25">
      <c r="A54" s="658"/>
    </row>
    <row r="55" spans="1:1" x14ac:dyDescent="0.25">
      <c r="A55" s="658"/>
    </row>
    <row r="56" spans="1:1" x14ac:dyDescent="0.25">
      <c r="A56" s="658"/>
    </row>
    <row r="57" spans="1:1" x14ac:dyDescent="0.25">
      <c r="A57" s="658"/>
    </row>
    <row r="58" spans="1:1" x14ac:dyDescent="0.25">
      <c r="A58" s="658"/>
    </row>
    <row r="59" spans="1:1" x14ac:dyDescent="0.25">
      <c r="A59" s="658"/>
    </row>
    <row r="60" spans="1:1" x14ac:dyDescent="0.25">
      <c r="A60" s="658"/>
    </row>
    <row r="61" spans="1:1" x14ac:dyDescent="0.25">
      <c r="A61" s="658"/>
    </row>
    <row r="62" spans="1:1" x14ac:dyDescent="0.25">
      <c r="A62" s="658"/>
    </row>
    <row r="63" spans="1:1" x14ac:dyDescent="0.25">
      <c r="A63" s="658"/>
    </row>
    <row r="64" spans="1:1" x14ac:dyDescent="0.25">
      <c r="A64" s="658"/>
    </row>
    <row r="65" spans="1:1" x14ac:dyDescent="0.25">
      <c r="A65" s="658"/>
    </row>
    <row r="66" spans="1:1" x14ac:dyDescent="0.25">
      <c r="A66" s="658"/>
    </row>
    <row r="67" spans="1:1" x14ac:dyDescent="0.25">
      <c r="A67" s="658"/>
    </row>
    <row r="68" spans="1:1" x14ac:dyDescent="0.25">
      <c r="A68" s="658"/>
    </row>
    <row r="69" spans="1:1" x14ac:dyDescent="0.25">
      <c r="A69" s="658"/>
    </row>
    <row r="70" spans="1:1" x14ac:dyDescent="0.25">
      <c r="A70" s="658"/>
    </row>
    <row r="71" spans="1:1" x14ac:dyDescent="0.25">
      <c r="A71" s="658"/>
    </row>
    <row r="72" spans="1:1" x14ac:dyDescent="0.25">
      <c r="A72" s="658"/>
    </row>
    <row r="73" spans="1:1" x14ac:dyDescent="0.25">
      <c r="A73" s="658"/>
    </row>
    <row r="74" spans="1:1" x14ac:dyDescent="0.25">
      <c r="A74" s="658"/>
    </row>
    <row r="75" spans="1:1" x14ac:dyDescent="0.25">
      <c r="A75" s="658"/>
    </row>
    <row r="76" spans="1:1" x14ac:dyDescent="0.25">
      <c r="A76" s="658"/>
    </row>
    <row r="77" spans="1:1" x14ac:dyDescent="0.25">
      <c r="A77" s="658"/>
    </row>
    <row r="78" spans="1:1" x14ac:dyDescent="0.25">
      <c r="A78" s="658"/>
    </row>
    <row r="79" spans="1:1" x14ac:dyDescent="0.25">
      <c r="A79" s="658"/>
    </row>
    <row r="80" spans="1:1" x14ac:dyDescent="0.25">
      <c r="A80" s="658"/>
    </row>
    <row r="81" spans="1:1" x14ac:dyDescent="0.25">
      <c r="A81" s="658"/>
    </row>
    <row r="82" spans="1:1" x14ac:dyDescent="0.25">
      <c r="A82" s="658"/>
    </row>
    <row r="83" spans="1:1" x14ac:dyDescent="0.25">
      <c r="A83" s="658"/>
    </row>
    <row r="84" spans="1:1" x14ac:dyDescent="0.25">
      <c r="A84" s="658"/>
    </row>
    <row r="85" spans="1:1" x14ac:dyDescent="0.25">
      <c r="A85" s="658"/>
    </row>
    <row r="86" spans="1:1" x14ac:dyDescent="0.25">
      <c r="A86" s="658"/>
    </row>
    <row r="87" spans="1:1" x14ac:dyDescent="0.25">
      <c r="A87" s="658"/>
    </row>
    <row r="88" spans="1:1" x14ac:dyDescent="0.25">
      <c r="A88" s="658"/>
    </row>
    <row r="89" spans="1:1" x14ac:dyDescent="0.25">
      <c r="A89" s="658"/>
    </row>
    <row r="90" spans="1:1" x14ac:dyDescent="0.25">
      <c r="A90" s="658"/>
    </row>
    <row r="91" spans="1:1" x14ac:dyDescent="0.25">
      <c r="A91" s="658"/>
    </row>
    <row r="92" spans="1:1" x14ac:dyDescent="0.25">
      <c r="A92" s="658"/>
    </row>
    <row r="93" spans="1:1" x14ac:dyDescent="0.25">
      <c r="A93" s="658"/>
    </row>
    <row r="94" spans="1:1" x14ac:dyDescent="0.25">
      <c r="A94" s="658"/>
    </row>
    <row r="95" spans="1:1" x14ac:dyDescent="0.25">
      <c r="A95" s="658"/>
    </row>
    <row r="96" spans="1:1" x14ac:dyDescent="0.25">
      <c r="A96" s="658"/>
    </row>
    <row r="97" spans="1:1" x14ac:dyDescent="0.25">
      <c r="A97" s="658"/>
    </row>
    <row r="98" spans="1:1" x14ac:dyDescent="0.25">
      <c r="A98" s="658"/>
    </row>
    <row r="99" spans="1:1" x14ac:dyDescent="0.25">
      <c r="A99" s="658"/>
    </row>
    <row r="100" spans="1:1" x14ac:dyDescent="0.25">
      <c r="A100" s="658"/>
    </row>
    <row r="101" spans="1:1" x14ac:dyDescent="0.25">
      <c r="A101" s="658"/>
    </row>
    <row r="102" spans="1:1" x14ac:dyDescent="0.25">
      <c r="A102" s="658"/>
    </row>
    <row r="103" spans="1:1" x14ac:dyDescent="0.25">
      <c r="A103" s="658"/>
    </row>
    <row r="104" spans="1:1" x14ac:dyDescent="0.25">
      <c r="A104" s="658"/>
    </row>
    <row r="105" spans="1:1" x14ac:dyDescent="0.25">
      <c r="A105" s="658"/>
    </row>
    <row r="106" spans="1:1" x14ac:dyDescent="0.25">
      <c r="A106" s="658"/>
    </row>
    <row r="107" spans="1:1" x14ac:dyDescent="0.25">
      <c r="A107" s="658"/>
    </row>
    <row r="108" spans="1:1" x14ac:dyDescent="0.25">
      <c r="A108" s="658"/>
    </row>
    <row r="109" spans="1:1" x14ac:dyDescent="0.25">
      <c r="A109" s="658"/>
    </row>
    <row r="110" spans="1:1" x14ac:dyDescent="0.25">
      <c r="A110" s="658"/>
    </row>
    <row r="111" spans="1:1" x14ac:dyDescent="0.25">
      <c r="A111" s="658"/>
    </row>
    <row r="112" spans="1:1" x14ac:dyDescent="0.25">
      <c r="A112" s="658"/>
    </row>
    <row r="113" spans="1:1" x14ac:dyDescent="0.25">
      <c r="A113" s="658"/>
    </row>
    <row r="114" spans="1:1" x14ac:dyDescent="0.25">
      <c r="A114" s="658"/>
    </row>
    <row r="115" spans="1:1" x14ac:dyDescent="0.25">
      <c r="A115" s="658"/>
    </row>
    <row r="116" spans="1:1" x14ac:dyDescent="0.25">
      <c r="A116" s="658"/>
    </row>
    <row r="117" spans="1:1" x14ac:dyDescent="0.25">
      <c r="A117" s="658"/>
    </row>
    <row r="118" spans="1:1" x14ac:dyDescent="0.25">
      <c r="A118" s="658"/>
    </row>
    <row r="119" spans="1:1" x14ac:dyDescent="0.25">
      <c r="A119" s="658"/>
    </row>
    <row r="120" spans="1:1" x14ac:dyDescent="0.25">
      <c r="A120" s="658"/>
    </row>
    <row r="121" spans="1:1" x14ac:dyDescent="0.25">
      <c r="A121" s="658"/>
    </row>
    <row r="122" spans="1:1" x14ac:dyDescent="0.25">
      <c r="A122" s="658"/>
    </row>
    <row r="123" spans="1:1" x14ac:dyDescent="0.25">
      <c r="A123" s="658"/>
    </row>
    <row r="124" spans="1:1" x14ac:dyDescent="0.25">
      <c r="A124" s="658"/>
    </row>
    <row r="125" spans="1:1" x14ac:dyDescent="0.25">
      <c r="A125" s="658"/>
    </row>
    <row r="126" spans="1:1" x14ac:dyDescent="0.25">
      <c r="A126" s="658"/>
    </row>
    <row r="127" spans="1:1" x14ac:dyDescent="0.25">
      <c r="A127" s="658"/>
    </row>
    <row r="128" spans="1:1" x14ac:dyDescent="0.25">
      <c r="A128" s="658"/>
    </row>
    <row r="129" spans="1:1" x14ac:dyDescent="0.25">
      <c r="A129" s="658"/>
    </row>
    <row r="130" spans="1:1" x14ac:dyDescent="0.25">
      <c r="A130" s="658"/>
    </row>
    <row r="131" spans="1:1" x14ac:dyDescent="0.25">
      <c r="A131" s="658"/>
    </row>
    <row r="132" spans="1:1" x14ac:dyDescent="0.25">
      <c r="A132" s="658"/>
    </row>
    <row r="133" spans="1:1" x14ac:dyDescent="0.25">
      <c r="A133" s="658"/>
    </row>
    <row r="134" spans="1:1" x14ac:dyDescent="0.25">
      <c r="A134" s="658"/>
    </row>
    <row r="135" spans="1:1" x14ac:dyDescent="0.25">
      <c r="A135" s="658"/>
    </row>
    <row r="136" spans="1:1" x14ac:dyDescent="0.25">
      <c r="A136" s="658"/>
    </row>
    <row r="137" spans="1:1" x14ac:dyDescent="0.25">
      <c r="A137" s="658"/>
    </row>
    <row r="138" spans="1:1" x14ac:dyDescent="0.25">
      <c r="A138" s="658"/>
    </row>
    <row r="139" spans="1:1" x14ac:dyDescent="0.25">
      <c r="A139" s="658"/>
    </row>
    <row r="140" spans="1:1" x14ac:dyDescent="0.25">
      <c r="A140" s="658"/>
    </row>
    <row r="141" spans="1:1" x14ac:dyDescent="0.25">
      <c r="A141" s="658"/>
    </row>
    <row r="142" spans="1:1" x14ac:dyDescent="0.25">
      <c r="A142" s="658"/>
    </row>
    <row r="143" spans="1:1" x14ac:dyDescent="0.25">
      <c r="A143" s="658"/>
    </row>
    <row r="144" spans="1:1" x14ac:dyDescent="0.25">
      <c r="A144" s="658"/>
    </row>
    <row r="145" spans="1:1" x14ac:dyDescent="0.25">
      <c r="A145" s="658"/>
    </row>
    <row r="146" spans="1:1" x14ac:dyDescent="0.25">
      <c r="A146" s="658"/>
    </row>
    <row r="147" spans="1:1" x14ac:dyDescent="0.25">
      <c r="A147" s="658"/>
    </row>
    <row r="148" spans="1:1" x14ac:dyDescent="0.25">
      <c r="A148" s="658"/>
    </row>
    <row r="149" spans="1:1" x14ac:dyDescent="0.25">
      <c r="A149" s="658"/>
    </row>
    <row r="150" spans="1:1" x14ac:dyDescent="0.25">
      <c r="A150" s="658"/>
    </row>
    <row r="151" spans="1:1" x14ac:dyDescent="0.25">
      <c r="A151" s="658"/>
    </row>
    <row r="152" spans="1:1" x14ac:dyDescent="0.25">
      <c r="A152" s="658"/>
    </row>
    <row r="153" spans="1:1" x14ac:dyDescent="0.25">
      <c r="A153" s="658"/>
    </row>
    <row r="154" spans="1:1" x14ac:dyDescent="0.25">
      <c r="A154" s="658"/>
    </row>
    <row r="155" spans="1:1" x14ac:dyDescent="0.25">
      <c r="A155" s="658"/>
    </row>
    <row r="156" spans="1:1" x14ac:dyDescent="0.25">
      <c r="A156" s="658"/>
    </row>
    <row r="157" spans="1:1" x14ac:dyDescent="0.25">
      <c r="A157" s="658"/>
    </row>
    <row r="158" spans="1:1" x14ac:dyDescent="0.25">
      <c r="A158" s="658"/>
    </row>
    <row r="159" spans="1:1" x14ac:dyDescent="0.25">
      <c r="A159" s="658"/>
    </row>
    <row r="160" spans="1:1" x14ac:dyDescent="0.25">
      <c r="A160" s="658"/>
    </row>
    <row r="161" spans="1:1" x14ac:dyDescent="0.25">
      <c r="A161" s="658"/>
    </row>
    <row r="162" spans="1:1" x14ac:dyDescent="0.25">
      <c r="A162" s="658"/>
    </row>
    <row r="163" spans="1:1" x14ac:dyDescent="0.25">
      <c r="A163" s="658"/>
    </row>
    <row r="164" spans="1:1" x14ac:dyDescent="0.25">
      <c r="A164" s="658"/>
    </row>
    <row r="165" spans="1:1" x14ac:dyDescent="0.25">
      <c r="A165" s="658"/>
    </row>
    <row r="166" spans="1:1" x14ac:dyDescent="0.25">
      <c r="A166" s="658"/>
    </row>
    <row r="167" spans="1:1" x14ac:dyDescent="0.25">
      <c r="A167" s="658"/>
    </row>
    <row r="168" spans="1:1" x14ac:dyDescent="0.25">
      <c r="A168" s="658"/>
    </row>
    <row r="169" spans="1:1" x14ac:dyDescent="0.25">
      <c r="A169" s="658"/>
    </row>
    <row r="170" spans="1:1" x14ac:dyDescent="0.25">
      <c r="A170" s="658"/>
    </row>
    <row r="171" spans="1:1" x14ac:dyDescent="0.25">
      <c r="A171" s="658"/>
    </row>
    <row r="172" spans="1:1" x14ac:dyDescent="0.25">
      <c r="A172" s="658"/>
    </row>
    <row r="173" spans="1:1" x14ac:dyDescent="0.25">
      <c r="A173" s="658"/>
    </row>
    <row r="174" spans="1:1" x14ac:dyDescent="0.25">
      <c r="A174" s="658"/>
    </row>
    <row r="175" spans="1:1" x14ac:dyDescent="0.25">
      <c r="A175" s="658"/>
    </row>
    <row r="176" spans="1:1" x14ac:dyDescent="0.25">
      <c r="A176" s="658"/>
    </row>
    <row r="177" spans="1:1" x14ac:dyDescent="0.25">
      <c r="A177" s="658"/>
    </row>
    <row r="178" spans="1:1" x14ac:dyDescent="0.25">
      <c r="A178" s="658"/>
    </row>
    <row r="179" spans="1:1" x14ac:dyDescent="0.25">
      <c r="A179" s="658"/>
    </row>
    <row r="180" spans="1:1" x14ac:dyDescent="0.25">
      <c r="A180" s="658"/>
    </row>
    <row r="181" spans="1:1" x14ac:dyDescent="0.25">
      <c r="A181" s="658"/>
    </row>
    <row r="182" spans="1:1" x14ac:dyDescent="0.25">
      <c r="A182" s="658"/>
    </row>
    <row r="183" spans="1:1" x14ac:dyDescent="0.25">
      <c r="A183" s="658"/>
    </row>
    <row r="184" spans="1:1" x14ac:dyDescent="0.25">
      <c r="A184" s="658"/>
    </row>
    <row r="185" spans="1:1" x14ac:dyDescent="0.25">
      <c r="A185" s="658"/>
    </row>
    <row r="186" spans="1:1" x14ac:dyDescent="0.25">
      <c r="A186" s="658"/>
    </row>
    <row r="187" spans="1:1" x14ac:dyDescent="0.25">
      <c r="A187" s="658"/>
    </row>
    <row r="188" spans="1:1" x14ac:dyDescent="0.25">
      <c r="A188" s="658"/>
    </row>
    <row r="189" spans="1:1" x14ac:dyDescent="0.25">
      <c r="A189" s="658"/>
    </row>
    <row r="190" spans="1:1" x14ac:dyDescent="0.25">
      <c r="A190" s="658"/>
    </row>
    <row r="191" spans="1:1" x14ac:dyDescent="0.25">
      <c r="A191" s="658"/>
    </row>
    <row r="192" spans="1:1" x14ac:dyDescent="0.25">
      <c r="A192" s="658"/>
    </row>
    <row r="193" spans="1:1" x14ac:dyDescent="0.25">
      <c r="A193" s="658"/>
    </row>
    <row r="194" spans="1:1" x14ac:dyDescent="0.25">
      <c r="A194" s="658"/>
    </row>
    <row r="195" spans="1:1" x14ac:dyDescent="0.25">
      <c r="A195" s="658"/>
    </row>
    <row r="196" spans="1:1" x14ac:dyDescent="0.25">
      <c r="A196" s="658"/>
    </row>
    <row r="197" spans="1:1" x14ac:dyDescent="0.25">
      <c r="A197" s="658"/>
    </row>
    <row r="198" spans="1:1" x14ac:dyDescent="0.25">
      <c r="A198" s="658"/>
    </row>
    <row r="199" spans="1:1" x14ac:dyDescent="0.25">
      <c r="A199" s="658"/>
    </row>
    <row r="200" spans="1:1" x14ac:dyDescent="0.25">
      <c r="A200" s="658"/>
    </row>
    <row r="201" spans="1:1" x14ac:dyDescent="0.25">
      <c r="A201" s="658"/>
    </row>
    <row r="202" spans="1:1" x14ac:dyDescent="0.25">
      <c r="A202" s="658"/>
    </row>
    <row r="203" spans="1:1" x14ac:dyDescent="0.25">
      <c r="A203" s="658"/>
    </row>
    <row r="204" spans="1:1" x14ac:dyDescent="0.25">
      <c r="A204" s="658"/>
    </row>
    <row r="205" spans="1:1" x14ac:dyDescent="0.25">
      <c r="A205" s="658"/>
    </row>
    <row r="206" spans="1:1" x14ac:dyDescent="0.25">
      <c r="A206" s="658"/>
    </row>
    <row r="207" spans="1:1" x14ac:dyDescent="0.25">
      <c r="A207" s="658"/>
    </row>
    <row r="208" spans="1:1" x14ac:dyDescent="0.25">
      <c r="A208" s="658"/>
    </row>
    <row r="209" spans="1:1" x14ac:dyDescent="0.25">
      <c r="A209" s="658"/>
    </row>
    <row r="210" spans="1:1" x14ac:dyDescent="0.25">
      <c r="A210" s="658"/>
    </row>
    <row r="211" spans="1:1" x14ac:dyDescent="0.25">
      <c r="A211" s="658"/>
    </row>
    <row r="212" spans="1:1" x14ac:dyDescent="0.25">
      <c r="A212" s="658"/>
    </row>
    <row r="213" spans="1:1" x14ac:dyDescent="0.25">
      <c r="A213" s="658"/>
    </row>
    <row r="214" spans="1:1" x14ac:dyDescent="0.25">
      <c r="A214" s="658"/>
    </row>
    <row r="215" spans="1:1" x14ac:dyDescent="0.25">
      <c r="A215" s="658"/>
    </row>
    <row r="216" spans="1:1" x14ac:dyDescent="0.25">
      <c r="A216" s="658"/>
    </row>
    <row r="217" spans="1:1" x14ac:dyDescent="0.25">
      <c r="A217" s="658"/>
    </row>
    <row r="218" spans="1:1" x14ac:dyDescent="0.25">
      <c r="A218" s="658"/>
    </row>
    <row r="219" spans="1:1" x14ac:dyDescent="0.25">
      <c r="A219" s="658"/>
    </row>
    <row r="220" spans="1:1" x14ac:dyDescent="0.25">
      <c r="A220" s="658"/>
    </row>
    <row r="221" spans="1:1" x14ac:dyDescent="0.25">
      <c r="A221" s="658"/>
    </row>
    <row r="222" spans="1:1" x14ac:dyDescent="0.25">
      <c r="A222" s="658"/>
    </row>
    <row r="223" spans="1:1" x14ac:dyDescent="0.25">
      <c r="A223" s="658"/>
    </row>
    <row r="224" spans="1:1" x14ac:dyDescent="0.25">
      <c r="A224" s="658"/>
    </row>
    <row r="225" spans="1:1" x14ac:dyDescent="0.25">
      <c r="A225" s="658"/>
    </row>
    <row r="226" spans="1:1" x14ac:dyDescent="0.25">
      <c r="A226" s="658"/>
    </row>
    <row r="227" spans="1:1" x14ac:dyDescent="0.25">
      <c r="A227" s="658"/>
    </row>
    <row r="228" spans="1:1" x14ac:dyDescent="0.25">
      <c r="A228" s="658"/>
    </row>
    <row r="229" spans="1:1" x14ac:dyDescent="0.25">
      <c r="A229" s="658"/>
    </row>
    <row r="230" spans="1:1" x14ac:dyDescent="0.25">
      <c r="A230" s="658"/>
    </row>
    <row r="231" spans="1:1" x14ac:dyDescent="0.25">
      <c r="A231" s="658"/>
    </row>
    <row r="232" spans="1:1" x14ac:dyDescent="0.25">
      <c r="A232" s="658"/>
    </row>
    <row r="233" spans="1:1" x14ac:dyDescent="0.25">
      <c r="A233" s="658"/>
    </row>
    <row r="234" spans="1:1" x14ac:dyDescent="0.25">
      <c r="A234" s="658"/>
    </row>
    <row r="235" spans="1:1" x14ac:dyDescent="0.25">
      <c r="A235" s="658"/>
    </row>
    <row r="236" spans="1:1" x14ac:dyDescent="0.25">
      <c r="A236" s="658"/>
    </row>
    <row r="237" spans="1:1" x14ac:dyDescent="0.25">
      <c r="A237" s="658"/>
    </row>
    <row r="238" spans="1:1" x14ac:dyDescent="0.25">
      <c r="A238" s="658"/>
    </row>
    <row r="239" spans="1:1" x14ac:dyDescent="0.25">
      <c r="A239" s="658"/>
    </row>
    <row r="240" spans="1:1" x14ac:dyDescent="0.25">
      <c r="A240" s="658"/>
    </row>
    <row r="241" spans="1:1" x14ac:dyDescent="0.25">
      <c r="A241" s="658"/>
    </row>
    <row r="242" spans="1:1" x14ac:dyDescent="0.25">
      <c r="A242" s="658"/>
    </row>
    <row r="243" spans="1:1" x14ac:dyDescent="0.25">
      <c r="A243" s="658"/>
    </row>
    <row r="244" spans="1:1" x14ac:dyDescent="0.25">
      <c r="A244" s="658"/>
    </row>
    <row r="245" spans="1:1" x14ac:dyDescent="0.25">
      <c r="A245" s="658"/>
    </row>
    <row r="246" spans="1:1" x14ac:dyDescent="0.25">
      <c r="A246" s="658"/>
    </row>
    <row r="247" spans="1:1" x14ac:dyDescent="0.25">
      <c r="A247" s="658"/>
    </row>
    <row r="248" spans="1:1" x14ac:dyDescent="0.25">
      <c r="A248" s="658"/>
    </row>
    <row r="249" spans="1:1" x14ac:dyDescent="0.25">
      <c r="A249" s="658"/>
    </row>
    <row r="250" spans="1:1" x14ac:dyDescent="0.25">
      <c r="A250" s="658"/>
    </row>
    <row r="251" spans="1:1" x14ac:dyDescent="0.25">
      <c r="A251" s="658"/>
    </row>
    <row r="252" spans="1:1" x14ac:dyDescent="0.25">
      <c r="A252" s="658"/>
    </row>
    <row r="253" spans="1:1" x14ac:dyDescent="0.25">
      <c r="A253" s="658"/>
    </row>
    <row r="254" spans="1:1" x14ac:dyDescent="0.25">
      <c r="A254" s="658"/>
    </row>
    <row r="255" spans="1:1" x14ac:dyDescent="0.25">
      <c r="A255" s="658"/>
    </row>
    <row r="256" spans="1:1" x14ac:dyDescent="0.25">
      <c r="A256" s="658"/>
    </row>
    <row r="257" spans="1:1" x14ac:dyDescent="0.25">
      <c r="A257" s="658"/>
    </row>
    <row r="258" spans="1:1" x14ac:dyDescent="0.25">
      <c r="A258" s="658"/>
    </row>
    <row r="259" spans="1:1" x14ac:dyDescent="0.25">
      <c r="A259" s="658"/>
    </row>
    <row r="260" spans="1:1" x14ac:dyDescent="0.25">
      <c r="A260" s="658"/>
    </row>
    <row r="261" spans="1:1" x14ac:dyDescent="0.25">
      <c r="A261" s="658"/>
    </row>
    <row r="262" spans="1:1" x14ac:dyDescent="0.25">
      <c r="A262" s="658"/>
    </row>
    <row r="263" spans="1:1" x14ac:dyDescent="0.25">
      <c r="A263" s="658"/>
    </row>
    <row r="264" spans="1:1" x14ac:dyDescent="0.25">
      <c r="A264" s="658"/>
    </row>
    <row r="265" spans="1:1" x14ac:dyDescent="0.25">
      <c r="A265" s="658"/>
    </row>
    <row r="266" spans="1:1" x14ac:dyDescent="0.25">
      <c r="A266" s="658"/>
    </row>
    <row r="267" spans="1:1" x14ac:dyDescent="0.25">
      <c r="A267" s="658"/>
    </row>
    <row r="268" spans="1:1" x14ac:dyDescent="0.25">
      <c r="A268" s="658"/>
    </row>
    <row r="269" spans="1:1" x14ac:dyDescent="0.25">
      <c r="A269" s="658"/>
    </row>
    <row r="270" spans="1:1" x14ac:dyDescent="0.25">
      <c r="A270" s="658"/>
    </row>
    <row r="271" spans="1:1" x14ac:dyDescent="0.25">
      <c r="A271" s="658"/>
    </row>
    <row r="272" spans="1:1" x14ac:dyDescent="0.25">
      <c r="A272" s="658"/>
    </row>
    <row r="273" spans="1:1" x14ac:dyDescent="0.25">
      <c r="A273" s="658"/>
    </row>
    <row r="274" spans="1:1" x14ac:dyDescent="0.25">
      <c r="A274" s="658"/>
    </row>
    <row r="275" spans="1:1" x14ac:dyDescent="0.25">
      <c r="A275" s="658"/>
    </row>
    <row r="276" spans="1:1" x14ac:dyDescent="0.25">
      <c r="A276" s="658"/>
    </row>
    <row r="277" spans="1:1" x14ac:dyDescent="0.25">
      <c r="A277" s="658"/>
    </row>
    <row r="278" spans="1:1" x14ac:dyDescent="0.25">
      <c r="A278" s="658"/>
    </row>
    <row r="279" spans="1:1" x14ac:dyDescent="0.25">
      <c r="A279" s="658"/>
    </row>
    <row r="280" spans="1:1" x14ac:dyDescent="0.25">
      <c r="A280" s="658"/>
    </row>
    <row r="281" spans="1:1" x14ac:dyDescent="0.25">
      <c r="A281" s="658"/>
    </row>
    <row r="282" spans="1:1" x14ac:dyDescent="0.25">
      <c r="A282" s="658"/>
    </row>
    <row r="283" spans="1:1" x14ac:dyDescent="0.25">
      <c r="A283" s="658"/>
    </row>
    <row r="284" spans="1:1" x14ac:dyDescent="0.25">
      <c r="A284" s="658"/>
    </row>
    <row r="285" spans="1:1" x14ac:dyDescent="0.25">
      <c r="A285" s="658"/>
    </row>
    <row r="286" spans="1:1" x14ac:dyDescent="0.25">
      <c r="A286" s="658"/>
    </row>
    <row r="287" spans="1:1" x14ac:dyDescent="0.25">
      <c r="A287" s="658"/>
    </row>
    <row r="288" spans="1:1" x14ac:dyDescent="0.25">
      <c r="A288" s="658"/>
    </row>
    <row r="289" spans="1:1" x14ac:dyDescent="0.25">
      <c r="A289" s="658"/>
    </row>
    <row r="290" spans="1:1" x14ac:dyDescent="0.25">
      <c r="A290" s="658"/>
    </row>
    <row r="291" spans="1:1" x14ac:dyDescent="0.25">
      <c r="A291" s="658"/>
    </row>
    <row r="292" spans="1:1" x14ac:dyDescent="0.25">
      <c r="A292" s="658"/>
    </row>
    <row r="293" spans="1:1" x14ac:dyDescent="0.25">
      <c r="A293" s="658"/>
    </row>
    <row r="294" spans="1:1" x14ac:dyDescent="0.25">
      <c r="A294" s="658"/>
    </row>
    <row r="295" spans="1:1" x14ac:dyDescent="0.25">
      <c r="A295" s="658"/>
    </row>
    <row r="296" spans="1:1" x14ac:dyDescent="0.25">
      <c r="A296" s="658"/>
    </row>
    <row r="297" spans="1:1" x14ac:dyDescent="0.25">
      <c r="A297" s="658"/>
    </row>
    <row r="298" spans="1:1" x14ac:dyDescent="0.25">
      <c r="A298" s="658"/>
    </row>
    <row r="299" spans="1:1" x14ac:dyDescent="0.25">
      <c r="A299" s="658"/>
    </row>
    <row r="300" spans="1:1" x14ac:dyDescent="0.25">
      <c r="A300" s="658"/>
    </row>
    <row r="301" spans="1:1" x14ac:dyDescent="0.25">
      <c r="A301" s="658"/>
    </row>
    <row r="302" spans="1:1" x14ac:dyDescent="0.25">
      <c r="A302" s="658"/>
    </row>
    <row r="303" spans="1:1" x14ac:dyDescent="0.25">
      <c r="A303" s="658"/>
    </row>
    <row r="304" spans="1:1" x14ac:dyDescent="0.25">
      <c r="A304" s="658"/>
    </row>
    <row r="305" spans="1:1" x14ac:dyDescent="0.25">
      <c r="A305" s="658"/>
    </row>
    <row r="306" spans="1:1" x14ac:dyDescent="0.25">
      <c r="A306" s="658"/>
    </row>
    <row r="307" spans="1:1" x14ac:dyDescent="0.25">
      <c r="A307" s="658"/>
    </row>
    <row r="308" spans="1:1" x14ac:dyDescent="0.25">
      <c r="A308" s="658"/>
    </row>
    <row r="309" spans="1:1" x14ac:dyDescent="0.25">
      <c r="A309" s="658"/>
    </row>
    <row r="310" spans="1:1" x14ac:dyDescent="0.25">
      <c r="A310" s="658"/>
    </row>
    <row r="311" spans="1:1" x14ac:dyDescent="0.25">
      <c r="A311" s="658"/>
    </row>
    <row r="312" spans="1:1" x14ac:dyDescent="0.25">
      <c r="A312" s="658"/>
    </row>
    <row r="313" spans="1:1" x14ac:dyDescent="0.25">
      <c r="A313" s="658"/>
    </row>
    <row r="314" spans="1:1" x14ac:dyDescent="0.25">
      <c r="A314" s="658"/>
    </row>
    <row r="315" spans="1:1" x14ac:dyDescent="0.25">
      <c r="A315" s="658"/>
    </row>
    <row r="316" spans="1:1" x14ac:dyDescent="0.25">
      <c r="A316" s="658"/>
    </row>
    <row r="317" spans="1:1" x14ac:dyDescent="0.25">
      <c r="A317" s="658"/>
    </row>
    <row r="318" spans="1:1" x14ac:dyDescent="0.25">
      <c r="A318" s="658"/>
    </row>
    <row r="319" spans="1:1" x14ac:dyDescent="0.25">
      <c r="A319" s="658"/>
    </row>
    <row r="320" spans="1:1" x14ac:dyDescent="0.25">
      <c r="A320" s="658"/>
    </row>
    <row r="321" spans="1:1" x14ac:dyDescent="0.25">
      <c r="A321" s="658"/>
    </row>
    <row r="322" spans="1:1" x14ac:dyDescent="0.25">
      <c r="A322" s="658"/>
    </row>
    <row r="323" spans="1:1" x14ac:dyDescent="0.25">
      <c r="A323" s="658"/>
    </row>
    <row r="324" spans="1:1" x14ac:dyDescent="0.25">
      <c r="A324" s="658"/>
    </row>
    <row r="325" spans="1:1" x14ac:dyDescent="0.25">
      <c r="A325" s="658"/>
    </row>
    <row r="326" spans="1:1" x14ac:dyDescent="0.25">
      <c r="A326" s="658"/>
    </row>
    <row r="327" spans="1:1" x14ac:dyDescent="0.25">
      <c r="A327" s="658"/>
    </row>
    <row r="328" spans="1:1" x14ac:dyDescent="0.25">
      <c r="A328" s="658"/>
    </row>
    <row r="329" spans="1:1" x14ac:dyDescent="0.25">
      <c r="A329" s="658"/>
    </row>
    <row r="330" spans="1:1" x14ac:dyDescent="0.25">
      <c r="A330" s="658"/>
    </row>
    <row r="331" spans="1:1" x14ac:dyDescent="0.25">
      <c r="A331" s="658"/>
    </row>
    <row r="332" spans="1:1" x14ac:dyDescent="0.25">
      <c r="A332" s="658"/>
    </row>
    <row r="333" spans="1:1" x14ac:dyDescent="0.25">
      <c r="A333" s="658"/>
    </row>
    <row r="334" spans="1:1" x14ac:dyDescent="0.25">
      <c r="A334" s="658"/>
    </row>
    <row r="335" spans="1:1" x14ac:dyDescent="0.25">
      <c r="A335" s="658"/>
    </row>
    <row r="336" spans="1:1" x14ac:dyDescent="0.25">
      <c r="A336" s="658"/>
    </row>
    <row r="337" spans="1:1" x14ac:dyDescent="0.25">
      <c r="A337" s="658"/>
    </row>
    <row r="338" spans="1:1" x14ac:dyDescent="0.25">
      <c r="A338" s="658"/>
    </row>
    <row r="339" spans="1:1" x14ac:dyDescent="0.25">
      <c r="A339" s="658"/>
    </row>
    <row r="340" spans="1:1" x14ac:dyDescent="0.25">
      <c r="A340" s="658"/>
    </row>
    <row r="341" spans="1:1" x14ac:dyDescent="0.25">
      <c r="A341" s="658"/>
    </row>
    <row r="342" spans="1:1" x14ac:dyDescent="0.25">
      <c r="A342" s="658"/>
    </row>
    <row r="343" spans="1:1" x14ac:dyDescent="0.25">
      <c r="A343" s="658"/>
    </row>
    <row r="344" spans="1:1" x14ac:dyDescent="0.25">
      <c r="A344" s="658"/>
    </row>
    <row r="345" spans="1:1" x14ac:dyDescent="0.25">
      <c r="A345" s="658"/>
    </row>
    <row r="346" spans="1:1" x14ac:dyDescent="0.25">
      <c r="A346" s="658"/>
    </row>
    <row r="347" spans="1:1" x14ac:dyDescent="0.25">
      <c r="A347" s="658"/>
    </row>
    <row r="348" spans="1:1" x14ac:dyDescent="0.25">
      <c r="A348" s="658"/>
    </row>
    <row r="349" spans="1:1" x14ac:dyDescent="0.25">
      <c r="A349" s="658"/>
    </row>
    <row r="350" spans="1:1" x14ac:dyDescent="0.25">
      <c r="A350" s="658"/>
    </row>
    <row r="351" spans="1:1" x14ac:dyDescent="0.25">
      <c r="A351" s="658"/>
    </row>
    <row r="352" spans="1:1" x14ac:dyDescent="0.25">
      <c r="A352" s="658"/>
    </row>
    <row r="353" spans="1:1" x14ac:dyDescent="0.25">
      <c r="A353" s="658"/>
    </row>
    <row r="354" spans="1:1" x14ac:dyDescent="0.25">
      <c r="A354" s="658"/>
    </row>
    <row r="355" spans="1:1" x14ac:dyDescent="0.25">
      <c r="A355" s="658"/>
    </row>
    <row r="356" spans="1:1" x14ac:dyDescent="0.25">
      <c r="A356" s="658"/>
    </row>
    <row r="357" spans="1:1" x14ac:dyDescent="0.25">
      <c r="A357" s="658"/>
    </row>
    <row r="358" spans="1:1" x14ac:dyDescent="0.25">
      <c r="A358" s="658"/>
    </row>
    <row r="359" spans="1:1" x14ac:dyDescent="0.25">
      <c r="A359" s="658"/>
    </row>
    <row r="360" spans="1:1" x14ac:dyDescent="0.25">
      <c r="A360" s="658"/>
    </row>
    <row r="361" spans="1:1" x14ac:dyDescent="0.25">
      <c r="A361" s="658"/>
    </row>
    <row r="362" spans="1:1" x14ac:dyDescent="0.25">
      <c r="A362" s="658"/>
    </row>
    <row r="363" spans="1:1" x14ac:dyDescent="0.25">
      <c r="A363" s="658"/>
    </row>
    <row r="364" spans="1:1" x14ac:dyDescent="0.25">
      <c r="A364" s="658"/>
    </row>
    <row r="365" spans="1:1" x14ac:dyDescent="0.25">
      <c r="A365" s="658"/>
    </row>
    <row r="366" spans="1:1" x14ac:dyDescent="0.25">
      <c r="A366" s="658"/>
    </row>
    <row r="367" spans="1:1" x14ac:dyDescent="0.25">
      <c r="A367" s="658"/>
    </row>
    <row r="368" spans="1:1" x14ac:dyDescent="0.25">
      <c r="A368" s="658"/>
    </row>
    <row r="369" spans="1:1" x14ac:dyDescent="0.25">
      <c r="A369" s="658"/>
    </row>
    <row r="370" spans="1:1" x14ac:dyDescent="0.25">
      <c r="A370" s="658"/>
    </row>
    <row r="371" spans="1:1" x14ac:dyDescent="0.25">
      <c r="A371" s="658"/>
    </row>
    <row r="372" spans="1:1" x14ac:dyDescent="0.25">
      <c r="A372" s="658"/>
    </row>
    <row r="373" spans="1:1" x14ac:dyDescent="0.25">
      <c r="A373" s="658"/>
    </row>
    <row r="374" spans="1:1" x14ac:dyDescent="0.25">
      <c r="A374" s="658"/>
    </row>
    <row r="375" spans="1:1" x14ac:dyDescent="0.25">
      <c r="A375" s="658"/>
    </row>
    <row r="376" spans="1:1" x14ac:dyDescent="0.25">
      <c r="A376" s="658"/>
    </row>
    <row r="377" spans="1:1" x14ac:dyDescent="0.25">
      <c r="A377" s="658"/>
    </row>
    <row r="378" spans="1:1" x14ac:dyDescent="0.25">
      <c r="A378" s="658"/>
    </row>
    <row r="379" spans="1:1" x14ac:dyDescent="0.25">
      <c r="A379" s="658"/>
    </row>
    <row r="380" spans="1:1" x14ac:dyDescent="0.25">
      <c r="A380" s="658"/>
    </row>
    <row r="381" spans="1:1" x14ac:dyDescent="0.25">
      <c r="A381" s="658"/>
    </row>
    <row r="382" spans="1:1" x14ac:dyDescent="0.25">
      <c r="A382" s="658"/>
    </row>
    <row r="383" spans="1:1" x14ac:dyDescent="0.25">
      <c r="A383" s="658"/>
    </row>
    <row r="384" spans="1:1" x14ac:dyDescent="0.25">
      <c r="A384" s="658"/>
    </row>
    <row r="385" spans="1:1" x14ac:dyDescent="0.25">
      <c r="A385" s="658"/>
    </row>
    <row r="386" spans="1:1" x14ac:dyDescent="0.25">
      <c r="A386" s="658"/>
    </row>
    <row r="387" spans="1:1" x14ac:dyDescent="0.25">
      <c r="A387" s="658"/>
    </row>
    <row r="388" spans="1:1" x14ac:dyDescent="0.25">
      <c r="A388" s="658"/>
    </row>
    <row r="389" spans="1:1" x14ac:dyDescent="0.25">
      <c r="A389" s="658"/>
    </row>
    <row r="390" spans="1:1" x14ac:dyDescent="0.25">
      <c r="A390" s="658"/>
    </row>
    <row r="391" spans="1:1" x14ac:dyDescent="0.25">
      <c r="A391" s="658"/>
    </row>
    <row r="392" spans="1:1" x14ac:dyDescent="0.25">
      <c r="A392" s="658"/>
    </row>
    <row r="393" spans="1:1" x14ac:dyDescent="0.25">
      <c r="A393" s="658"/>
    </row>
    <row r="394" spans="1:1" x14ac:dyDescent="0.25">
      <c r="A394" s="658"/>
    </row>
    <row r="395" spans="1:1" x14ac:dyDescent="0.25">
      <c r="A395" s="658"/>
    </row>
    <row r="396" spans="1:1" x14ac:dyDescent="0.25">
      <c r="A396" s="658"/>
    </row>
    <row r="397" spans="1:1" x14ac:dyDescent="0.25">
      <c r="A397" s="658"/>
    </row>
    <row r="398" spans="1:1" x14ac:dyDescent="0.25">
      <c r="A398" s="658"/>
    </row>
    <row r="399" spans="1:1" x14ac:dyDescent="0.25">
      <c r="A399" s="658"/>
    </row>
    <row r="400" spans="1:1" x14ac:dyDescent="0.25">
      <c r="A400" s="658"/>
    </row>
    <row r="401" spans="1:1" x14ac:dyDescent="0.25">
      <c r="A401" s="658"/>
    </row>
    <row r="402" spans="1:1" x14ac:dyDescent="0.25">
      <c r="A402" s="658"/>
    </row>
    <row r="403" spans="1:1" x14ac:dyDescent="0.25">
      <c r="A403" s="658"/>
    </row>
    <row r="404" spans="1:1" x14ac:dyDescent="0.25">
      <c r="A404" s="658"/>
    </row>
    <row r="405" spans="1:1" x14ac:dyDescent="0.25">
      <c r="A405" s="658"/>
    </row>
    <row r="406" spans="1:1" x14ac:dyDescent="0.25">
      <c r="A406" s="658"/>
    </row>
    <row r="407" spans="1:1" x14ac:dyDescent="0.25">
      <c r="A407" s="658"/>
    </row>
    <row r="408" spans="1:1" x14ac:dyDescent="0.25">
      <c r="A408" s="658"/>
    </row>
    <row r="409" spans="1:1" x14ac:dyDescent="0.25">
      <c r="A409" s="658"/>
    </row>
    <row r="410" spans="1:1" x14ac:dyDescent="0.25">
      <c r="A410" s="658"/>
    </row>
    <row r="411" spans="1:1" x14ac:dyDescent="0.25">
      <c r="A411" s="658"/>
    </row>
    <row r="412" spans="1:1" x14ac:dyDescent="0.25">
      <c r="A412" s="658"/>
    </row>
    <row r="413" spans="1:1" x14ac:dyDescent="0.25">
      <c r="A413" s="658"/>
    </row>
    <row r="414" spans="1:1" x14ac:dyDescent="0.25">
      <c r="A414" s="658"/>
    </row>
    <row r="415" spans="1:1" x14ac:dyDescent="0.25">
      <c r="A415" s="658"/>
    </row>
    <row r="416" spans="1:1" x14ac:dyDescent="0.25">
      <c r="A416" s="658"/>
    </row>
    <row r="417" spans="1:1" x14ac:dyDescent="0.25">
      <c r="A417" s="658"/>
    </row>
    <row r="418" spans="1:1" x14ac:dyDescent="0.25">
      <c r="A418" s="658"/>
    </row>
    <row r="419" spans="1:1" x14ac:dyDescent="0.25">
      <c r="A419" s="658"/>
    </row>
    <row r="420" spans="1:1" x14ac:dyDescent="0.25">
      <c r="A420" s="658"/>
    </row>
    <row r="421" spans="1:1" x14ac:dyDescent="0.25">
      <c r="A421" s="658"/>
    </row>
    <row r="422" spans="1:1" x14ac:dyDescent="0.25">
      <c r="A422" s="658"/>
    </row>
    <row r="423" spans="1:1" x14ac:dyDescent="0.25">
      <c r="A423" s="658"/>
    </row>
    <row r="424" spans="1:1" x14ac:dyDescent="0.25">
      <c r="A424" s="658"/>
    </row>
    <row r="425" spans="1:1" x14ac:dyDescent="0.25">
      <c r="A425" s="658"/>
    </row>
    <row r="426" spans="1:1" x14ac:dyDescent="0.25">
      <c r="A426" s="658"/>
    </row>
    <row r="427" spans="1:1" x14ac:dyDescent="0.25">
      <c r="A427" s="658"/>
    </row>
    <row r="428" spans="1:1" x14ac:dyDescent="0.25">
      <c r="A428" s="658"/>
    </row>
    <row r="429" spans="1:1" x14ac:dyDescent="0.25">
      <c r="A429" s="658"/>
    </row>
    <row r="430" spans="1:1" x14ac:dyDescent="0.25">
      <c r="A430" s="658"/>
    </row>
    <row r="431" spans="1:1" x14ac:dyDescent="0.25">
      <c r="A431" s="658"/>
    </row>
    <row r="432" spans="1:1" x14ac:dyDescent="0.25">
      <c r="A432" s="658"/>
    </row>
    <row r="433" spans="1:1" x14ac:dyDescent="0.25">
      <c r="A433" s="658"/>
    </row>
    <row r="434" spans="1:1" x14ac:dyDescent="0.25">
      <c r="A434" s="658"/>
    </row>
    <row r="435" spans="1:1" x14ac:dyDescent="0.25">
      <c r="A435" s="658"/>
    </row>
    <row r="436" spans="1:1" x14ac:dyDescent="0.25">
      <c r="A436" s="658"/>
    </row>
    <row r="437" spans="1:1" x14ac:dyDescent="0.25">
      <c r="A437" s="658"/>
    </row>
    <row r="438" spans="1:1" x14ac:dyDescent="0.25">
      <c r="A438" s="658"/>
    </row>
    <row r="439" spans="1:1" x14ac:dyDescent="0.25">
      <c r="A439" s="658"/>
    </row>
    <row r="440" spans="1:1" x14ac:dyDescent="0.25">
      <c r="A440" s="658"/>
    </row>
    <row r="441" spans="1:1" x14ac:dyDescent="0.25">
      <c r="A441" s="658"/>
    </row>
    <row r="442" spans="1:1" x14ac:dyDescent="0.25">
      <c r="A442" s="658"/>
    </row>
    <row r="443" spans="1:1" x14ac:dyDescent="0.25">
      <c r="A443" s="658"/>
    </row>
    <row r="444" spans="1:1" x14ac:dyDescent="0.25">
      <c r="A444" s="658"/>
    </row>
    <row r="445" spans="1:1" x14ac:dyDescent="0.25">
      <c r="A445" s="658"/>
    </row>
    <row r="446" spans="1:1" x14ac:dyDescent="0.25">
      <c r="A446" s="658"/>
    </row>
    <row r="447" spans="1:1" x14ac:dyDescent="0.25">
      <c r="A447" s="658"/>
    </row>
    <row r="448" spans="1:1" x14ac:dyDescent="0.25">
      <c r="A448" s="658"/>
    </row>
    <row r="449" spans="1:1" x14ac:dyDescent="0.25">
      <c r="A449" s="658"/>
    </row>
    <row r="450" spans="1:1" x14ac:dyDescent="0.25">
      <c r="A450" s="658"/>
    </row>
    <row r="451" spans="1:1" x14ac:dyDescent="0.25">
      <c r="A451" s="658"/>
    </row>
    <row r="452" spans="1:1" x14ac:dyDescent="0.25">
      <c r="A452" s="658"/>
    </row>
    <row r="453" spans="1:1" x14ac:dyDescent="0.25">
      <c r="A453" s="658"/>
    </row>
    <row r="454" spans="1:1" x14ac:dyDescent="0.25">
      <c r="A454" s="658"/>
    </row>
    <row r="455" spans="1:1" x14ac:dyDescent="0.25">
      <c r="A455" s="658"/>
    </row>
    <row r="456" spans="1:1" x14ac:dyDescent="0.25">
      <c r="A456" s="658"/>
    </row>
    <row r="457" spans="1:1" x14ac:dyDescent="0.25">
      <c r="A457" s="658"/>
    </row>
    <row r="458" spans="1:1" x14ac:dyDescent="0.25">
      <c r="A458" s="658"/>
    </row>
    <row r="459" spans="1:1" x14ac:dyDescent="0.25">
      <c r="A459" s="658"/>
    </row>
    <row r="460" spans="1:1" x14ac:dyDescent="0.25">
      <c r="A460" s="658"/>
    </row>
    <row r="461" spans="1:1" x14ac:dyDescent="0.25">
      <c r="A461" s="658"/>
    </row>
    <row r="462" spans="1:1" x14ac:dyDescent="0.25">
      <c r="A462" s="658"/>
    </row>
    <row r="463" spans="1:1" x14ac:dyDescent="0.25">
      <c r="A463" s="658"/>
    </row>
    <row r="464" spans="1:1" x14ac:dyDescent="0.25">
      <c r="A464" s="658"/>
    </row>
    <row r="465" spans="1:1" x14ac:dyDescent="0.25">
      <c r="A465" s="658"/>
    </row>
    <row r="466" spans="1:1" x14ac:dyDescent="0.25">
      <c r="A466" s="658"/>
    </row>
    <row r="467" spans="1:1" x14ac:dyDescent="0.25">
      <c r="A467" s="658"/>
    </row>
    <row r="468" spans="1:1" x14ac:dyDescent="0.25">
      <c r="A468" s="658"/>
    </row>
    <row r="469" spans="1:1" x14ac:dyDescent="0.25">
      <c r="A469" s="658"/>
    </row>
    <row r="470" spans="1:1" x14ac:dyDescent="0.25">
      <c r="A470" s="658"/>
    </row>
    <row r="471" spans="1:1" x14ac:dyDescent="0.25">
      <c r="A471" s="658"/>
    </row>
    <row r="472" spans="1:1" x14ac:dyDescent="0.25">
      <c r="A472" s="658"/>
    </row>
    <row r="473" spans="1:1" x14ac:dyDescent="0.25">
      <c r="A473" s="658"/>
    </row>
    <row r="474" spans="1:1" x14ac:dyDescent="0.25">
      <c r="A474" s="658"/>
    </row>
    <row r="475" spans="1:1" x14ac:dyDescent="0.25">
      <c r="A475" s="658"/>
    </row>
    <row r="476" spans="1:1" x14ac:dyDescent="0.25">
      <c r="A476" s="658"/>
    </row>
    <row r="477" spans="1:1" x14ac:dyDescent="0.25">
      <c r="A477" s="658"/>
    </row>
    <row r="478" spans="1:1" x14ac:dyDescent="0.25">
      <c r="A478" s="658"/>
    </row>
    <row r="479" spans="1:1" x14ac:dyDescent="0.25">
      <c r="A479" s="658"/>
    </row>
    <row r="480" spans="1:1" x14ac:dyDescent="0.25">
      <c r="A480" s="658"/>
    </row>
    <row r="481" spans="1:1" x14ac:dyDescent="0.25">
      <c r="A481" s="658"/>
    </row>
    <row r="482" spans="1:1" x14ac:dyDescent="0.25">
      <c r="A482" s="658"/>
    </row>
    <row r="483" spans="1:1" x14ac:dyDescent="0.25">
      <c r="A483" s="658"/>
    </row>
    <row r="484" spans="1:1" x14ac:dyDescent="0.25">
      <c r="A484" s="658"/>
    </row>
    <row r="485" spans="1:1" x14ac:dyDescent="0.25">
      <c r="A485" s="658"/>
    </row>
    <row r="486" spans="1:1" x14ac:dyDescent="0.25">
      <c r="A486" s="658"/>
    </row>
    <row r="487" spans="1:1" x14ac:dyDescent="0.25">
      <c r="A487" s="658"/>
    </row>
    <row r="488" spans="1:1" x14ac:dyDescent="0.25">
      <c r="A488" s="658"/>
    </row>
    <row r="489" spans="1:1" x14ac:dyDescent="0.25">
      <c r="A489" s="658"/>
    </row>
    <row r="490" spans="1:1" x14ac:dyDescent="0.25">
      <c r="A490" s="658"/>
    </row>
    <row r="491" spans="1:1" x14ac:dyDescent="0.25">
      <c r="A491" s="658"/>
    </row>
    <row r="492" spans="1:1" x14ac:dyDescent="0.25">
      <c r="A492" s="658"/>
    </row>
    <row r="493" spans="1:1" x14ac:dyDescent="0.25">
      <c r="A493" s="658"/>
    </row>
    <row r="494" spans="1:1" x14ac:dyDescent="0.25">
      <c r="A494" s="658"/>
    </row>
    <row r="495" spans="1:1" x14ac:dyDescent="0.25">
      <c r="A495" s="658"/>
    </row>
    <row r="496" spans="1:1" x14ac:dyDescent="0.25">
      <c r="A496" s="658"/>
    </row>
    <row r="497" spans="1:1" x14ac:dyDescent="0.25">
      <c r="A497" s="658"/>
    </row>
    <row r="498" spans="1:1" x14ac:dyDescent="0.25">
      <c r="A498" s="658"/>
    </row>
    <row r="499" spans="1:1" x14ac:dyDescent="0.25">
      <c r="A499" s="658"/>
    </row>
    <row r="500" spans="1:1" x14ac:dyDescent="0.25">
      <c r="A500" s="658"/>
    </row>
    <row r="501" spans="1:1" x14ac:dyDescent="0.25">
      <c r="A501" s="658"/>
    </row>
    <row r="502" spans="1:1" x14ac:dyDescent="0.25">
      <c r="A502" s="658"/>
    </row>
    <row r="503" spans="1:1" x14ac:dyDescent="0.25">
      <c r="A503" s="658"/>
    </row>
    <row r="504" spans="1:1" x14ac:dyDescent="0.25">
      <c r="A504" s="658"/>
    </row>
    <row r="505" spans="1:1" x14ac:dyDescent="0.25">
      <c r="A505" s="658"/>
    </row>
    <row r="506" spans="1:1" x14ac:dyDescent="0.25">
      <c r="A506" s="658"/>
    </row>
    <row r="507" spans="1:1" x14ac:dyDescent="0.25">
      <c r="A507" s="658"/>
    </row>
    <row r="508" spans="1:1" x14ac:dyDescent="0.25">
      <c r="A508" s="658"/>
    </row>
    <row r="509" spans="1:1" x14ac:dyDescent="0.25">
      <c r="A509" s="658"/>
    </row>
    <row r="510" spans="1:1" x14ac:dyDescent="0.25">
      <c r="A510" s="658"/>
    </row>
    <row r="511" spans="1:1" x14ac:dyDescent="0.25">
      <c r="A511" s="658"/>
    </row>
    <row r="512" spans="1:1" x14ac:dyDescent="0.25">
      <c r="A512" s="658"/>
    </row>
    <row r="513" spans="1:1" x14ac:dyDescent="0.25">
      <c r="A513" s="658"/>
    </row>
    <row r="514" spans="1:1" x14ac:dyDescent="0.25">
      <c r="A514" s="658"/>
    </row>
    <row r="515" spans="1:1" x14ac:dyDescent="0.25">
      <c r="A515" s="658"/>
    </row>
    <row r="516" spans="1:1" x14ac:dyDescent="0.25">
      <c r="A516" s="658"/>
    </row>
    <row r="517" spans="1:1" x14ac:dyDescent="0.25">
      <c r="A517" s="658"/>
    </row>
    <row r="518" spans="1:1" x14ac:dyDescent="0.25">
      <c r="A518" s="658"/>
    </row>
    <row r="519" spans="1:1" x14ac:dyDescent="0.25">
      <c r="A519" s="658"/>
    </row>
    <row r="520" spans="1:1" x14ac:dyDescent="0.25">
      <c r="A520" s="658"/>
    </row>
    <row r="521" spans="1:1" x14ac:dyDescent="0.25">
      <c r="A521" s="658"/>
    </row>
    <row r="522" spans="1:1" x14ac:dyDescent="0.25">
      <c r="A522" s="658"/>
    </row>
    <row r="523" spans="1:1" x14ac:dyDescent="0.25">
      <c r="A523" s="658"/>
    </row>
    <row r="524" spans="1:1" x14ac:dyDescent="0.25">
      <c r="A524" s="658"/>
    </row>
    <row r="525" spans="1:1" x14ac:dyDescent="0.25">
      <c r="A525" s="658"/>
    </row>
    <row r="526" spans="1:1" x14ac:dyDescent="0.25">
      <c r="A526" s="658"/>
    </row>
    <row r="527" spans="1:1" x14ac:dyDescent="0.25">
      <c r="A527" s="658"/>
    </row>
    <row r="528" spans="1:1" x14ac:dyDescent="0.25">
      <c r="A528" s="658"/>
    </row>
    <row r="529" spans="1:1" x14ac:dyDescent="0.25">
      <c r="A529" s="658"/>
    </row>
    <row r="530" spans="1:1" x14ac:dyDescent="0.25">
      <c r="A530" s="658"/>
    </row>
    <row r="531" spans="1:1" x14ac:dyDescent="0.25">
      <c r="A531" s="658"/>
    </row>
    <row r="532" spans="1:1" x14ac:dyDescent="0.25">
      <c r="A532" s="658"/>
    </row>
    <row r="533" spans="1:1" x14ac:dyDescent="0.25">
      <c r="A533" s="658"/>
    </row>
    <row r="534" spans="1:1" x14ac:dyDescent="0.25">
      <c r="A534" s="658"/>
    </row>
    <row r="535" spans="1:1" x14ac:dyDescent="0.25">
      <c r="A535" s="658"/>
    </row>
    <row r="536" spans="1:1" x14ac:dyDescent="0.25">
      <c r="A536" s="658"/>
    </row>
    <row r="537" spans="1:1" x14ac:dyDescent="0.25">
      <c r="A537" s="658"/>
    </row>
    <row r="538" spans="1:1" x14ac:dyDescent="0.25">
      <c r="A538" s="658"/>
    </row>
    <row r="539" spans="1:1" x14ac:dyDescent="0.25">
      <c r="A539" s="658"/>
    </row>
    <row r="540" spans="1:1" x14ac:dyDescent="0.25">
      <c r="A540" s="658"/>
    </row>
    <row r="541" spans="1:1" x14ac:dyDescent="0.25">
      <c r="A541" s="658"/>
    </row>
    <row r="542" spans="1:1" x14ac:dyDescent="0.25">
      <c r="A542" s="658"/>
    </row>
    <row r="543" spans="1:1" x14ac:dyDescent="0.25">
      <c r="A543" s="658"/>
    </row>
    <row r="544" spans="1:1" x14ac:dyDescent="0.25">
      <c r="A544" s="658"/>
    </row>
    <row r="545" spans="1:1" x14ac:dyDescent="0.25">
      <c r="A545" s="658"/>
    </row>
    <row r="546" spans="1:1" x14ac:dyDescent="0.25">
      <c r="A546" s="658"/>
    </row>
    <row r="547" spans="1:1" x14ac:dyDescent="0.25">
      <c r="A547" s="658"/>
    </row>
    <row r="548" spans="1:1" x14ac:dyDescent="0.25">
      <c r="A548" s="658"/>
    </row>
    <row r="549" spans="1:1" x14ac:dyDescent="0.25">
      <c r="A549" s="658"/>
    </row>
    <row r="550" spans="1:1" x14ac:dyDescent="0.25">
      <c r="A550" s="658"/>
    </row>
    <row r="551" spans="1:1" x14ac:dyDescent="0.25">
      <c r="A551" s="658"/>
    </row>
    <row r="552" spans="1:1" x14ac:dyDescent="0.25">
      <c r="A552" s="658"/>
    </row>
    <row r="553" spans="1:1" x14ac:dyDescent="0.25">
      <c r="A553" s="658"/>
    </row>
    <row r="554" spans="1:1" x14ac:dyDescent="0.25">
      <c r="A554" s="658"/>
    </row>
    <row r="555" spans="1:1" x14ac:dyDescent="0.25">
      <c r="A555" s="658"/>
    </row>
    <row r="556" spans="1:1" x14ac:dyDescent="0.25">
      <c r="A556" s="658"/>
    </row>
    <row r="557" spans="1:1" x14ac:dyDescent="0.25">
      <c r="A557" s="658"/>
    </row>
    <row r="558" spans="1:1" x14ac:dyDescent="0.25">
      <c r="A558" s="658"/>
    </row>
    <row r="559" spans="1:1" x14ac:dyDescent="0.25">
      <c r="A559" s="658"/>
    </row>
    <row r="560" spans="1:1" x14ac:dyDescent="0.25">
      <c r="A560" s="658"/>
    </row>
    <row r="561" spans="1:1" x14ac:dyDescent="0.25">
      <c r="A561" s="658"/>
    </row>
    <row r="562" spans="1:1" x14ac:dyDescent="0.25">
      <c r="A562" s="658"/>
    </row>
    <row r="563" spans="1:1" x14ac:dyDescent="0.25">
      <c r="A563" s="658"/>
    </row>
    <row r="564" spans="1:1" x14ac:dyDescent="0.25">
      <c r="A564" s="658"/>
    </row>
    <row r="565" spans="1:1" x14ac:dyDescent="0.25">
      <c r="A565" s="658"/>
    </row>
    <row r="566" spans="1:1" x14ac:dyDescent="0.25">
      <c r="A566" s="658"/>
    </row>
    <row r="567" spans="1:1" x14ac:dyDescent="0.25">
      <c r="A567" s="658"/>
    </row>
    <row r="568" spans="1:1" x14ac:dyDescent="0.25">
      <c r="A568" s="658"/>
    </row>
    <row r="569" spans="1:1" x14ac:dyDescent="0.25">
      <c r="A569" s="658"/>
    </row>
    <row r="570" spans="1:1" x14ac:dyDescent="0.25">
      <c r="A570" s="658"/>
    </row>
    <row r="571" spans="1:1" x14ac:dyDescent="0.25">
      <c r="A571" s="658"/>
    </row>
    <row r="572" spans="1:1" x14ac:dyDescent="0.25">
      <c r="A572" s="658"/>
    </row>
    <row r="573" spans="1:1" x14ac:dyDescent="0.25">
      <c r="A573" s="658"/>
    </row>
    <row r="574" spans="1:1" x14ac:dyDescent="0.25">
      <c r="A574" s="658"/>
    </row>
    <row r="575" spans="1:1" x14ac:dyDescent="0.25">
      <c r="A575" s="658"/>
    </row>
    <row r="576" spans="1:1" x14ac:dyDescent="0.25">
      <c r="A576" s="658"/>
    </row>
    <row r="577" spans="1:1" x14ac:dyDescent="0.25">
      <c r="A577" s="658"/>
    </row>
    <row r="578" spans="1:1" x14ac:dyDescent="0.25">
      <c r="A578" s="658"/>
    </row>
    <row r="579" spans="1:1" x14ac:dyDescent="0.25">
      <c r="A579" s="658"/>
    </row>
    <row r="580" spans="1:1" x14ac:dyDescent="0.25">
      <c r="A580" s="658"/>
    </row>
    <row r="581" spans="1:1" x14ac:dyDescent="0.25">
      <c r="A581" s="658"/>
    </row>
    <row r="582" spans="1:1" x14ac:dyDescent="0.25">
      <c r="A582" s="658"/>
    </row>
    <row r="583" spans="1:1" x14ac:dyDescent="0.25">
      <c r="A583" s="658"/>
    </row>
    <row r="584" spans="1:1" x14ac:dyDescent="0.25">
      <c r="A584" s="658"/>
    </row>
    <row r="585" spans="1:1" x14ac:dyDescent="0.25">
      <c r="A585" s="658"/>
    </row>
    <row r="586" spans="1:1" x14ac:dyDescent="0.25">
      <c r="A586" s="658"/>
    </row>
    <row r="587" spans="1:1" x14ac:dyDescent="0.25">
      <c r="A587" s="658"/>
    </row>
    <row r="588" spans="1:1" x14ac:dyDescent="0.25">
      <c r="A588" s="658"/>
    </row>
    <row r="589" spans="1:1" x14ac:dyDescent="0.25">
      <c r="A589" s="658"/>
    </row>
    <row r="590" spans="1:1" x14ac:dyDescent="0.25">
      <c r="A590" s="658"/>
    </row>
    <row r="591" spans="1:1" x14ac:dyDescent="0.25">
      <c r="A591" s="658"/>
    </row>
    <row r="592" spans="1:1" x14ac:dyDescent="0.25">
      <c r="A592" s="658"/>
    </row>
    <row r="593" spans="1:1" x14ac:dyDescent="0.25">
      <c r="A593" s="658"/>
    </row>
    <row r="594" spans="1:1" x14ac:dyDescent="0.25">
      <c r="A594" s="658"/>
    </row>
    <row r="595" spans="1:1" x14ac:dyDescent="0.25">
      <c r="A595" s="658"/>
    </row>
    <row r="596" spans="1:1" x14ac:dyDescent="0.25">
      <c r="A596" s="658"/>
    </row>
    <row r="597" spans="1:1" x14ac:dyDescent="0.25">
      <c r="A597" s="658"/>
    </row>
    <row r="598" spans="1:1" x14ac:dyDescent="0.25">
      <c r="A598" s="658"/>
    </row>
    <row r="599" spans="1:1" x14ac:dyDescent="0.25">
      <c r="A599" s="658"/>
    </row>
    <row r="600" spans="1:1" x14ac:dyDescent="0.25">
      <c r="A600" s="658"/>
    </row>
    <row r="601" spans="1:1" x14ac:dyDescent="0.25">
      <c r="A601" s="658"/>
    </row>
    <row r="602" spans="1:1" x14ac:dyDescent="0.25">
      <c r="A602" s="658"/>
    </row>
    <row r="603" spans="1:1" x14ac:dyDescent="0.25">
      <c r="A603" s="658"/>
    </row>
    <row r="604" spans="1:1" x14ac:dyDescent="0.25">
      <c r="A604" s="658"/>
    </row>
    <row r="605" spans="1:1" x14ac:dyDescent="0.25">
      <c r="A605" s="658"/>
    </row>
    <row r="606" spans="1:1" x14ac:dyDescent="0.25">
      <c r="A606" s="658"/>
    </row>
    <row r="607" spans="1:1" x14ac:dyDescent="0.25">
      <c r="A607" s="658"/>
    </row>
    <row r="608" spans="1:1" x14ac:dyDescent="0.25">
      <c r="A608" s="658"/>
    </row>
    <row r="609" spans="1:1" x14ac:dyDescent="0.25">
      <c r="A609" s="658"/>
    </row>
    <row r="610" spans="1:1" x14ac:dyDescent="0.25">
      <c r="A610" s="658"/>
    </row>
    <row r="611" spans="1:1" x14ac:dyDescent="0.25">
      <c r="A611" s="658"/>
    </row>
    <row r="612" spans="1:1" x14ac:dyDescent="0.25">
      <c r="A612" s="658"/>
    </row>
    <row r="613" spans="1:1" x14ac:dyDescent="0.25">
      <c r="A613" s="658"/>
    </row>
    <row r="614" spans="1:1" x14ac:dyDescent="0.25">
      <c r="A614" s="658"/>
    </row>
    <row r="615" spans="1:1" x14ac:dyDescent="0.25">
      <c r="A615" s="658"/>
    </row>
    <row r="616" spans="1:1" x14ac:dyDescent="0.25">
      <c r="A616" s="658"/>
    </row>
    <row r="617" spans="1:1" x14ac:dyDescent="0.25">
      <c r="A617" s="658"/>
    </row>
    <row r="618" spans="1:1" x14ac:dyDescent="0.25">
      <c r="A618" s="658"/>
    </row>
    <row r="619" spans="1:1" x14ac:dyDescent="0.25">
      <c r="A619" s="658"/>
    </row>
    <row r="620" spans="1:1" x14ac:dyDescent="0.25">
      <c r="A620" s="658"/>
    </row>
    <row r="621" spans="1:1" x14ac:dyDescent="0.25">
      <c r="A621" s="658"/>
    </row>
    <row r="622" spans="1:1" x14ac:dyDescent="0.25">
      <c r="A622" s="658"/>
    </row>
    <row r="623" spans="1:1" x14ac:dyDescent="0.25">
      <c r="A623" s="658"/>
    </row>
    <row r="624" spans="1:1" x14ac:dyDescent="0.25">
      <c r="A624" s="658"/>
    </row>
    <row r="625" spans="1:1" x14ac:dyDescent="0.25">
      <c r="A625" s="658"/>
    </row>
    <row r="626" spans="1:1" x14ac:dyDescent="0.25">
      <c r="A626" s="658"/>
    </row>
    <row r="627" spans="1:1" x14ac:dyDescent="0.25">
      <c r="A627" s="658"/>
    </row>
    <row r="628" spans="1:1" x14ac:dyDescent="0.25">
      <c r="A628" s="658"/>
    </row>
    <row r="629" spans="1:1" x14ac:dyDescent="0.25">
      <c r="A629" s="658"/>
    </row>
    <row r="630" spans="1:1" x14ac:dyDescent="0.25">
      <c r="A630" s="658"/>
    </row>
    <row r="631" spans="1:1" x14ac:dyDescent="0.25">
      <c r="A631" s="658"/>
    </row>
    <row r="632" spans="1:1" x14ac:dyDescent="0.25">
      <c r="A632" s="658"/>
    </row>
    <row r="633" spans="1:1" x14ac:dyDescent="0.25">
      <c r="A633" s="658"/>
    </row>
    <row r="634" spans="1:1" x14ac:dyDescent="0.25">
      <c r="A634" s="658"/>
    </row>
    <row r="635" spans="1:1" x14ac:dyDescent="0.25">
      <c r="A635" s="658"/>
    </row>
    <row r="636" spans="1:1" x14ac:dyDescent="0.25">
      <c r="A636" s="658"/>
    </row>
    <row r="637" spans="1:1" x14ac:dyDescent="0.25">
      <c r="A637" s="658"/>
    </row>
    <row r="638" spans="1:1" x14ac:dyDescent="0.25">
      <c r="A638" s="658"/>
    </row>
    <row r="639" spans="1:1" x14ac:dyDescent="0.25">
      <c r="A639" s="658"/>
    </row>
    <row r="640" spans="1:1" x14ac:dyDescent="0.25">
      <c r="A640" s="658"/>
    </row>
    <row r="641" spans="1:1" x14ac:dyDescent="0.25">
      <c r="A641" s="658"/>
    </row>
    <row r="642" spans="1:1" x14ac:dyDescent="0.25">
      <c r="A642" s="658"/>
    </row>
    <row r="643" spans="1:1" x14ac:dyDescent="0.25">
      <c r="A643" s="658"/>
    </row>
    <row r="644" spans="1:1" x14ac:dyDescent="0.25">
      <c r="A644" s="658"/>
    </row>
    <row r="645" spans="1:1" x14ac:dyDescent="0.25">
      <c r="A645" s="658"/>
    </row>
    <row r="646" spans="1:1" x14ac:dyDescent="0.25">
      <c r="A646" s="658"/>
    </row>
    <row r="647" spans="1:1" x14ac:dyDescent="0.25">
      <c r="A647" s="658"/>
    </row>
    <row r="648" spans="1:1" x14ac:dyDescent="0.25">
      <c r="A648" s="658"/>
    </row>
    <row r="649" spans="1:1" x14ac:dyDescent="0.25">
      <c r="A649" s="658"/>
    </row>
    <row r="650" spans="1:1" x14ac:dyDescent="0.25">
      <c r="A650" s="658"/>
    </row>
    <row r="651" spans="1:1" x14ac:dyDescent="0.25">
      <c r="A651" s="658"/>
    </row>
    <row r="652" spans="1:1" x14ac:dyDescent="0.25">
      <c r="A652" s="658"/>
    </row>
    <row r="653" spans="1:1" x14ac:dyDescent="0.25">
      <c r="A653" s="658"/>
    </row>
    <row r="654" spans="1:1" x14ac:dyDescent="0.25">
      <c r="A654" s="658"/>
    </row>
    <row r="655" spans="1:1" x14ac:dyDescent="0.25">
      <c r="A655" s="658"/>
    </row>
    <row r="656" spans="1:1" x14ac:dyDescent="0.25">
      <c r="A656" s="658"/>
    </row>
    <row r="657" spans="1:1" x14ac:dyDescent="0.25">
      <c r="A657" s="658"/>
    </row>
    <row r="658" spans="1:1" x14ac:dyDescent="0.25">
      <c r="A658" s="658"/>
    </row>
    <row r="659" spans="1:1" x14ac:dyDescent="0.25">
      <c r="A659" s="658"/>
    </row>
    <row r="660" spans="1:1" x14ac:dyDescent="0.25">
      <c r="A660" s="658"/>
    </row>
    <row r="661" spans="1:1" x14ac:dyDescent="0.25">
      <c r="A661" s="658"/>
    </row>
    <row r="662" spans="1:1" x14ac:dyDescent="0.25">
      <c r="A662" s="658"/>
    </row>
    <row r="663" spans="1:1" x14ac:dyDescent="0.25">
      <c r="A663" s="658"/>
    </row>
    <row r="664" spans="1:1" x14ac:dyDescent="0.25">
      <c r="A664" s="658"/>
    </row>
    <row r="665" spans="1:1" x14ac:dyDescent="0.25">
      <c r="A665" s="658"/>
    </row>
    <row r="666" spans="1:1" x14ac:dyDescent="0.25">
      <c r="A666" s="658"/>
    </row>
    <row r="667" spans="1:1" x14ac:dyDescent="0.25">
      <c r="A667" s="658"/>
    </row>
    <row r="668" spans="1:1" x14ac:dyDescent="0.25">
      <c r="A668" s="658"/>
    </row>
    <row r="669" spans="1:1" x14ac:dyDescent="0.25">
      <c r="A669" s="658"/>
    </row>
    <row r="670" spans="1:1" x14ac:dyDescent="0.25">
      <c r="A670" s="658"/>
    </row>
    <row r="671" spans="1:1" x14ac:dyDescent="0.25">
      <c r="A671" s="658"/>
    </row>
    <row r="672" spans="1:1" x14ac:dyDescent="0.25">
      <c r="A672" s="658"/>
    </row>
    <row r="673" spans="1:1" x14ac:dyDescent="0.25">
      <c r="A673" s="658"/>
    </row>
    <row r="674" spans="1:1" x14ac:dyDescent="0.25">
      <c r="A674" s="658"/>
    </row>
    <row r="675" spans="1:1" x14ac:dyDescent="0.25">
      <c r="A675" s="658"/>
    </row>
    <row r="676" spans="1:1" x14ac:dyDescent="0.25">
      <c r="A676" s="658"/>
    </row>
    <row r="677" spans="1:1" x14ac:dyDescent="0.25">
      <c r="A677" s="658"/>
    </row>
    <row r="678" spans="1:1" x14ac:dyDescent="0.25">
      <c r="A678" s="658"/>
    </row>
    <row r="679" spans="1:1" x14ac:dyDescent="0.25">
      <c r="A679" s="658"/>
    </row>
    <row r="680" spans="1:1" x14ac:dyDescent="0.25">
      <c r="A680" s="658"/>
    </row>
    <row r="681" spans="1:1" x14ac:dyDescent="0.25">
      <c r="A681" s="658"/>
    </row>
    <row r="682" spans="1:1" x14ac:dyDescent="0.25">
      <c r="A682" s="658"/>
    </row>
    <row r="683" spans="1:1" x14ac:dyDescent="0.25">
      <c r="A683" s="658"/>
    </row>
    <row r="684" spans="1:1" x14ac:dyDescent="0.25">
      <c r="A684" s="658"/>
    </row>
    <row r="685" spans="1:1" x14ac:dyDescent="0.25">
      <c r="A685" s="658"/>
    </row>
    <row r="686" spans="1:1" x14ac:dyDescent="0.25">
      <c r="A686" s="658"/>
    </row>
    <row r="687" spans="1:1" x14ac:dyDescent="0.25">
      <c r="A687" s="658"/>
    </row>
    <row r="688" spans="1:1" x14ac:dyDescent="0.25">
      <c r="A688" s="658"/>
    </row>
    <row r="689" spans="1:1" x14ac:dyDescent="0.25">
      <c r="A689" s="658"/>
    </row>
    <row r="690" spans="1:1" x14ac:dyDescent="0.25">
      <c r="A690" s="658"/>
    </row>
    <row r="691" spans="1:1" x14ac:dyDescent="0.25">
      <c r="A691" s="658"/>
    </row>
    <row r="692" spans="1:1" x14ac:dyDescent="0.25">
      <c r="A692" s="658"/>
    </row>
    <row r="693" spans="1:1" x14ac:dyDescent="0.25">
      <c r="A693" s="658"/>
    </row>
    <row r="694" spans="1:1" x14ac:dyDescent="0.25">
      <c r="A694" s="658"/>
    </row>
    <row r="695" spans="1:1" x14ac:dyDescent="0.25">
      <c r="A695" s="658"/>
    </row>
    <row r="696" spans="1:1" x14ac:dyDescent="0.25">
      <c r="A696" s="658"/>
    </row>
    <row r="697" spans="1:1" x14ac:dyDescent="0.25">
      <c r="A697" s="658"/>
    </row>
    <row r="698" spans="1:1" x14ac:dyDescent="0.25">
      <c r="A698" s="658"/>
    </row>
    <row r="699" spans="1:1" x14ac:dyDescent="0.25">
      <c r="A699" s="658"/>
    </row>
    <row r="700" spans="1:1" x14ac:dyDescent="0.25">
      <c r="A700" s="658"/>
    </row>
    <row r="701" spans="1:1" x14ac:dyDescent="0.25">
      <c r="A701" s="658"/>
    </row>
    <row r="702" spans="1:1" x14ac:dyDescent="0.25">
      <c r="A702" s="658"/>
    </row>
    <row r="703" spans="1:1" x14ac:dyDescent="0.25">
      <c r="A703" s="658"/>
    </row>
    <row r="704" spans="1:1" x14ac:dyDescent="0.25">
      <c r="A704" s="658"/>
    </row>
    <row r="705" spans="1:1" x14ac:dyDescent="0.25">
      <c r="A705" s="658"/>
    </row>
    <row r="706" spans="1:1" x14ac:dyDescent="0.25">
      <c r="A706" s="658"/>
    </row>
    <row r="707" spans="1:1" x14ac:dyDescent="0.25">
      <c r="A707" s="658"/>
    </row>
    <row r="708" spans="1:1" x14ac:dyDescent="0.25">
      <c r="A708" s="658"/>
    </row>
    <row r="709" spans="1:1" x14ac:dyDescent="0.25">
      <c r="A709" s="658"/>
    </row>
    <row r="710" spans="1:1" x14ac:dyDescent="0.25">
      <c r="A710" s="658"/>
    </row>
    <row r="711" spans="1:1" x14ac:dyDescent="0.25">
      <c r="A711" s="658"/>
    </row>
    <row r="712" spans="1:1" x14ac:dyDescent="0.25">
      <c r="A712" s="658"/>
    </row>
    <row r="713" spans="1:1" x14ac:dyDescent="0.25">
      <c r="A713" s="658"/>
    </row>
    <row r="714" spans="1:1" x14ac:dyDescent="0.25">
      <c r="A714" s="658"/>
    </row>
    <row r="715" spans="1:1" x14ac:dyDescent="0.25">
      <c r="A715" s="658"/>
    </row>
    <row r="716" spans="1:1" x14ac:dyDescent="0.25">
      <c r="A716" s="658"/>
    </row>
    <row r="717" spans="1:1" x14ac:dyDescent="0.25">
      <c r="A717" s="658"/>
    </row>
    <row r="718" spans="1:1" x14ac:dyDescent="0.25">
      <c r="A718" s="658"/>
    </row>
    <row r="719" spans="1:1" x14ac:dyDescent="0.25">
      <c r="A719" s="658"/>
    </row>
    <row r="720" spans="1:1" x14ac:dyDescent="0.25">
      <c r="A720" s="658"/>
    </row>
    <row r="721" spans="1:1" x14ac:dyDescent="0.25">
      <c r="A721" s="658"/>
    </row>
    <row r="722" spans="1:1" x14ac:dyDescent="0.25">
      <c r="A722" s="658"/>
    </row>
    <row r="723" spans="1:1" x14ac:dyDescent="0.25">
      <c r="A723" s="658"/>
    </row>
    <row r="724" spans="1:1" x14ac:dyDescent="0.25">
      <c r="A724" s="658"/>
    </row>
    <row r="725" spans="1:1" x14ac:dyDescent="0.25">
      <c r="A725" s="658"/>
    </row>
    <row r="726" spans="1:1" x14ac:dyDescent="0.25">
      <c r="A726" s="658"/>
    </row>
    <row r="727" spans="1:1" x14ac:dyDescent="0.25">
      <c r="A727" s="658"/>
    </row>
    <row r="728" spans="1:1" x14ac:dyDescent="0.25">
      <c r="A728" s="658"/>
    </row>
    <row r="729" spans="1:1" x14ac:dyDescent="0.25">
      <c r="A729" s="658"/>
    </row>
    <row r="730" spans="1:1" x14ac:dyDescent="0.25">
      <c r="A730" s="658"/>
    </row>
    <row r="731" spans="1:1" x14ac:dyDescent="0.25">
      <c r="A731" s="658"/>
    </row>
    <row r="732" spans="1:1" x14ac:dyDescent="0.25">
      <c r="A732" s="658"/>
    </row>
    <row r="733" spans="1:1" x14ac:dyDescent="0.25">
      <c r="A733" s="658"/>
    </row>
    <row r="734" spans="1:1" x14ac:dyDescent="0.25">
      <c r="A734" s="658"/>
    </row>
    <row r="735" spans="1:1" x14ac:dyDescent="0.25">
      <c r="A735" s="658"/>
    </row>
    <row r="736" spans="1:1" x14ac:dyDescent="0.25">
      <c r="A736" s="658"/>
    </row>
    <row r="737" spans="1:1" x14ac:dyDescent="0.25">
      <c r="A737" s="658"/>
    </row>
    <row r="738" spans="1:1" x14ac:dyDescent="0.25">
      <c r="A738" s="658"/>
    </row>
    <row r="739" spans="1:1" x14ac:dyDescent="0.25">
      <c r="A739" s="658"/>
    </row>
    <row r="740" spans="1:1" x14ac:dyDescent="0.25">
      <c r="A740" s="658"/>
    </row>
    <row r="741" spans="1:1" x14ac:dyDescent="0.25">
      <c r="A741" s="658"/>
    </row>
    <row r="742" spans="1:1" x14ac:dyDescent="0.25">
      <c r="A742" s="658"/>
    </row>
    <row r="743" spans="1:1" x14ac:dyDescent="0.25">
      <c r="A743" s="658"/>
    </row>
    <row r="744" spans="1:1" x14ac:dyDescent="0.25">
      <c r="A744" s="658"/>
    </row>
    <row r="745" spans="1:1" x14ac:dyDescent="0.25">
      <c r="A745" s="658"/>
    </row>
    <row r="746" spans="1:1" x14ac:dyDescent="0.25">
      <c r="A746" s="658"/>
    </row>
    <row r="747" spans="1:1" x14ac:dyDescent="0.25">
      <c r="A747" s="658"/>
    </row>
    <row r="748" spans="1:1" x14ac:dyDescent="0.25">
      <c r="A748" s="658"/>
    </row>
    <row r="749" spans="1:1" x14ac:dyDescent="0.25">
      <c r="A749" s="658"/>
    </row>
    <row r="750" spans="1:1" x14ac:dyDescent="0.25">
      <c r="A750" s="658"/>
    </row>
    <row r="751" spans="1:1" x14ac:dyDescent="0.25">
      <c r="A751" s="658"/>
    </row>
    <row r="752" spans="1:1" x14ac:dyDescent="0.25">
      <c r="A752" s="658"/>
    </row>
    <row r="753" spans="1:1" x14ac:dyDescent="0.25">
      <c r="A753" s="658"/>
    </row>
    <row r="754" spans="1:1" x14ac:dyDescent="0.25">
      <c r="A754" s="658"/>
    </row>
    <row r="755" spans="1:1" x14ac:dyDescent="0.25">
      <c r="A755" s="658"/>
    </row>
    <row r="756" spans="1:1" x14ac:dyDescent="0.25">
      <c r="A756" s="658"/>
    </row>
    <row r="757" spans="1:1" x14ac:dyDescent="0.25">
      <c r="A757" s="658"/>
    </row>
    <row r="758" spans="1:1" x14ac:dyDescent="0.25">
      <c r="A758" s="658"/>
    </row>
    <row r="759" spans="1:1" x14ac:dyDescent="0.25">
      <c r="A759" s="658"/>
    </row>
    <row r="760" spans="1:1" x14ac:dyDescent="0.25">
      <c r="A760" s="658"/>
    </row>
    <row r="761" spans="1:1" x14ac:dyDescent="0.25">
      <c r="A761" s="658"/>
    </row>
    <row r="762" spans="1:1" x14ac:dyDescent="0.25">
      <c r="A762" s="658"/>
    </row>
    <row r="763" spans="1:1" x14ac:dyDescent="0.25">
      <c r="A763" s="658"/>
    </row>
    <row r="764" spans="1:1" x14ac:dyDescent="0.25">
      <c r="A764" s="658"/>
    </row>
    <row r="765" spans="1:1" x14ac:dyDescent="0.25">
      <c r="A765" s="658"/>
    </row>
    <row r="766" spans="1:1" x14ac:dyDescent="0.25">
      <c r="A766" s="658"/>
    </row>
    <row r="767" spans="1:1" x14ac:dyDescent="0.25">
      <c r="A767" s="658"/>
    </row>
    <row r="768" spans="1:1" x14ac:dyDescent="0.25">
      <c r="A768" s="658"/>
    </row>
    <row r="769" spans="1:1" x14ac:dyDescent="0.25">
      <c r="A769" s="658"/>
    </row>
    <row r="770" spans="1:1" x14ac:dyDescent="0.25">
      <c r="A770" s="658"/>
    </row>
    <row r="771" spans="1:1" x14ac:dyDescent="0.25">
      <c r="A771" s="658"/>
    </row>
    <row r="772" spans="1:1" x14ac:dyDescent="0.25">
      <c r="A772" s="658"/>
    </row>
    <row r="773" spans="1:1" x14ac:dyDescent="0.25">
      <c r="A773" s="658"/>
    </row>
    <row r="774" spans="1:1" x14ac:dyDescent="0.25">
      <c r="A774" s="658"/>
    </row>
    <row r="775" spans="1:1" x14ac:dyDescent="0.25">
      <c r="A775" s="658"/>
    </row>
    <row r="776" spans="1:1" x14ac:dyDescent="0.25">
      <c r="A776" s="658"/>
    </row>
    <row r="777" spans="1:1" x14ac:dyDescent="0.25">
      <c r="A777" s="658"/>
    </row>
    <row r="778" spans="1:1" x14ac:dyDescent="0.25">
      <c r="A778" s="658"/>
    </row>
    <row r="779" spans="1:1" x14ac:dyDescent="0.25">
      <c r="A779" s="658"/>
    </row>
    <row r="780" spans="1:1" x14ac:dyDescent="0.25">
      <c r="A780" s="658"/>
    </row>
    <row r="781" spans="1:1" x14ac:dyDescent="0.25">
      <c r="A781" s="658"/>
    </row>
    <row r="782" spans="1:1" x14ac:dyDescent="0.25">
      <c r="A782" s="658"/>
    </row>
    <row r="783" spans="1:1" x14ac:dyDescent="0.25">
      <c r="A783" s="658"/>
    </row>
    <row r="784" spans="1:1" x14ac:dyDescent="0.25">
      <c r="A784" s="658"/>
    </row>
    <row r="785" spans="1:1" x14ac:dyDescent="0.25">
      <c r="A785" s="658"/>
    </row>
    <row r="786" spans="1:1" x14ac:dyDescent="0.25">
      <c r="A786" s="658"/>
    </row>
    <row r="787" spans="1:1" x14ac:dyDescent="0.25">
      <c r="A787" s="658"/>
    </row>
    <row r="788" spans="1:1" x14ac:dyDescent="0.25">
      <c r="A788" s="658"/>
    </row>
    <row r="789" spans="1:1" x14ac:dyDescent="0.25">
      <c r="A789" s="658"/>
    </row>
    <row r="790" spans="1:1" x14ac:dyDescent="0.25">
      <c r="A790" s="658"/>
    </row>
    <row r="791" spans="1:1" x14ac:dyDescent="0.25">
      <c r="A791" s="658"/>
    </row>
    <row r="792" spans="1:1" x14ac:dyDescent="0.25">
      <c r="A792" s="658"/>
    </row>
    <row r="793" spans="1:1" x14ac:dyDescent="0.25">
      <c r="A793" s="658"/>
    </row>
    <row r="794" spans="1:1" x14ac:dyDescent="0.25">
      <c r="A794" s="658"/>
    </row>
    <row r="795" spans="1:1" x14ac:dyDescent="0.25">
      <c r="A795" s="658"/>
    </row>
    <row r="796" spans="1:1" x14ac:dyDescent="0.25">
      <c r="A796" s="658"/>
    </row>
    <row r="797" spans="1:1" x14ac:dyDescent="0.25">
      <c r="A797" s="658"/>
    </row>
    <row r="798" spans="1:1" x14ac:dyDescent="0.25">
      <c r="A798" s="658"/>
    </row>
    <row r="799" spans="1:1" x14ac:dyDescent="0.25">
      <c r="A799" s="658"/>
    </row>
    <row r="800" spans="1:1" x14ac:dyDescent="0.25">
      <c r="A800" s="658"/>
    </row>
    <row r="801" spans="1:1" x14ac:dyDescent="0.25">
      <c r="A801" s="658"/>
    </row>
    <row r="802" spans="1:1" x14ac:dyDescent="0.25">
      <c r="A802" s="658"/>
    </row>
    <row r="803" spans="1:1" x14ac:dyDescent="0.25">
      <c r="A803" s="658"/>
    </row>
    <row r="804" spans="1:1" x14ac:dyDescent="0.25">
      <c r="A804" s="658"/>
    </row>
    <row r="805" spans="1:1" x14ac:dyDescent="0.25">
      <c r="A805" s="658"/>
    </row>
    <row r="806" spans="1:1" x14ac:dyDescent="0.25">
      <c r="A806" s="658"/>
    </row>
    <row r="807" spans="1:1" x14ac:dyDescent="0.25">
      <c r="A807" s="658"/>
    </row>
    <row r="808" spans="1:1" x14ac:dyDescent="0.25">
      <c r="A808" s="658"/>
    </row>
    <row r="809" spans="1:1" x14ac:dyDescent="0.25">
      <c r="A809" s="658"/>
    </row>
    <row r="810" spans="1:1" x14ac:dyDescent="0.25">
      <c r="A810" s="658"/>
    </row>
    <row r="811" spans="1:1" x14ac:dyDescent="0.25">
      <c r="A811" s="658"/>
    </row>
    <row r="812" spans="1:1" x14ac:dyDescent="0.25">
      <c r="A812" s="658"/>
    </row>
    <row r="813" spans="1:1" x14ac:dyDescent="0.25">
      <c r="A813" s="658"/>
    </row>
    <row r="814" spans="1:1" x14ac:dyDescent="0.25">
      <c r="A814" s="658"/>
    </row>
    <row r="815" spans="1:1" x14ac:dyDescent="0.25">
      <c r="A815" s="658"/>
    </row>
    <row r="816" spans="1:1" x14ac:dyDescent="0.25">
      <c r="A816" s="658"/>
    </row>
    <row r="817" spans="1:1" x14ac:dyDescent="0.25">
      <c r="A817" s="658"/>
    </row>
    <row r="818" spans="1:1" x14ac:dyDescent="0.25">
      <c r="A818" s="658"/>
    </row>
    <row r="819" spans="1:1" x14ac:dyDescent="0.25">
      <c r="A819" s="658"/>
    </row>
    <row r="820" spans="1:1" x14ac:dyDescent="0.25">
      <c r="A820" s="658"/>
    </row>
    <row r="821" spans="1:1" x14ac:dyDescent="0.25">
      <c r="A821" s="658"/>
    </row>
    <row r="822" spans="1:1" x14ac:dyDescent="0.25">
      <c r="A822" s="658"/>
    </row>
    <row r="823" spans="1:1" x14ac:dyDescent="0.25">
      <c r="A823" s="658"/>
    </row>
    <row r="824" spans="1:1" x14ac:dyDescent="0.25">
      <c r="A824" s="658"/>
    </row>
    <row r="825" spans="1:1" x14ac:dyDescent="0.25">
      <c r="A825" s="658"/>
    </row>
    <row r="826" spans="1:1" x14ac:dyDescent="0.25">
      <c r="A826" s="658"/>
    </row>
    <row r="827" spans="1:1" x14ac:dyDescent="0.25">
      <c r="A827" s="658"/>
    </row>
    <row r="828" spans="1:1" x14ac:dyDescent="0.25">
      <c r="A828" s="658"/>
    </row>
    <row r="829" spans="1:1" x14ac:dyDescent="0.25">
      <c r="A829" s="658"/>
    </row>
    <row r="830" spans="1:1" x14ac:dyDescent="0.25">
      <c r="A830" s="658"/>
    </row>
    <row r="831" spans="1:1" x14ac:dyDescent="0.25">
      <c r="A831" s="658"/>
    </row>
    <row r="832" spans="1:1" x14ac:dyDescent="0.25">
      <c r="A832" s="658"/>
    </row>
    <row r="833" spans="1:1" x14ac:dyDescent="0.25">
      <c r="A833" s="658"/>
    </row>
    <row r="834" spans="1:1" x14ac:dyDescent="0.25">
      <c r="A834" s="658"/>
    </row>
    <row r="835" spans="1:1" x14ac:dyDescent="0.25">
      <c r="A835" s="658"/>
    </row>
    <row r="836" spans="1:1" x14ac:dyDescent="0.25">
      <c r="A836" s="658"/>
    </row>
    <row r="837" spans="1:1" x14ac:dyDescent="0.25">
      <c r="A837" s="658"/>
    </row>
    <row r="838" spans="1:1" x14ac:dyDescent="0.25">
      <c r="A838" s="658"/>
    </row>
    <row r="839" spans="1:1" x14ac:dyDescent="0.25">
      <c r="A839" s="658"/>
    </row>
    <row r="840" spans="1:1" x14ac:dyDescent="0.25">
      <c r="A840" s="658"/>
    </row>
    <row r="841" spans="1:1" x14ac:dyDescent="0.25">
      <c r="A841" s="658"/>
    </row>
    <row r="842" spans="1:1" x14ac:dyDescent="0.25">
      <c r="A842" s="658"/>
    </row>
    <row r="843" spans="1:1" x14ac:dyDescent="0.25">
      <c r="A843" s="658"/>
    </row>
    <row r="844" spans="1:1" x14ac:dyDescent="0.25">
      <c r="A844" s="658"/>
    </row>
    <row r="845" spans="1:1" x14ac:dyDescent="0.25">
      <c r="A845" s="658"/>
    </row>
    <row r="846" spans="1:1" x14ac:dyDescent="0.25">
      <c r="A846" s="658"/>
    </row>
    <row r="847" spans="1:1" x14ac:dyDescent="0.25">
      <c r="A847" s="658"/>
    </row>
    <row r="848" spans="1:1" x14ac:dyDescent="0.25">
      <c r="A848" s="658"/>
    </row>
    <row r="849" spans="1:1" x14ac:dyDescent="0.25">
      <c r="A849" s="658"/>
    </row>
    <row r="850" spans="1:1" x14ac:dyDescent="0.25">
      <c r="A850" s="658"/>
    </row>
    <row r="851" spans="1:1" x14ac:dyDescent="0.25">
      <c r="A851" s="658"/>
    </row>
    <row r="852" spans="1:1" x14ac:dyDescent="0.25">
      <c r="A852" s="658"/>
    </row>
    <row r="853" spans="1:1" x14ac:dyDescent="0.25">
      <c r="A853" s="658"/>
    </row>
    <row r="854" spans="1:1" x14ac:dyDescent="0.25">
      <c r="A854" s="658"/>
    </row>
    <row r="855" spans="1:1" x14ac:dyDescent="0.25">
      <c r="A855" s="658"/>
    </row>
    <row r="856" spans="1:1" x14ac:dyDescent="0.25">
      <c r="A856" s="658"/>
    </row>
    <row r="857" spans="1:1" x14ac:dyDescent="0.25">
      <c r="A857" s="658"/>
    </row>
    <row r="858" spans="1:1" x14ac:dyDescent="0.25">
      <c r="A858" s="658"/>
    </row>
    <row r="859" spans="1:1" x14ac:dyDescent="0.25">
      <c r="A859" s="658"/>
    </row>
    <row r="860" spans="1:1" x14ac:dyDescent="0.25">
      <c r="A860" s="658"/>
    </row>
    <row r="861" spans="1:1" x14ac:dyDescent="0.25">
      <c r="A861" s="658"/>
    </row>
    <row r="862" spans="1:1" x14ac:dyDescent="0.25">
      <c r="A862" s="658"/>
    </row>
    <row r="863" spans="1:1" x14ac:dyDescent="0.25">
      <c r="A863" s="658"/>
    </row>
    <row r="864" spans="1:1" x14ac:dyDescent="0.25">
      <c r="A864" s="658"/>
    </row>
    <row r="865" spans="1:1" x14ac:dyDescent="0.25">
      <c r="A865" s="658"/>
    </row>
    <row r="866" spans="1:1" x14ac:dyDescent="0.25">
      <c r="A866" s="658"/>
    </row>
    <row r="867" spans="1:1" x14ac:dyDescent="0.25">
      <c r="A867" s="658"/>
    </row>
    <row r="868" spans="1:1" x14ac:dyDescent="0.25">
      <c r="A868" s="658"/>
    </row>
    <row r="869" spans="1:1" x14ac:dyDescent="0.25">
      <c r="A869" s="658"/>
    </row>
    <row r="870" spans="1:1" x14ac:dyDescent="0.25">
      <c r="A870" s="658"/>
    </row>
    <row r="871" spans="1:1" x14ac:dyDescent="0.25">
      <c r="A871" s="658"/>
    </row>
    <row r="872" spans="1:1" x14ac:dyDescent="0.25">
      <c r="A872" s="658"/>
    </row>
    <row r="873" spans="1:1" x14ac:dyDescent="0.25">
      <c r="A873" s="658"/>
    </row>
    <row r="874" spans="1:1" x14ac:dyDescent="0.25">
      <c r="A874" s="658"/>
    </row>
    <row r="875" spans="1:1" x14ac:dyDescent="0.25">
      <c r="A875" s="658"/>
    </row>
    <row r="876" spans="1:1" x14ac:dyDescent="0.25">
      <c r="A876" s="658"/>
    </row>
    <row r="877" spans="1:1" x14ac:dyDescent="0.25">
      <c r="A877" s="658"/>
    </row>
    <row r="878" spans="1:1" x14ac:dyDescent="0.25">
      <c r="A878" s="658"/>
    </row>
    <row r="879" spans="1:1" x14ac:dyDescent="0.25">
      <c r="A879" s="658"/>
    </row>
    <row r="880" spans="1:1" x14ac:dyDescent="0.25">
      <c r="A880" s="658"/>
    </row>
    <row r="881" spans="1:1" x14ac:dyDescent="0.25">
      <c r="A881" s="658"/>
    </row>
    <row r="882" spans="1:1" x14ac:dyDescent="0.25">
      <c r="A882" s="658"/>
    </row>
    <row r="883" spans="1:1" x14ac:dyDescent="0.25">
      <c r="A883" s="658"/>
    </row>
    <row r="884" spans="1:1" x14ac:dyDescent="0.25">
      <c r="A884" s="658"/>
    </row>
    <row r="885" spans="1:1" x14ac:dyDescent="0.25">
      <c r="A885" s="658"/>
    </row>
    <row r="886" spans="1:1" x14ac:dyDescent="0.25">
      <c r="A886" s="658"/>
    </row>
    <row r="887" spans="1:1" x14ac:dyDescent="0.25">
      <c r="A887" s="658"/>
    </row>
    <row r="888" spans="1:1" x14ac:dyDescent="0.25">
      <c r="A888" s="658"/>
    </row>
    <row r="889" spans="1:1" x14ac:dyDescent="0.25">
      <c r="A889" s="658"/>
    </row>
    <row r="890" spans="1:1" x14ac:dyDescent="0.25">
      <c r="A890" s="658"/>
    </row>
    <row r="891" spans="1:1" x14ac:dyDescent="0.25">
      <c r="A891" s="658"/>
    </row>
    <row r="892" spans="1:1" x14ac:dyDescent="0.25">
      <c r="A892" s="658"/>
    </row>
    <row r="893" spans="1:1" x14ac:dyDescent="0.25">
      <c r="A893" s="658"/>
    </row>
    <row r="894" spans="1:1" x14ac:dyDescent="0.25">
      <c r="A894" s="658"/>
    </row>
    <row r="895" spans="1:1" x14ac:dyDescent="0.25">
      <c r="A895" s="658"/>
    </row>
    <row r="896" spans="1:1" x14ac:dyDescent="0.25">
      <c r="A896" s="658"/>
    </row>
    <row r="897" spans="1:1" x14ac:dyDescent="0.25">
      <c r="A897" s="658"/>
    </row>
    <row r="898" spans="1:1" x14ac:dyDescent="0.25">
      <c r="A898" s="658"/>
    </row>
    <row r="899" spans="1:1" x14ac:dyDescent="0.25">
      <c r="A899" s="658"/>
    </row>
    <row r="900" spans="1:1" x14ac:dyDescent="0.25">
      <c r="A900" s="658"/>
    </row>
    <row r="901" spans="1:1" x14ac:dyDescent="0.25">
      <c r="A901" s="658"/>
    </row>
    <row r="902" spans="1:1" x14ac:dyDescent="0.25">
      <c r="A902" s="658"/>
    </row>
    <row r="903" spans="1:1" x14ac:dyDescent="0.25">
      <c r="A903" s="658"/>
    </row>
    <row r="904" spans="1:1" x14ac:dyDescent="0.25">
      <c r="A904" s="658"/>
    </row>
    <row r="905" spans="1:1" x14ac:dyDescent="0.25">
      <c r="A905" s="658"/>
    </row>
    <row r="906" spans="1:1" x14ac:dyDescent="0.25">
      <c r="A906" s="658"/>
    </row>
    <row r="907" spans="1:1" x14ac:dyDescent="0.25">
      <c r="A907" s="658"/>
    </row>
    <row r="908" spans="1:1" x14ac:dyDescent="0.25">
      <c r="A908" s="658"/>
    </row>
    <row r="909" spans="1:1" x14ac:dyDescent="0.25">
      <c r="A909" s="658"/>
    </row>
    <row r="910" spans="1:1" x14ac:dyDescent="0.25">
      <c r="A910" s="658"/>
    </row>
    <row r="911" spans="1:1" x14ac:dyDescent="0.25">
      <c r="A911" s="658"/>
    </row>
    <row r="912" spans="1:1" x14ac:dyDescent="0.25">
      <c r="A912" s="658"/>
    </row>
    <row r="913" spans="1:1" x14ac:dyDescent="0.25">
      <c r="A913" s="658"/>
    </row>
    <row r="914" spans="1:1" x14ac:dyDescent="0.25">
      <c r="A914" s="658"/>
    </row>
    <row r="915" spans="1:1" x14ac:dyDescent="0.25">
      <c r="A915" s="658"/>
    </row>
    <row r="916" spans="1:1" x14ac:dyDescent="0.25">
      <c r="A916" s="658"/>
    </row>
    <row r="917" spans="1:1" x14ac:dyDescent="0.25">
      <c r="A917" s="658"/>
    </row>
    <row r="918" spans="1:1" x14ac:dyDescent="0.25">
      <c r="A918" s="658"/>
    </row>
    <row r="919" spans="1:1" x14ac:dyDescent="0.25">
      <c r="A919" s="658"/>
    </row>
    <row r="920" spans="1:1" x14ac:dyDescent="0.25">
      <c r="A920" s="658"/>
    </row>
    <row r="921" spans="1:1" x14ac:dyDescent="0.25">
      <c r="A921" s="658"/>
    </row>
    <row r="922" spans="1:1" x14ac:dyDescent="0.25">
      <c r="A922" s="658"/>
    </row>
    <row r="923" spans="1:1" x14ac:dyDescent="0.25">
      <c r="A923" s="658"/>
    </row>
    <row r="924" spans="1:1" x14ac:dyDescent="0.25">
      <c r="A924" s="658"/>
    </row>
    <row r="925" spans="1:1" x14ac:dyDescent="0.25">
      <c r="A925" s="658"/>
    </row>
    <row r="926" spans="1:1" x14ac:dyDescent="0.25">
      <c r="A926" s="658"/>
    </row>
    <row r="927" spans="1:1" x14ac:dyDescent="0.25">
      <c r="A927" s="658"/>
    </row>
    <row r="928" spans="1:1" x14ac:dyDescent="0.25">
      <c r="A928" s="658"/>
    </row>
    <row r="929" spans="1:1" x14ac:dyDescent="0.25">
      <c r="A929" s="658"/>
    </row>
    <row r="930" spans="1:1" x14ac:dyDescent="0.25">
      <c r="A930" s="658"/>
    </row>
    <row r="931" spans="1:1" x14ac:dyDescent="0.25">
      <c r="A931" s="658"/>
    </row>
    <row r="932" spans="1:1" x14ac:dyDescent="0.25">
      <c r="A932" s="658"/>
    </row>
    <row r="933" spans="1:1" x14ac:dyDescent="0.25">
      <c r="A933" s="658"/>
    </row>
    <row r="934" spans="1:1" x14ac:dyDescent="0.25">
      <c r="A934" s="658"/>
    </row>
    <row r="935" spans="1:1" x14ac:dyDescent="0.25">
      <c r="A935" s="658"/>
    </row>
    <row r="936" spans="1:1" x14ac:dyDescent="0.25">
      <c r="A936" s="658"/>
    </row>
    <row r="937" spans="1:1" x14ac:dyDescent="0.25">
      <c r="A937" s="658"/>
    </row>
    <row r="938" spans="1:1" x14ac:dyDescent="0.25">
      <c r="A938" s="658"/>
    </row>
    <row r="939" spans="1:1" x14ac:dyDescent="0.25">
      <c r="A939" s="658"/>
    </row>
    <row r="940" spans="1:1" x14ac:dyDescent="0.25">
      <c r="A940" s="658"/>
    </row>
    <row r="941" spans="1:1" x14ac:dyDescent="0.25">
      <c r="A941" s="658"/>
    </row>
    <row r="942" spans="1:1" x14ac:dyDescent="0.25">
      <c r="A942" s="658"/>
    </row>
    <row r="943" spans="1:1" x14ac:dyDescent="0.25">
      <c r="A943" s="658"/>
    </row>
    <row r="944" spans="1:1" x14ac:dyDescent="0.25">
      <c r="A944" s="658"/>
    </row>
    <row r="945" spans="1:1" x14ac:dyDescent="0.25">
      <c r="A945" s="658"/>
    </row>
    <row r="946" spans="1:1" x14ac:dyDescent="0.25">
      <c r="A946" s="658"/>
    </row>
    <row r="947" spans="1:1" x14ac:dyDescent="0.25">
      <c r="A947" s="658"/>
    </row>
    <row r="948" spans="1:1" x14ac:dyDescent="0.25">
      <c r="A948" s="658"/>
    </row>
    <row r="949" spans="1:1" x14ac:dyDescent="0.25">
      <c r="A949" s="658"/>
    </row>
    <row r="950" spans="1:1" x14ac:dyDescent="0.25">
      <c r="A950" s="658"/>
    </row>
    <row r="951" spans="1:1" x14ac:dyDescent="0.25">
      <c r="A951" s="658"/>
    </row>
    <row r="952" spans="1:1" x14ac:dyDescent="0.25">
      <c r="A952" s="658"/>
    </row>
    <row r="953" spans="1:1" x14ac:dyDescent="0.25">
      <c r="A953" s="658"/>
    </row>
    <row r="954" spans="1:1" x14ac:dyDescent="0.25">
      <c r="A954" s="658"/>
    </row>
    <row r="955" spans="1:1" x14ac:dyDescent="0.25">
      <c r="A955" s="658"/>
    </row>
    <row r="956" spans="1:1" x14ac:dyDescent="0.25">
      <c r="A956" s="658"/>
    </row>
    <row r="957" spans="1:1" x14ac:dyDescent="0.25">
      <c r="A957" s="658"/>
    </row>
    <row r="958" spans="1:1" x14ac:dyDescent="0.25">
      <c r="A958" s="658"/>
    </row>
    <row r="959" spans="1:1" x14ac:dyDescent="0.25">
      <c r="A959" s="658"/>
    </row>
    <row r="960" spans="1:1" x14ac:dyDescent="0.25">
      <c r="A960" s="658"/>
    </row>
    <row r="961" spans="1:1" x14ac:dyDescent="0.25">
      <c r="A961" s="658"/>
    </row>
    <row r="962" spans="1:1" x14ac:dyDescent="0.25">
      <c r="A962" s="658"/>
    </row>
    <row r="963" spans="1:1" x14ac:dyDescent="0.25">
      <c r="A963" s="658"/>
    </row>
    <row r="964" spans="1:1" x14ac:dyDescent="0.25">
      <c r="A964" s="658"/>
    </row>
    <row r="965" spans="1:1" x14ac:dyDescent="0.25">
      <c r="A965" s="658"/>
    </row>
    <row r="966" spans="1:1" x14ac:dyDescent="0.25">
      <c r="A966" s="658"/>
    </row>
    <row r="967" spans="1:1" x14ac:dyDescent="0.25">
      <c r="A967" s="658"/>
    </row>
    <row r="968" spans="1:1" x14ac:dyDescent="0.25">
      <c r="A968" s="658"/>
    </row>
    <row r="969" spans="1:1" x14ac:dyDescent="0.25">
      <c r="A969" s="658"/>
    </row>
    <row r="970" spans="1:1" x14ac:dyDescent="0.25">
      <c r="A970" s="658"/>
    </row>
    <row r="971" spans="1:1" x14ac:dyDescent="0.25">
      <c r="A971" s="658"/>
    </row>
    <row r="972" spans="1:1" x14ac:dyDescent="0.25">
      <c r="A972" s="658"/>
    </row>
    <row r="973" spans="1:1" x14ac:dyDescent="0.25">
      <c r="A973" s="658"/>
    </row>
    <row r="974" spans="1:1" x14ac:dyDescent="0.25">
      <c r="A974" s="658"/>
    </row>
    <row r="975" spans="1:1" x14ac:dyDescent="0.25">
      <c r="A975" s="658"/>
    </row>
    <row r="976" spans="1:1" x14ac:dyDescent="0.25">
      <c r="A976" s="658"/>
    </row>
    <row r="977" spans="1:1" x14ac:dyDescent="0.25">
      <c r="A977" s="658"/>
    </row>
    <row r="978" spans="1:1" x14ac:dyDescent="0.25">
      <c r="A978" s="658"/>
    </row>
    <row r="979" spans="1:1" x14ac:dyDescent="0.25">
      <c r="A979" s="658"/>
    </row>
    <row r="980" spans="1:1" x14ac:dyDescent="0.25">
      <c r="A980" s="658"/>
    </row>
    <row r="981" spans="1:1" x14ac:dyDescent="0.25">
      <c r="A981" s="658"/>
    </row>
    <row r="982" spans="1:1" x14ac:dyDescent="0.25">
      <c r="A982" s="658"/>
    </row>
    <row r="983" spans="1:1" x14ac:dyDescent="0.25">
      <c r="A983" s="658"/>
    </row>
    <row r="984" spans="1:1" x14ac:dyDescent="0.25">
      <c r="A984" s="658"/>
    </row>
    <row r="985" spans="1:1" x14ac:dyDescent="0.25">
      <c r="A985" s="658"/>
    </row>
    <row r="986" spans="1:1" x14ac:dyDescent="0.25">
      <c r="A986" s="658"/>
    </row>
    <row r="987" spans="1:1" x14ac:dyDescent="0.25">
      <c r="A987" s="658"/>
    </row>
    <row r="988" spans="1:1" x14ac:dyDescent="0.25">
      <c r="A988" s="658"/>
    </row>
    <row r="989" spans="1:1" x14ac:dyDescent="0.25">
      <c r="A989" s="658"/>
    </row>
    <row r="990" spans="1:1" x14ac:dyDescent="0.25">
      <c r="A990" s="658"/>
    </row>
    <row r="991" spans="1:1" x14ac:dyDescent="0.25">
      <c r="A991" s="658"/>
    </row>
    <row r="992" spans="1:1" x14ac:dyDescent="0.25">
      <c r="A992" s="658"/>
    </row>
    <row r="993" spans="1:1" x14ac:dyDescent="0.25">
      <c r="A993" s="658"/>
    </row>
    <row r="994" spans="1:1" x14ac:dyDescent="0.25">
      <c r="A994" s="658"/>
    </row>
    <row r="995" spans="1:1" x14ac:dyDescent="0.25">
      <c r="A995" s="658"/>
    </row>
    <row r="996" spans="1:1" x14ac:dyDescent="0.25">
      <c r="A996" s="658"/>
    </row>
    <row r="997" spans="1:1" x14ac:dyDescent="0.25">
      <c r="A997" s="658"/>
    </row>
  </sheetData>
  <hyperlinks>
    <hyperlink ref="C1" location="INDICE!A1" display="INDICE" xr:uid="{00000000-0004-0000-2E00-000000000000}"/>
  </hyperlinks>
  <pageMargins left="0.7" right="0.7" top="0.75" bottom="0.75" header="0.3" footer="0.3"/>
  <pageSetup orientation="portrait" horizontalDpi="4294967293" verticalDpi="4294967293" r:id="rId1"/>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dimension ref="A1:K119"/>
  <sheetViews>
    <sheetView zoomScaleNormal="100" workbookViewId="0"/>
  </sheetViews>
  <sheetFormatPr baseColWidth="10" defaultColWidth="11.42578125" defaultRowHeight="15" x14ac:dyDescent="0.25"/>
  <cols>
    <col min="1" max="1" width="17.28515625" bestFit="1" customWidth="1"/>
    <col min="2" max="2" width="22.140625" style="402" bestFit="1" customWidth="1"/>
    <col min="3" max="3" width="16.140625" style="402" bestFit="1" customWidth="1"/>
    <col min="4" max="4" width="38.5703125" bestFit="1" customWidth="1"/>
    <col min="5" max="5" width="11.5703125" bestFit="1" customWidth="1"/>
    <col min="6" max="6" width="19" bestFit="1" customWidth="1"/>
    <col min="7" max="7" width="6" bestFit="1" customWidth="1"/>
    <col min="8" max="8" width="36.85546875" style="2" bestFit="1" customWidth="1"/>
    <col min="9" max="9" width="30.140625" bestFit="1" customWidth="1"/>
    <col min="10" max="10" width="13.140625" bestFit="1" customWidth="1"/>
  </cols>
  <sheetData>
    <row r="1" spans="1:11" x14ac:dyDescent="0.25">
      <c r="A1" s="124" t="s">
        <v>35</v>
      </c>
      <c r="B1" s="730" t="s">
        <v>1021</v>
      </c>
      <c r="C1" s="730"/>
      <c r="D1" s="730"/>
      <c r="E1" s="730"/>
      <c r="F1" s="730"/>
      <c r="G1" s="730"/>
      <c r="H1" s="730"/>
      <c r="I1" s="62" t="s">
        <v>949</v>
      </c>
      <c r="J1" s="6" t="s">
        <v>144</v>
      </c>
      <c r="K1" s="6"/>
    </row>
    <row r="2" spans="1:11" x14ac:dyDescent="0.25">
      <c r="A2" s="255" t="s">
        <v>174</v>
      </c>
      <c r="B2" s="255" t="s">
        <v>175</v>
      </c>
      <c r="C2" s="255" t="s">
        <v>176</v>
      </c>
      <c r="D2" s="255" t="s">
        <v>177</v>
      </c>
      <c r="E2" s="255" t="s">
        <v>178</v>
      </c>
      <c r="F2" s="255" t="s">
        <v>14</v>
      </c>
      <c r="G2" s="255" t="s">
        <v>470</v>
      </c>
      <c r="H2" s="187" t="s">
        <v>1027</v>
      </c>
      <c r="I2" s="546">
        <v>400</v>
      </c>
      <c r="J2" s="6" t="s">
        <v>432</v>
      </c>
      <c r="K2" s="409"/>
    </row>
    <row r="3" spans="1:11" s="5" customFormat="1" ht="12.75" x14ac:dyDescent="0.2">
      <c r="A3" s="392" t="s">
        <v>179</v>
      </c>
      <c r="B3" s="392" t="s">
        <v>180</v>
      </c>
      <c r="C3" s="390" t="s">
        <v>181</v>
      </c>
      <c r="D3" s="392" t="s">
        <v>182</v>
      </c>
      <c r="E3" s="377">
        <v>1001</v>
      </c>
      <c r="F3" s="392" t="s">
        <v>180</v>
      </c>
      <c r="G3" s="377">
        <v>1101</v>
      </c>
      <c r="H3" s="115">
        <v>566.1</v>
      </c>
    </row>
    <row r="4" spans="1:11" s="5" customFormat="1" ht="12.75" x14ac:dyDescent="0.2">
      <c r="A4" s="392" t="s">
        <v>179</v>
      </c>
      <c r="B4" s="392" t="s">
        <v>180</v>
      </c>
      <c r="C4" s="390" t="s">
        <v>181</v>
      </c>
      <c r="D4" s="392" t="s">
        <v>182</v>
      </c>
      <c r="E4" s="377">
        <v>1001</v>
      </c>
      <c r="F4" s="392" t="s">
        <v>183</v>
      </c>
      <c r="G4" s="377">
        <v>1107</v>
      </c>
      <c r="H4" s="115">
        <v>535.97</v>
      </c>
    </row>
    <row r="5" spans="1:11" s="5" customFormat="1" ht="12.75" x14ac:dyDescent="0.2">
      <c r="A5" s="392" t="s">
        <v>184</v>
      </c>
      <c r="B5" s="392" t="s">
        <v>184</v>
      </c>
      <c r="C5" s="390" t="s">
        <v>181</v>
      </c>
      <c r="D5" s="392" t="s">
        <v>184</v>
      </c>
      <c r="E5" s="377">
        <v>2101</v>
      </c>
      <c r="F5" s="392" t="s">
        <v>184</v>
      </c>
      <c r="G5" s="377">
        <v>2101</v>
      </c>
      <c r="H5" s="115">
        <v>831.55</v>
      </c>
    </row>
    <row r="6" spans="1:11" s="5" customFormat="1" ht="12.75" x14ac:dyDescent="0.2">
      <c r="A6" s="392" t="s">
        <v>184</v>
      </c>
      <c r="B6" s="392" t="s">
        <v>185</v>
      </c>
      <c r="C6" s="390" t="s">
        <v>181</v>
      </c>
      <c r="D6" s="392" t="s">
        <v>186</v>
      </c>
      <c r="E6" s="377">
        <v>2201</v>
      </c>
      <c r="F6" s="392" t="s">
        <v>186</v>
      </c>
      <c r="G6" s="377">
        <v>2201</v>
      </c>
      <c r="H6" s="115">
        <v>885.45</v>
      </c>
    </row>
    <row r="7" spans="1:11" s="5" customFormat="1" ht="12.75" x14ac:dyDescent="0.2">
      <c r="A7" s="392" t="s">
        <v>187</v>
      </c>
      <c r="B7" s="392" t="s">
        <v>188</v>
      </c>
      <c r="C7" s="390" t="s">
        <v>181</v>
      </c>
      <c r="D7" s="392" t="s">
        <v>189</v>
      </c>
      <c r="E7" s="377">
        <v>3001</v>
      </c>
      <c r="F7" s="392" t="s">
        <v>188</v>
      </c>
      <c r="G7" s="377">
        <v>3101</v>
      </c>
      <c r="H7" s="115">
        <v>577.84</v>
      </c>
    </row>
    <row r="8" spans="1:11" s="5" customFormat="1" ht="12.75" x14ac:dyDescent="0.2">
      <c r="A8" s="392" t="s">
        <v>187</v>
      </c>
      <c r="B8" s="392" t="s">
        <v>188</v>
      </c>
      <c r="C8" s="390" t="s">
        <v>181</v>
      </c>
      <c r="D8" s="392" t="s">
        <v>189</v>
      </c>
      <c r="E8" s="377">
        <v>3001</v>
      </c>
      <c r="F8" s="392" t="s">
        <v>190</v>
      </c>
      <c r="G8" s="377">
        <v>3103</v>
      </c>
      <c r="H8" s="115">
        <v>601.78</v>
      </c>
    </row>
    <row r="9" spans="1:11" s="5" customFormat="1" ht="12.75" x14ac:dyDescent="0.2">
      <c r="A9" s="392" t="s">
        <v>187</v>
      </c>
      <c r="B9" s="387" t="s">
        <v>191</v>
      </c>
      <c r="C9" s="390" t="s">
        <v>181</v>
      </c>
      <c r="D9" s="387" t="s">
        <v>192</v>
      </c>
      <c r="E9" s="377">
        <v>3301</v>
      </c>
      <c r="F9" s="387" t="s">
        <v>192</v>
      </c>
      <c r="G9" s="377">
        <v>3301</v>
      </c>
      <c r="H9" s="115">
        <v>578.84</v>
      </c>
    </row>
    <row r="10" spans="1:11" s="5" customFormat="1" ht="12.75" x14ac:dyDescent="0.2">
      <c r="A10" s="392" t="s">
        <v>193</v>
      </c>
      <c r="B10" s="392" t="s">
        <v>194</v>
      </c>
      <c r="C10" s="390" t="s">
        <v>181</v>
      </c>
      <c r="D10" s="392" t="s">
        <v>195</v>
      </c>
      <c r="E10" s="377">
        <v>4001</v>
      </c>
      <c r="F10" s="392" t="s">
        <v>196</v>
      </c>
      <c r="G10" s="377">
        <v>4101</v>
      </c>
      <c r="H10" s="115">
        <v>731.02</v>
      </c>
    </row>
    <row r="11" spans="1:11" s="5" customFormat="1" ht="12.75" x14ac:dyDescent="0.2">
      <c r="A11" s="392" t="s">
        <v>193</v>
      </c>
      <c r="B11" s="392" t="s">
        <v>194</v>
      </c>
      <c r="C11" s="390" t="s">
        <v>181</v>
      </c>
      <c r="D11" s="392" t="s">
        <v>195</v>
      </c>
      <c r="E11" s="377">
        <v>4001</v>
      </c>
      <c r="F11" s="392" t="s">
        <v>193</v>
      </c>
      <c r="G11" s="377">
        <v>4102</v>
      </c>
      <c r="H11" s="115">
        <v>720.68</v>
      </c>
    </row>
    <row r="12" spans="1:11" s="5" customFormat="1" ht="12.75" x14ac:dyDescent="0.2">
      <c r="A12" s="392" t="s">
        <v>193</v>
      </c>
      <c r="B12" s="392" t="s">
        <v>197</v>
      </c>
      <c r="C12" s="390" t="s">
        <v>181</v>
      </c>
      <c r="D12" s="392" t="s">
        <v>198</v>
      </c>
      <c r="E12" s="377">
        <v>4301</v>
      </c>
      <c r="F12" s="193" t="s">
        <v>198</v>
      </c>
      <c r="G12" s="377">
        <v>4301</v>
      </c>
      <c r="H12" s="115">
        <v>524.84</v>
      </c>
    </row>
    <row r="13" spans="1:11" s="5" customFormat="1" ht="12.75" x14ac:dyDescent="0.2">
      <c r="A13" s="392" t="s">
        <v>199</v>
      </c>
      <c r="B13" s="392" t="s">
        <v>199</v>
      </c>
      <c r="C13" s="390" t="s">
        <v>200</v>
      </c>
      <c r="D13" s="392" t="s">
        <v>200</v>
      </c>
      <c r="E13" s="377">
        <v>5001</v>
      </c>
      <c r="F13" s="392" t="s">
        <v>199</v>
      </c>
      <c r="G13" s="377">
        <v>5101</v>
      </c>
      <c r="H13" s="115">
        <v>862.42</v>
      </c>
    </row>
    <row r="14" spans="1:11" s="5" customFormat="1" ht="12.75" x14ac:dyDescent="0.2">
      <c r="A14" s="392" t="s">
        <v>199</v>
      </c>
      <c r="B14" s="392" t="s">
        <v>199</v>
      </c>
      <c r="C14" s="390" t="s">
        <v>200</v>
      </c>
      <c r="D14" s="392" t="s">
        <v>200</v>
      </c>
      <c r="E14" s="377">
        <v>5001</v>
      </c>
      <c r="F14" s="392" t="s">
        <v>201</v>
      </c>
      <c r="G14" s="377">
        <v>5102</v>
      </c>
      <c r="H14" s="115">
        <v>633.07000000000005</v>
      </c>
    </row>
    <row r="15" spans="1:11" s="5" customFormat="1" ht="12.75" x14ac:dyDescent="0.2">
      <c r="A15" s="392" t="s">
        <v>199</v>
      </c>
      <c r="B15" s="392" t="s">
        <v>199</v>
      </c>
      <c r="C15" s="390" t="s">
        <v>200</v>
      </c>
      <c r="D15" s="392" t="s">
        <v>200</v>
      </c>
      <c r="E15" s="377">
        <v>5001</v>
      </c>
      <c r="F15" s="392" t="s">
        <v>202</v>
      </c>
      <c r="G15" s="377">
        <v>5103</v>
      </c>
      <c r="H15" s="115">
        <v>731.21</v>
      </c>
    </row>
    <row r="16" spans="1:11" s="5" customFormat="1" ht="12.75" x14ac:dyDescent="0.2">
      <c r="A16" s="392" t="s">
        <v>199</v>
      </c>
      <c r="B16" s="392" t="s">
        <v>199</v>
      </c>
      <c r="C16" s="390" t="s">
        <v>200</v>
      </c>
      <c r="D16" s="392" t="s">
        <v>200</v>
      </c>
      <c r="E16" s="377">
        <v>5001</v>
      </c>
      <c r="F16" s="392" t="s">
        <v>203</v>
      </c>
      <c r="G16" s="377">
        <v>5105</v>
      </c>
      <c r="H16" s="115">
        <v>996.79</v>
      </c>
    </row>
    <row r="17" spans="1:8" s="5" customFormat="1" ht="12.75" x14ac:dyDescent="0.2">
      <c r="A17" s="392" t="s">
        <v>199</v>
      </c>
      <c r="B17" s="392" t="s">
        <v>199</v>
      </c>
      <c r="C17" s="390" t="s">
        <v>200</v>
      </c>
      <c r="D17" s="392" t="s">
        <v>200</v>
      </c>
      <c r="E17" s="377">
        <v>5001</v>
      </c>
      <c r="F17" s="392" t="s">
        <v>204</v>
      </c>
      <c r="G17" s="377">
        <v>5107</v>
      </c>
      <c r="H17" s="115">
        <v>718.33</v>
      </c>
    </row>
    <row r="18" spans="1:8" s="5" customFormat="1" ht="12.75" x14ac:dyDescent="0.2">
      <c r="A18" s="392" t="s">
        <v>199</v>
      </c>
      <c r="B18" s="392" t="s">
        <v>199</v>
      </c>
      <c r="C18" s="390" t="s">
        <v>200</v>
      </c>
      <c r="D18" s="392" t="s">
        <v>200</v>
      </c>
      <c r="E18" s="377">
        <v>5001</v>
      </c>
      <c r="F18" s="392" t="s">
        <v>205</v>
      </c>
      <c r="G18" s="377">
        <v>5109</v>
      </c>
      <c r="H18" s="115">
        <v>944.92</v>
      </c>
    </row>
    <row r="19" spans="1:8" s="5" customFormat="1" ht="12.75" x14ac:dyDescent="0.2">
      <c r="A19" s="392" t="s">
        <v>199</v>
      </c>
      <c r="B19" s="387" t="s">
        <v>206</v>
      </c>
      <c r="C19" s="390" t="s">
        <v>181</v>
      </c>
      <c r="D19" s="387" t="s">
        <v>207</v>
      </c>
      <c r="E19" s="377">
        <v>5301</v>
      </c>
      <c r="F19" s="194" t="s">
        <v>206</v>
      </c>
      <c r="G19" s="377">
        <v>5301</v>
      </c>
      <c r="H19" s="115">
        <v>687.34</v>
      </c>
    </row>
    <row r="20" spans="1:8" s="5" customFormat="1" ht="12.75" x14ac:dyDescent="0.2">
      <c r="A20" s="392" t="s">
        <v>199</v>
      </c>
      <c r="B20" s="387" t="s">
        <v>206</v>
      </c>
      <c r="C20" s="390" t="s">
        <v>181</v>
      </c>
      <c r="D20" s="387" t="s">
        <v>207</v>
      </c>
      <c r="E20" s="377">
        <v>5301</v>
      </c>
      <c r="F20" s="194" t="s">
        <v>208</v>
      </c>
      <c r="G20" s="377">
        <v>5304</v>
      </c>
      <c r="H20" s="115">
        <v>1031.76</v>
      </c>
    </row>
    <row r="21" spans="1:8" s="5" customFormat="1" ht="12.75" x14ac:dyDescent="0.2">
      <c r="A21" s="392" t="s">
        <v>199</v>
      </c>
      <c r="B21" s="387" t="s">
        <v>209</v>
      </c>
      <c r="C21" s="390" t="s">
        <v>181</v>
      </c>
      <c r="D21" s="387" t="s">
        <v>210</v>
      </c>
      <c r="E21" s="377">
        <v>5501</v>
      </c>
      <c r="F21" s="194" t="s">
        <v>209</v>
      </c>
      <c r="G21" s="377">
        <v>5501</v>
      </c>
      <c r="H21" s="115">
        <v>646.16</v>
      </c>
    </row>
    <row r="22" spans="1:8" s="5" customFormat="1" ht="12.75" x14ac:dyDescent="0.2">
      <c r="A22" s="392" t="s">
        <v>199</v>
      </c>
      <c r="B22" s="387" t="s">
        <v>209</v>
      </c>
      <c r="C22" s="390" t="s">
        <v>181</v>
      </c>
      <c r="D22" s="387" t="s">
        <v>210</v>
      </c>
      <c r="E22" s="377">
        <v>5501</v>
      </c>
      <c r="F22" s="194" t="s">
        <v>211</v>
      </c>
      <c r="G22" s="377">
        <v>5502</v>
      </c>
      <c r="H22" s="115">
        <v>544.88</v>
      </c>
    </row>
    <row r="23" spans="1:8" s="5" customFormat="1" ht="12.75" x14ac:dyDescent="0.2">
      <c r="A23" s="392" t="s">
        <v>199</v>
      </c>
      <c r="B23" s="387" t="s">
        <v>209</v>
      </c>
      <c r="C23" s="390" t="s">
        <v>181</v>
      </c>
      <c r="D23" s="387" t="s">
        <v>210</v>
      </c>
      <c r="E23" s="377">
        <v>5501</v>
      </c>
      <c r="F23" s="194" t="s">
        <v>212</v>
      </c>
      <c r="G23" s="377">
        <v>5503</v>
      </c>
      <c r="H23" s="115">
        <v>1056.98</v>
      </c>
    </row>
    <row r="24" spans="1:8" s="5" customFormat="1" ht="12.75" x14ac:dyDescent="0.2">
      <c r="A24" s="392" t="s">
        <v>199</v>
      </c>
      <c r="B24" s="387" t="s">
        <v>209</v>
      </c>
      <c r="C24" s="390" t="s">
        <v>181</v>
      </c>
      <c r="D24" s="387" t="s">
        <v>210</v>
      </c>
      <c r="E24" s="377">
        <v>5501</v>
      </c>
      <c r="F24" s="194" t="s">
        <v>213</v>
      </c>
      <c r="G24" s="377">
        <v>5504</v>
      </c>
      <c r="H24" s="115">
        <v>806.45</v>
      </c>
    </row>
    <row r="25" spans="1:8" s="5" customFormat="1" ht="12.75" x14ac:dyDescent="0.2">
      <c r="A25" s="392" t="s">
        <v>199</v>
      </c>
      <c r="B25" s="392" t="s">
        <v>214</v>
      </c>
      <c r="C25" s="390" t="s">
        <v>181</v>
      </c>
      <c r="D25" s="392" t="s">
        <v>215</v>
      </c>
      <c r="E25" s="377">
        <v>5601</v>
      </c>
      <c r="F25" s="193" t="s">
        <v>214</v>
      </c>
      <c r="G25" s="377">
        <v>5601</v>
      </c>
      <c r="H25" s="115">
        <v>582.01</v>
      </c>
    </row>
    <row r="26" spans="1:8" s="5" customFormat="1" ht="12.75" x14ac:dyDescent="0.2">
      <c r="A26" s="392" t="s">
        <v>199</v>
      </c>
      <c r="B26" s="392" t="s">
        <v>214</v>
      </c>
      <c r="C26" s="390" t="s">
        <v>181</v>
      </c>
      <c r="D26" s="392" t="s">
        <v>215</v>
      </c>
      <c r="E26" s="377">
        <v>5601</v>
      </c>
      <c r="F26" s="193" t="s">
        <v>216</v>
      </c>
      <c r="G26" s="377">
        <v>5603</v>
      </c>
      <c r="H26" s="115">
        <v>887.09</v>
      </c>
    </row>
    <row r="27" spans="1:8" s="5" customFormat="1" ht="12.75" x14ac:dyDescent="0.2">
      <c r="A27" s="392" t="s">
        <v>199</v>
      </c>
      <c r="B27" s="392" t="s">
        <v>214</v>
      </c>
      <c r="C27" s="390" t="s">
        <v>181</v>
      </c>
      <c r="D27" s="392" t="s">
        <v>215</v>
      </c>
      <c r="E27" s="377">
        <v>5601</v>
      </c>
      <c r="F27" s="193" t="s">
        <v>217</v>
      </c>
      <c r="G27" s="377">
        <v>5606</v>
      </c>
      <c r="H27" s="115">
        <v>1406.78</v>
      </c>
    </row>
    <row r="28" spans="1:8" s="5" customFormat="1" ht="12.75" x14ac:dyDescent="0.2">
      <c r="A28" s="392" t="s">
        <v>199</v>
      </c>
      <c r="B28" s="387" t="s">
        <v>218</v>
      </c>
      <c r="C28" s="390" t="s">
        <v>181</v>
      </c>
      <c r="D28" s="387" t="s">
        <v>219</v>
      </c>
      <c r="E28" s="377">
        <v>5701</v>
      </c>
      <c r="F28" s="194" t="s">
        <v>219</v>
      </c>
      <c r="G28" s="377">
        <v>5701</v>
      </c>
      <c r="H28" s="115">
        <v>666.07</v>
      </c>
    </row>
    <row r="29" spans="1:8" s="5" customFormat="1" ht="12.75" x14ac:dyDescent="0.2">
      <c r="A29" s="392" t="s">
        <v>199</v>
      </c>
      <c r="B29" s="392" t="s">
        <v>220</v>
      </c>
      <c r="C29" s="390" t="s">
        <v>200</v>
      </c>
      <c r="D29" s="392" t="s">
        <v>200</v>
      </c>
      <c r="E29" s="377">
        <v>5001</v>
      </c>
      <c r="F29" s="392" t="s">
        <v>221</v>
      </c>
      <c r="G29" s="377">
        <v>5801</v>
      </c>
      <c r="H29" s="115">
        <v>844.6</v>
      </c>
    </row>
    <row r="30" spans="1:8" s="5" customFormat="1" ht="12.75" x14ac:dyDescent="0.2">
      <c r="A30" s="392" t="s">
        <v>199</v>
      </c>
      <c r="B30" s="392" t="s">
        <v>220</v>
      </c>
      <c r="C30" s="390" t="s">
        <v>200</v>
      </c>
      <c r="D30" s="392" t="s">
        <v>200</v>
      </c>
      <c r="E30" s="377">
        <v>5001</v>
      </c>
      <c r="F30" s="392" t="s">
        <v>222</v>
      </c>
      <c r="G30" s="377">
        <v>5802</v>
      </c>
      <c r="H30" s="115">
        <v>873.47</v>
      </c>
    </row>
    <row r="31" spans="1:8" s="5" customFormat="1" ht="12.75" x14ac:dyDescent="0.2">
      <c r="A31" s="392" t="s">
        <v>199</v>
      </c>
      <c r="B31" s="392" t="s">
        <v>220</v>
      </c>
      <c r="C31" s="390" t="s">
        <v>200</v>
      </c>
      <c r="D31" s="392" t="s">
        <v>200</v>
      </c>
      <c r="E31" s="377">
        <v>5001</v>
      </c>
      <c r="F31" s="392" t="s">
        <v>223</v>
      </c>
      <c r="G31" s="377">
        <v>5803</v>
      </c>
      <c r="H31" s="115">
        <v>1059.97</v>
      </c>
    </row>
    <row r="32" spans="1:8" s="5" customFormat="1" ht="12.75" x14ac:dyDescent="0.2">
      <c r="A32" s="392" t="s">
        <v>199</v>
      </c>
      <c r="B32" s="392" t="s">
        <v>220</v>
      </c>
      <c r="C32" s="390" t="s">
        <v>200</v>
      </c>
      <c r="D32" s="392" t="s">
        <v>200</v>
      </c>
      <c r="E32" s="377">
        <v>5001</v>
      </c>
      <c r="F32" s="392" t="s">
        <v>224</v>
      </c>
      <c r="G32" s="377">
        <v>5804</v>
      </c>
      <c r="H32" s="115">
        <v>1129.19</v>
      </c>
    </row>
    <row r="33" spans="1:8" s="5" customFormat="1" ht="12.75" x14ac:dyDescent="0.2">
      <c r="A33" s="392" t="s">
        <v>225</v>
      </c>
      <c r="B33" s="392" t="s">
        <v>226</v>
      </c>
      <c r="C33" s="390" t="s">
        <v>181</v>
      </c>
      <c r="D33" s="392" t="s">
        <v>227</v>
      </c>
      <c r="E33" s="377">
        <v>6001</v>
      </c>
      <c r="F33" s="392" t="s">
        <v>228</v>
      </c>
      <c r="G33" s="377">
        <v>6101</v>
      </c>
      <c r="H33" s="115">
        <v>916.43</v>
      </c>
    </row>
    <row r="34" spans="1:8" s="5" customFormat="1" ht="12.75" x14ac:dyDescent="0.2">
      <c r="A34" s="392" t="s">
        <v>225</v>
      </c>
      <c r="B34" s="392" t="s">
        <v>226</v>
      </c>
      <c r="C34" s="390" t="s">
        <v>181</v>
      </c>
      <c r="D34" s="392" t="s">
        <v>227</v>
      </c>
      <c r="E34" s="377">
        <v>6001</v>
      </c>
      <c r="F34" s="392" t="s">
        <v>229</v>
      </c>
      <c r="G34" s="377">
        <v>6108</v>
      </c>
      <c r="H34" s="115">
        <v>1265.72</v>
      </c>
    </row>
    <row r="35" spans="1:8" s="5" customFormat="1" ht="12.75" x14ac:dyDescent="0.2">
      <c r="A35" s="392" t="s">
        <v>225</v>
      </c>
      <c r="B35" s="387" t="s">
        <v>226</v>
      </c>
      <c r="C35" s="390" t="s">
        <v>181</v>
      </c>
      <c r="D35" s="387" t="s">
        <v>230</v>
      </c>
      <c r="E35" s="377">
        <v>6115</v>
      </c>
      <c r="F35" s="387" t="s">
        <v>230</v>
      </c>
      <c r="G35" s="377">
        <v>6115</v>
      </c>
      <c r="H35" s="115">
        <v>626.70000000000005</v>
      </c>
    </row>
    <row r="36" spans="1:8" s="5" customFormat="1" ht="12.75" x14ac:dyDescent="0.2">
      <c r="A36" s="392" t="s">
        <v>225</v>
      </c>
      <c r="B36" s="387" t="s">
        <v>231</v>
      </c>
      <c r="C36" s="390" t="s">
        <v>181</v>
      </c>
      <c r="D36" s="387" t="s">
        <v>232</v>
      </c>
      <c r="E36" s="377">
        <v>6301</v>
      </c>
      <c r="F36" s="194" t="s">
        <v>232</v>
      </c>
      <c r="G36" s="377">
        <v>6301</v>
      </c>
      <c r="H36" s="115">
        <v>614.86</v>
      </c>
    </row>
    <row r="37" spans="1:8" s="5" customFormat="1" ht="12.75" x14ac:dyDescent="0.2">
      <c r="A37" s="392" t="s">
        <v>233</v>
      </c>
      <c r="B37" s="392" t="s">
        <v>234</v>
      </c>
      <c r="C37" s="390" t="s">
        <v>181</v>
      </c>
      <c r="D37" s="392" t="s">
        <v>235</v>
      </c>
      <c r="E37" s="377">
        <v>7001</v>
      </c>
      <c r="F37" s="392" t="s">
        <v>234</v>
      </c>
      <c r="G37" s="377">
        <v>7101</v>
      </c>
      <c r="H37" s="115">
        <v>738.2</v>
      </c>
    </row>
    <row r="38" spans="1:8" s="5" customFormat="1" ht="12.75" x14ac:dyDescent="0.2">
      <c r="A38" s="392" t="s">
        <v>233</v>
      </c>
      <c r="B38" s="387" t="s">
        <v>234</v>
      </c>
      <c r="C38" s="390" t="s">
        <v>181</v>
      </c>
      <c r="D38" s="387" t="s">
        <v>236</v>
      </c>
      <c r="E38" s="377">
        <v>7102</v>
      </c>
      <c r="F38" s="387" t="s">
        <v>236</v>
      </c>
      <c r="G38" s="377">
        <v>7102</v>
      </c>
      <c r="H38" s="115">
        <v>592.24</v>
      </c>
    </row>
    <row r="39" spans="1:8" s="5" customFormat="1" ht="12.75" x14ac:dyDescent="0.2">
      <c r="A39" s="392" t="s">
        <v>233</v>
      </c>
      <c r="B39" s="392" t="s">
        <v>234</v>
      </c>
      <c r="C39" s="390" t="s">
        <v>181</v>
      </c>
      <c r="D39" s="392" t="s">
        <v>235</v>
      </c>
      <c r="E39" s="377">
        <v>7001</v>
      </c>
      <c r="F39" s="392" t="s">
        <v>233</v>
      </c>
      <c r="G39" s="377">
        <v>7105</v>
      </c>
      <c r="H39" s="115">
        <v>626.14</v>
      </c>
    </row>
    <row r="40" spans="1:8" s="5" customFormat="1" ht="12.75" x14ac:dyDescent="0.2">
      <c r="A40" s="392" t="s">
        <v>233</v>
      </c>
      <c r="B40" s="392" t="s">
        <v>237</v>
      </c>
      <c r="C40" s="390" t="s">
        <v>181</v>
      </c>
      <c r="D40" s="392" t="s">
        <v>238</v>
      </c>
      <c r="E40" s="377">
        <v>7301</v>
      </c>
      <c r="F40" s="193" t="s">
        <v>237</v>
      </c>
      <c r="G40" s="377">
        <v>7301</v>
      </c>
      <c r="H40" s="115">
        <v>696.27</v>
      </c>
    </row>
    <row r="41" spans="1:8" s="5" customFormat="1" ht="12.75" x14ac:dyDescent="0.2">
      <c r="A41" s="392" t="s">
        <v>233</v>
      </c>
      <c r="B41" s="392" t="s">
        <v>237</v>
      </c>
      <c r="C41" s="390" t="s">
        <v>181</v>
      </c>
      <c r="D41" s="392" t="s">
        <v>238</v>
      </c>
      <c r="E41" s="377">
        <v>7301</v>
      </c>
      <c r="F41" s="193" t="s">
        <v>239</v>
      </c>
      <c r="G41" s="377">
        <v>7305</v>
      </c>
      <c r="H41" s="115">
        <v>369.13</v>
      </c>
    </row>
    <row r="42" spans="1:8" s="5" customFormat="1" ht="12.75" x14ac:dyDescent="0.2">
      <c r="A42" s="392" t="s">
        <v>233</v>
      </c>
      <c r="B42" s="392" t="s">
        <v>237</v>
      </c>
      <c r="C42" s="390" t="s">
        <v>181</v>
      </c>
      <c r="D42" s="392" t="s">
        <v>238</v>
      </c>
      <c r="E42" s="377">
        <v>7301</v>
      </c>
      <c r="F42" s="193" t="s">
        <v>240</v>
      </c>
      <c r="G42" s="377">
        <v>7306</v>
      </c>
      <c r="H42" s="115">
        <v>357.08</v>
      </c>
    </row>
    <row r="43" spans="1:8" s="5" customFormat="1" ht="12.75" x14ac:dyDescent="0.2">
      <c r="A43" s="392" t="s">
        <v>233</v>
      </c>
      <c r="B43" s="387" t="s">
        <v>241</v>
      </c>
      <c r="C43" s="390" t="s">
        <v>181</v>
      </c>
      <c r="D43" s="387" t="s">
        <v>241</v>
      </c>
      <c r="E43" s="377">
        <v>7401</v>
      </c>
      <c r="F43" s="194" t="s">
        <v>241</v>
      </c>
      <c r="G43" s="377">
        <v>7401</v>
      </c>
      <c r="H43" s="115">
        <v>565.6</v>
      </c>
    </row>
    <row r="44" spans="1:8" s="5" customFormat="1" ht="12.75" x14ac:dyDescent="0.2">
      <c r="A44" s="392" t="s">
        <v>242</v>
      </c>
      <c r="B44" s="392" t="s">
        <v>243</v>
      </c>
      <c r="C44" s="390" t="s">
        <v>244</v>
      </c>
      <c r="D44" s="392" t="s">
        <v>244</v>
      </c>
      <c r="E44" s="377">
        <v>8001</v>
      </c>
      <c r="F44" s="392" t="s">
        <v>243</v>
      </c>
      <c r="G44" s="377">
        <v>8101</v>
      </c>
      <c r="H44" s="115">
        <v>871.67</v>
      </c>
    </row>
    <row r="45" spans="1:8" s="5" customFormat="1" ht="12.75" x14ac:dyDescent="0.2">
      <c r="A45" s="392" t="s">
        <v>242</v>
      </c>
      <c r="B45" s="392" t="s">
        <v>243</v>
      </c>
      <c r="C45" s="390" t="s">
        <v>244</v>
      </c>
      <c r="D45" s="392" t="s">
        <v>244</v>
      </c>
      <c r="E45" s="377">
        <v>8001</v>
      </c>
      <c r="F45" s="392" t="s">
        <v>245</v>
      </c>
      <c r="G45" s="377">
        <v>8102</v>
      </c>
      <c r="H45" s="115">
        <v>641.15</v>
      </c>
    </row>
    <row r="46" spans="1:8" s="5" customFormat="1" ht="12.75" x14ac:dyDescent="0.2">
      <c r="A46" s="392" t="s">
        <v>242</v>
      </c>
      <c r="B46" s="392" t="s">
        <v>243</v>
      </c>
      <c r="C46" s="390" t="s">
        <v>244</v>
      </c>
      <c r="D46" s="392" t="s">
        <v>244</v>
      </c>
      <c r="E46" s="377">
        <v>8001</v>
      </c>
      <c r="F46" s="392" t="s">
        <v>246</v>
      </c>
      <c r="G46" s="377">
        <v>8103</v>
      </c>
      <c r="H46" s="115">
        <v>858.51</v>
      </c>
    </row>
    <row r="47" spans="1:8" s="5" customFormat="1" ht="12.75" x14ac:dyDescent="0.2">
      <c r="A47" s="392" t="s">
        <v>242</v>
      </c>
      <c r="B47" s="392" t="s">
        <v>243</v>
      </c>
      <c r="C47" s="390" t="s">
        <v>244</v>
      </c>
      <c r="D47" s="392" t="s">
        <v>244</v>
      </c>
      <c r="E47" s="377">
        <v>8001</v>
      </c>
      <c r="F47" s="392" t="s">
        <v>247</v>
      </c>
      <c r="G47" s="377">
        <v>8105</v>
      </c>
      <c r="H47" s="115">
        <v>578.53</v>
      </c>
    </row>
    <row r="48" spans="1:8" s="5" customFormat="1" ht="12.75" x14ac:dyDescent="0.2">
      <c r="A48" s="392" t="s">
        <v>242</v>
      </c>
      <c r="B48" s="392" t="s">
        <v>243</v>
      </c>
      <c r="C48" s="390" t="s">
        <v>244</v>
      </c>
      <c r="D48" s="392" t="s">
        <v>244</v>
      </c>
      <c r="E48" s="377">
        <v>8001</v>
      </c>
      <c r="F48" s="392" t="s">
        <v>248</v>
      </c>
      <c r="G48" s="377">
        <v>8106</v>
      </c>
      <c r="H48" s="115">
        <v>458.68</v>
      </c>
    </row>
    <row r="49" spans="1:8" s="5" customFormat="1" ht="12.75" x14ac:dyDescent="0.2">
      <c r="A49" s="392" t="s">
        <v>242</v>
      </c>
      <c r="B49" s="392" t="s">
        <v>243</v>
      </c>
      <c r="C49" s="390" t="s">
        <v>244</v>
      </c>
      <c r="D49" s="392" t="s">
        <v>244</v>
      </c>
      <c r="E49" s="377">
        <v>8001</v>
      </c>
      <c r="F49" s="392" t="s">
        <v>249</v>
      </c>
      <c r="G49" s="377">
        <v>8107</v>
      </c>
      <c r="H49" s="115">
        <v>540.21</v>
      </c>
    </row>
    <row r="50" spans="1:8" s="5" customFormat="1" ht="12.75" x14ac:dyDescent="0.2">
      <c r="A50" s="392" t="s">
        <v>242</v>
      </c>
      <c r="B50" s="392" t="s">
        <v>243</v>
      </c>
      <c r="C50" s="390" t="s">
        <v>244</v>
      </c>
      <c r="D50" s="392" t="s">
        <v>244</v>
      </c>
      <c r="E50" s="377">
        <v>8001</v>
      </c>
      <c r="F50" s="392" t="s">
        <v>250</v>
      </c>
      <c r="G50" s="377">
        <v>8108</v>
      </c>
      <c r="H50" s="115">
        <v>1270.55</v>
      </c>
    </row>
    <row r="51" spans="1:8" s="5" customFormat="1" ht="12.75" x14ac:dyDescent="0.2">
      <c r="A51" s="392" t="s">
        <v>242</v>
      </c>
      <c r="B51" s="392" t="s">
        <v>243</v>
      </c>
      <c r="C51" s="390" t="s">
        <v>244</v>
      </c>
      <c r="D51" s="392" t="s">
        <v>244</v>
      </c>
      <c r="E51" s="377">
        <v>8001</v>
      </c>
      <c r="F51" s="392" t="s">
        <v>251</v>
      </c>
      <c r="G51" s="377">
        <v>8109</v>
      </c>
      <c r="H51" s="115">
        <v>441.99</v>
      </c>
    </row>
    <row r="52" spans="1:8" s="5" customFormat="1" ht="12.75" x14ac:dyDescent="0.2">
      <c r="A52" s="392" t="s">
        <v>242</v>
      </c>
      <c r="B52" s="392" t="s">
        <v>243</v>
      </c>
      <c r="C52" s="390" t="s">
        <v>244</v>
      </c>
      <c r="D52" s="392" t="s">
        <v>244</v>
      </c>
      <c r="E52" s="377">
        <v>8001</v>
      </c>
      <c r="F52" s="392" t="s">
        <v>252</v>
      </c>
      <c r="G52" s="377">
        <v>8110</v>
      </c>
      <c r="H52" s="115">
        <v>830.8</v>
      </c>
    </row>
    <row r="53" spans="1:8" s="5" customFormat="1" ht="12.75" x14ac:dyDescent="0.2">
      <c r="A53" s="392" t="s">
        <v>242</v>
      </c>
      <c r="B53" s="392" t="s">
        <v>243</v>
      </c>
      <c r="C53" s="390" t="s">
        <v>244</v>
      </c>
      <c r="D53" s="392" t="s">
        <v>244</v>
      </c>
      <c r="E53" s="377">
        <v>8001</v>
      </c>
      <c r="F53" s="392" t="s">
        <v>253</v>
      </c>
      <c r="G53" s="377">
        <v>8111</v>
      </c>
      <c r="H53" s="115">
        <v>693.09</v>
      </c>
    </row>
    <row r="54" spans="1:8" s="5" customFormat="1" ht="12.75" x14ac:dyDescent="0.2">
      <c r="A54" s="392" t="s">
        <v>242</v>
      </c>
      <c r="B54" s="392" t="s">
        <v>243</v>
      </c>
      <c r="C54" s="390" t="s">
        <v>244</v>
      </c>
      <c r="D54" s="392" t="s">
        <v>244</v>
      </c>
      <c r="E54" s="377">
        <v>8001</v>
      </c>
      <c r="F54" s="392" t="s">
        <v>254</v>
      </c>
      <c r="G54" s="377">
        <v>8112</v>
      </c>
      <c r="H54" s="115">
        <v>499.99</v>
      </c>
    </row>
    <row r="55" spans="1:8" s="5" customFormat="1" ht="12.75" x14ac:dyDescent="0.2">
      <c r="A55" s="392" t="s">
        <v>242</v>
      </c>
      <c r="B55" s="392" t="s">
        <v>242</v>
      </c>
      <c r="C55" s="390" t="s">
        <v>181</v>
      </c>
      <c r="D55" s="392" t="s">
        <v>255</v>
      </c>
      <c r="E55" s="377">
        <v>8301</v>
      </c>
      <c r="F55" s="392" t="s">
        <v>256</v>
      </c>
      <c r="G55" s="377">
        <v>8301</v>
      </c>
      <c r="H55" s="115">
        <v>653.02</v>
      </c>
    </row>
    <row r="56" spans="1:8" s="5" customFormat="1" ht="12.75" x14ac:dyDescent="0.2">
      <c r="A56" s="392" t="s">
        <v>242</v>
      </c>
      <c r="B56" s="392" t="s">
        <v>242</v>
      </c>
      <c r="C56" s="390" t="s">
        <v>181</v>
      </c>
      <c r="D56" s="392" t="s">
        <v>255</v>
      </c>
      <c r="E56" s="377">
        <v>8301</v>
      </c>
      <c r="F56" s="193" t="s">
        <v>257</v>
      </c>
      <c r="G56" s="377">
        <v>8306</v>
      </c>
      <c r="H56" s="115">
        <v>563.86</v>
      </c>
    </row>
    <row r="57" spans="1:8" s="5" customFormat="1" ht="12.75" x14ac:dyDescent="0.2">
      <c r="A57" s="392" t="s">
        <v>258</v>
      </c>
      <c r="B57" s="392" t="s">
        <v>259</v>
      </c>
      <c r="C57" s="390" t="s">
        <v>181</v>
      </c>
      <c r="D57" s="392" t="s">
        <v>260</v>
      </c>
      <c r="E57" s="377">
        <v>9001</v>
      </c>
      <c r="F57" s="392" t="s">
        <v>261</v>
      </c>
      <c r="G57" s="377">
        <v>9101</v>
      </c>
      <c r="H57" s="115">
        <v>767.24</v>
      </c>
    </row>
    <row r="58" spans="1:8" s="5" customFormat="1" ht="12.75" x14ac:dyDescent="0.2">
      <c r="A58" s="392" t="s">
        <v>258</v>
      </c>
      <c r="B58" s="392" t="s">
        <v>259</v>
      </c>
      <c r="C58" s="390" t="s">
        <v>181</v>
      </c>
      <c r="D58" s="392" t="s">
        <v>260</v>
      </c>
      <c r="E58" s="377">
        <v>9001</v>
      </c>
      <c r="F58" s="392" t="s">
        <v>262</v>
      </c>
      <c r="G58" s="377">
        <v>9112</v>
      </c>
      <c r="H58" s="115">
        <v>383.11</v>
      </c>
    </row>
    <row r="59" spans="1:8" s="5" customFormat="1" ht="12.75" x14ac:dyDescent="0.2">
      <c r="A59" s="392" t="s">
        <v>258</v>
      </c>
      <c r="B59" s="387" t="s">
        <v>259</v>
      </c>
      <c r="C59" s="390" t="s">
        <v>181</v>
      </c>
      <c r="D59" s="387" t="s">
        <v>263</v>
      </c>
      <c r="E59" s="377">
        <v>9120</v>
      </c>
      <c r="F59" s="387" t="s">
        <v>263</v>
      </c>
      <c r="G59" s="377">
        <v>9120</v>
      </c>
      <c r="H59" s="115">
        <v>425.98</v>
      </c>
    </row>
    <row r="60" spans="1:8" s="5" customFormat="1" ht="12.75" x14ac:dyDescent="0.2">
      <c r="A60" s="392" t="s">
        <v>258</v>
      </c>
      <c r="B60" s="387" t="s">
        <v>264</v>
      </c>
      <c r="C60" s="390" t="s">
        <v>181</v>
      </c>
      <c r="D60" s="387" t="s">
        <v>265</v>
      </c>
      <c r="E60" s="377">
        <v>9201</v>
      </c>
      <c r="F60" s="387" t="s">
        <v>265</v>
      </c>
      <c r="G60" s="377">
        <v>9201</v>
      </c>
      <c r="H60" s="115">
        <v>437.27</v>
      </c>
    </row>
    <row r="61" spans="1:8" s="5" customFormat="1" ht="12.75" x14ac:dyDescent="0.2">
      <c r="A61" s="392" t="s">
        <v>266</v>
      </c>
      <c r="B61" s="392" t="s">
        <v>267</v>
      </c>
      <c r="C61" s="390" t="s">
        <v>181</v>
      </c>
      <c r="D61" s="392" t="s">
        <v>268</v>
      </c>
      <c r="E61" s="377">
        <v>10001</v>
      </c>
      <c r="F61" s="392" t="s">
        <v>269</v>
      </c>
      <c r="G61" s="377">
        <v>10101</v>
      </c>
      <c r="H61" s="115">
        <v>577.38</v>
      </c>
    </row>
    <row r="62" spans="1:8" s="5" customFormat="1" ht="12.75" x14ac:dyDescent="0.2">
      <c r="A62" s="392" t="s">
        <v>266</v>
      </c>
      <c r="B62" s="392" t="s">
        <v>267</v>
      </c>
      <c r="C62" s="390" t="s">
        <v>181</v>
      </c>
      <c r="D62" s="392" t="s">
        <v>268</v>
      </c>
      <c r="E62" s="377">
        <v>10001</v>
      </c>
      <c r="F62" s="392" t="s">
        <v>270</v>
      </c>
      <c r="G62" s="377">
        <v>10109</v>
      </c>
      <c r="H62" s="115">
        <v>728.87</v>
      </c>
    </row>
    <row r="63" spans="1:8" s="5" customFormat="1" ht="12.75" x14ac:dyDescent="0.2">
      <c r="A63" s="392" t="s">
        <v>266</v>
      </c>
      <c r="B63" s="387" t="s">
        <v>271</v>
      </c>
      <c r="C63" s="390" t="s">
        <v>181</v>
      </c>
      <c r="D63" s="387" t="s">
        <v>272</v>
      </c>
      <c r="E63" s="377">
        <v>10201</v>
      </c>
      <c r="F63" s="387" t="s">
        <v>272</v>
      </c>
      <c r="G63" s="377">
        <v>10201</v>
      </c>
      <c r="H63" s="115">
        <v>695.13</v>
      </c>
    </row>
    <row r="64" spans="1:8" s="5" customFormat="1" ht="12.75" x14ac:dyDescent="0.2">
      <c r="A64" s="392" t="s">
        <v>266</v>
      </c>
      <c r="B64" s="392" t="s">
        <v>273</v>
      </c>
      <c r="C64" s="390" t="s">
        <v>181</v>
      </c>
      <c r="D64" s="392" t="s">
        <v>273</v>
      </c>
      <c r="E64" s="377">
        <v>10301</v>
      </c>
      <c r="F64" s="392" t="s">
        <v>273</v>
      </c>
      <c r="G64" s="377">
        <v>10301</v>
      </c>
      <c r="H64" s="115">
        <v>680.16</v>
      </c>
    </row>
    <row r="65" spans="1:8" s="5" customFormat="1" ht="12.75" x14ac:dyDescent="0.2">
      <c r="A65" s="392" t="s">
        <v>274</v>
      </c>
      <c r="B65" s="387" t="s">
        <v>275</v>
      </c>
      <c r="C65" s="390" t="s">
        <v>181</v>
      </c>
      <c r="D65" s="387" t="s">
        <v>275</v>
      </c>
      <c r="E65" s="377">
        <v>11101</v>
      </c>
      <c r="F65" s="387" t="s">
        <v>275</v>
      </c>
      <c r="G65" s="377">
        <v>11101</v>
      </c>
      <c r="H65" s="115">
        <v>530.29</v>
      </c>
    </row>
    <row r="66" spans="1:8" s="5" customFormat="1" ht="12.75" x14ac:dyDescent="0.2">
      <c r="A66" s="392" t="s">
        <v>276</v>
      </c>
      <c r="B66" s="392" t="s">
        <v>276</v>
      </c>
      <c r="C66" s="390" t="s">
        <v>181</v>
      </c>
      <c r="D66" s="392" t="s">
        <v>277</v>
      </c>
      <c r="E66" s="377">
        <v>12101</v>
      </c>
      <c r="F66" s="193" t="s">
        <v>277</v>
      </c>
      <c r="G66" s="377">
        <v>12101</v>
      </c>
      <c r="H66" s="115">
        <v>674.07</v>
      </c>
    </row>
    <row r="67" spans="1:8" s="5" customFormat="1" ht="12.75" x14ac:dyDescent="0.2">
      <c r="A67" s="392" t="s">
        <v>278</v>
      </c>
      <c r="B67" s="392" t="s">
        <v>279</v>
      </c>
      <c r="C67" s="390" t="s">
        <v>280</v>
      </c>
      <c r="D67" s="392" t="s">
        <v>280</v>
      </c>
      <c r="E67" s="377">
        <v>13001</v>
      </c>
      <c r="F67" s="392" t="s">
        <v>279</v>
      </c>
      <c r="G67" s="377">
        <v>13101</v>
      </c>
      <c r="H67" s="115">
        <v>600.70000000000005</v>
      </c>
    </row>
    <row r="68" spans="1:8" s="5" customFormat="1" ht="12.75" x14ac:dyDescent="0.2">
      <c r="A68" s="392" t="s">
        <v>278</v>
      </c>
      <c r="B68" s="392" t="s">
        <v>279</v>
      </c>
      <c r="C68" s="390" t="s">
        <v>280</v>
      </c>
      <c r="D68" s="392" t="s">
        <v>280</v>
      </c>
      <c r="E68" s="377">
        <v>13001</v>
      </c>
      <c r="F68" s="392" t="s">
        <v>281</v>
      </c>
      <c r="G68" s="377">
        <v>13102</v>
      </c>
      <c r="H68" s="115">
        <v>533.76</v>
      </c>
    </row>
    <row r="69" spans="1:8" s="5" customFormat="1" ht="12.75" x14ac:dyDescent="0.2">
      <c r="A69" s="392" t="s">
        <v>278</v>
      </c>
      <c r="B69" s="392" t="s">
        <v>279</v>
      </c>
      <c r="C69" s="390" t="s">
        <v>280</v>
      </c>
      <c r="D69" s="392" t="s">
        <v>280</v>
      </c>
      <c r="E69" s="377">
        <v>13001</v>
      </c>
      <c r="F69" s="392" t="s">
        <v>282</v>
      </c>
      <c r="G69" s="377">
        <v>13103</v>
      </c>
      <c r="H69" s="115">
        <v>421.25</v>
      </c>
    </row>
    <row r="70" spans="1:8" s="5" customFormat="1" ht="12.75" x14ac:dyDescent="0.2">
      <c r="A70" s="392" t="s">
        <v>278</v>
      </c>
      <c r="B70" s="392" t="s">
        <v>279</v>
      </c>
      <c r="C70" s="390" t="s">
        <v>280</v>
      </c>
      <c r="D70" s="392" t="s">
        <v>280</v>
      </c>
      <c r="E70" s="377">
        <v>13001</v>
      </c>
      <c r="F70" s="392" t="s">
        <v>283</v>
      </c>
      <c r="G70" s="377">
        <v>13104</v>
      </c>
      <c r="H70" s="115">
        <v>545.70000000000005</v>
      </c>
    </row>
    <row r="71" spans="1:8" s="5" customFormat="1" ht="12.75" x14ac:dyDescent="0.2">
      <c r="A71" s="392" t="s">
        <v>278</v>
      </c>
      <c r="B71" s="392" t="s">
        <v>279</v>
      </c>
      <c r="C71" s="390" t="s">
        <v>280</v>
      </c>
      <c r="D71" s="392" t="s">
        <v>280</v>
      </c>
      <c r="E71" s="377">
        <v>13001</v>
      </c>
      <c r="F71" s="392" t="s">
        <v>284</v>
      </c>
      <c r="G71" s="377">
        <v>13105</v>
      </c>
      <c r="H71" s="115">
        <v>435.52</v>
      </c>
    </row>
    <row r="72" spans="1:8" s="5" customFormat="1" ht="12.75" x14ac:dyDescent="0.2">
      <c r="A72" s="392" t="s">
        <v>278</v>
      </c>
      <c r="B72" s="392" t="s">
        <v>279</v>
      </c>
      <c r="C72" s="390" t="s">
        <v>280</v>
      </c>
      <c r="D72" s="392" t="s">
        <v>280</v>
      </c>
      <c r="E72" s="377">
        <v>13001</v>
      </c>
      <c r="F72" s="392" t="s">
        <v>285</v>
      </c>
      <c r="G72" s="377">
        <v>13106</v>
      </c>
      <c r="H72" s="115">
        <v>614.04999999999995</v>
      </c>
    </row>
    <row r="73" spans="1:8" s="5" customFormat="1" ht="12.75" x14ac:dyDescent="0.2">
      <c r="A73" s="392" t="s">
        <v>278</v>
      </c>
      <c r="B73" s="392" t="s">
        <v>279</v>
      </c>
      <c r="C73" s="390" t="s">
        <v>280</v>
      </c>
      <c r="D73" s="392" t="s">
        <v>280</v>
      </c>
      <c r="E73" s="377">
        <v>13001</v>
      </c>
      <c r="F73" s="392" t="s">
        <v>286</v>
      </c>
      <c r="G73" s="377">
        <v>13107</v>
      </c>
      <c r="H73" s="115">
        <v>1345.66</v>
      </c>
    </row>
    <row r="74" spans="1:8" s="5" customFormat="1" ht="12.75" x14ac:dyDescent="0.2">
      <c r="A74" s="392" t="s">
        <v>278</v>
      </c>
      <c r="B74" s="392" t="s">
        <v>279</v>
      </c>
      <c r="C74" s="390" t="s">
        <v>280</v>
      </c>
      <c r="D74" s="392" t="s">
        <v>280</v>
      </c>
      <c r="E74" s="377">
        <v>13001</v>
      </c>
      <c r="F74" s="392" t="s">
        <v>287</v>
      </c>
      <c r="G74" s="377">
        <v>13108</v>
      </c>
      <c r="H74" s="115">
        <v>756.64</v>
      </c>
    </row>
    <row r="75" spans="1:8" s="5" customFormat="1" ht="12.75" x14ac:dyDescent="0.2">
      <c r="A75" s="392" t="s">
        <v>278</v>
      </c>
      <c r="B75" s="392" t="s">
        <v>279</v>
      </c>
      <c r="C75" s="390" t="s">
        <v>280</v>
      </c>
      <c r="D75" s="392" t="s">
        <v>280</v>
      </c>
      <c r="E75" s="377">
        <v>13001</v>
      </c>
      <c r="F75" s="392" t="s">
        <v>288</v>
      </c>
      <c r="G75" s="377">
        <v>13109</v>
      </c>
      <c r="H75" s="115">
        <v>702.56</v>
      </c>
    </row>
    <row r="76" spans="1:8" s="5" customFormat="1" ht="12.75" x14ac:dyDescent="0.2">
      <c r="A76" s="392" t="s">
        <v>278</v>
      </c>
      <c r="B76" s="392" t="s">
        <v>279</v>
      </c>
      <c r="C76" s="390" t="s">
        <v>280</v>
      </c>
      <c r="D76" s="392" t="s">
        <v>280</v>
      </c>
      <c r="E76" s="377">
        <v>13001</v>
      </c>
      <c r="F76" s="392" t="s">
        <v>289</v>
      </c>
      <c r="G76" s="377">
        <v>13110</v>
      </c>
      <c r="H76" s="115">
        <v>761.23</v>
      </c>
    </row>
    <row r="77" spans="1:8" s="5" customFormat="1" ht="12.75" x14ac:dyDescent="0.2">
      <c r="A77" s="392" t="s">
        <v>278</v>
      </c>
      <c r="B77" s="392" t="s">
        <v>279</v>
      </c>
      <c r="C77" s="390" t="s">
        <v>280</v>
      </c>
      <c r="D77" s="392" t="s">
        <v>280</v>
      </c>
      <c r="E77" s="377">
        <v>13001</v>
      </c>
      <c r="F77" s="392" t="s">
        <v>290</v>
      </c>
      <c r="G77" s="377">
        <v>13111</v>
      </c>
      <c r="H77" s="115">
        <v>405.04</v>
      </c>
    </row>
    <row r="78" spans="1:8" s="5" customFormat="1" ht="12.75" x14ac:dyDescent="0.2">
      <c r="A78" s="392" t="s">
        <v>278</v>
      </c>
      <c r="B78" s="392" t="s">
        <v>279</v>
      </c>
      <c r="C78" s="390" t="s">
        <v>280</v>
      </c>
      <c r="D78" s="392" t="s">
        <v>280</v>
      </c>
      <c r="E78" s="377">
        <v>13001</v>
      </c>
      <c r="F78" s="392" t="s">
        <v>291</v>
      </c>
      <c r="G78" s="377">
        <v>13112</v>
      </c>
      <c r="H78" s="115">
        <v>394.24</v>
      </c>
    </row>
    <row r="79" spans="1:8" s="5" customFormat="1" ht="12.75" x14ac:dyDescent="0.2">
      <c r="A79" s="392" t="s">
        <v>278</v>
      </c>
      <c r="B79" s="392" t="s">
        <v>279</v>
      </c>
      <c r="C79" s="390" t="s">
        <v>280</v>
      </c>
      <c r="D79" s="392" t="s">
        <v>280</v>
      </c>
      <c r="E79" s="377">
        <v>13001</v>
      </c>
      <c r="F79" s="392" t="s">
        <v>292</v>
      </c>
      <c r="G79" s="377">
        <v>13113</v>
      </c>
      <c r="H79" s="115">
        <v>989.27</v>
      </c>
    </row>
    <row r="80" spans="1:8" s="5" customFormat="1" ht="12.75" x14ac:dyDescent="0.2">
      <c r="A80" s="392" t="s">
        <v>278</v>
      </c>
      <c r="B80" s="392" t="s">
        <v>279</v>
      </c>
      <c r="C80" s="390" t="s">
        <v>280</v>
      </c>
      <c r="D80" s="392" t="s">
        <v>280</v>
      </c>
      <c r="E80" s="377">
        <v>13001</v>
      </c>
      <c r="F80" s="392" t="s">
        <v>293</v>
      </c>
      <c r="G80" s="377">
        <v>13114</v>
      </c>
      <c r="H80" s="115">
        <v>2310.4299999999998</v>
      </c>
    </row>
    <row r="81" spans="1:8" s="5" customFormat="1" ht="12.75" x14ac:dyDescent="0.2">
      <c r="A81" s="392" t="s">
        <v>278</v>
      </c>
      <c r="B81" s="392" t="s">
        <v>279</v>
      </c>
      <c r="C81" s="390" t="s">
        <v>280</v>
      </c>
      <c r="D81" s="392" t="s">
        <v>280</v>
      </c>
      <c r="E81" s="377">
        <v>13001</v>
      </c>
      <c r="F81" s="392" t="s">
        <v>294</v>
      </c>
      <c r="G81" s="377">
        <v>13115</v>
      </c>
      <c r="H81" s="115">
        <v>2964.67</v>
      </c>
    </row>
    <row r="82" spans="1:8" s="5" customFormat="1" ht="12.75" x14ac:dyDescent="0.2">
      <c r="A82" s="392" t="s">
        <v>278</v>
      </c>
      <c r="B82" s="392" t="s">
        <v>279</v>
      </c>
      <c r="C82" s="390" t="s">
        <v>280</v>
      </c>
      <c r="D82" s="392" t="s">
        <v>280</v>
      </c>
      <c r="E82" s="377">
        <v>13001</v>
      </c>
      <c r="F82" s="392" t="s">
        <v>295</v>
      </c>
      <c r="G82" s="377">
        <v>13116</v>
      </c>
      <c r="H82" s="115">
        <v>389.24</v>
      </c>
    </row>
    <row r="83" spans="1:8" s="5" customFormat="1" ht="12.75" x14ac:dyDescent="0.2">
      <c r="A83" s="392" t="s">
        <v>278</v>
      </c>
      <c r="B83" s="392" t="s">
        <v>279</v>
      </c>
      <c r="C83" s="390" t="s">
        <v>280</v>
      </c>
      <c r="D83" s="392" t="s">
        <v>280</v>
      </c>
      <c r="E83" s="377">
        <v>13001</v>
      </c>
      <c r="F83" s="392" t="s">
        <v>296</v>
      </c>
      <c r="G83" s="377">
        <v>13117</v>
      </c>
      <c r="H83" s="115">
        <v>438.75</v>
      </c>
    </row>
    <row r="84" spans="1:8" s="5" customFormat="1" ht="12.75" x14ac:dyDescent="0.2">
      <c r="A84" s="392" t="s">
        <v>278</v>
      </c>
      <c r="B84" s="392" t="s">
        <v>279</v>
      </c>
      <c r="C84" s="390" t="s">
        <v>280</v>
      </c>
      <c r="D84" s="392" t="s">
        <v>280</v>
      </c>
      <c r="E84" s="377">
        <v>13001</v>
      </c>
      <c r="F84" s="392" t="s">
        <v>297</v>
      </c>
      <c r="G84" s="377">
        <v>13118</v>
      </c>
      <c r="H84" s="115">
        <v>552.96</v>
      </c>
    </row>
    <row r="85" spans="1:8" s="5" customFormat="1" ht="12.75" x14ac:dyDescent="0.2">
      <c r="A85" s="392" t="s">
        <v>278</v>
      </c>
      <c r="B85" s="392" t="s">
        <v>279</v>
      </c>
      <c r="C85" s="390" t="s">
        <v>280</v>
      </c>
      <c r="D85" s="392" t="s">
        <v>280</v>
      </c>
      <c r="E85" s="377">
        <v>13001</v>
      </c>
      <c r="F85" s="392" t="s">
        <v>298</v>
      </c>
      <c r="G85" s="377">
        <v>13119</v>
      </c>
      <c r="H85" s="115">
        <v>854.81</v>
      </c>
    </row>
    <row r="86" spans="1:8" s="5" customFormat="1" ht="12.75" x14ac:dyDescent="0.2">
      <c r="A86" s="392" t="s">
        <v>278</v>
      </c>
      <c r="B86" s="392" t="s">
        <v>279</v>
      </c>
      <c r="C86" s="390" t="s">
        <v>280</v>
      </c>
      <c r="D86" s="392" t="s">
        <v>280</v>
      </c>
      <c r="E86" s="377">
        <v>13001</v>
      </c>
      <c r="F86" s="392" t="s">
        <v>299</v>
      </c>
      <c r="G86" s="377">
        <v>13120</v>
      </c>
      <c r="H86" s="115">
        <v>899.22</v>
      </c>
    </row>
    <row r="87" spans="1:8" s="5" customFormat="1" ht="12.75" x14ac:dyDescent="0.2">
      <c r="A87" s="392" t="s">
        <v>278</v>
      </c>
      <c r="B87" s="392" t="s">
        <v>279</v>
      </c>
      <c r="C87" s="390" t="s">
        <v>280</v>
      </c>
      <c r="D87" s="392" t="s">
        <v>280</v>
      </c>
      <c r="E87" s="377">
        <v>13001</v>
      </c>
      <c r="F87" s="392" t="s">
        <v>300</v>
      </c>
      <c r="G87" s="377">
        <v>13121</v>
      </c>
      <c r="H87" s="115">
        <v>412.14</v>
      </c>
    </row>
    <row r="88" spans="1:8" s="5" customFormat="1" ht="12.75" x14ac:dyDescent="0.2">
      <c r="A88" s="392" t="s">
        <v>278</v>
      </c>
      <c r="B88" s="392" t="s">
        <v>279</v>
      </c>
      <c r="C88" s="390" t="s">
        <v>280</v>
      </c>
      <c r="D88" s="392" t="s">
        <v>280</v>
      </c>
      <c r="E88" s="377">
        <v>13001</v>
      </c>
      <c r="F88" s="392" t="s">
        <v>301</v>
      </c>
      <c r="G88" s="377">
        <v>13122</v>
      </c>
      <c r="H88" s="115">
        <v>660.29</v>
      </c>
    </row>
    <row r="89" spans="1:8" s="5" customFormat="1" ht="12.75" x14ac:dyDescent="0.2">
      <c r="A89" s="392" t="s">
        <v>278</v>
      </c>
      <c r="B89" s="392" t="s">
        <v>279</v>
      </c>
      <c r="C89" s="390" t="s">
        <v>280</v>
      </c>
      <c r="D89" s="392" t="s">
        <v>280</v>
      </c>
      <c r="E89" s="377">
        <v>13001</v>
      </c>
      <c r="F89" s="392" t="s">
        <v>302</v>
      </c>
      <c r="G89" s="377">
        <v>13123</v>
      </c>
      <c r="H89" s="115">
        <v>1785.42</v>
      </c>
    </row>
    <row r="90" spans="1:8" s="5" customFormat="1" ht="12.75" x14ac:dyDescent="0.2">
      <c r="A90" s="392" t="s">
        <v>278</v>
      </c>
      <c r="B90" s="392" t="s">
        <v>279</v>
      </c>
      <c r="C90" s="390" t="s">
        <v>280</v>
      </c>
      <c r="D90" s="392" t="s">
        <v>280</v>
      </c>
      <c r="E90" s="377">
        <v>13001</v>
      </c>
      <c r="F90" s="392" t="s">
        <v>303</v>
      </c>
      <c r="G90" s="377">
        <v>13124</v>
      </c>
      <c r="H90" s="115">
        <v>547.02</v>
      </c>
    </row>
    <row r="91" spans="1:8" s="5" customFormat="1" ht="12.75" x14ac:dyDescent="0.2">
      <c r="A91" s="392" t="s">
        <v>278</v>
      </c>
      <c r="B91" s="392" t="s">
        <v>279</v>
      </c>
      <c r="C91" s="390" t="s">
        <v>280</v>
      </c>
      <c r="D91" s="392" t="s">
        <v>280</v>
      </c>
      <c r="E91" s="377">
        <v>13001</v>
      </c>
      <c r="F91" s="392" t="s">
        <v>304</v>
      </c>
      <c r="G91" s="377">
        <v>13125</v>
      </c>
      <c r="H91" s="115">
        <v>644.70000000000005</v>
      </c>
    </row>
    <row r="92" spans="1:8" s="5" customFormat="1" ht="12.75" x14ac:dyDescent="0.2">
      <c r="A92" s="392" t="s">
        <v>278</v>
      </c>
      <c r="B92" s="392" t="s">
        <v>279</v>
      </c>
      <c r="C92" s="390" t="s">
        <v>280</v>
      </c>
      <c r="D92" s="392" t="s">
        <v>280</v>
      </c>
      <c r="E92" s="377">
        <v>13001</v>
      </c>
      <c r="F92" s="392" t="s">
        <v>305</v>
      </c>
      <c r="G92" s="377">
        <v>13126</v>
      </c>
      <c r="H92" s="115">
        <v>519.44000000000005</v>
      </c>
    </row>
    <row r="93" spans="1:8" s="5" customFormat="1" ht="12.75" x14ac:dyDescent="0.2">
      <c r="A93" s="392" t="s">
        <v>278</v>
      </c>
      <c r="B93" s="392" t="s">
        <v>279</v>
      </c>
      <c r="C93" s="390" t="s">
        <v>280</v>
      </c>
      <c r="D93" s="392" t="s">
        <v>280</v>
      </c>
      <c r="E93" s="377">
        <v>13001</v>
      </c>
      <c r="F93" s="392" t="s">
        <v>306</v>
      </c>
      <c r="G93" s="377">
        <v>13127</v>
      </c>
      <c r="H93" s="115">
        <v>597.64</v>
      </c>
    </row>
    <row r="94" spans="1:8" s="5" customFormat="1" ht="12.75" x14ac:dyDescent="0.2">
      <c r="A94" s="392" t="s">
        <v>278</v>
      </c>
      <c r="B94" s="392" t="s">
        <v>279</v>
      </c>
      <c r="C94" s="390" t="s">
        <v>280</v>
      </c>
      <c r="D94" s="392" t="s">
        <v>280</v>
      </c>
      <c r="E94" s="377">
        <v>13001</v>
      </c>
      <c r="F94" s="392" t="s">
        <v>307</v>
      </c>
      <c r="G94" s="377">
        <v>13128</v>
      </c>
      <c r="H94" s="115">
        <v>535.76</v>
      </c>
    </row>
    <row r="95" spans="1:8" s="5" customFormat="1" ht="12.75" x14ac:dyDescent="0.2">
      <c r="A95" s="392" t="s">
        <v>278</v>
      </c>
      <c r="B95" s="392" t="s">
        <v>279</v>
      </c>
      <c r="C95" s="390" t="s">
        <v>280</v>
      </c>
      <c r="D95" s="392" t="s">
        <v>280</v>
      </c>
      <c r="E95" s="377">
        <v>13001</v>
      </c>
      <c r="F95" s="392" t="s">
        <v>308</v>
      </c>
      <c r="G95" s="377">
        <v>13129</v>
      </c>
      <c r="H95" s="115">
        <v>642.88</v>
      </c>
    </row>
    <row r="96" spans="1:8" s="5" customFormat="1" ht="12.75" x14ac:dyDescent="0.2">
      <c r="A96" s="392" t="s">
        <v>278</v>
      </c>
      <c r="B96" s="392" t="s">
        <v>279</v>
      </c>
      <c r="C96" s="390" t="s">
        <v>280</v>
      </c>
      <c r="D96" s="392" t="s">
        <v>280</v>
      </c>
      <c r="E96" s="377">
        <v>13001</v>
      </c>
      <c r="F96" s="392" t="s">
        <v>309</v>
      </c>
      <c r="G96" s="377">
        <v>13130</v>
      </c>
      <c r="H96" s="115">
        <v>648.5</v>
      </c>
    </row>
    <row r="97" spans="1:8" s="5" customFormat="1" ht="12.75" x14ac:dyDescent="0.2">
      <c r="A97" s="392" t="s">
        <v>278</v>
      </c>
      <c r="B97" s="392" t="s">
        <v>279</v>
      </c>
      <c r="C97" s="390" t="s">
        <v>280</v>
      </c>
      <c r="D97" s="392" t="s">
        <v>280</v>
      </c>
      <c r="E97" s="377">
        <v>13001</v>
      </c>
      <c r="F97" s="392" t="s">
        <v>310</v>
      </c>
      <c r="G97" s="377">
        <v>13131</v>
      </c>
      <c r="H97" s="115">
        <v>428.26</v>
      </c>
    </row>
    <row r="98" spans="1:8" s="5" customFormat="1" ht="12.75" x14ac:dyDescent="0.2">
      <c r="A98" s="392" t="s">
        <v>278</v>
      </c>
      <c r="B98" s="392" t="s">
        <v>279</v>
      </c>
      <c r="C98" s="390" t="s">
        <v>280</v>
      </c>
      <c r="D98" s="392" t="s">
        <v>280</v>
      </c>
      <c r="E98" s="377">
        <v>13001</v>
      </c>
      <c r="F98" s="392" t="s">
        <v>311</v>
      </c>
      <c r="G98" s="377">
        <v>13132</v>
      </c>
      <c r="H98" s="115">
        <v>2440.73</v>
      </c>
    </row>
    <row r="99" spans="1:8" s="5" customFormat="1" ht="12.75" x14ac:dyDescent="0.2">
      <c r="A99" s="392" t="s">
        <v>278</v>
      </c>
      <c r="B99" s="392" t="s">
        <v>312</v>
      </c>
      <c r="C99" s="390" t="s">
        <v>280</v>
      </c>
      <c r="D99" s="392" t="s">
        <v>280</v>
      </c>
      <c r="E99" s="377">
        <v>13001</v>
      </c>
      <c r="F99" s="392" t="s">
        <v>313</v>
      </c>
      <c r="G99" s="377">
        <v>13201</v>
      </c>
      <c r="H99" s="115">
        <v>926.42</v>
      </c>
    </row>
    <row r="100" spans="1:8" s="5" customFormat="1" ht="12.75" x14ac:dyDescent="0.2">
      <c r="A100" s="392" t="s">
        <v>278</v>
      </c>
      <c r="B100" s="392" t="s">
        <v>312</v>
      </c>
      <c r="C100" s="390" t="s">
        <v>280</v>
      </c>
      <c r="D100" s="392" t="s">
        <v>280</v>
      </c>
      <c r="E100" s="377">
        <v>13001</v>
      </c>
      <c r="F100" s="392" t="s">
        <v>314</v>
      </c>
      <c r="G100" s="377">
        <v>13202</v>
      </c>
      <c r="H100" s="115">
        <v>2493.09</v>
      </c>
    </row>
    <row r="101" spans="1:8" s="5" customFormat="1" ht="12.75" x14ac:dyDescent="0.2">
      <c r="A101" s="392" t="s">
        <v>278</v>
      </c>
      <c r="B101" s="392" t="s">
        <v>312</v>
      </c>
      <c r="C101" s="390" t="s">
        <v>280</v>
      </c>
      <c r="D101" s="392" t="s">
        <v>280</v>
      </c>
      <c r="E101" s="377">
        <v>13001</v>
      </c>
      <c r="F101" s="392" t="s">
        <v>315</v>
      </c>
      <c r="G101" s="377">
        <v>13203</v>
      </c>
      <c r="H101" s="115">
        <v>1233.99</v>
      </c>
    </row>
    <row r="102" spans="1:8" s="5" customFormat="1" ht="12.75" x14ac:dyDescent="0.2">
      <c r="A102" s="392" t="s">
        <v>278</v>
      </c>
      <c r="B102" s="392" t="s">
        <v>316</v>
      </c>
      <c r="C102" s="390" t="s">
        <v>280</v>
      </c>
      <c r="D102" s="392" t="s">
        <v>280</v>
      </c>
      <c r="E102" s="377">
        <v>13001</v>
      </c>
      <c r="F102" s="392" t="s">
        <v>317</v>
      </c>
      <c r="G102" s="377">
        <v>13301</v>
      </c>
      <c r="H102" s="115">
        <v>446.02</v>
      </c>
    </row>
    <row r="103" spans="1:8" s="5" customFormat="1" ht="12.75" x14ac:dyDescent="0.2">
      <c r="A103" s="392" t="s">
        <v>278</v>
      </c>
      <c r="B103" s="392" t="s">
        <v>316</v>
      </c>
      <c r="C103" s="390" t="s">
        <v>280</v>
      </c>
      <c r="D103" s="392" t="s">
        <v>280</v>
      </c>
      <c r="E103" s="377">
        <v>13001</v>
      </c>
      <c r="F103" s="392" t="s">
        <v>318</v>
      </c>
      <c r="G103" s="377">
        <v>13302</v>
      </c>
      <c r="H103" s="115">
        <v>2284.89</v>
      </c>
    </row>
    <row r="104" spans="1:8" s="5" customFormat="1" ht="12.75" x14ac:dyDescent="0.2">
      <c r="A104" s="392" t="s">
        <v>278</v>
      </c>
      <c r="B104" s="392" t="s">
        <v>316</v>
      </c>
      <c r="C104" s="390" t="s">
        <v>280</v>
      </c>
      <c r="D104" s="392" t="s">
        <v>280</v>
      </c>
      <c r="E104" s="377">
        <v>13001</v>
      </c>
      <c r="F104" s="392" t="s">
        <v>319</v>
      </c>
      <c r="G104" s="377">
        <v>13303</v>
      </c>
      <c r="H104" s="115">
        <v>559.21</v>
      </c>
    </row>
    <row r="105" spans="1:8" s="5" customFormat="1" ht="12.75" x14ac:dyDescent="0.2">
      <c r="A105" s="392" t="s">
        <v>278</v>
      </c>
      <c r="B105" s="392" t="s">
        <v>320</v>
      </c>
      <c r="C105" s="390" t="s">
        <v>280</v>
      </c>
      <c r="D105" s="392" t="s">
        <v>280</v>
      </c>
      <c r="E105" s="377">
        <v>13001</v>
      </c>
      <c r="F105" s="392" t="s">
        <v>321</v>
      </c>
      <c r="G105" s="377">
        <v>13401</v>
      </c>
      <c r="H105" s="115">
        <v>773.7</v>
      </c>
    </row>
    <row r="106" spans="1:8" s="5" customFormat="1" ht="12.75" x14ac:dyDescent="0.2">
      <c r="A106" s="392" t="s">
        <v>278</v>
      </c>
      <c r="B106" s="392" t="s">
        <v>320</v>
      </c>
      <c r="C106" s="390" t="s">
        <v>280</v>
      </c>
      <c r="D106" s="392" t="s">
        <v>280</v>
      </c>
      <c r="E106" s="377">
        <v>13001</v>
      </c>
      <c r="F106" s="392" t="s">
        <v>322</v>
      </c>
      <c r="G106" s="377">
        <v>13402</v>
      </c>
      <c r="H106" s="115">
        <v>1137.03</v>
      </c>
    </row>
    <row r="107" spans="1:8" s="5" customFormat="1" ht="12.75" x14ac:dyDescent="0.2">
      <c r="A107" s="392" t="s">
        <v>278</v>
      </c>
      <c r="B107" s="392" t="s">
        <v>320</v>
      </c>
      <c r="C107" s="390" t="s">
        <v>280</v>
      </c>
      <c r="D107" s="392" t="s">
        <v>280</v>
      </c>
      <c r="E107" s="377">
        <v>13001</v>
      </c>
      <c r="F107" s="392" t="s">
        <v>323</v>
      </c>
      <c r="G107" s="377">
        <v>13403</v>
      </c>
      <c r="H107" s="115">
        <v>1160.24</v>
      </c>
    </row>
    <row r="108" spans="1:8" s="5" customFormat="1" ht="12.75" x14ac:dyDescent="0.2">
      <c r="A108" s="392" t="s">
        <v>278</v>
      </c>
      <c r="B108" s="392" t="s">
        <v>320</v>
      </c>
      <c r="C108" s="390" t="s">
        <v>280</v>
      </c>
      <c r="D108" s="392" t="s">
        <v>280</v>
      </c>
      <c r="E108" s="377">
        <v>13001</v>
      </c>
      <c r="F108" s="392" t="s">
        <v>324</v>
      </c>
      <c r="G108" s="377">
        <v>13404</v>
      </c>
      <c r="H108" s="115">
        <v>742.68</v>
      </c>
    </row>
    <row r="109" spans="1:8" s="5" customFormat="1" ht="12.75" x14ac:dyDescent="0.2">
      <c r="A109" s="392" t="s">
        <v>278</v>
      </c>
      <c r="B109" s="392" t="s">
        <v>325</v>
      </c>
      <c r="C109" s="390" t="s">
        <v>181</v>
      </c>
      <c r="D109" s="392" t="s">
        <v>325</v>
      </c>
      <c r="E109" s="377">
        <v>13501</v>
      </c>
      <c r="F109" s="193" t="s">
        <v>325</v>
      </c>
      <c r="G109" s="377">
        <v>13501</v>
      </c>
      <c r="H109" s="115">
        <v>691.18</v>
      </c>
    </row>
    <row r="110" spans="1:8" s="5" customFormat="1" ht="12.75" x14ac:dyDescent="0.2">
      <c r="A110" s="392" t="s">
        <v>278</v>
      </c>
      <c r="B110" s="392" t="s">
        <v>326</v>
      </c>
      <c r="C110" s="390" t="s">
        <v>280</v>
      </c>
      <c r="D110" s="392" t="s">
        <v>280</v>
      </c>
      <c r="E110" s="377">
        <v>13001</v>
      </c>
      <c r="F110" s="392" t="s">
        <v>326</v>
      </c>
      <c r="G110" s="377">
        <v>13601</v>
      </c>
      <c r="H110" s="115">
        <v>847.4</v>
      </c>
    </row>
    <row r="111" spans="1:8" s="5" customFormat="1" ht="12.75" x14ac:dyDescent="0.2">
      <c r="A111" s="392" t="s">
        <v>278</v>
      </c>
      <c r="B111" s="392" t="s">
        <v>326</v>
      </c>
      <c r="C111" s="390" t="s">
        <v>280</v>
      </c>
      <c r="D111" s="392" t="s">
        <v>280</v>
      </c>
      <c r="E111" s="377">
        <v>13001</v>
      </c>
      <c r="F111" s="392" t="s">
        <v>327</v>
      </c>
      <c r="G111" s="377">
        <v>13602</v>
      </c>
      <c r="H111" s="115">
        <v>912.95</v>
      </c>
    </row>
    <row r="112" spans="1:8" s="5" customFormat="1" ht="12.75" x14ac:dyDescent="0.2">
      <c r="A112" s="392" t="s">
        <v>278</v>
      </c>
      <c r="B112" s="392" t="s">
        <v>326</v>
      </c>
      <c r="C112" s="390" t="s">
        <v>280</v>
      </c>
      <c r="D112" s="392" t="s">
        <v>280</v>
      </c>
      <c r="E112" s="377">
        <v>13001</v>
      </c>
      <c r="F112" s="392" t="s">
        <v>328</v>
      </c>
      <c r="G112" s="377">
        <v>13603</v>
      </c>
      <c r="H112" s="115">
        <v>1071.9100000000001</v>
      </c>
    </row>
    <row r="113" spans="1:8" s="5" customFormat="1" ht="12.75" x14ac:dyDescent="0.2">
      <c r="A113" s="392" t="s">
        <v>278</v>
      </c>
      <c r="B113" s="392" t="s">
        <v>326</v>
      </c>
      <c r="C113" s="390" t="s">
        <v>280</v>
      </c>
      <c r="D113" s="392" t="s">
        <v>280</v>
      </c>
      <c r="E113" s="377">
        <v>13001</v>
      </c>
      <c r="F113" s="392" t="s">
        <v>329</v>
      </c>
      <c r="G113" s="377">
        <v>13604</v>
      </c>
      <c r="H113" s="115">
        <v>809.82</v>
      </c>
    </row>
    <row r="114" spans="1:8" s="5" customFormat="1" ht="12.75" x14ac:dyDescent="0.2">
      <c r="A114" s="392" t="s">
        <v>278</v>
      </c>
      <c r="B114" s="392" t="s">
        <v>326</v>
      </c>
      <c r="C114" s="390" t="s">
        <v>280</v>
      </c>
      <c r="D114" s="392" t="s">
        <v>280</v>
      </c>
      <c r="E114" s="377">
        <v>13001</v>
      </c>
      <c r="F114" s="392" t="s">
        <v>330</v>
      </c>
      <c r="G114" s="377">
        <v>13605</v>
      </c>
      <c r="H114" s="115">
        <v>998.6</v>
      </c>
    </row>
    <row r="115" spans="1:8" s="5" customFormat="1" ht="12.75" x14ac:dyDescent="0.2">
      <c r="A115" s="392" t="s">
        <v>331</v>
      </c>
      <c r="B115" s="392" t="s">
        <v>332</v>
      </c>
      <c r="C115" s="390" t="s">
        <v>181</v>
      </c>
      <c r="D115" s="392" t="s">
        <v>332</v>
      </c>
      <c r="E115" s="377">
        <v>14101</v>
      </c>
      <c r="F115" s="392" t="s">
        <v>332</v>
      </c>
      <c r="G115" s="377">
        <v>14101</v>
      </c>
      <c r="H115" s="115">
        <v>758.55</v>
      </c>
    </row>
    <row r="116" spans="1:8" s="5" customFormat="1" ht="12.75" x14ac:dyDescent="0.2">
      <c r="A116" s="392" t="s">
        <v>333</v>
      </c>
      <c r="B116" s="392" t="s">
        <v>334</v>
      </c>
      <c r="C116" s="390" t="s">
        <v>181</v>
      </c>
      <c r="D116" s="392" t="s">
        <v>334</v>
      </c>
      <c r="E116" s="377">
        <v>15101</v>
      </c>
      <c r="F116" s="392" t="s">
        <v>334</v>
      </c>
      <c r="G116" s="377">
        <v>15101</v>
      </c>
      <c r="H116" s="115">
        <v>596.83000000000004</v>
      </c>
    </row>
    <row r="117" spans="1:8" s="5" customFormat="1" ht="12.75" x14ac:dyDescent="0.2">
      <c r="A117" s="392" t="s">
        <v>335</v>
      </c>
      <c r="B117" s="403" t="s">
        <v>336</v>
      </c>
      <c r="C117" s="390" t="s">
        <v>181</v>
      </c>
      <c r="D117" s="392" t="s">
        <v>337</v>
      </c>
      <c r="E117" s="377">
        <v>16101</v>
      </c>
      <c r="F117" s="392" t="s">
        <v>338</v>
      </c>
      <c r="G117" s="377">
        <v>16101</v>
      </c>
      <c r="H117" s="115">
        <v>684.32</v>
      </c>
    </row>
    <row r="118" spans="1:8" s="5" customFormat="1" ht="12.75" x14ac:dyDescent="0.2">
      <c r="A118" s="392" t="s">
        <v>335</v>
      </c>
      <c r="B118" s="403" t="s">
        <v>336</v>
      </c>
      <c r="C118" s="390" t="s">
        <v>181</v>
      </c>
      <c r="D118" s="392" t="s">
        <v>337</v>
      </c>
      <c r="E118" s="377">
        <v>16101</v>
      </c>
      <c r="F118" s="392" t="s">
        <v>339</v>
      </c>
      <c r="G118" s="377">
        <v>16103</v>
      </c>
      <c r="H118" s="115">
        <v>573.04999999999995</v>
      </c>
    </row>
    <row r="119" spans="1:8" s="5" customFormat="1" ht="12.75" x14ac:dyDescent="0.2">
      <c r="A119" s="392" t="s">
        <v>335</v>
      </c>
      <c r="B119" s="403" t="s">
        <v>340</v>
      </c>
      <c r="C119" s="390" t="s">
        <v>181</v>
      </c>
      <c r="D119" s="387" t="s">
        <v>341</v>
      </c>
      <c r="E119" s="377">
        <v>16301</v>
      </c>
      <c r="F119" s="387" t="s">
        <v>341</v>
      </c>
      <c r="G119" s="377">
        <v>16301</v>
      </c>
      <c r="H119" s="115">
        <v>535.19000000000005</v>
      </c>
    </row>
  </sheetData>
  <mergeCells count="1">
    <mergeCell ref="B1:H1"/>
  </mergeCells>
  <hyperlinks>
    <hyperlink ref="J1" location="INDICE!A1" display="INDICE" xr:uid="{00000000-0004-0000-2F00-000000000000}"/>
    <hyperlink ref="J2" location="Matriz_Estadisticas!A1" display="ESTADÍSTICAS" xr:uid="{00000000-0004-0000-2F00-000001000000}"/>
  </hyperlinks>
  <pageMargins left="0.7" right="0.7" top="0.75" bottom="0.75" header="0.3" footer="0.3"/>
  <pageSetup paperSize="9" orientation="portrait" r:id="rId1"/>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pageSetUpPr fitToPage="1"/>
  </sheetPr>
  <dimension ref="A1:C37"/>
  <sheetViews>
    <sheetView zoomScaleNormal="100" workbookViewId="0"/>
  </sheetViews>
  <sheetFormatPr baseColWidth="10" defaultColWidth="96.42578125" defaultRowHeight="12.75" x14ac:dyDescent="0.25"/>
  <cols>
    <col min="1" max="1" width="44.42578125" style="10" bestFit="1" customWidth="1"/>
    <col min="2" max="2" width="100.7109375" style="10" customWidth="1"/>
    <col min="3" max="3" width="7" style="10" bestFit="1" customWidth="1"/>
    <col min="4" max="16384" width="96.42578125" style="10"/>
  </cols>
  <sheetData>
    <row r="1" spans="1:3" ht="15" x14ac:dyDescent="0.25">
      <c r="A1" s="679" t="s">
        <v>401</v>
      </c>
      <c r="B1" s="679" t="s">
        <v>402</v>
      </c>
      <c r="C1" s="6" t="s">
        <v>144</v>
      </c>
    </row>
    <row r="2" spans="1:3" ht="15" customHeight="1" x14ac:dyDescent="0.25">
      <c r="A2" s="415" t="s">
        <v>8</v>
      </c>
      <c r="B2" s="399" t="s">
        <v>135</v>
      </c>
    </row>
    <row r="3" spans="1:3" ht="15" customHeight="1" x14ac:dyDescent="0.25">
      <c r="A3" s="415" t="s">
        <v>6</v>
      </c>
      <c r="B3" s="399" t="s">
        <v>132</v>
      </c>
    </row>
    <row r="4" spans="1:3" ht="15" customHeight="1" x14ac:dyDescent="0.25">
      <c r="A4" s="415" t="s">
        <v>370</v>
      </c>
      <c r="B4" s="427" t="s">
        <v>133</v>
      </c>
    </row>
    <row r="5" spans="1:3" ht="15" customHeight="1" x14ac:dyDescent="0.25">
      <c r="A5" s="415" t="s">
        <v>11</v>
      </c>
      <c r="B5" s="400" t="s">
        <v>1028</v>
      </c>
    </row>
    <row r="6" spans="1:3" ht="15" customHeight="1" x14ac:dyDescent="0.25">
      <c r="A6" s="415" t="s">
        <v>145</v>
      </c>
      <c r="B6" s="399" t="s">
        <v>404</v>
      </c>
    </row>
    <row r="7" spans="1:3" ht="15" customHeight="1" x14ac:dyDescent="0.25">
      <c r="A7" s="415" t="s">
        <v>9</v>
      </c>
      <c r="B7" s="399" t="s">
        <v>405</v>
      </c>
    </row>
    <row r="8" spans="1:3" ht="15" customHeight="1" x14ac:dyDescent="0.25">
      <c r="A8" s="415" t="s">
        <v>371</v>
      </c>
      <c r="B8" s="322">
        <v>2015</v>
      </c>
    </row>
    <row r="9" spans="1:3" ht="15" customHeight="1" x14ac:dyDescent="0.25">
      <c r="A9" s="415" t="s">
        <v>372</v>
      </c>
      <c r="B9" s="183" t="s">
        <v>15</v>
      </c>
    </row>
    <row r="10" spans="1:3" ht="76.5" x14ac:dyDescent="0.25">
      <c r="A10" s="209" t="s">
        <v>373</v>
      </c>
      <c r="B10" s="398" t="s">
        <v>1029</v>
      </c>
    </row>
    <row r="11" spans="1:3" ht="15" customHeight="1" x14ac:dyDescent="0.25">
      <c r="A11" s="415" t="s">
        <v>374</v>
      </c>
      <c r="B11" s="184" t="s">
        <v>1030</v>
      </c>
    </row>
    <row r="12" spans="1:3" ht="15" customHeight="1" x14ac:dyDescent="0.25">
      <c r="A12" s="415" t="s">
        <v>375</v>
      </c>
      <c r="B12" s="435" t="s">
        <v>1031</v>
      </c>
    </row>
    <row r="13" spans="1:3" ht="15" customHeight="1" x14ac:dyDescent="0.25">
      <c r="A13" s="415" t="s">
        <v>376</v>
      </c>
      <c r="B13" s="435" t="s">
        <v>1031</v>
      </c>
    </row>
    <row r="14" spans="1:3" ht="15" customHeight="1" x14ac:dyDescent="0.25">
      <c r="A14" s="415" t="s">
        <v>146</v>
      </c>
      <c r="B14" s="315" t="s">
        <v>1032</v>
      </c>
    </row>
    <row r="15" spans="1:3" ht="15" customHeight="1" x14ac:dyDescent="0.25">
      <c r="A15" s="415" t="s">
        <v>377</v>
      </c>
      <c r="B15" s="396">
        <v>43096</v>
      </c>
    </row>
    <row r="16" spans="1:3" ht="15" customHeight="1" x14ac:dyDescent="0.25">
      <c r="A16" s="415" t="s">
        <v>378</v>
      </c>
      <c r="B16" s="396">
        <v>43690</v>
      </c>
    </row>
    <row r="17" spans="1:2" ht="15" customHeight="1" x14ac:dyDescent="0.25">
      <c r="A17" s="415" t="s">
        <v>379</v>
      </c>
      <c r="B17" s="399" t="s">
        <v>1033</v>
      </c>
    </row>
    <row r="18" spans="1:2" ht="15" customHeight="1" x14ac:dyDescent="0.25">
      <c r="A18" s="415" t="s">
        <v>380</v>
      </c>
      <c r="B18" s="399" t="s">
        <v>1034</v>
      </c>
    </row>
    <row r="19" spans="1:2" ht="15" customHeight="1" x14ac:dyDescent="0.25">
      <c r="A19" s="415" t="s">
        <v>381</v>
      </c>
      <c r="B19" s="399" t="s">
        <v>1001</v>
      </c>
    </row>
    <row r="20" spans="1:2" ht="15" customHeight="1" x14ac:dyDescent="0.25">
      <c r="A20" s="415" t="s">
        <v>382</v>
      </c>
      <c r="B20" s="399" t="s">
        <v>462</v>
      </c>
    </row>
    <row r="21" spans="1:2" ht="15" customHeight="1" x14ac:dyDescent="0.25">
      <c r="A21" s="415" t="s">
        <v>385</v>
      </c>
      <c r="B21" s="399" t="s">
        <v>1035</v>
      </c>
    </row>
    <row r="22" spans="1:2" ht="15" customHeight="1" x14ac:dyDescent="0.25">
      <c r="A22" s="415" t="s">
        <v>386</v>
      </c>
      <c r="B22" s="399" t="s">
        <v>1036</v>
      </c>
    </row>
    <row r="23" spans="1:2" ht="15" customHeight="1" x14ac:dyDescent="0.25">
      <c r="A23" s="415" t="s">
        <v>418</v>
      </c>
      <c r="B23" s="627" t="s">
        <v>1037</v>
      </c>
    </row>
    <row r="24" spans="1:2" ht="15" customHeight="1" x14ac:dyDescent="0.25">
      <c r="A24" s="415" t="s">
        <v>387</v>
      </c>
      <c r="B24" s="397">
        <v>2015</v>
      </c>
    </row>
    <row r="25" spans="1:2" ht="15" customHeight="1" x14ac:dyDescent="0.25">
      <c r="A25" s="415" t="s">
        <v>388</v>
      </c>
      <c r="B25" s="399" t="s">
        <v>15</v>
      </c>
    </row>
    <row r="26" spans="1:2" ht="15" customHeight="1" x14ac:dyDescent="0.25">
      <c r="A26" s="415" t="s">
        <v>389</v>
      </c>
      <c r="B26" s="399" t="s">
        <v>1038</v>
      </c>
    </row>
    <row r="27" spans="1:2" ht="15" customHeight="1" x14ac:dyDescent="0.25">
      <c r="A27" s="415" t="s">
        <v>390</v>
      </c>
      <c r="B27" s="399" t="s">
        <v>417</v>
      </c>
    </row>
    <row r="28" spans="1:2" ht="15" customHeight="1" x14ac:dyDescent="0.25">
      <c r="A28" s="415" t="s">
        <v>422</v>
      </c>
      <c r="B28" s="627" t="s">
        <v>1039</v>
      </c>
    </row>
    <row r="29" spans="1:2" ht="15" customHeight="1" x14ac:dyDescent="0.25">
      <c r="A29" s="415" t="s">
        <v>391</v>
      </c>
      <c r="B29" s="397">
        <v>2015</v>
      </c>
    </row>
    <row r="30" spans="1:2" ht="15" customHeight="1" x14ac:dyDescent="0.25">
      <c r="A30" s="415" t="s">
        <v>392</v>
      </c>
      <c r="B30" s="399" t="s">
        <v>453</v>
      </c>
    </row>
    <row r="31" spans="1:2" ht="15" customHeight="1" x14ac:dyDescent="0.25">
      <c r="A31" s="415" t="s">
        <v>393</v>
      </c>
      <c r="B31" s="399"/>
    </row>
    <row r="32" spans="1:2" ht="15" customHeight="1" x14ac:dyDescent="0.25">
      <c r="A32" s="415" t="s">
        <v>394</v>
      </c>
      <c r="B32" s="399"/>
    </row>
    <row r="33" spans="1:2" ht="15" customHeight="1" x14ac:dyDescent="0.25">
      <c r="A33" s="415" t="s">
        <v>423</v>
      </c>
      <c r="B33" s="400"/>
    </row>
    <row r="34" spans="1:2" ht="15" customHeight="1" x14ac:dyDescent="0.2">
      <c r="A34" s="415" t="s">
        <v>395</v>
      </c>
      <c r="B34" s="441"/>
    </row>
    <row r="35" spans="1:2" ht="15" customHeight="1" x14ac:dyDescent="0.25">
      <c r="A35" s="415" t="s">
        <v>396</v>
      </c>
      <c r="B35" s="400"/>
    </row>
    <row r="36" spans="1:2" ht="15" customHeight="1" x14ac:dyDescent="0.25">
      <c r="A36" s="415" t="s">
        <v>383</v>
      </c>
      <c r="B36" s="400" t="s">
        <v>558</v>
      </c>
    </row>
    <row r="37" spans="1:2" ht="15" customHeight="1" x14ac:dyDescent="0.25">
      <c r="A37" s="415" t="s">
        <v>384</v>
      </c>
      <c r="B37" s="400" t="s">
        <v>134</v>
      </c>
    </row>
  </sheetData>
  <hyperlinks>
    <hyperlink ref="C1" location="INDICE!A1" display="INDICE" xr:uid="{00000000-0004-0000-3000-000000000000}"/>
  </hyperlinks>
  <pageMargins left="0.7" right="0.7" top="0.75" bottom="0.75" header="0.3" footer="0.3"/>
  <pageSetup scale="71" fitToHeight="0" orientation="portrait" horizontalDpi="4294967293" verticalDpi="4294967293"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37"/>
  <sheetViews>
    <sheetView workbookViewId="0"/>
  </sheetViews>
  <sheetFormatPr baseColWidth="10" defaultColWidth="11.42578125" defaultRowHeight="15" x14ac:dyDescent="0.25"/>
  <cols>
    <col min="1" max="1" width="44.42578125" style="655" bestFit="1" customWidth="1"/>
    <col min="2" max="2" width="100.7109375" style="34" customWidth="1"/>
    <col min="3" max="3" width="7" style="34" bestFit="1" customWidth="1"/>
    <col min="4" max="16384" width="11.42578125" style="34"/>
  </cols>
  <sheetData>
    <row r="1" spans="1:3" x14ac:dyDescent="0.25">
      <c r="A1" s="679" t="s">
        <v>401</v>
      </c>
      <c r="B1" s="679" t="s">
        <v>402</v>
      </c>
      <c r="C1" s="57" t="s">
        <v>144</v>
      </c>
    </row>
    <row r="2" spans="1:3" x14ac:dyDescent="0.25">
      <c r="A2" s="415" t="s">
        <v>8</v>
      </c>
      <c r="B2" s="311" t="s">
        <v>105</v>
      </c>
      <c r="C2" s="263"/>
    </row>
    <row r="3" spans="1:3" x14ac:dyDescent="0.25">
      <c r="A3" s="415" t="s">
        <v>6</v>
      </c>
      <c r="B3" s="311" t="s">
        <v>100</v>
      </c>
      <c r="C3" s="263"/>
    </row>
    <row r="4" spans="1:3" x14ac:dyDescent="0.25">
      <c r="A4" s="415" t="s">
        <v>370</v>
      </c>
      <c r="B4" s="311" t="s">
        <v>103</v>
      </c>
      <c r="C4" s="263"/>
    </row>
    <row r="5" spans="1:3" x14ac:dyDescent="0.25">
      <c r="A5" s="415" t="s">
        <v>11</v>
      </c>
      <c r="B5" s="311" t="s">
        <v>403</v>
      </c>
      <c r="C5" s="263"/>
    </row>
    <row r="6" spans="1:3" x14ac:dyDescent="0.25">
      <c r="A6" s="415" t="s">
        <v>145</v>
      </c>
      <c r="B6" s="311" t="s">
        <v>404</v>
      </c>
      <c r="C6" s="263"/>
    </row>
    <row r="7" spans="1:3" x14ac:dyDescent="0.25">
      <c r="A7" s="415" t="s">
        <v>9</v>
      </c>
      <c r="B7" s="311" t="s">
        <v>405</v>
      </c>
      <c r="C7" s="263"/>
    </row>
    <row r="8" spans="1:3" x14ac:dyDescent="0.25">
      <c r="A8" s="415" t="s">
        <v>371</v>
      </c>
      <c r="B8" s="311" t="s">
        <v>406</v>
      </c>
      <c r="C8" s="263"/>
    </row>
    <row r="9" spans="1:3" x14ac:dyDescent="0.25">
      <c r="A9" s="415" t="s">
        <v>372</v>
      </c>
      <c r="B9" s="311" t="s">
        <v>15</v>
      </c>
      <c r="C9" s="263"/>
    </row>
    <row r="10" spans="1:3" ht="63.75" x14ac:dyDescent="0.25">
      <c r="A10" s="209" t="s">
        <v>373</v>
      </c>
      <c r="B10" s="224" t="s">
        <v>407</v>
      </c>
      <c r="C10" s="263"/>
    </row>
    <row r="11" spans="1:3" x14ac:dyDescent="0.25">
      <c r="A11" s="415" t="s">
        <v>374</v>
      </c>
      <c r="B11" s="414" t="s">
        <v>408</v>
      </c>
      <c r="C11" s="263"/>
    </row>
    <row r="12" spans="1:3" x14ac:dyDescent="0.25">
      <c r="A12" s="415" t="s">
        <v>375</v>
      </c>
      <c r="B12" s="414" t="s">
        <v>409</v>
      </c>
      <c r="C12" s="263"/>
    </row>
    <row r="13" spans="1:3" x14ac:dyDescent="0.25">
      <c r="A13" s="415" t="s">
        <v>376</v>
      </c>
      <c r="B13" s="414" t="s">
        <v>410</v>
      </c>
      <c r="C13" s="263"/>
    </row>
    <row r="14" spans="1:3" x14ac:dyDescent="0.25">
      <c r="A14" s="415" t="s">
        <v>146</v>
      </c>
      <c r="B14" s="414" t="s">
        <v>411</v>
      </c>
      <c r="C14" s="263"/>
    </row>
    <row r="15" spans="1:3" x14ac:dyDescent="0.25">
      <c r="A15" s="415" t="s">
        <v>377</v>
      </c>
      <c r="B15" s="264">
        <v>43098</v>
      </c>
      <c r="C15" s="263"/>
    </row>
    <row r="16" spans="1:3" x14ac:dyDescent="0.25">
      <c r="A16" s="415" t="s">
        <v>378</v>
      </c>
      <c r="B16" s="264">
        <v>43671</v>
      </c>
      <c r="C16" s="263"/>
    </row>
    <row r="17" spans="1:2" x14ac:dyDescent="0.25">
      <c r="A17" s="415" t="s">
        <v>379</v>
      </c>
      <c r="B17" s="414" t="s">
        <v>412</v>
      </c>
    </row>
    <row r="18" spans="1:2" x14ac:dyDescent="0.25">
      <c r="A18" s="415" t="s">
        <v>380</v>
      </c>
      <c r="B18" s="414" t="s">
        <v>413</v>
      </c>
    </row>
    <row r="19" spans="1:2" x14ac:dyDescent="0.25">
      <c r="A19" s="415" t="s">
        <v>381</v>
      </c>
      <c r="B19" s="414" t="s">
        <v>414</v>
      </c>
    </row>
    <row r="20" spans="1:2" x14ac:dyDescent="0.25">
      <c r="A20" s="415" t="s">
        <v>382</v>
      </c>
      <c r="B20" s="414" t="s">
        <v>415</v>
      </c>
    </row>
    <row r="21" spans="1:2" x14ac:dyDescent="0.25">
      <c r="A21" s="415" t="s">
        <v>385</v>
      </c>
      <c r="B21" s="414" t="s">
        <v>416</v>
      </c>
    </row>
    <row r="22" spans="1:2" x14ac:dyDescent="0.25">
      <c r="A22" s="415" t="s">
        <v>386</v>
      </c>
      <c r="B22" s="414" t="s">
        <v>417</v>
      </c>
    </row>
    <row r="23" spans="1:2" x14ac:dyDescent="0.25">
      <c r="A23" s="415" t="s">
        <v>418</v>
      </c>
      <c r="B23" s="610" t="s">
        <v>419</v>
      </c>
    </row>
    <row r="24" spans="1:2" x14ac:dyDescent="0.25">
      <c r="A24" s="415" t="s">
        <v>387</v>
      </c>
      <c r="B24" s="414">
        <v>2017</v>
      </c>
    </row>
    <row r="25" spans="1:2" x14ac:dyDescent="0.25">
      <c r="A25" s="415" t="s">
        <v>388</v>
      </c>
      <c r="B25" s="414" t="s">
        <v>420</v>
      </c>
    </row>
    <row r="26" spans="1:2" x14ac:dyDescent="0.25">
      <c r="A26" s="415" t="s">
        <v>389</v>
      </c>
      <c r="B26" s="414" t="s">
        <v>421</v>
      </c>
    </row>
    <row r="27" spans="1:2" x14ac:dyDescent="0.25">
      <c r="A27" s="415" t="s">
        <v>390</v>
      </c>
      <c r="B27" s="414" t="s">
        <v>417</v>
      </c>
    </row>
    <row r="28" spans="1:2" x14ac:dyDescent="0.25">
      <c r="A28" s="415" t="s">
        <v>422</v>
      </c>
      <c r="B28" s="610" t="s">
        <v>419</v>
      </c>
    </row>
    <row r="29" spans="1:2" x14ac:dyDescent="0.25">
      <c r="A29" s="415" t="s">
        <v>391</v>
      </c>
      <c r="B29" s="414">
        <v>2017</v>
      </c>
    </row>
    <row r="30" spans="1:2" x14ac:dyDescent="0.25">
      <c r="A30" s="415" t="s">
        <v>392</v>
      </c>
      <c r="B30" s="414" t="s">
        <v>420</v>
      </c>
    </row>
    <row r="31" spans="1:2" x14ac:dyDescent="0.25">
      <c r="A31" s="415" t="s">
        <v>393</v>
      </c>
      <c r="B31" s="414"/>
    </row>
    <row r="32" spans="1:2" x14ac:dyDescent="0.25">
      <c r="A32" s="415" t="s">
        <v>394</v>
      </c>
      <c r="B32" s="414"/>
    </row>
    <row r="33" spans="1:2" x14ac:dyDescent="0.25">
      <c r="A33" s="415" t="s">
        <v>423</v>
      </c>
      <c r="B33" s="414"/>
    </row>
    <row r="34" spans="1:2" x14ac:dyDescent="0.25">
      <c r="A34" s="415" t="s">
        <v>395</v>
      </c>
      <c r="B34" s="414"/>
    </row>
    <row r="35" spans="1:2" x14ac:dyDescent="0.25">
      <c r="A35" s="415" t="s">
        <v>396</v>
      </c>
      <c r="B35" s="414"/>
    </row>
    <row r="36" spans="1:2" x14ac:dyDescent="0.25">
      <c r="A36" s="415" t="s">
        <v>383</v>
      </c>
      <c r="B36" s="414" t="s">
        <v>424</v>
      </c>
    </row>
    <row r="37" spans="1:2" x14ac:dyDescent="0.25">
      <c r="A37" s="415" t="s">
        <v>384</v>
      </c>
      <c r="B37" s="414" t="s">
        <v>76</v>
      </c>
    </row>
  </sheetData>
  <hyperlinks>
    <hyperlink ref="C1" location="INDICE!A1" display="INDICE" xr:uid="{00000000-0004-0000-0400-000000000000}"/>
  </hyperlinks>
  <pageMargins left="0.7" right="0.7" top="0.75" bottom="0.75" header="0.3" footer="0.3"/>
  <pageSetup orientation="portrait" horizontalDpi="4294967293" verticalDpi="4294967293" r:id="rId1"/>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dimension ref="A1:H37"/>
  <sheetViews>
    <sheetView workbookViewId="0"/>
  </sheetViews>
  <sheetFormatPr baseColWidth="10" defaultColWidth="11.42578125" defaultRowHeight="15" x14ac:dyDescent="0.25"/>
  <cols>
    <col min="1" max="1" width="17.28515625" bestFit="1" customWidth="1"/>
    <col min="2" max="2" width="17.28515625" style="402" customWidth="1"/>
    <col min="3" max="3" width="38.5703125" bestFit="1" customWidth="1"/>
    <col min="4" max="4" width="16.140625" bestFit="1" customWidth="1"/>
    <col min="5" max="5" width="20.140625" customWidth="1"/>
    <col min="6" max="6" width="31.85546875" bestFit="1" customWidth="1"/>
    <col min="7" max="7" width="66.7109375" bestFit="1" customWidth="1"/>
    <col min="8" max="8" width="13.140625" bestFit="1" customWidth="1"/>
  </cols>
  <sheetData>
    <row r="1" spans="1:8" ht="15" customHeight="1" x14ac:dyDescent="0.25">
      <c r="A1" s="124" t="s">
        <v>135</v>
      </c>
      <c r="B1" s="743" t="s">
        <v>1028</v>
      </c>
      <c r="C1" s="744"/>
      <c r="D1" s="744"/>
      <c r="E1" s="744"/>
      <c r="F1" s="744"/>
      <c r="G1" s="744"/>
      <c r="H1" s="6" t="s">
        <v>144</v>
      </c>
    </row>
    <row r="2" spans="1:8" x14ac:dyDescent="0.25">
      <c r="A2" s="255" t="s">
        <v>174</v>
      </c>
      <c r="B2" s="255" t="s">
        <v>176</v>
      </c>
      <c r="C2" s="255" t="s">
        <v>177</v>
      </c>
      <c r="D2" s="255" t="s">
        <v>178</v>
      </c>
      <c r="E2" s="131" t="s">
        <v>1040</v>
      </c>
      <c r="F2" s="113" t="s">
        <v>1041</v>
      </c>
      <c r="G2" s="132" t="s">
        <v>1042</v>
      </c>
      <c r="H2" s="6" t="s">
        <v>432</v>
      </c>
    </row>
    <row r="3" spans="1:8" s="5" customFormat="1" ht="12.75" x14ac:dyDescent="0.2">
      <c r="A3" s="204" t="s">
        <v>179</v>
      </c>
      <c r="B3" s="205" t="s">
        <v>181</v>
      </c>
      <c r="C3" s="204" t="s">
        <v>182</v>
      </c>
      <c r="D3" s="203">
        <v>1001</v>
      </c>
      <c r="E3" s="186">
        <v>310265</v>
      </c>
      <c r="F3" s="186">
        <v>2069</v>
      </c>
      <c r="G3" s="200">
        <v>6.668493062382157</v>
      </c>
    </row>
    <row r="4" spans="1:8" s="5" customFormat="1" ht="12.75" x14ac:dyDescent="0.2">
      <c r="A4" s="204" t="s">
        <v>184</v>
      </c>
      <c r="B4" s="205" t="s">
        <v>181</v>
      </c>
      <c r="C4" s="204" t="s">
        <v>184</v>
      </c>
      <c r="D4" s="203">
        <v>2101</v>
      </c>
      <c r="E4" s="186">
        <v>378244</v>
      </c>
      <c r="F4" s="186">
        <v>4103</v>
      </c>
      <c r="G4" s="200">
        <v>10.847495267605037</v>
      </c>
    </row>
    <row r="5" spans="1:8" s="5" customFormat="1" ht="12.75" x14ac:dyDescent="0.2">
      <c r="A5" s="204" t="s">
        <v>184</v>
      </c>
      <c r="B5" s="205" t="s">
        <v>181</v>
      </c>
      <c r="C5" s="204" t="s">
        <v>186</v>
      </c>
      <c r="D5" s="203">
        <v>2201</v>
      </c>
      <c r="E5" s="186">
        <v>176459</v>
      </c>
      <c r="F5" s="186">
        <v>1801</v>
      </c>
      <c r="G5" s="200">
        <v>10.206336882788637</v>
      </c>
    </row>
    <row r="6" spans="1:8" s="5" customFormat="1" ht="12.75" x14ac:dyDescent="0.2">
      <c r="A6" s="204" t="s">
        <v>187</v>
      </c>
      <c r="B6" s="205" t="s">
        <v>181</v>
      </c>
      <c r="C6" s="204" t="s">
        <v>189</v>
      </c>
      <c r="D6" s="203">
        <v>3001</v>
      </c>
      <c r="E6" s="186">
        <v>189425</v>
      </c>
      <c r="F6" s="186">
        <v>264</v>
      </c>
      <c r="G6" s="200">
        <v>1.3936914346047249</v>
      </c>
    </row>
    <row r="7" spans="1:8" s="5" customFormat="1" ht="12.75" x14ac:dyDescent="0.2">
      <c r="A7" s="204" t="s">
        <v>187</v>
      </c>
      <c r="B7" s="205" t="s">
        <v>181</v>
      </c>
      <c r="C7" s="206" t="s">
        <v>192</v>
      </c>
      <c r="D7" s="203">
        <v>3301</v>
      </c>
      <c r="E7" s="186">
        <v>53087</v>
      </c>
      <c r="F7" s="186">
        <v>341</v>
      </c>
      <c r="G7" s="200">
        <v>6.4234181626386873</v>
      </c>
    </row>
    <row r="8" spans="1:8" s="5" customFormat="1" ht="12.75" x14ac:dyDescent="0.2">
      <c r="A8" s="204" t="s">
        <v>193</v>
      </c>
      <c r="B8" s="205" t="s">
        <v>181</v>
      </c>
      <c r="C8" s="204" t="s">
        <v>195</v>
      </c>
      <c r="D8" s="203">
        <v>4001</v>
      </c>
      <c r="E8" s="186">
        <v>448381</v>
      </c>
      <c r="F8" s="186">
        <v>2631</v>
      </c>
      <c r="G8" s="200">
        <v>5.8677776266166495</v>
      </c>
    </row>
    <row r="9" spans="1:8" s="5" customFormat="1" ht="12.75" x14ac:dyDescent="0.2">
      <c r="A9" s="204" t="s">
        <v>193</v>
      </c>
      <c r="B9" s="205" t="s">
        <v>181</v>
      </c>
      <c r="C9" s="204" t="s">
        <v>198</v>
      </c>
      <c r="D9" s="203">
        <v>4301</v>
      </c>
      <c r="E9" s="186">
        <v>120469</v>
      </c>
      <c r="F9" s="186">
        <v>323</v>
      </c>
      <c r="G9" s="200">
        <v>2.6811876914392916</v>
      </c>
    </row>
    <row r="10" spans="1:8" s="5" customFormat="1" ht="12.75" x14ac:dyDescent="0.2">
      <c r="A10" s="204" t="s">
        <v>199</v>
      </c>
      <c r="B10" s="205" t="s">
        <v>200</v>
      </c>
      <c r="C10" s="204" t="s">
        <v>200</v>
      </c>
      <c r="D10" s="203">
        <v>5001</v>
      </c>
      <c r="E10" s="186">
        <v>1109860</v>
      </c>
      <c r="F10" s="186">
        <v>6306</v>
      </c>
      <c r="G10" s="200">
        <v>5.6817977042149455</v>
      </c>
    </row>
    <row r="11" spans="1:8" s="5" customFormat="1" ht="12.75" x14ac:dyDescent="0.2">
      <c r="A11" s="204" t="s">
        <v>199</v>
      </c>
      <c r="B11" s="205" t="s">
        <v>181</v>
      </c>
      <c r="C11" s="206" t="s">
        <v>207</v>
      </c>
      <c r="D11" s="203">
        <v>5301</v>
      </c>
      <c r="E11" s="186">
        <v>86521</v>
      </c>
      <c r="F11" s="186">
        <v>926</v>
      </c>
      <c r="G11" s="200">
        <v>10.702603992094405</v>
      </c>
    </row>
    <row r="12" spans="1:8" s="5" customFormat="1" ht="12.75" x14ac:dyDescent="0.2">
      <c r="A12" s="204" t="s">
        <v>199</v>
      </c>
      <c r="B12" s="205" t="s">
        <v>181</v>
      </c>
      <c r="C12" s="206" t="s">
        <v>210</v>
      </c>
      <c r="D12" s="203">
        <v>5501</v>
      </c>
      <c r="E12" s="186">
        <v>185949</v>
      </c>
      <c r="F12" s="186">
        <v>2229</v>
      </c>
      <c r="G12" s="200">
        <v>11.987157769065712</v>
      </c>
    </row>
    <row r="13" spans="1:8" s="5" customFormat="1" ht="12.75" x14ac:dyDescent="0.2">
      <c r="A13" s="204" t="s">
        <v>199</v>
      </c>
      <c r="B13" s="205" t="s">
        <v>181</v>
      </c>
      <c r="C13" s="204" t="s">
        <v>215</v>
      </c>
      <c r="D13" s="203">
        <v>5601</v>
      </c>
      <c r="E13" s="186">
        <v>126276</v>
      </c>
      <c r="F13" s="186">
        <v>2929</v>
      </c>
      <c r="G13" s="200">
        <v>23.195223161962684</v>
      </c>
    </row>
    <row r="14" spans="1:8" s="5" customFormat="1" ht="12.75" x14ac:dyDescent="0.2">
      <c r="A14" s="204" t="s">
        <v>199</v>
      </c>
      <c r="B14" s="205" t="s">
        <v>181</v>
      </c>
      <c r="C14" s="206" t="s">
        <v>219</v>
      </c>
      <c r="D14" s="203">
        <v>5701</v>
      </c>
      <c r="E14" s="186">
        <v>73842</v>
      </c>
      <c r="F14" s="186">
        <v>830</v>
      </c>
      <c r="G14" s="200">
        <v>11.240215595460578</v>
      </c>
    </row>
    <row r="15" spans="1:8" s="5" customFormat="1" ht="12.75" x14ac:dyDescent="0.2">
      <c r="A15" s="204" t="s">
        <v>225</v>
      </c>
      <c r="B15" s="205" t="s">
        <v>181</v>
      </c>
      <c r="C15" s="204" t="s">
        <v>227</v>
      </c>
      <c r="D15" s="203">
        <v>6001</v>
      </c>
      <c r="E15" s="186">
        <v>285054</v>
      </c>
      <c r="F15" s="186">
        <v>4071</v>
      </c>
      <c r="G15" s="200">
        <v>14.281504557031299</v>
      </c>
    </row>
    <row r="16" spans="1:8" s="5" customFormat="1" ht="12.75" x14ac:dyDescent="0.2">
      <c r="A16" s="204" t="s">
        <v>225</v>
      </c>
      <c r="B16" s="205" t="s">
        <v>181</v>
      </c>
      <c r="C16" s="206" t="s">
        <v>230</v>
      </c>
      <c r="D16" s="203">
        <v>6115</v>
      </c>
      <c r="E16" s="186">
        <v>61102</v>
      </c>
      <c r="F16" s="186">
        <v>939</v>
      </c>
      <c r="G16" s="200">
        <v>15.367745736637099</v>
      </c>
    </row>
    <row r="17" spans="1:7" s="5" customFormat="1" ht="12.75" x14ac:dyDescent="0.2">
      <c r="A17" s="204" t="s">
        <v>225</v>
      </c>
      <c r="B17" s="205" t="s">
        <v>181</v>
      </c>
      <c r="C17" s="206" t="s">
        <v>232</v>
      </c>
      <c r="D17" s="203">
        <v>6301</v>
      </c>
      <c r="E17" s="186">
        <v>73586</v>
      </c>
      <c r="F17" s="186">
        <v>154</v>
      </c>
      <c r="G17" s="200">
        <v>2.0927893892860054</v>
      </c>
    </row>
    <row r="18" spans="1:7" s="5" customFormat="1" ht="12.75" x14ac:dyDescent="0.2">
      <c r="A18" s="204" t="s">
        <v>233</v>
      </c>
      <c r="B18" s="205" t="s">
        <v>181</v>
      </c>
      <c r="C18" s="204" t="s">
        <v>235</v>
      </c>
      <c r="D18" s="203">
        <v>7001</v>
      </c>
      <c r="E18" s="186">
        <v>282673</v>
      </c>
      <c r="F18" s="186">
        <v>4339</v>
      </c>
      <c r="G18" s="200">
        <v>15.349891924591313</v>
      </c>
    </row>
    <row r="19" spans="1:7" s="5" customFormat="1" ht="12.75" x14ac:dyDescent="0.2">
      <c r="A19" s="204" t="s">
        <v>233</v>
      </c>
      <c r="B19" s="205" t="s">
        <v>181</v>
      </c>
      <c r="C19" s="206" t="s">
        <v>236</v>
      </c>
      <c r="D19" s="203">
        <v>7102</v>
      </c>
      <c r="E19" s="186">
        <v>50754</v>
      </c>
      <c r="F19" s="186">
        <v>554</v>
      </c>
      <c r="G19" s="200">
        <v>10.915395830870473</v>
      </c>
    </row>
    <row r="20" spans="1:7" s="5" customFormat="1" ht="12.75" x14ac:dyDescent="0.2">
      <c r="A20" s="204" t="s">
        <v>233</v>
      </c>
      <c r="B20" s="205" t="s">
        <v>181</v>
      </c>
      <c r="C20" s="204" t="s">
        <v>238</v>
      </c>
      <c r="D20" s="203">
        <v>7301</v>
      </c>
      <c r="E20" s="186">
        <v>169181</v>
      </c>
      <c r="F20" s="186">
        <v>3397</v>
      </c>
      <c r="G20" s="200">
        <v>20.079086895100513</v>
      </c>
    </row>
    <row r="21" spans="1:7" s="5" customFormat="1" ht="12.75" x14ac:dyDescent="0.2">
      <c r="A21" s="204" t="s">
        <v>233</v>
      </c>
      <c r="B21" s="205" t="s">
        <v>181</v>
      </c>
      <c r="C21" s="206" t="s">
        <v>241</v>
      </c>
      <c r="D21" s="203">
        <v>7401</v>
      </c>
      <c r="E21" s="186">
        <v>91030</v>
      </c>
      <c r="F21" s="186">
        <v>1557</v>
      </c>
      <c r="G21" s="200">
        <v>17.104251345710203</v>
      </c>
    </row>
    <row r="22" spans="1:7" s="5" customFormat="1" ht="12.75" x14ac:dyDescent="0.2">
      <c r="A22" s="204" t="s">
        <v>242</v>
      </c>
      <c r="B22" s="205" t="s">
        <v>244</v>
      </c>
      <c r="C22" s="204" t="s">
        <v>244</v>
      </c>
      <c r="D22" s="203">
        <v>8001</v>
      </c>
      <c r="E22" s="186">
        <v>1054053</v>
      </c>
      <c r="F22" s="186">
        <v>8753</v>
      </c>
      <c r="G22" s="200">
        <v>8.3041365092647137</v>
      </c>
    </row>
    <row r="23" spans="1:7" s="5" customFormat="1" ht="12.75" x14ac:dyDescent="0.2">
      <c r="A23" s="204" t="s">
        <v>242</v>
      </c>
      <c r="B23" s="205" t="s">
        <v>181</v>
      </c>
      <c r="C23" s="204" t="s">
        <v>255</v>
      </c>
      <c r="D23" s="203">
        <v>8301</v>
      </c>
      <c r="E23" s="186">
        <v>223262</v>
      </c>
      <c r="F23" s="186">
        <v>523</v>
      </c>
      <c r="G23" s="200">
        <v>2.3425392588080372</v>
      </c>
    </row>
    <row r="24" spans="1:7" s="5" customFormat="1" ht="12.75" x14ac:dyDescent="0.2">
      <c r="A24" s="204" t="s">
        <v>258</v>
      </c>
      <c r="B24" s="205" t="s">
        <v>181</v>
      </c>
      <c r="C24" s="204" t="s">
        <v>260</v>
      </c>
      <c r="D24" s="203">
        <v>9001</v>
      </c>
      <c r="E24" s="186">
        <v>374763</v>
      </c>
      <c r="F24" s="186">
        <v>9283</v>
      </c>
      <c r="G24" s="200">
        <v>24.770321509860899</v>
      </c>
    </row>
    <row r="25" spans="1:7" s="5" customFormat="1" ht="12.75" x14ac:dyDescent="0.2">
      <c r="A25" s="204" t="s">
        <v>258</v>
      </c>
      <c r="B25" s="205" t="s">
        <v>181</v>
      </c>
      <c r="C25" s="206" t="s">
        <v>263</v>
      </c>
      <c r="D25" s="203">
        <v>9120</v>
      </c>
      <c r="E25" s="186">
        <v>55002</v>
      </c>
      <c r="F25" s="186">
        <v>561</v>
      </c>
      <c r="G25" s="200">
        <v>10.199629104396204</v>
      </c>
    </row>
    <row r="26" spans="1:7" s="5" customFormat="1" ht="12.75" x14ac:dyDescent="0.2">
      <c r="A26" s="204" t="s">
        <v>258</v>
      </c>
      <c r="B26" s="205" t="s">
        <v>181</v>
      </c>
      <c r="C26" s="206" t="s">
        <v>265</v>
      </c>
      <c r="D26" s="203">
        <v>9201</v>
      </c>
      <c r="E26" s="186">
        <v>55289</v>
      </c>
      <c r="F26" s="186">
        <v>1207</v>
      </c>
      <c r="G26" s="200">
        <v>21.830743909276709</v>
      </c>
    </row>
    <row r="27" spans="1:7" s="5" customFormat="1" ht="12.75" x14ac:dyDescent="0.2">
      <c r="A27" s="204" t="s">
        <v>266</v>
      </c>
      <c r="B27" s="205" t="s">
        <v>181</v>
      </c>
      <c r="C27" s="204" t="s">
        <v>268</v>
      </c>
      <c r="D27" s="203">
        <v>10001</v>
      </c>
      <c r="E27" s="186">
        <v>284581</v>
      </c>
      <c r="F27" s="186">
        <v>4743</v>
      </c>
      <c r="G27" s="200">
        <v>16.666608101032747</v>
      </c>
    </row>
    <row r="28" spans="1:7" s="5" customFormat="1" ht="12.75" x14ac:dyDescent="0.2">
      <c r="A28" s="204" t="s">
        <v>266</v>
      </c>
      <c r="B28" s="205" t="s">
        <v>181</v>
      </c>
      <c r="C28" s="206" t="s">
        <v>272</v>
      </c>
      <c r="D28" s="203">
        <v>10201</v>
      </c>
      <c r="E28" s="186">
        <v>48665</v>
      </c>
      <c r="F28" s="186">
        <v>82</v>
      </c>
      <c r="G28" s="200">
        <v>1.6849892119593137</v>
      </c>
    </row>
    <row r="29" spans="1:7" s="5" customFormat="1" ht="12.75" x14ac:dyDescent="0.2">
      <c r="A29" s="204" t="s">
        <v>266</v>
      </c>
      <c r="B29" s="205" t="s">
        <v>181</v>
      </c>
      <c r="C29" s="204" t="s">
        <v>273</v>
      </c>
      <c r="D29" s="203">
        <v>10301</v>
      </c>
      <c r="E29" s="186">
        <v>157630</v>
      </c>
      <c r="F29" s="186">
        <v>963</v>
      </c>
      <c r="G29" s="200">
        <v>6.1092431643722644</v>
      </c>
    </row>
    <row r="30" spans="1:7" s="5" customFormat="1" ht="12.75" x14ac:dyDescent="0.2">
      <c r="A30" s="204" t="s">
        <v>274</v>
      </c>
      <c r="B30" s="205" t="s">
        <v>181</v>
      </c>
      <c r="C30" s="206" t="s">
        <v>275</v>
      </c>
      <c r="D30" s="203">
        <v>11101</v>
      </c>
      <c r="E30" s="186">
        <v>60482</v>
      </c>
      <c r="F30" s="186">
        <v>1307</v>
      </c>
      <c r="G30" s="200">
        <v>21.609735127806619</v>
      </c>
    </row>
    <row r="31" spans="1:7" s="5" customFormat="1" ht="12.75" x14ac:dyDescent="0.2">
      <c r="A31" s="204" t="s">
        <v>276</v>
      </c>
      <c r="B31" s="205" t="s">
        <v>181</v>
      </c>
      <c r="C31" s="204" t="s">
        <v>277</v>
      </c>
      <c r="D31" s="203">
        <v>12101</v>
      </c>
      <c r="E31" s="186">
        <v>128326</v>
      </c>
      <c r="F31" s="186">
        <v>2008</v>
      </c>
      <c r="G31" s="200">
        <v>15.647647398033135</v>
      </c>
    </row>
    <row r="32" spans="1:7" s="5" customFormat="1" ht="12.75" x14ac:dyDescent="0.2">
      <c r="A32" s="204" t="s">
        <v>278</v>
      </c>
      <c r="B32" s="205" t="s">
        <v>280</v>
      </c>
      <c r="C32" s="204" t="s">
        <v>280</v>
      </c>
      <c r="D32" s="203">
        <v>13001</v>
      </c>
      <c r="E32" s="186">
        <v>7139605</v>
      </c>
      <c r="F32" s="186">
        <v>43939</v>
      </c>
      <c r="G32" s="200">
        <v>6.1542620355047655</v>
      </c>
    </row>
    <row r="33" spans="1:7" s="5" customFormat="1" ht="12.75" x14ac:dyDescent="0.2">
      <c r="A33" s="204" t="s">
        <v>278</v>
      </c>
      <c r="B33" s="205" t="s">
        <v>181</v>
      </c>
      <c r="C33" s="204" t="s">
        <v>325</v>
      </c>
      <c r="D33" s="203">
        <v>13501</v>
      </c>
      <c r="E33" s="186">
        <v>116680</v>
      </c>
      <c r="F33" s="186">
        <v>1953</v>
      </c>
      <c r="G33" s="200">
        <v>16.73808707576277</v>
      </c>
    </row>
    <row r="34" spans="1:7" s="5" customFormat="1" ht="12.75" x14ac:dyDescent="0.2">
      <c r="A34" s="204" t="s">
        <v>331</v>
      </c>
      <c r="B34" s="205" t="s">
        <v>181</v>
      </c>
      <c r="C34" s="204" t="s">
        <v>332</v>
      </c>
      <c r="D34" s="203">
        <v>14101</v>
      </c>
      <c r="E34" s="186">
        <v>167861</v>
      </c>
      <c r="F34" s="186">
        <v>3248</v>
      </c>
      <c r="G34" s="200">
        <v>19.349342610850641</v>
      </c>
    </row>
    <row r="35" spans="1:7" s="5" customFormat="1" ht="12.75" x14ac:dyDescent="0.2">
      <c r="A35" s="204" t="s">
        <v>333</v>
      </c>
      <c r="B35" s="205" t="s">
        <v>181</v>
      </c>
      <c r="C35" s="204" t="s">
        <v>334</v>
      </c>
      <c r="D35" s="203">
        <v>15101</v>
      </c>
      <c r="E35" s="186">
        <v>235677</v>
      </c>
      <c r="F35" s="186">
        <v>358</v>
      </c>
      <c r="G35" s="200">
        <v>1.5190281614243222</v>
      </c>
    </row>
    <row r="36" spans="1:7" s="5" customFormat="1" ht="12.75" x14ac:dyDescent="0.2">
      <c r="A36" s="204" t="s">
        <v>335</v>
      </c>
      <c r="B36" s="205" t="s">
        <v>181</v>
      </c>
      <c r="C36" s="204" t="s">
        <v>337</v>
      </c>
      <c r="D36" s="203">
        <v>16101</v>
      </c>
      <c r="E36" s="186">
        <v>211951</v>
      </c>
      <c r="F36" s="186">
        <v>3034</v>
      </c>
      <c r="G36" s="200">
        <v>14.314629324702407</v>
      </c>
    </row>
    <row r="37" spans="1:7" s="5" customFormat="1" ht="12.75" x14ac:dyDescent="0.2">
      <c r="A37" s="204" t="s">
        <v>335</v>
      </c>
      <c r="B37" s="205" t="s">
        <v>181</v>
      </c>
      <c r="C37" s="206" t="s">
        <v>341</v>
      </c>
      <c r="D37" s="203">
        <v>16301</v>
      </c>
      <c r="E37" s="186">
        <v>53085</v>
      </c>
      <c r="F37" s="186">
        <v>1135</v>
      </c>
      <c r="G37" s="200">
        <v>21.380804370349438</v>
      </c>
    </row>
  </sheetData>
  <mergeCells count="1">
    <mergeCell ref="B1:G1"/>
  </mergeCells>
  <hyperlinks>
    <hyperlink ref="H1" location="INDICE!A1" display="INDICE" xr:uid="{00000000-0004-0000-3100-000000000000}"/>
    <hyperlink ref="H2" location="Matriz_Estadisticas!A1" display="ESTADÍSTICAS" xr:uid="{00000000-0004-0000-3100-000001000000}"/>
  </hyperlinks>
  <pageMargins left="0.7" right="0.7" top="0.75" bottom="0.75" header="0.3" footer="0.3"/>
  <pageSetup orientation="portrait" horizontalDpi="4294967293" verticalDpi="4294967293" r:id="rId1"/>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pageSetUpPr fitToPage="1"/>
  </sheetPr>
  <dimension ref="A1:C37"/>
  <sheetViews>
    <sheetView zoomScaleNormal="100" workbookViewId="0"/>
  </sheetViews>
  <sheetFormatPr baseColWidth="10" defaultColWidth="96.42578125" defaultRowHeight="12.75" x14ac:dyDescent="0.25"/>
  <cols>
    <col min="1" max="1" width="44.42578125" style="10" bestFit="1" customWidth="1"/>
    <col min="2" max="2" width="100.7109375" style="10" customWidth="1"/>
    <col min="3" max="4" width="11.7109375" style="10" customWidth="1"/>
    <col min="5" max="16384" width="96.42578125" style="10"/>
  </cols>
  <sheetData>
    <row r="1" spans="1:3" ht="15" x14ac:dyDescent="0.25">
      <c r="A1" s="679" t="s">
        <v>401</v>
      </c>
      <c r="B1" s="679" t="s">
        <v>1043</v>
      </c>
      <c r="C1" s="6" t="s">
        <v>144</v>
      </c>
    </row>
    <row r="2" spans="1:3" ht="15" customHeight="1" x14ac:dyDescent="0.25">
      <c r="A2" s="415" t="s">
        <v>8</v>
      </c>
      <c r="B2" s="427" t="s">
        <v>134</v>
      </c>
    </row>
    <row r="3" spans="1:3" ht="15" customHeight="1" x14ac:dyDescent="0.25">
      <c r="A3" s="415" t="s">
        <v>6</v>
      </c>
      <c r="B3" s="427" t="s">
        <v>132</v>
      </c>
    </row>
    <row r="4" spans="1:3" ht="15" customHeight="1" x14ac:dyDescent="0.25">
      <c r="A4" s="415" t="s">
        <v>370</v>
      </c>
      <c r="B4" s="427" t="s">
        <v>133</v>
      </c>
    </row>
    <row r="5" spans="1:3" ht="15" customHeight="1" x14ac:dyDescent="0.25">
      <c r="A5" s="415" t="s">
        <v>11</v>
      </c>
      <c r="B5" s="427" t="s">
        <v>1044</v>
      </c>
    </row>
    <row r="6" spans="1:3" ht="15" customHeight="1" x14ac:dyDescent="0.25">
      <c r="A6" s="415" t="s">
        <v>145</v>
      </c>
      <c r="B6" s="427" t="s">
        <v>404</v>
      </c>
    </row>
    <row r="7" spans="1:3" ht="15" customHeight="1" x14ac:dyDescent="0.25">
      <c r="A7" s="415" t="s">
        <v>9</v>
      </c>
      <c r="B7" s="427" t="s">
        <v>405</v>
      </c>
    </row>
    <row r="8" spans="1:3" ht="15" customHeight="1" x14ac:dyDescent="0.25">
      <c r="A8" s="415" t="s">
        <v>371</v>
      </c>
      <c r="B8" s="322">
        <v>2015</v>
      </c>
    </row>
    <row r="9" spans="1:3" ht="15" customHeight="1" x14ac:dyDescent="0.25">
      <c r="A9" s="415" t="s">
        <v>372</v>
      </c>
      <c r="B9" s="315" t="s">
        <v>15</v>
      </c>
    </row>
    <row r="10" spans="1:3" ht="63.75" x14ac:dyDescent="0.25">
      <c r="A10" s="209" t="s">
        <v>373</v>
      </c>
      <c r="B10" s="316" t="s">
        <v>1045</v>
      </c>
    </row>
    <row r="11" spans="1:3" ht="15" customHeight="1" x14ac:dyDescent="0.25">
      <c r="A11" s="415" t="s">
        <v>374</v>
      </c>
      <c r="B11" s="315" t="s">
        <v>1030</v>
      </c>
    </row>
    <row r="12" spans="1:3" ht="15" customHeight="1" x14ac:dyDescent="0.25">
      <c r="A12" s="415" t="s">
        <v>375</v>
      </c>
      <c r="B12" s="315" t="s">
        <v>1031</v>
      </c>
    </row>
    <row r="13" spans="1:3" ht="15" customHeight="1" x14ac:dyDescent="0.25">
      <c r="A13" s="415" t="s">
        <v>376</v>
      </c>
      <c r="B13" s="315" t="s">
        <v>1031</v>
      </c>
    </row>
    <row r="14" spans="1:3" ht="15" customHeight="1" x14ac:dyDescent="0.25">
      <c r="A14" s="415" t="s">
        <v>146</v>
      </c>
      <c r="B14" s="315" t="s">
        <v>1032</v>
      </c>
    </row>
    <row r="15" spans="1:3" ht="15" customHeight="1" x14ac:dyDescent="0.25">
      <c r="A15" s="415" t="s">
        <v>377</v>
      </c>
      <c r="B15" s="320">
        <v>43096</v>
      </c>
    </row>
    <row r="16" spans="1:3" ht="15" customHeight="1" x14ac:dyDescent="0.25">
      <c r="A16" s="415" t="s">
        <v>378</v>
      </c>
      <c r="B16" s="320">
        <v>43676</v>
      </c>
    </row>
    <row r="17" spans="1:2" ht="15" customHeight="1" x14ac:dyDescent="0.25">
      <c r="A17" s="415" t="s">
        <v>379</v>
      </c>
      <c r="B17" s="427" t="s">
        <v>1033</v>
      </c>
    </row>
    <row r="18" spans="1:2" ht="15" customHeight="1" x14ac:dyDescent="0.25">
      <c r="A18" s="415" t="s">
        <v>380</v>
      </c>
      <c r="B18" s="427" t="s">
        <v>1034</v>
      </c>
    </row>
    <row r="19" spans="1:2" ht="15" customHeight="1" x14ac:dyDescent="0.25">
      <c r="A19" s="415" t="s">
        <v>381</v>
      </c>
      <c r="B19" s="427" t="s">
        <v>1001</v>
      </c>
    </row>
    <row r="20" spans="1:2" ht="15" customHeight="1" x14ac:dyDescent="0.25">
      <c r="A20" s="415" t="s">
        <v>382</v>
      </c>
      <c r="B20" s="427" t="s">
        <v>462</v>
      </c>
    </row>
    <row r="21" spans="1:2" ht="15" customHeight="1" x14ac:dyDescent="0.25">
      <c r="A21" s="415" t="s">
        <v>385</v>
      </c>
      <c r="B21" s="427" t="s">
        <v>1035</v>
      </c>
    </row>
    <row r="22" spans="1:2" ht="15" customHeight="1" x14ac:dyDescent="0.25">
      <c r="A22" s="415" t="s">
        <v>386</v>
      </c>
      <c r="B22" s="427" t="s">
        <v>1046</v>
      </c>
    </row>
    <row r="23" spans="1:2" ht="15" customHeight="1" x14ac:dyDescent="0.2">
      <c r="A23" s="415" t="s">
        <v>418</v>
      </c>
      <c r="B23" s="612" t="s">
        <v>1037</v>
      </c>
    </row>
    <row r="24" spans="1:2" ht="15" customHeight="1" x14ac:dyDescent="0.25">
      <c r="A24" s="415" t="s">
        <v>387</v>
      </c>
      <c r="B24" s="252">
        <v>2015</v>
      </c>
    </row>
    <row r="25" spans="1:2" ht="15" customHeight="1" x14ac:dyDescent="0.25">
      <c r="A25" s="415" t="s">
        <v>388</v>
      </c>
      <c r="B25" s="427" t="s">
        <v>15</v>
      </c>
    </row>
    <row r="26" spans="1:2" ht="15" customHeight="1" x14ac:dyDescent="0.25">
      <c r="A26" s="415" t="s">
        <v>389</v>
      </c>
      <c r="B26" s="427" t="s">
        <v>1038</v>
      </c>
    </row>
    <row r="27" spans="1:2" ht="15" customHeight="1" x14ac:dyDescent="0.25">
      <c r="A27" s="415" t="s">
        <v>390</v>
      </c>
      <c r="B27" s="427" t="s">
        <v>417</v>
      </c>
    </row>
    <row r="28" spans="1:2" ht="15" customHeight="1" x14ac:dyDescent="0.2">
      <c r="A28" s="415" t="s">
        <v>422</v>
      </c>
      <c r="B28" s="612" t="s">
        <v>1047</v>
      </c>
    </row>
    <row r="29" spans="1:2" ht="15" customHeight="1" x14ac:dyDescent="0.25">
      <c r="A29" s="415" t="s">
        <v>391</v>
      </c>
      <c r="B29" s="322">
        <v>2015</v>
      </c>
    </row>
    <row r="30" spans="1:2" ht="15" customHeight="1" x14ac:dyDescent="0.25">
      <c r="A30" s="415" t="s">
        <v>392</v>
      </c>
      <c r="B30" s="427" t="s">
        <v>453</v>
      </c>
    </row>
    <row r="31" spans="1:2" ht="15" customHeight="1" x14ac:dyDescent="0.25">
      <c r="A31" s="415" t="s">
        <v>393</v>
      </c>
      <c r="B31" s="427"/>
    </row>
    <row r="32" spans="1:2" ht="15" customHeight="1" x14ac:dyDescent="0.25">
      <c r="A32" s="415" t="s">
        <v>394</v>
      </c>
      <c r="B32" s="427"/>
    </row>
    <row r="33" spans="1:2" ht="15" customHeight="1" x14ac:dyDescent="0.25">
      <c r="A33" s="415" t="s">
        <v>423</v>
      </c>
      <c r="B33" s="427"/>
    </row>
    <row r="34" spans="1:2" ht="15" customHeight="1" x14ac:dyDescent="0.25">
      <c r="A34" s="415" t="s">
        <v>395</v>
      </c>
      <c r="B34" s="427"/>
    </row>
    <row r="35" spans="1:2" ht="15" customHeight="1" x14ac:dyDescent="0.25">
      <c r="A35" s="415" t="s">
        <v>396</v>
      </c>
      <c r="B35" s="427"/>
    </row>
    <row r="36" spans="1:2" ht="15" customHeight="1" x14ac:dyDescent="0.25">
      <c r="A36" s="415" t="s">
        <v>383</v>
      </c>
      <c r="B36" s="400" t="s">
        <v>558</v>
      </c>
    </row>
    <row r="37" spans="1:2" ht="15" customHeight="1" x14ac:dyDescent="0.25">
      <c r="A37" s="432" t="s">
        <v>384</v>
      </c>
      <c r="B37" s="400" t="s">
        <v>135</v>
      </c>
    </row>
  </sheetData>
  <hyperlinks>
    <hyperlink ref="C1" location="INDICE!A1" display="INDICE" xr:uid="{00000000-0004-0000-3200-000000000000}"/>
  </hyperlinks>
  <pageMargins left="0.7" right="0.7" top="0.75" bottom="0.75" header="0.3" footer="0.3"/>
  <pageSetup scale="71" fitToHeight="0" orientation="portrait" horizontalDpi="4294967293" verticalDpi="4294967293" r:id="rId1"/>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dimension ref="A1:H37"/>
  <sheetViews>
    <sheetView workbookViewId="0"/>
  </sheetViews>
  <sheetFormatPr baseColWidth="10" defaultColWidth="11.42578125" defaultRowHeight="15" x14ac:dyDescent="0.25"/>
  <cols>
    <col min="1" max="1" width="17.28515625" bestFit="1" customWidth="1"/>
    <col min="2" max="2" width="17.28515625" style="402" customWidth="1"/>
    <col min="3" max="3" width="26.85546875" bestFit="1" customWidth="1"/>
    <col min="4" max="4" width="22.140625" bestFit="1" customWidth="1"/>
    <col min="5" max="5" width="14.140625" style="181" bestFit="1" customWidth="1"/>
    <col min="6" max="6" width="36.42578125" style="181" bestFit="1" customWidth="1"/>
    <col min="7" max="7" width="71" bestFit="1" customWidth="1"/>
    <col min="8" max="8" width="13.140625" bestFit="1" customWidth="1"/>
  </cols>
  <sheetData>
    <row r="1" spans="1:8" ht="15" customHeight="1" x14ac:dyDescent="0.25">
      <c r="A1" s="124" t="s">
        <v>134</v>
      </c>
      <c r="B1" s="737" t="s">
        <v>1044</v>
      </c>
      <c r="C1" s="738"/>
      <c r="D1" s="738"/>
      <c r="E1" s="738"/>
      <c r="F1" s="738"/>
      <c r="G1" s="739"/>
      <c r="H1" s="6" t="s">
        <v>144</v>
      </c>
    </row>
    <row r="2" spans="1:8" x14ac:dyDescent="0.25">
      <c r="A2" s="255" t="s">
        <v>174</v>
      </c>
      <c r="B2" s="255" t="s">
        <v>176</v>
      </c>
      <c r="C2" s="255" t="s">
        <v>177</v>
      </c>
      <c r="D2" s="255" t="s">
        <v>178</v>
      </c>
      <c r="E2" s="255" t="s">
        <v>1048</v>
      </c>
      <c r="F2" s="255" t="s">
        <v>1049</v>
      </c>
      <c r="G2" s="255" t="s">
        <v>1050</v>
      </c>
      <c r="H2" s="6" t="s">
        <v>432</v>
      </c>
    </row>
    <row r="3" spans="1:8" s="5" customFormat="1" ht="12.75" x14ac:dyDescent="0.2">
      <c r="A3" s="204" t="s">
        <v>179</v>
      </c>
      <c r="B3" s="205" t="s">
        <v>181</v>
      </c>
      <c r="C3" s="204" t="s">
        <v>182</v>
      </c>
      <c r="D3" s="203">
        <v>1001</v>
      </c>
      <c r="E3" s="270">
        <v>310265</v>
      </c>
      <c r="F3" s="290">
        <v>2722</v>
      </c>
      <c r="G3" s="198">
        <v>8.77</v>
      </c>
    </row>
    <row r="4" spans="1:8" s="5" customFormat="1" ht="12.75" x14ac:dyDescent="0.2">
      <c r="A4" s="204" t="s">
        <v>184</v>
      </c>
      <c r="B4" s="205" t="s">
        <v>181</v>
      </c>
      <c r="C4" s="204" t="s">
        <v>184</v>
      </c>
      <c r="D4" s="203">
        <v>2101</v>
      </c>
      <c r="E4" s="270">
        <v>378244</v>
      </c>
      <c r="F4" s="290">
        <v>4962</v>
      </c>
      <c r="G4" s="198">
        <v>13.11</v>
      </c>
    </row>
    <row r="5" spans="1:8" s="5" customFormat="1" ht="12.75" x14ac:dyDescent="0.2">
      <c r="A5" s="204" t="s">
        <v>184</v>
      </c>
      <c r="B5" s="205" t="s">
        <v>181</v>
      </c>
      <c r="C5" s="204" t="s">
        <v>186</v>
      </c>
      <c r="D5" s="203">
        <v>2201</v>
      </c>
      <c r="E5" s="270">
        <v>176459</v>
      </c>
      <c r="F5" s="290">
        <v>1965</v>
      </c>
      <c r="G5" s="198">
        <v>11.13</v>
      </c>
    </row>
    <row r="6" spans="1:8" s="5" customFormat="1" ht="12.75" x14ac:dyDescent="0.2">
      <c r="A6" s="204" t="s">
        <v>187</v>
      </c>
      <c r="B6" s="205" t="s">
        <v>181</v>
      </c>
      <c r="C6" s="204" t="s">
        <v>189</v>
      </c>
      <c r="D6" s="203">
        <v>3001</v>
      </c>
      <c r="E6" s="270">
        <v>189425</v>
      </c>
      <c r="F6" s="290">
        <v>696</v>
      </c>
      <c r="G6" s="198">
        <v>3.67</v>
      </c>
    </row>
    <row r="7" spans="1:8" s="5" customFormat="1" ht="12.75" x14ac:dyDescent="0.2">
      <c r="A7" s="204" t="s">
        <v>187</v>
      </c>
      <c r="B7" s="205" t="s">
        <v>181</v>
      </c>
      <c r="C7" s="206" t="s">
        <v>192</v>
      </c>
      <c r="D7" s="203">
        <v>3301</v>
      </c>
      <c r="E7" s="270">
        <v>53087</v>
      </c>
      <c r="F7" s="290">
        <v>424</v>
      </c>
      <c r="G7" s="198">
        <v>7.98</v>
      </c>
    </row>
    <row r="8" spans="1:8" s="5" customFormat="1" ht="12.75" x14ac:dyDescent="0.2">
      <c r="A8" s="204" t="s">
        <v>193</v>
      </c>
      <c r="B8" s="205" t="s">
        <v>181</v>
      </c>
      <c r="C8" s="204" t="s">
        <v>195</v>
      </c>
      <c r="D8" s="203">
        <v>4001</v>
      </c>
      <c r="E8" s="270">
        <v>448381</v>
      </c>
      <c r="F8" s="290">
        <v>3509</v>
      </c>
      <c r="G8" s="198">
        <v>7.82</v>
      </c>
    </row>
    <row r="9" spans="1:8" s="5" customFormat="1" ht="12.75" x14ac:dyDescent="0.2">
      <c r="A9" s="204" t="s">
        <v>193</v>
      </c>
      <c r="B9" s="205" t="s">
        <v>181</v>
      </c>
      <c r="C9" s="204" t="s">
        <v>198</v>
      </c>
      <c r="D9" s="203">
        <v>4301</v>
      </c>
      <c r="E9" s="270">
        <v>120469</v>
      </c>
      <c r="F9" s="290">
        <v>489</v>
      </c>
      <c r="G9" s="198">
        <v>4.05</v>
      </c>
    </row>
    <row r="10" spans="1:8" s="5" customFormat="1" ht="12.75" x14ac:dyDescent="0.2">
      <c r="A10" s="204" t="s">
        <v>199</v>
      </c>
      <c r="B10" s="205" t="s">
        <v>200</v>
      </c>
      <c r="C10" s="204" t="s">
        <v>200</v>
      </c>
      <c r="D10" s="203">
        <v>5001</v>
      </c>
      <c r="E10" s="270">
        <v>1109860</v>
      </c>
      <c r="F10" s="290">
        <v>8870</v>
      </c>
      <c r="G10" s="198">
        <v>7.99</v>
      </c>
    </row>
    <row r="11" spans="1:8" s="5" customFormat="1" ht="12.75" x14ac:dyDescent="0.2">
      <c r="A11" s="204" t="s">
        <v>199</v>
      </c>
      <c r="B11" s="205" t="s">
        <v>181</v>
      </c>
      <c r="C11" s="206" t="s">
        <v>207</v>
      </c>
      <c r="D11" s="203">
        <v>5301</v>
      </c>
      <c r="E11" s="270">
        <v>86521</v>
      </c>
      <c r="F11" s="290">
        <v>1161</v>
      </c>
      <c r="G11" s="198">
        <v>13.41</v>
      </c>
    </row>
    <row r="12" spans="1:8" s="5" customFormat="1" ht="12.75" x14ac:dyDescent="0.2">
      <c r="A12" s="204" t="s">
        <v>199</v>
      </c>
      <c r="B12" s="205" t="s">
        <v>181</v>
      </c>
      <c r="C12" s="206" t="s">
        <v>210</v>
      </c>
      <c r="D12" s="203">
        <v>5501</v>
      </c>
      <c r="E12" s="270">
        <v>185949</v>
      </c>
      <c r="F12" s="290">
        <v>2595</v>
      </c>
      <c r="G12" s="198">
        <v>13.95</v>
      </c>
    </row>
    <row r="13" spans="1:8" s="5" customFormat="1" ht="12.75" x14ac:dyDescent="0.2">
      <c r="A13" s="204" t="s">
        <v>199</v>
      </c>
      <c r="B13" s="205" t="s">
        <v>181</v>
      </c>
      <c r="C13" s="204" t="s">
        <v>215</v>
      </c>
      <c r="D13" s="203">
        <v>5601</v>
      </c>
      <c r="E13" s="270">
        <v>126276</v>
      </c>
      <c r="F13" s="290">
        <v>3299</v>
      </c>
      <c r="G13" s="198">
        <v>26.12</v>
      </c>
    </row>
    <row r="14" spans="1:8" s="5" customFormat="1" ht="12.75" x14ac:dyDescent="0.2">
      <c r="A14" s="204" t="s">
        <v>199</v>
      </c>
      <c r="B14" s="205" t="s">
        <v>181</v>
      </c>
      <c r="C14" s="206" t="s">
        <v>219</v>
      </c>
      <c r="D14" s="203">
        <v>5701</v>
      </c>
      <c r="E14" s="270">
        <v>73842</v>
      </c>
      <c r="F14" s="290">
        <v>1047</v>
      </c>
      <c r="G14" s="198">
        <v>14.17</v>
      </c>
    </row>
    <row r="15" spans="1:8" s="5" customFormat="1" ht="12.75" x14ac:dyDescent="0.2">
      <c r="A15" s="204" t="s">
        <v>225</v>
      </c>
      <c r="B15" s="205" t="s">
        <v>181</v>
      </c>
      <c r="C15" s="204" t="s">
        <v>227</v>
      </c>
      <c r="D15" s="203">
        <v>6001</v>
      </c>
      <c r="E15" s="270">
        <v>285054</v>
      </c>
      <c r="F15" s="290">
        <v>4868</v>
      </c>
      <c r="G15" s="198">
        <v>17.07</v>
      </c>
    </row>
    <row r="16" spans="1:8" s="5" customFormat="1" ht="12.75" x14ac:dyDescent="0.2">
      <c r="A16" s="204" t="s">
        <v>225</v>
      </c>
      <c r="B16" s="205" t="s">
        <v>181</v>
      </c>
      <c r="C16" s="206" t="s">
        <v>230</v>
      </c>
      <c r="D16" s="203">
        <v>6115</v>
      </c>
      <c r="E16" s="270">
        <v>61102</v>
      </c>
      <c r="F16" s="290">
        <v>1103</v>
      </c>
      <c r="G16" s="198">
        <v>18.05</v>
      </c>
    </row>
    <row r="17" spans="1:7" s="5" customFormat="1" ht="12.75" x14ac:dyDescent="0.2">
      <c r="A17" s="204" t="s">
        <v>225</v>
      </c>
      <c r="B17" s="205" t="s">
        <v>181</v>
      </c>
      <c r="C17" s="206" t="s">
        <v>232</v>
      </c>
      <c r="D17" s="203">
        <v>6301</v>
      </c>
      <c r="E17" s="270">
        <v>73586</v>
      </c>
      <c r="F17" s="290">
        <v>263</v>
      </c>
      <c r="G17" s="198">
        <v>3.57</v>
      </c>
    </row>
    <row r="18" spans="1:7" s="5" customFormat="1" ht="12.75" x14ac:dyDescent="0.2">
      <c r="A18" s="204" t="s">
        <v>233</v>
      </c>
      <c r="B18" s="205" t="s">
        <v>181</v>
      </c>
      <c r="C18" s="204" t="s">
        <v>235</v>
      </c>
      <c r="D18" s="203">
        <v>7001</v>
      </c>
      <c r="E18" s="270">
        <v>282673</v>
      </c>
      <c r="F18" s="290">
        <v>4979</v>
      </c>
      <c r="G18" s="198">
        <v>17.61</v>
      </c>
    </row>
    <row r="19" spans="1:7" s="5" customFormat="1" ht="12.75" x14ac:dyDescent="0.2">
      <c r="A19" s="204" t="s">
        <v>233</v>
      </c>
      <c r="B19" s="205" t="s">
        <v>181</v>
      </c>
      <c r="C19" s="206" t="s">
        <v>236</v>
      </c>
      <c r="D19" s="203">
        <v>7102</v>
      </c>
      <c r="E19" s="270">
        <v>50754</v>
      </c>
      <c r="F19" s="290">
        <v>669</v>
      </c>
      <c r="G19" s="198">
        <v>13.18</v>
      </c>
    </row>
    <row r="20" spans="1:7" s="5" customFormat="1" ht="12.75" x14ac:dyDescent="0.2">
      <c r="A20" s="204" t="s">
        <v>233</v>
      </c>
      <c r="B20" s="205" t="s">
        <v>181</v>
      </c>
      <c r="C20" s="204" t="s">
        <v>238</v>
      </c>
      <c r="D20" s="203">
        <v>7301</v>
      </c>
      <c r="E20" s="270">
        <v>169181</v>
      </c>
      <c r="F20" s="290">
        <v>3969</v>
      </c>
      <c r="G20" s="198">
        <v>23.46</v>
      </c>
    </row>
    <row r="21" spans="1:7" s="5" customFormat="1" ht="12.75" x14ac:dyDescent="0.2">
      <c r="A21" s="204" t="s">
        <v>233</v>
      </c>
      <c r="B21" s="205" t="s">
        <v>181</v>
      </c>
      <c r="C21" s="206" t="s">
        <v>241</v>
      </c>
      <c r="D21" s="203">
        <v>7401</v>
      </c>
      <c r="E21" s="270">
        <v>91030</v>
      </c>
      <c r="F21" s="290">
        <v>1920</v>
      </c>
      <c r="G21" s="198">
        <v>21.09</v>
      </c>
    </row>
    <row r="22" spans="1:7" s="5" customFormat="1" ht="12.75" x14ac:dyDescent="0.2">
      <c r="A22" s="204" t="s">
        <v>242</v>
      </c>
      <c r="B22" s="205" t="s">
        <v>244</v>
      </c>
      <c r="C22" s="204" t="s">
        <v>244</v>
      </c>
      <c r="D22" s="203">
        <v>8001</v>
      </c>
      <c r="E22" s="270">
        <v>1054053</v>
      </c>
      <c r="F22" s="290">
        <v>10946</v>
      </c>
      <c r="G22" s="198">
        <v>10.38</v>
      </c>
    </row>
    <row r="23" spans="1:7" s="5" customFormat="1" ht="12.75" x14ac:dyDescent="0.2">
      <c r="A23" s="204" t="s">
        <v>242</v>
      </c>
      <c r="B23" s="205" t="s">
        <v>181</v>
      </c>
      <c r="C23" s="204" t="s">
        <v>255</v>
      </c>
      <c r="D23" s="203">
        <v>8301</v>
      </c>
      <c r="E23" s="270">
        <v>223262</v>
      </c>
      <c r="F23" s="290">
        <v>702</v>
      </c>
      <c r="G23" s="198">
        <v>3.14</v>
      </c>
    </row>
    <row r="24" spans="1:7" s="5" customFormat="1" ht="12.75" x14ac:dyDescent="0.2">
      <c r="A24" s="204" t="s">
        <v>258</v>
      </c>
      <c r="B24" s="205" t="s">
        <v>181</v>
      </c>
      <c r="C24" s="204" t="s">
        <v>260</v>
      </c>
      <c r="D24" s="203">
        <v>9001</v>
      </c>
      <c r="E24" s="270">
        <v>374763</v>
      </c>
      <c r="F24" s="290">
        <v>10432</v>
      </c>
      <c r="G24" s="198">
        <v>27.83</v>
      </c>
    </row>
    <row r="25" spans="1:7" s="5" customFormat="1" ht="12.75" x14ac:dyDescent="0.2">
      <c r="A25" s="204" t="s">
        <v>258</v>
      </c>
      <c r="B25" s="205" t="s">
        <v>181</v>
      </c>
      <c r="C25" s="206" t="s">
        <v>263</v>
      </c>
      <c r="D25" s="203">
        <v>9120</v>
      </c>
      <c r="E25" s="270">
        <v>55002</v>
      </c>
      <c r="F25" s="290">
        <v>755</v>
      </c>
      <c r="G25" s="198">
        <v>13.72</v>
      </c>
    </row>
    <row r="26" spans="1:7" s="5" customFormat="1" ht="12.75" x14ac:dyDescent="0.2">
      <c r="A26" s="204" t="s">
        <v>258</v>
      </c>
      <c r="B26" s="205" t="s">
        <v>181</v>
      </c>
      <c r="C26" s="206" t="s">
        <v>265</v>
      </c>
      <c r="D26" s="203">
        <v>9201</v>
      </c>
      <c r="E26" s="270">
        <v>55289</v>
      </c>
      <c r="F26" s="290">
        <v>1275</v>
      </c>
      <c r="G26" s="198">
        <v>23.06</v>
      </c>
    </row>
    <row r="27" spans="1:7" s="5" customFormat="1" ht="12.75" x14ac:dyDescent="0.2">
      <c r="A27" s="204" t="s">
        <v>266</v>
      </c>
      <c r="B27" s="205" t="s">
        <v>181</v>
      </c>
      <c r="C27" s="204" t="s">
        <v>268</v>
      </c>
      <c r="D27" s="203">
        <v>10001</v>
      </c>
      <c r="E27" s="270">
        <v>284581</v>
      </c>
      <c r="F27" s="290">
        <v>5534</v>
      </c>
      <c r="G27" s="198">
        <v>19.440000000000001</v>
      </c>
    </row>
    <row r="28" spans="1:7" s="5" customFormat="1" ht="12.75" x14ac:dyDescent="0.2">
      <c r="A28" s="204" t="s">
        <v>266</v>
      </c>
      <c r="B28" s="205" t="s">
        <v>181</v>
      </c>
      <c r="C28" s="206" t="s">
        <v>272</v>
      </c>
      <c r="D28" s="203">
        <v>10201</v>
      </c>
      <c r="E28" s="270">
        <v>48665</v>
      </c>
      <c r="F28" s="290">
        <v>120</v>
      </c>
      <c r="G28" s="198">
        <v>2.46</v>
      </c>
    </row>
    <row r="29" spans="1:7" s="5" customFormat="1" ht="12.75" x14ac:dyDescent="0.2">
      <c r="A29" s="204" t="s">
        <v>266</v>
      </c>
      <c r="B29" s="205" t="s">
        <v>181</v>
      </c>
      <c r="C29" s="204" t="s">
        <v>273</v>
      </c>
      <c r="D29" s="203">
        <v>10301</v>
      </c>
      <c r="E29" s="270">
        <v>157630</v>
      </c>
      <c r="F29" s="290">
        <v>1348</v>
      </c>
      <c r="G29" s="198">
        <v>8.5500000000000007</v>
      </c>
    </row>
    <row r="30" spans="1:7" s="5" customFormat="1" ht="12.75" x14ac:dyDescent="0.2">
      <c r="A30" s="204" t="s">
        <v>274</v>
      </c>
      <c r="B30" s="205" t="s">
        <v>181</v>
      </c>
      <c r="C30" s="206" t="s">
        <v>275</v>
      </c>
      <c r="D30" s="203">
        <v>11101</v>
      </c>
      <c r="E30" s="270">
        <v>60482</v>
      </c>
      <c r="F30" s="290">
        <v>1535</v>
      </c>
      <c r="G30" s="198">
        <v>25.37</v>
      </c>
    </row>
    <row r="31" spans="1:7" s="5" customFormat="1" ht="12.75" x14ac:dyDescent="0.2">
      <c r="A31" s="204" t="s">
        <v>276</v>
      </c>
      <c r="B31" s="205" t="s">
        <v>181</v>
      </c>
      <c r="C31" s="204" t="s">
        <v>277</v>
      </c>
      <c r="D31" s="203">
        <v>12101</v>
      </c>
      <c r="E31" s="270">
        <v>128326</v>
      </c>
      <c r="F31" s="290">
        <v>2432</v>
      </c>
      <c r="G31" s="198">
        <v>18.95</v>
      </c>
    </row>
    <row r="32" spans="1:7" s="5" customFormat="1" ht="12.75" x14ac:dyDescent="0.2">
      <c r="A32" s="204" t="s">
        <v>278</v>
      </c>
      <c r="B32" s="205" t="s">
        <v>280</v>
      </c>
      <c r="C32" s="204" t="s">
        <v>280</v>
      </c>
      <c r="D32" s="203">
        <v>13001</v>
      </c>
      <c r="E32" s="270">
        <v>7139605</v>
      </c>
      <c r="F32" s="290">
        <v>55257</v>
      </c>
      <c r="G32" s="198">
        <v>7.73</v>
      </c>
    </row>
    <row r="33" spans="1:7" s="5" customFormat="1" ht="12.75" x14ac:dyDescent="0.2">
      <c r="A33" s="204" t="s">
        <v>278</v>
      </c>
      <c r="B33" s="205" t="s">
        <v>181</v>
      </c>
      <c r="C33" s="204" t="s">
        <v>325</v>
      </c>
      <c r="D33" s="203">
        <v>13501</v>
      </c>
      <c r="E33" s="270">
        <v>116680</v>
      </c>
      <c r="F33" s="290">
        <v>2191</v>
      </c>
      <c r="G33" s="198">
        <v>18.77</v>
      </c>
    </row>
    <row r="34" spans="1:7" s="5" customFormat="1" ht="12.75" x14ac:dyDescent="0.2">
      <c r="A34" s="204" t="s">
        <v>331</v>
      </c>
      <c r="B34" s="205" t="s">
        <v>181</v>
      </c>
      <c r="C34" s="204" t="s">
        <v>332</v>
      </c>
      <c r="D34" s="203">
        <v>14101</v>
      </c>
      <c r="E34" s="270">
        <v>167861</v>
      </c>
      <c r="F34" s="290">
        <v>3915</v>
      </c>
      <c r="G34" s="198">
        <v>23.32</v>
      </c>
    </row>
    <row r="35" spans="1:7" s="5" customFormat="1" ht="12.75" x14ac:dyDescent="0.2">
      <c r="A35" s="204" t="s">
        <v>333</v>
      </c>
      <c r="B35" s="205" t="s">
        <v>181</v>
      </c>
      <c r="C35" s="204" t="s">
        <v>334</v>
      </c>
      <c r="D35" s="203">
        <v>15101</v>
      </c>
      <c r="E35" s="270">
        <v>235677</v>
      </c>
      <c r="F35" s="290">
        <v>869</v>
      </c>
      <c r="G35" s="198">
        <v>3.68</v>
      </c>
    </row>
    <row r="36" spans="1:7" s="5" customFormat="1" ht="12.75" x14ac:dyDescent="0.2">
      <c r="A36" s="204" t="s">
        <v>335</v>
      </c>
      <c r="B36" s="205" t="s">
        <v>181</v>
      </c>
      <c r="C36" s="204" t="s">
        <v>337</v>
      </c>
      <c r="D36" s="203">
        <v>16101</v>
      </c>
      <c r="E36" s="270">
        <v>211951</v>
      </c>
      <c r="F36" s="290">
        <v>3297</v>
      </c>
      <c r="G36" s="198">
        <v>15.55</v>
      </c>
    </row>
    <row r="37" spans="1:7" s="5" customFormat="1" ht="12.75" x14ac:dyDescent="0.2">
      <c r="A37" s="204" t="s">
        <v>335</v>
      </c>
      <c r="B37" s="205" t="s">
        <v>181</v>
      </c>
      <c r="C37" s="206" t="s">
        <v>341</v>
      </c>
      <c r="D37" s="203">
        <v>16301</v>
      </c>
      <c r="E37" s="270">
        <v>53085</v>
      </c>
      <c r="F37" s="290">
        <v>1306</v>
      </c>
      <c r="G37" s="198">
        <v>24.6</v>
      </c>
    </row>
  </sheetData>
  <mergeCells count="1">
    <mergeCell ref="B1:G1"/>
  </mergeCells>
  <hyperlinks>
    <hyperlink ref="H1" location="INDICE!A1" display="INDICE" xr:uid="{00000000-0004-0000-3300-000000000000}"/>
    <hyperlink ref="H2" location="Matriz_Estadisticas!A1" display="ESTADÍSTICAS" xr:uid="{00000000-0004-0000-3300-000001000000}"/>
  </hyperlinks>
  <pageMargins left="0.7" right="0.7" top="0.75" bottom="0.75" header="0.3" footer="0.3"/>
  <pageSetup orientation="portrait" horizontalDpi="4294967293" verticalDpi="4294967293"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dimension ref="A1:T37"/>
  <sheetViews>
    <sheetView workbookViewId="0"/>
  </sheetViews>
  <sheetFormatPr baseColWidth="10" defaultColWidth="11.42578125" defaultRowHeight="15" x14ac:dyDescent="0.25"/>
  <cols>
    <col min="1" max="1" width="44.42578125" style="51" bestFit="1" customWidth="1"/>
    <col min="2" max="2" width="100.7109375" style="51" customWidth="1"/>
    <col min="3" max="3" width="7" style="53" bestFit="1" customWidth="1"/>
    <col min="4" max="16384" width="11.42578125" style="53"/>
  </cols>
  <sheetData>
    <row r="1" spans="1:20" x14ac:dyDescent="0.25">
      <c r="A1" s="679" t="s">
        <v>401</v>
      </c>
      <c r="B1" s="679" t="s">
        <v>402</v>
      </c>
      <c r="C1" s="6" t="s">
        <v>144</v>
      </c>
      <c r="D1" s="51"/>
      <c r="E1" s="51"/>
      <c r="F1" s="51"/>
      <c r="G1" s="51"/>
      <c r="H1" s="51"/>
      <c r="I1" s="51"/>
      <c r="J1" s="51"/>
      <c r="K1" s="51"/>
      <c r="L1" s="51"/>
      <c r="M1" s="51"/>
      <c r="N1" s="51"/>
      <c r="O1" s="51"/>
      <c r="P1" s="51"/>
      <c r="Q1" s="51"/>
      <c r="R1" s="51"/>
      <c r="S1" s="51"/>
      <c r="T1" s="51"/>
    </row>
    <row r="2" spans="1:20" x14ac:dyDescent="0.25">
      <c r="A2" s="415" t="s">
        <v>8</v>
      </c>
      <c r="B2" s="399" t="s">
        <v>139</v>
      </c>
      <c r="C2" s="51"/>
      <c r="D2" s="51"/>
      <c r="E2" s="51"/>
      <c r="F2" s="51"/>
    </row>
    <row r="3" spans="1:20" x14ac:dyDescent="0.25">
      <c r="A3" s="415" t="s">
        <v>6</v>
      </c>
      <c r="B3" s="400" t="s">
        <v>132</v>
      </c>
      <c r="C3" s="51"/>
      <c r="D3" s="51"/>
      <c r="E3" s="51"/>
      <c r="F3" s="51"/>
      <c r="G3" s="51"/>
      <c r="H3" s="51"/>
      <c r="I3" s="51"/>
      <c r="J3" s="51"/>
      <c r="K3" s="51"/>
      <c r="L3" s="51"/>
      <c r="M3" s="51"/>
      <c r="N3" s="51"/>
      <c r="O3" s="51"/>
      <c r="P3" s="51"/>
      <c r="Q3" s="51"/>
      <c r="R3" s="51"/>
      <c r="S3" s="51"/>
      <c r="T3" s="51"/>
    </row>
    <row r="4" spans="1:20" x14ac:dyDescent="0.25">
      <c r="A4" s="415" t="s">
        <v>370</v>
      </c>
      <c r="B4" s="400" t="s">
        <v>138</v>
      </c>
      <c r="C4" s="51"/>
      <c r="D4" s="51"/>
      <c r="E4" s="51"/>
      <c r="F4" s="51"/>
      <c r="G4" s="51"/>
      <c r="H4" s="51"/>
      <c r="I4" s="51"/>
      <c r="J4" s="51"/>
      <c r="K4" s="51"/>
      <c r="L4" s="51"/>
      <c r="M4" s="51"/>
      <c r="N4" s="51"/>
      <c r="O4" s="51"/>
      <c r="P4" s="51"/>
      <c r="Q4" s="51"/>
      <c r="R4" s="51"/>
      <c r="S4" s="51"/>
      <c r="T4" s="51"/>
    </row>
    <row r="5" spans="1:20" x14ac:dyDescent="0.25">
      <c r="A5" s="415" t="s">
        <v>11</v>
      </c>
      <c r="B5" s="414" t="s">
        <v>1051</v>
      </c>
      <c r="C5" s="51"/>
      <c r="D5" s="51"/>
      <c r="E5" s="51"/>
      <c r="F5" s="51"/>
      <c r="G5" s="51"/>
      <c r="H5" s="51"/>
      <c r="I5" s="51"/>
      <c r="J5" s="51"/>
      <c r="K5" s="51"/>
      <c r="L5" s="51"/>
      <c r="M5" s="51"/>
      <c r="N5" s="51"/>
      <c r="O5" s="51"/>
      <c r="P5" s="51"/>
      <c r="Q5" s="51"/>
      <c r="R5" s="51"/>
      <c r="S5" s="51"/>
      <c r="T5" s="51"/>
    </row>
    <row r="6" spans="1:20" x14ac:dyDescent="0.25">
      <c r="A6" s="415" t="s">
        <v>145</v>
      </c>
      <c r="B6" s="400" t="s">
        <v>404</v>
      </c>
      <c r="C6" s="51"/>
      <c r="D6" s="51"/>
      <c r="E6" s="51"/>
      <c r="F6" s="51"/>
      <c r="G6" s="51"/>
      <c r="H6" s="51"/>
      <c r="I6" s="51"/>
      <c r="J6" s="51"/>
      <c r="K6" s="51"/>
      <c r="L6" s="51"/>
      <c r="M6" s="51"/>
      <c r="N6" s="51"/>
      <c r="O6" s="51"/>
      <c r="P6" s="51"/>
      <c r="Q6" s="51"/>
      <c r="R6" s="51"/>
      <c r="S6" s="51"/>
      <c r="T6" s="51"/>
    </row>
    <row r="7" spans="1:20" x14ac:dyDescent="0.25">
      <c r="A7" s="415" t="s">
        <v>9</v>
      </c>
      <c r="B7" s="401" t="s">
        <v>405</v>
      </c>
      <c r="C7" s="51"/>
      <c r="D7" s="51"/>
      <c r="E7" s="51"/>
      <c r="F7" s="51"/>
      <c r="G7" s="51"/>
      <c r="H7" s="51"/>
      <c r="I7" s="51"/>
      <c r="J7" s="51"/>
      <c r="K7" s="51"/>
      <c r="L7" s="51"/>
      <c r="M7" s="51"/>
      <c r="N7" s="51"/>
      <c r="O7" s="51"/>
      <c r="P7" s="51"/>
      <c r="Q7" s="51"/>
      <c r="R7" s="51"/>
      <c r="S7" s="51"/>
      <c r="T7" s="51"/>
    </row>
    <row r="8" spans="1:20" x14ac:dyDescent="0.25">
      <c r="A8" s="415" t="s">
        <v>371</v>
      </c>
      <c r="B8" s="413">
        <v>2018</v>
      </c>
      <c r="C8" s="51"/>
      <c r="D8" s="51"/>
      <c r="E8" s="51"/>
      <c r="F8" s="51"/>
    </row>
    <row r="9" spans="1:20" x14ac:dyDescent="0.25">
      <c r="A9" s="415" t="s">
        <v>372</v>
      </c>
      <c r="B9" s="400" t="s">
        <v>453</v>
      </c>
      <c r="C9" s="51"/>
      <c r="D9" s="51"/>
      <c r="E9" s="51"/>
      <c r="F9" s="51"/>
    </row>
    <row r="10" spans="1:20" ht="63.75" x14ac:dyDescent="0.25">
      <c r="A10" s="209" t="s">
        <v>373</v>
      </c>
      <c r="B10" s="628" t="s">
        <v>1052</v>
      </c>
      <c r="C10" s="51"/>
      <c r="D10" s="51"/>
      <c r="E10" s="51"/>
      <c r="F10" s="51"/>
    </row>
    <row r="11" spans="1:20" x14ac:dyDescent="0.25">
      <c r="A11" s="415" t="s">
        <v>374</v>
      </c>
      <c r="B11" s="400" t="s">
        <v>1053</v>
      </c>
    </row>
    <row r="12" spans="1:20" x14ac:dyDescent="0.25">
      <c r="A12" s="415" t="s">
        <v>375</v>
      </c>
      <c r="B12" s="435" t="s">
        <v>527</v>
      </c>
    </row>
    <row r="13" spans="1:20" x14ac:dyDescent="0.25">
      <c r="A13" s="415" t="s">
        <v>376</v>
      </c>
      <c r="B13" s="435" t="s">
        <v>1054</v>
      </c>
    </row>
    <row r="14" spans="1:20" x14ac:dyDescent="0.25">
      <c r="A14" s="415" t="s">
        <v>146</v>
      </c>
      <c r="B14" s="400" t="s">
        <v>1055</v>
      </c>
    </row>
    <row r="15" spans="1:20" x14ac:dyDescent="0.25">
      <c r="A15" s="415" t="s">
        <v>377</v>
      </c>
      <c r="B15" s="408">
        <v>43087</v>
      </c>
    </row>
    <row r="16" spans="1:20" x14ac:dyDescent="0.25">
      <c r="A16" s="415" t="s">
        <v>378</v>
      </c>
      <c r="B16" s="396">
        <v>43796</v>
      </c>
    </row>
    <row r="17" spans="1:2" x14ac:dyDescent="0.25">
      <c r="A17" s="415" t="s">
        <v>379</v>
      </c>
      <c r="B17" s="435" t="s">
        <v>1056</v>
      </c>
    </row>
    <row r="18" spans="1:2" x14ac:dyDescent="0.25">
      <c r="A18" s="415" t="s">
        <v>380</v>
      </c>
      <c r="B18" s="400" t="s">
        <v>1057</v>
      </c>
    </row>
    <row r="19" spans="1:2" x14ac:dyDescent="0.25">
      <c r="A19" s="415" t="s">
        <v>381</v>
      </c>
      <c r="B19" s="435" t="s">
        <v>1001</v>
      </c>
    </row>
    <row r="20" spans="1:2" x14ac:dyDescent="0.25">
      <c r="A20" s="415" t="s">
        <v>382</v>
      </c>
      <c r="B20" s="399" t="s">
        <v>462</v>
      </c>
    </row>
    <row r="21" spans="1:2" x14ac:dyDescent="0.25">
      <c r="A21" s="415" t="s">
        <v>385</v>
      </c>
      <c r="B21" s="413" t="s">
        <v>1058</v>
      </c>
    </row>
    <row r="22" spans="1:2" x14ac:dyDescent="0.25">
      <c r="A22" s="415" t="s">
        <v>386</v>
      </c>
      <c r="B22" s="400" t="s">
        <v>1059</v>
      </c>
    </row>
    <row r="23" spans="1:2" x14ac:dyDescent="0.25">
      <c r="A23" s="415" t="s">
        <v>418</v>
      </c>
      <c r="B23" s="399" t="s">
        <v>1060</v>
      </c>
    </row>
    <row r="24" spans="1:2" x14ac:dyDescent="0.25">
      <c r="A24" s="415" t="s">
        <v>387</v>
      </c>
      <c r="B24" s="397">
        <v>2018</v>
      </c>
    </row>
    <row r="25" spans="1:2" x14ac:dyDescent="0.25">
      <c r="A25" s="415" t="s">
        <v>388</v>
      </c>
      <c r="B25" s="413" t="s">
        <v>453</v>
      </c>
    </row>
    <row r="26" spans="1:2" x14ac:dyDescent="0.25">
      <c r="A26" s="415" t="s">
        <v>389</v>
      </c>
      <c r="B26" s="413"/>
    </row>
    <row r="27" spans="1:2" x14ac:dyDescent="0.25">
      <c r="A27" s="415" t="s">
        <v>390</v>
      </c>
      <c r="B27" s="413"/>
    </row>
    <row r="28" spans="1:2" x14ac:dyDescent="0.25">
      <c r="A28" s="415" t="s">
        <v>422</v>
      </c>
      <c r="B28" s="212"/>
    </row>
    <row r="29" spans="1:2" x14ac:dyDescent="0.25">
      <c r="A29" s="415" t="s">
        <v>391</v>
      </c>
      <c r="B29" s="212"/>
    </row>
    <row r="30" spans="1:2" x14ac:dyDescent="0.25">
      <c r="A30" s="415" t="s">
        <v>392</v>
      </c>
      <c r="B30" s="212"/>
    </row>
    <row r="31" spans="1:2" x14ac:dyDescent="0.25">
      <c r="A31" s="415" t="s">
        <v>393</v>
      </c>
      <c r="B31" s="212"/>
    </row>
    <row r="32" spans="1:2" x14ac:dyDescent="0.25">
      <c r="A32" s="415" t="s">
        <v>394</v>
      </c>
      <c r="B32" s="212"/>
    </row>
    <row r="33" spans="1:2" x14ac:dyDescent="0.25">
      <c r="A33" s="415" t="s">
        <v>423</v>
      </c>
      <c r="B33" s="413"/>
    </row>
    <row r="34" spans="1:2" x14ac:dyDescent="0.25">
      <c r="A34" s="415" t="s">
        <v>395</v>
      </c>
      <c r="B34" s="413"/>
    </row>
    <row r="35" spans="1:2" x14ac:dyDescent="0.25">
      <c r="A35" s="415" t="s">
        <v>396</v>
      </c>
      <c r="B35" s="212"/>
    </row>
    <row r="36" spans="1:2" x14ac:dyDescent="0.25">
      <c r="A36" s="415" t="s">
        <v>383</v>
      </c>
      <c r="B36" s="212" t="s">
        <v>1061</v>
      </c>
    </row>
    <row r="37" spans="1:2" x14ac:dyDescent="0.25">
      <c r="A37" s="415" t="s">
        <v>384</v>
      </c>
      <c r="B37" s="212" t="s">
        <v>468</v>
      </c>
    </row>
  </sheetData>
  <hyperlinks>
    <hyperlink ref="C1" location="INDICE!A1" display="INDICE" xr:uid="{00000000-0004-0000-3400-000000000000}"/>
  </hyperlinks>
  <pageMargins left="0.7" right="0.7" top="0.75" bottom="0.75" header="0.3" footer="0.3"/>
  <pageSetup orientation="portrait" horizontalDpi="0" verticalDpi="0" r:id="rId1"/>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dimension ref="A1:K119"/>
  <sheetViews>
    <sheetView workbookViewId="0"/>
  </sheetViews>
  <sheetFormatPr baseColWidth="10" defaultColWidth="11.42578125" defaultRowHeight="15" x14ac:dyDescent="0.25"/>
  <cols>
    <col min="1" max="1" width="17.28515625" style="21" bestFit="1" customWidth="1"/>
    <col min="2" max="2" width="22.140625" style="265" bestFit="1" customWidth="1"/>
    <col min="3" max="3" width="16.140625" style="265" bestFit="1" customWidth="1"/>
    <col min="4" max="4" width="38.5703125" style="21" bestFit="1" customWidth="1"/>
    <col min="5" max="5" width="11.5703125" style="21" bestFit="1" customWidth="1"/>
    <col min="6" max="6" width="19" style="21" bestFit="1" customWidth="1"/>
    <col min="7" max="7" width="6" style="21" bestFit="1" customWidth="1"/>
    <col min="8" max="8" width="67.7109375" style="21" bestFit="1" customWidth="1"/>
    <col min="9" max="9" width="13.140625" style="21" bestFit="1" customWidth="1"/>
    <col min="10" max="11" width="4.5703125" style="18" bestFit="1" customWidth="1"/>
    <col min="12" max="16384" width="11.42578125" style="21"/>
  </cols>
  <sheetData>
    <row r="1" spans="1:11" ht="15" customHeight="1" x14ac:dyDescent="0.25">
      <c r="A1" s="119" t="s">
        <v>139</v>
      </c>
      <c r="B1" s="737" t="s">
        <v>1051</v>
      </c>
      <c r="C1" s="738"/>
      <c r="D1" s="738"/>
      <c r="E1" s="738"/>
      <c r="F1" s="738"/>
      <c r="G1" s="738"/>
      <c r="H1" s="739"/>
      <c r="I1" s="6" t="s">
        <v>144</v>
      </c>
    </row>
    <row r="2" spans="1:11" x14ac:dyDescent="0.25">
      <c r="A2" s="255" t="s">
        <v>174</v>
      </c>
      <c r="B2" s="255" t="s">
        <v>175</v>
      </c>
      <c r="C2" s="255" t="s">
        <v>176</v>
      </c>
      <c r="D2" s="255" t="s">
        <v>177</v>
      </c>
      <c r="E2" s="255" t="s">
        <v>178</v>
      </c>
      <c r="F2" s="255" t="s">
        <v>14</v>
      </c>
      <c r="G2" s="255" t="s">
        <v>470</v>
      </c>
      <c r="H2" s="255" t="s">
        <v>1062</v>
      </c>
      <c r="I2" s="6" t="s">
        <v>432</v>
      </c>
    </row>
    <row r="3" spans="1:11" s="581" customFormat="1" ht="12.75" x14ac:dyDescent="0.2">
      <c r="A3" s="392" t="s">
        <v>179</v>
      </c>
      <c r="B3" s="392" t="s">
        <v>180</v>
      </c>
      <c r="C3" s="390" t="s">
        <v>181</v>
      </c>
      <c r="D3" s="392" t="s">
        <v>182</v>
      </c>
      <c r="E3" s="377">
        <v>1001</v>
      </c>
      <c r="F3" s="392" t="s">
        <v>180</v>
      </c>
      <c r="G3" s="377">
        <v>1101</v>
      </c>
      <c r="H3" s="150" t="s">
        <v>704</v>
      </c>
      <c r="I3" s="681"/>
      <c r="J3" s="580" t="s">
        <v>706</v>
      </c>
      <c r="K3" s="580" t="s">
        <v>704</v>
      </c>
    </row>
    <row r="4" spans="1:11" s="581" customFormat="1" ht="12.75" x14ac:dyDescent="0.2">
      <c r="A4" s="392" t="s">
        <v>179</v>
      </c>
      <c r="B4" s="392" t="s">
        <v>180</v>
      </c>
      <c r="C4" s="390" t="s">
        <v>181</v>
      </c>
      <c r="D4" s="392" t="s">
        <v>182</v>
      </c>
      <c r="E4" s="377">
        <v>1001</v>
      </c>
      <c r="F4" s="392" t="s">
        <v>183</v>
      </c>
      <c r="G4" s="377">
        <v>1107</v>
      </c>
      <c r="H4" s="150" t="s">
        <v>510</v>
      </c>
      <c r="I4" s="580" t="s">
        <v>139</v>
      </c>
      <c r="J4" s="580">
        <f>+COUNTIF($H$3:$H$119,J3)</f>
        <v>38</v>
      </c>
      <c r="K4" s="580">
        <f>+COUNTIF($H$3:$H$119,K3)</f>
        <v>19</v>
      </c>
    </row>
    <row r="5" spans="1:11" s="581" customFormat="1" ht="12.75" x14ac:dyDescent="0.2">
      <c r="A5" s="392" t="s">
        <v>184</v>
      </c>
      <c r="B5" s="392" t="s">
        <v>184</v>
      </c>
      <c r="C5" s="390" t="s">
        <v>181</v>
      </c>
      <c r="D5" s="392" t="s">
        <v>184</v>
      </c>
      <c r="E5" s="377">
        <v>2101</v>
      </c>
      <c r="F5" s="392" t="s">
        <v>184</v>
      </c>
      <c r="G5" s="377">
        <v>2101</v>
      </c>
      <c r="H5" s="150" t="s">
        <v>510</v>
      </c>
      <c r="I5" s="681"/>
      <c r="J5" s="582">
        <f>+J4/(J4+K4)</f>
        <v>0.66666666666666663</v>
      </c>
      <c r="K5" s="582">
        <f>+K4/(K4+J4)</f>
        <v>0.33333333333333331</v>
      </c>
    </row>
    <row r="6" spans="1:11" s="581" customFormat="1" ht="12.75" x14ac:dyDescent="0.2">
      <c r="A6" s="392" t="s">
        <v>184</v>
      </c>
      <c r="B6" s="392" t="s">
        <v>185</v>
      </c>
      <c r="C6" s="390" t="s">
        <v>181</v>
      </c>
      <c r="D6" s="392" t="s">
        <v>186</v>
      </c>
      <c r="E6" s="377">
        <v>2201</v>
      </c>
      <c r="F6" s="392" t="s">
        <v>186</v>
      </c>
      <c r="G6" s="377">
        <v>2201</v>
      </c>
      <c r="H6" s="150" t="s">
        <v>510</v>
      </c>
      <c r="J6" s="583"/>
      <c r="K6" s="583"/>
    </row>
    <row r="7" spans="1:11" s="581" customFormat="1" ht="12.75" x14ac:dyDescent="0.2">
      <c r="A7" s="392" t="s">
        <v>187</v>
      </c>
      <c r="B7" s="392" t="s">
        <v>188</v>
      </c>
      <c r="C7" s="390" t="s">
        <v>181</v>
      </c>
      <c r="D7" s="392" t="s">
        <v>189</v>
      </c>
      <c r="E7" s="377">
        <v>3001</v>
      </c>
      <c r="F7" s="392" t="s">
        <v>188</v>
      </c>
      <c r="G7" s="377">
        <v>3101</v>
      </c>
      <c r="H7" s="150" t="s">
        <v>510</v>
      </c>
      <c r="J7" s="583"/>
      <c r="K7" s="583"/>
    </row>
    <row r="8" spans="1:11" s="581" customFormat="1" ht="12.75" x14ac:dyDescent="0.2">
      <c r="A8" s="392" t="s">
        <v>187</v>
      </c>
      <c r="B8" s="392" t="s">
        <v>188</v>
      </c>
      <c r="C8" s="390" t="s">
        <v>181</v>
      </c>
      <c r="D8" s="392" t="s">
        <v>189</v>
      </c>
      <c r="E8" s="377">
        <v>3001</v>
      </c>
      <c r="F8" s="392" t="s">
        <v>190</v>
      </c>
      <c r="G8" s="377">
        <v>3103</v>
      </c>
      <c r="H8" s="150" t="s">
        <v>510</v>
      </c>
      <c r="J8" s="583"/>
      <c r="K8" s="583"/>
    </row>
    <row r="9" spans="1:11" s="581" customFormat="1" ht="12.75" x14ac:dyDescent="0.2">
      <c r="A9" s="392" t="s">
        <v>187</v>
      </c>
      <c r="B9" s="387" t="s">
        <v>191</v>
      </c>
      <c r="C9" s="390" t="s">
        <v>181</v>
      </c>
      <c r="D9" s="387" t="s">
        <v>192</v>
      </c>
      <c r="E9" s="377">
        <v>3301</v>
      </c>
      <c r="F9" s="387" t="s">
        <v>192</v>
      </c>
      <c r="G9" s="377">
        <v>3301</v>
      </c>
      <c r="H9" s="150" t="s">
        <v>510</v>
      </c>
      <c r="J9" s="583"/>
      <c r="K9" s="583"/>
    </row>
    <row r="10" spans="1:11" s="581" customFormat="1" ht="12.75" x14ac:dyDescent="0.2">
      <c r="A10" s="392" t="s">
        <v>193</v>
      </c>
      <c r="B10" s="392" t="s">
        <v>194</v>
      </c>
      <c r="C10" s="390" t="s">
        <v>181</v>
      </c>
      <c r="D10" s="392" t="s">
        <v>195</v>
      </c>
      <c r="E10" s="377">
        <v>4001</v>
      </c>
      <c r="F10" s="392" t="s">
        <v>196</v>
      </c>
      <c r="G10" s="377">
        <v>4101</v>
      </c>
      <c r="H10" s="150" t="s">
        <v>510</v>
      </c>
      <c r="J10" s="583"/>
      <c r="K10" s="583"/>
    </row>
    <row r="11" spans="1:11" s="581" customFormat="1" ht="12.75" x14ac:dyDescent="0.2">
      <c r="A11" s="392" t="s">
        <v>193</v>
      </c>
      <c r="B11" s="392" t="s">
        <v>194</v>
      </c>
      <c r="C11" s="390" t="s">
        <v>181</v>
      </c>
      <c r="D11" s="392" t="s">
        <v>195</v>
      </c>
      <c r="E11" s="377">
        <v>4001</v>
      </c>
      <c r="F11" s="392" t="s">
        <v>193</v>
      </c>
      <c r="G11" s="377">
        <v>4102</v>
      </c>
      <c r="H11" s="150" t="s">
        <v>510</v>
      </c>
      <c r="J11" s="583"/>
      <c r="K11" s="583"/>
    </row>
    <row r="12" spans="1:11" s="581" customFormat="1" ht="12.75" x14ac:dyDescent="0.2">
      <c r="A12" s="392" t="s">
        <v>193</v>
      </c>
      <c r="B12" s="392" t="s">
        <v>197</v>
      </c>
      <c r="C12" s="390" t="s">
        <v>181</v>
      </c>
      <c r="D12" s="392" t="s">
        <v>198</v>
      </c>
      <c r="E12" s="377">
        <v>4301</v>
      </c>
      <c r="F12" s="193" t="s">
        <v>198</v>
      </c>
      <c r="G12" s="377">
        <v>4301</v>
      </c>
      <c r="H12" s="150" t="s">
        <v>704</v>
      </c>
      <c r="J12" s="583"/>
      <c r="K12" s="583"/>
    </row>
    <row r="13" spans="1:11" s="581" customFormat="1" ht="12.75" x14ac:dyDescent="0.2">
      <c r="A13" s="392" t="s">
        <v>199</v>
      </c>
      <c r="B13" s="392" t="s">
        <v>199</v>
      </c>
      <c r="C13" s="390" t="s">
        <v>200</v>
      </c>
      <c r="D13" s="392" t="s">
        <v>200</v>
      </c>
      <c r="E13" s="377">
        <v>5001</v>
      </c>
      <c r="F13" s="392" t="s">
        <v>199</v>
      </c>
      <c r="G13" s="377">
        <v>5101</v>
      </c>
      <c r="H13" s="150" t="s">
        <v>510</v>
      </c>
      <c r="J13" s="583"/>
      <c r="K13" s="583"/>
    </row>
    <row r="14" spans="1:11" s="581" customFormat="1" ht="12.75" x14ac:dyDescent="0.2">
      <c r="A14" s="392" t="s">
        <v>199</v>
      </c>
      <c r="B14" s="392" t="s">
        <v>199</v>
      </c>
      <c r="C14" s="390" t="s">
        <v>200</v>
      </c>
      <c r="D14" s="392" t="s">
        <v>200</v>
      </c>
      <c r="E14" s="377">
        <v>5001</v>
      </c>
      <c r="F14" s="392" t="s">
        <v>201</v>
      </c>
      <c r="G14" s="377">
        <v>5102</v>
      </c>
      <c r="H14" s="150" t="s">
        <v>510</v>
      </c>
      <c r="J14" s="583"/>
      <c r="K14" s="583"/>
    </row>
    <row r="15" spans="1:11" s="581" customFormat="1" ht="12.75" x14ac:dyDescent="0.2">
      <c r="A15" s="392" t="s">
        <v>199</v>
      </c>
      <c r="B15" s="392" t="s">
        <v>199</v>
      </c>
      <c r="C15" s="390" t="s">
        <v>200</v>
      </c>
      <c r="D15" s="392" t="s">
        <v>200</v>
      </c>
      <c r="E15" s="377">
        <v>5001</v>
      </c>
      <c r="F15" s="392" t="s">
        <v>202</v>
      </c>
      <c r="G15" s="377">
        <v>5103</v>
      </c>
      <c r="H15" s="150" t="s">
        <v>510</v>
      </c>
      <c r="J15" s="583"/>
      <c r="K15" s="583"/>
    </row>
    <row r="16" spans="1:11" s="581" customFormat="1" ht="12.75" x14ac:dyDescent="0.2">
      <c r="A16" s="392" t="s">
        <v>199</v>
      </c>
      <c r="B16" s="392" t="s">
        <v>199</v>
      </c>
      <c r="C16" s="390" t="s">
        <v>200</v>
      </c>
      <c r="D16" s="392" t="s">
        <v>200</v>
      </c>
      <c r="E16" s="377">
        <v>5001</v>
      </c>
      <c r="F16" s="392" t="s">
        <v>203</v>
      </c>
      <c r="G16" s="377">
        <v>5105</v>
      </c>
      <c r="H16" s="150" t="s">
        <v>510</v>
      </c>
      <c r="J16" s="583"/>
      <c r="K16" s="583"/>
    </row>
    <row r="17" spans="1:11" s="581" customFormat="1" ht="12.75" x14ac:dyDescent="0.2">
      <c r="A17" s="392" t="s">
        <v>199</v>
      </c>
      <c r="B17" s="392" t="s">
        <v>199</v>
      </c>
      <c r="C17" s="390" t="s">
        <v>200</v>
      </c>
      <c r="D17" s="392" t="s">
        <v>200</v>
      </c>
      <c r="E17" s="377">
        <v>5001</v>
      </c>
      <c r="F17" s="392" t="s">
        <v>204</v>
      </c>
      <c r="G17" s="377">
        <v>5107</v>
      </c>
      <c r="H17" s="150" t="s">
        <v>706</v>
      </c>
      <c r="J17" s="583"/>
      <c r="K17" s="583"/>
    </row>
    <row r="18" spans="1:11" s="581" customFormat="1" ht="12.75" x14ac:dyDescent="0.2">
      <c r="A18" s="392" t="s">
        <v>199</v>
      </c>
      <c r="B18" s="392" t="s">
        <v>199</v>
      </c>
      <c r="C18" s="390" t="s">
        <v>200</v>
      </c>
      <c r="D18" s="392" t="s">
        <v>200</v>
      </c>
      <c r="E18" s="377">
        <v>5001</v>
      </c>
      <c r="F18" s="392" t="s">
        <v>205</v>
      </c>
      <c r="G18" s="377">
        <v>5109</v>
      </c>
      <c r="H18" s="150" t="s">
        <v>510</v>
      </c>
      <c r="J18" s="583"/>
      <c r="K18" s="583"/>
    </row>
    <row r="19" spans="1:11" s="581" customFormat="1" ht="12.75" x14ac:dyDescent="0.2">
      <c r="A19" s="392" t="s">
        <v>199</v>
      </c>
      <c r="B19" s="387" t="s">
        <v>206</v>
      </c>
      <c r="C19" s="390" t="s">
        <v>181</v>
      </c>
      <c r="D19" s="387" t="s">
        <v>207</v>
      </c>
      <c r="E19" s="377">
        <v>5301</v>
      </c>
      <c r="F19" s="194" t="s">
        <v>206</v>
      </c>
      <c r="G19" s="377">
        <v>5301</v>
      </c>
      <c r="H19" s="150" t="s">
        <v>510</v>
      </c>
      <c r="J19" s="583"/>
      <c r="K19" s="583"/>
    </row>
    <row r="20" spans="1:11" s="581" customFormat="1" ht="12.75" x14ac:dyDescent="0.2">
      <c r="A20" s="392" t="s">
        <v>199</v>
      </c>
      <c r="B20" s="387" t="s">
        <v>206</v>
      </c>
      <c r="C20" s="390" t="s">
        <v>181</v>
      </c>
      <c r="D20" s="387" t="s">
        <v>207</v>
      </c>
      <c r="E20" s="377">
        <v>5301</v>
      </c>
      <c r="F20" s="194" t="s">
        <v>208</v>
      </c>
      <c r="G20" s="377">
        <v>5304</v>
      </c>
      <c r="H20" s="150" t="s">
        <v>706</v>
      </c>
      <c r="J20" s="583"/>
      <c r="K20" s="583"/>
    </row>
    <row r="21" spans="1:11" s="581" customFormat="1" ht="12.75" x14ac:dyDescent="0.2">
      <c r="A21" s="392" t="s">
        <v>199</v>
      </c>
      <c r="B21" s="387" t="s">
        <v>209</v>
      </c>
      <c r="C21" s="390" t="s">
        <v>181</v>
      </c>
      <c r="D21" s="387" t="s">
        <v>210</v>
      </c>
      <c r="E21" s="377">
        <v>5501</v>
      </c>
      <c r="F21" s="194" t="s">
        <v>209</v>
      </c>
      <c r="G21" s="377">
        <v>5501</v>
      </c>
      <c r="H21" s="150" t="s">
        <v>510</v>
      </c>
      <c r="J21" s="583"/>
      <c r="K21" s="583"/>
    </row>
    <row r="22" spans="1:11" s="581" customFormat="1" ht="12.75" x14ac:dyDescent="0.2">
      <c r="A22" s="392" t="s">
        <v>199</v>
      </c>
      <c r="B22" s="387" t="s">
        <v>209</v>
      </c>
      <c r="C22" s="390" t="s">
        <v>181</v>
      </c>
      <c r="D22" s="387" t="s">
        <v>210</v>
      </c>
      <c r="E22" s="377">
        <v>5501</v>
      </c>
      <c r="F22" s="194" t="s">
        <v>211</v>
      </c>
      <c r="G22" s="377">
        <v>5502</v>
      </c>
      <c r="H22" s="150" t="s">
        <v>510</v>
      </c>
      <c r="J22" s="583"/>
      <c r="K22" s="583"/>
    </row>
    <row r="23" spans="1:11" s="581" customFormat="1" ht="12.75" x14ac:dyDescent="0.2">
      <c r="A23" s="392" t="s">
        <v>199</v>
      </c>
      <c r="B23" s="387" t="s">
        <v>209</v>
      </c>
      <c r="C23" s="390" t="s">
        <v>181</v>
      </c>
      <c r="D23" s="387" t="s">
        <v>210</v>
      </c>
      <c r="E23" s="377">
        <v>5501</v>
      </c>
      <c r="F23" s="194" t="s">
        <v>212</v>
      </c>
      <c r="G23" s="377">
        <v>5503</v>
      </c>
      <c r="H23" s="150" t="s">
        <v>510</v>
      </c>
      <c r="J23" s="583"/>
      <c r="K23" s="583"/>
    </row>
    <row r="24" spans="1:11" s="581" customFormat="1" ht="12.75" x14ac:dyDescent="0.2">
      <c r="A24" s="392" t="s">
        <v>199</v>
      </c>
      <c r="B24" s="387" t="s">
        <v>209</v>
      </c>
      <c r="C24" s="390" t="s">
        <v>181</v>
      </c>
      <c r="D24" s="387" t="s">
        <v>210</v>
      </c>
      <c r="E24" s="377">
        <v>5501</v>
      </c>
      <c r="F24" s="194" t="s">
        <v>213</v>
      </c>
      <c r="G24" s="377">
        <v>5504</v>
      </c>
      <c r="H24" s="150" t="s">
        <v>510</v>
      </c>
      <c r="J24" s="583"/>
      <c r="K24" s="583"/>
    </row>
    <row r="25" spans="1:11" s="581" customFormat="1" ht="12.75" x14ac:dyDescent="0.2">
      <c r="A25" s="392" t="s">
        <v>199</v>
      </c>
      <c r="B25" s="392" t="s">
        <v>214</v>
      </c>
      <c r="C25" s="390" t="s">
        <v>181</v>
      </c>
      <c r="D25" s="392" t="s">
        <v>215</v>
      </c>
      <c r="E25" s="377">
        <v>5601</v>
      </c>
      <c r="F25" s="193" t="s">
        <v>214</v>
      </c>
      <c r="G25" s="377">
        <v>5601</v>
      </c>
      <c r="H25" s="150" t="s">
        <v>704</v>
      </c>
      <c r="J25" s="583"/>
      <c r="K25" s="583"/>
    </row>
    <row r="26" spans="1:11" s="581" customFormat="1" ht="12.75" x14ac:dyDescent="0.2">
      <c r="A26" s="392" t="s">
        <v>199</v>
      </c>
      <c r="B26" s="392" t="s">
        <v>214</v>
      </c>
      <c r="C26" s="390" t="s">
        <v>181</v>
      </c>
      <c r="D26" s="392" t="s">
        <v>215</v>
      </c>
      <c r="E26" s="377">
        <v>5601</v>
      </c>
      <c r="F26" s="193" t="s">
        <v>216</v>
      </c>
      <c r="G26" s="377">
        <v>5603</v>
      </c>
      <c r="H26" s="150" t="s">
        <v>510</v>
      </c>
      <c r="J26" s="583"/>
      <c r="K26" s="583"/>
    </row>
    <row r="27" spans="1:11" s="581" customFormat="1" ht="12.75" x14ac:dyDescent="0.2">
      <c r="A27" s="392" t="s">
        <v>199</v>
      </c>
      <c r="B27" s="392" t="s">
        <v>214</v>
      </c>
      <c r="C27" s="390" t="s">
        <v>181</v>
      </c>
      <c r="D27" s="392" t="s">
        <v>215</v>
      </c>
      <c r="E27" s="377">
        <v>5601</v>
      </c>
      <c r="F27" s="193" t="s">
        <v>217</v>
      </c>
      <c r="G27" s="377">
        <v>5606</v>
      </c>
      <c r="H27" s="150" t="s">
        <v>510</v>
      </c>
      <c r="J27" s="583"/>
      <c r="K27" s="583"/>
    </row>
    <row r="28" spans="1:11" s="581" customFormat="1" ht="12.75" x14ac:dyDescent="0.2">
      <c r="A28" s="392" t="s">
        <v>199</v>
      </c>
      <c r="B28" s="387" t="s">
        <v>218</v>
      </c>
      <c r="C28" s="390" t="s">
        <v>181</v>
      </c>
      <c r="D28" s="387" t="s">
        <v>219</v>
      </c>
      <c r="E28" s="377">
        <v>5701</v>
      </c>
      <c r="F28" s="194" t="s">
        <v>219</v>
      </c>
      <c r="G28" s="377">
        <v>5701</v>
      </c>
      <c r="H28" s="150" t="s">
        <v>706</v>
      </c>
      <c r="J28" s="583"/>
      <c r="K28" s="583"/>
    </row>
    <row r="29" spans="1:11" s="581" customFormat="1" ht="12.75" x14ac:dyDescent="0.2">
      <c r="A29" s="392" t="s">
        <v>199</v>
      </c>
      <c r="B29" s="392" t="s">
        <v>220</v>
      </c>
      <c r="C29" s="390" t="s">
        <v>200</v>
      </c>
      <c r="D29" s="392" t="s">
        <v>200</v>
      </c>
      <c r="E29" s="377">
        <v>5001</v>
      </c>
      <c r="F29" s="392" t="s">
        <v>221</v>
      </c>
      <c r="G29" s="377">
        <v>5801</v>
      </c>
      <c r="H29" s="150" t="s">
        <v>510</v>
      </c>
      <c r="J29" s="583"/>
      <c r="K29" s="583"/>
    </row>
    <row r="30" spans="1:11" s="581" customFormat="1" ht="12.75" x14ac:dyDescent="0.2">
      <c r="A30" s="392" t="s">
        <v>199</v>
      </c>
      <c r="B30" s="392" t="s">
        <v>220</v>
      </c>
      <c r="C30" s="390" t="s">
        <v>200</v>
      </c>
      <c r="D30" s="392" t="s">
        <v>200</v>
      </c>
      <c r="E30" s="377">
        <v>5001</v>
      </c>
      <c r="F30" s="392" t="s">
        <v>222</v>
      </c>
      <c r="G30" s="377">
        <v>5802</v>
      </c>
      <c r="H30" s="150" t="s">
        <v>704</v>
      </c>
      <c r="J30" s="583"/>
      <c r="K30" s="583"/>
    </row>
    <row r="31" spans="1:11" s="581" customFormat="1" ht="12.75" x14ac:dyDescent="0.2">
      <c r="A31" s="392" t="s">
        <v>199</v>
      </c>
      <c r="B31" s="392" t="s">
        <v>220</v>
      </c>
      <c r="C31" s="390" t="s">
        <v>200</v>
      </c>
      <c r="D31" s="392" t="s">
        <v>200</v>
      </c>
      <c r="E31" s="377">
        <v>5001</v>
      </c>
      <c r="F31" s="392" t="s">
        <v>223</v>
      </c>
      <c r="G31" s="377">
        <v>5803</v>
      </c>
      <c r="H31" s="150" t="s">
        <v>510</v>
      </c>
      <c r="J31" s="583"/>
      <c r="K31" s="583"/>
    </row>
    <row r="32" spans="1:11" s="581" customFormat="1" ht="12.75" x14ac:dyDescent="0.2">
      <c r="A32" s="392" t="s">
        <v>199</v>
      </c>
      <c r="B32" s="392" t="s">
        <v>220</v>
      </c>
      <c r="C32" s="390" t="s">
        <v>200</v>
      </c>
      <c r="D32" s="392" t="s">
        <v>200</v>
      </c>
      <c r="E32" s="377">
        <v>5001</v>
      </c>
      <c r="F32" s="392" t="s">
        <v>224</v>
      </c>
      <c r="G32" s="377">
        <v>5804</v>
      </c>
      <c r="H32" s="150" t="s">
        <v>704</v>
      </c>
      <c r="J32" s="583"/>
      <c r="K32" s="583"/>
    </row>
    <row r="33" spans="1:11" s="581" customFormat="1" ht="12.75" x14ac:dyDescent="0.2">
      <c r="A33" s="392" t="s">
        <v>225</v>
      </c>
      <c r="B33" s="392" t="s">
        <v>226</v>
      </c>
      <c r="C33" s="390" t="s">
        <v>181</v>
      </c>
      <c r="D33" s="392" t="s">
        <v>227</v>
      </c>
      <c r="E33" s="377">
        <v>6001</v>
      </c>
      <c r="F33" s="392" t="s">
        <v>228</v>
      </c>
      <c r="G33" s="377">
        <v>6101</v>
      </c>
      <c r="H33" s="150" t="s">
        <v>706</v>
      </c>
      <c r="J33" s="583"/>
      <c r="K33" s="583"/>
    </row>
    <row r="34" spans="1:11" s="581" customFormat="1" ht="12.75" x14ac:dyDescent="0.2">
      <c r="A34" s="392" t="s">
        <v>225</v>
      </c>
      <c r="B34" s="392" t="s">
        <v>226</v>
      </c>
      <c r="C34" s="390" t="s">
        <v>181</v>
      </c>
      <c r="D34" s="392" t="s">
        <v>227</v>
      </c>
      <c r="E34" s="377">
        <v>6001</v>
      </c>
      <c r="F34" s="392" t="s">
        <v>229</v>
      </c>
      <c r="G34" s="377">
        <v>6108</v>
      </c>
      <c r="H34" s="150" t="s">
        <v>704</v>
      </c>
      <c r="J34" s="583"/>
      <c r="K34" s="583"/>
    </row>
    <row r="35" spans="1:11" s="581" customFormat="1" ht="12.75" x14ac:dyDescent="0.2">
      <c r="A35" s="392" t="s">
        <v>225</v>
      </c>
      <c r="B35" s="387" t="s">
        <v>226</v>
      </c>
      <c r="C35" s="390" t="s">
        <v>181</v>
      </c>
      <c r="D35" s="387" t="s">
        <v>230</v>
      </c>
      <c r="E35" s="377">
        <v>6115</v>
      </c>
      <c r="F35" s="387" t="s">
        <v>230</v>
      </c>
      <c r="G35" s="377">
        <v>6115</v>
      </c>
      <c r="H35" s="150" t="s">
        <v>510</v>
      </c>
      <c r="J35" s="583"/>
      <c r="K35" s="583"/>
    </row>
    <row r="36" spans="1:11" s="581" customFormat="1" ht="12.75" x14ac:dyDescent="0.2">
      <c r="A36" s="392" t="s">
        <v>225</v>
      </c>
      <c r="B36" s="387" t="s">
        <v>231</v>
      </c>
      <c r="C36" s="390" t="s">
        <v>181</v>
      </c>
      <c r="D36" s="387" t="s">
        <v>232</v>
      </c>
      <c r="E36" s="377">
        <v>6301</v>
      </c>
      <c r="F36" s="194" t="s">
        <v>232</v>
      </c>
      <c r="G36" s="377">
        <v>6301</v>
      </c>
      <c r="H36" s="150" t="s">
        <v>510</v>
      </c>
      <c r="J36" s="583"/>
      <c r="K36" s="583"/>
    </row>
    <row r="37" spans="1:11" s="581" customFormat="1" ht="12.75" x14ac:dyDescent="0.2">
      <c r="A37" s="392" t="s">
        <v>233</v>
      </c>
      <c r="B37" s="392" t="s">
        <v>234</v>
      </c>
      <c r="C37" s="390" t="s">
        <v>181</v>
      </c>
      <c r="D37" s="392" t="s">
        <v>235</v>
      </c>
      <c r="E37" s="377">
        <v>7001</v>
      </c>
      <c r="F37" s="392" t="s">
        <v>234</v>
      </c>
      <c r="G37" s="377">
        <v>7101</v>
      </c>
      <c r="H37" s="150" t="s">
        <v>510</v>
      </c>
      <c r="J37" s="583"/>
      <c r="K37" s="583"/>
    </row>
    <row r="38" spans="1:11" s="581" customFormat="1" ht="12.75" x14ac:dyDescent="0.2">
      <c r="A38" s="392" t="s">
        <v>233</v>
      </c>
      <c r="B38" s="387" t="s">
        <v>234</v>
      </c>
      <c r="C38" s="390" t="s">
        <v>181</v>
      </c>
      <c r="D38" s="387" t="s">
        <v>236</v>
      </c>
      <c r="E38" s="377">
        <v>7102</v>
      </c>
      <c r="F38" s="387" t="s">
        <v>236</v>
      </c>
      <c r="G38" s="377">
        <v>7102</v>
      </c>
      <c r="H38" s="150" t="s">
        <v>510</v>
      </c>
      <c r="J38" s="583"/>
      <c r="K38" s="583"/>
    </row>
    <row r="39" spans="1:11" s="581" customFormat="1" ht="12.75" x14ac:dyDescent="0.2">
      <c r="A39" s="392" t="s">
        <v>233</v>
      </c>
      <c r="B39" s="392" t="s">
        <v>234</v>
      </c>
      <c r="C39" s="390" t="s">
        <v>181</v>
      </c>
      <c r="D39" s="392" t="s">
        <v>235</v>
      </c>
      <c r="E39" s="377">
        <v>7001</v>
      </c>
      <c r="F39" s="392" t="s">
        <v>233</v>
      </c>
      <c r="G39" s="377">
        <v>7105</v>
      </c>
      <c r="H39" s="150" t="s">
        <v>706</v>
      </c>
      <c r="J39" s="583"/>
      <c r="K39" s="583"/>
    </row>
    <row r="40" spans="1:11" s="581" customFormat="1" ht="12.75" x14ac:dyDescent="0.2">
      <c r="A40" s="392" t="s">
        <v>233</v>
      </c>
      <c r="B40" s="392" t="s">
        <v>237</v>
      </c>
      <c r="C40" s="390" t="s">
        <v>181</v>
      </c>
      <c r="D40" s="392" t="s">
        <v>238</v>
      </c>
      <c r="E40" s="377">
        <v>7301</v>
      </c>
      <c r="F40" s="193" t="s">
        <v>237</v>
      </c>
      <c r="G40" s="377">
        <v>7301</v>
      </c>
      <c r="H40" s="150" t="s">
        <v>706</v>
      </c>
      <c r="J40" s="583"/>
      <c r="K40" s="583"/>
    </row>
    <row r="41" spans="1:11" s="581" customFormat="1" ht="12.75" x14ac:dyDescent="0.2">
      <c r="A41" s="392" t="s">
        <v>233</v>
      </c>
      <c r="B41" s="392" t="s">
        <v>237</v>
      </c>
      <c r="C41" s="390" t="s">
        <v>181</v>
      </c>
      <c r="D41" s="392" t="s">
        <v>238</v>
      </c>
      <c r="E41" s="377">
        <v>7301</v>
      </c>
      <c r="F41" s="193" t="s">
        <v>239</v>
      </c>
      <c r="G41" s="377">
        <v>7305</v>
      </c>
      <c r="H41" s="150" t="s">
        <v>704</v>
      </c>
      <c r="J41" s="583"/>
      <c r="K41" s="583"/>
    </row>
    <row r="42" spans="1:11" s="581" customFormat="1" ht="12.75" x14ac:dyDescent="0.2">
      <c r="A42" s="392" t="s">
        <v>233</v>
      </c>
      <c r="B42" s="392" t="s">
        <v>237</v>
      </c>
      <c r="C42" s="390" t="s">
        <v>181</v>
      </c>
      <c r="D42" s="392" t="s">
        <v>238</v>
      </c>
      <c r="E42" s="377">
        <v>7301</v>
      </c>
      <c r="F42" s="193" t="s">
        <v>240</v>
      </c>
      <c r="G42" s="377">
        <v>7306</v>
      </c>
      <c r="H42" s="150" t="s">
        <v>704</v>
      </c>
      <c r="J42" s="583"/>
      <c r="K42" s="583"/>
    </row>
    <row r="43" spans="1:11" s="581" customFormat="1" ht="12.75" x14ac:dyDescent="0.2">
      <c r="A43" s="392" t="s">
        <v>233</v>
      </c>
      <c r="B43" s="387" t="s">
        <v>241</v>
      </c>
      <c r="C43" s="390" t="s">
        <v>181</v>
      </c>
      <c r="D43" s="387" t="s">
        <v>241</v>
      </c>
      <c r="E43" s="377">
        <v>7401</v>
      </c>
      <c r="F43" s="194" t="s">
        <v>241</v>
      </c>
      <c r="G43" s="377">
        <v>7401</v>
      </c>
      <c r="H43" s="150" t="s">
        <v>510</v>
      </c>
      <c r="J43" s="583"/>
      <c r="K43" s="583"/>
    </row>
    <row r="44" spans="1:11" s="581" customFormat="1" ht="12.75" x14ac:dyDescent="0.2">
      <c r="A44" s="392" t="s">
        <v>242</v>
      </c>
      <c r="B44" s="392" t="s">
        <v>243</v>
      </c>
      <c r="C44" s="390" t="s">
        <v>244</v>
      </c>
      <c r="D44" s="392" t="s">
        <v>244</v>
      </c>
      <c r="E44" s="377">
        <v>8001</v>
      </c>
      <c r="F44" s="392" t="s">
        <v>243</v>
      </c>
      <c r="G44" s="377">
        <v>8101</v>
      </c>
      <c r="H44" s="150" t="s">
        <v>510</v>
      </c>
      <c r="J44" s="583"/>
      <c r="K44" s="583"/>
    </row>
    <row r="45" spans="1:11" s="581" customFormat="1" ht="12.75" x14ac:dyDescent="0.2">
      <c r="A45" s="392" t="s">
        <v>242</v>
      </c>
      <c r="B45" s="392" t="s">
        <v>243</v>
      </c>
      <c r="C45" s="390" t="s">
        <v>244</v>
      </c>
      <c r="D45" s="392" t="s">
        <v>244</v>
      </c>
      <c r="E45" s="377">
        <v>8001</v>
      </c>
      <c r="F45" s="392" t="s">
        <v>245</v>
      </c>
      <c r="G45" s="377">
        <v>8102</v>
      </c>
      <c r="H45" s="150" t="s">
        <v>510</v>
      </c>
      <c r="J45" s="583"/>
      <c r="K45" s="583"/>
    </row>
    <row r="46" spans="1:11" s="581" customFormat="1" ht="12.75" x14ac:dyDescent="0.2">
      <c r="A46" s="392" t="s">
        <v>242</v>
      </c>
      <c r="B46" s="392" t="s">
        <v>243</v>
      </c>
      <c r="C46" s="390" t="s">
        <v>244</v>
      </c>
      <c r="D46" s="392" t="s">
        <v>244</v>
      </c>
      <c r="E46" s="377">
        <v>8001</v>
      </c>
      <c r="F46" s="392" t="s">
        <v>246</v>
      </c>
      <c r="G46" s="377">
        <v>8103</v>
      </c>
      <c r="H46" s="150" t="s">
        <v>706</v>
      </c>
      <c r="J46" s="583"/>
      <c r="K46" s="583"/>
    </row>
    <row r="47" spans="1:11" s="581" customFormat="1" ht="12.75" x14ac:dyDescent="0.2">
      <c r="A47" s="392" t="s">
        <v>242</v>
      </c>
      <c r="B47" s="392" t="s">
        <v>243</v>
      </c>
      <c r="C47" s="390" t="s">
        <v>244</v>
      </c>
      <c r="D47" s="392" t="s">
        <v>244</v>
      </c>
      <c r="E47" s="377">
        <v>8001</v>
      </c>
      <c r="F47" s="392" t="s">
        <v>247</v>
      </c>
      <c r="G47" s="377">
        <v>8105</v>
      </c>
      <c r="H47" s="150" t="s">
        <v>510</v>
      </c>
      <c r="J47" s="583"/>
      <c r="K47" s="583"/>
    </row>
    <row r="48" spans="1:11" s="581" customFormat="1" ht="12.75" x14ac:dyDescent="0.2">
      <c r="A48" s="392" t="s">
        <v>242</v>
      </c>
      <c r="B48" s="392" t="s">
        <v>243</v>
      </c>
      <c r="C48" s="390" t="s">
        <v>244</v>
      </c>
      <c r="D48" s="392" t="s">
        <v>244</v>
      </c>
      <c r="E48" s="377">
        <v>8001</v>
      </c>
      <c r="F48" s="392" t="s">
        <v>248</v>
      </c>
      <c r="G48" s="377">
        <v>8106</v>
      </c>
      <c r="H48" s="150" t="s">
        <v>510</v>
      </c>
      <c r="J48" s="583"/>
      <c r="K48" s="583"/>
    </row>
    <row r="49" spans="1:11" s="581" customFormat="1" ht="12.75" x14ac:dyDescent="0.2">
      <c r="A49" s="392" t="s">
        <v>242</v>
      </c>
      <c r="B49" s="392" t="s">
        <v>243</v>
      </c>
      <c r="C49" s="390" t="s">
        <v>244</v>
      </c>
      <c r="D49" s="392" t="s">
        <v>244</v>
      </c>
      <c r="E49" s="377">
        <v>8001</v>
      </c>
      <c r="F49" s="392" t="s">
        <v>249</v>
      </c>
      <c r="G49" s="377">
        <v>8107</v>
      </c>
      <c r="H49" s="150" t="s">
        <v>704</v>
      </c>
      <c r="J49" s="583"/>
      <c r="K49" s="583"/>
    </row>
    <row r="50" spans="1:11" s="581" customFormat="1" ht="12.75" x14ac:dyDescent="0.2">
      <c r="A50" s="392" t="s">
        <v>242</v>
      </c>
      <c r="B50" s="392" t="s">
        <v>243</v>
      </c>
      <c r="C50" s="390" t="s">
        <v>244</v>
      </c>
      <c r="D50" s="392" t="s">
        <v>244</v>
      </c>
      <c r="E50" s="377">
        <v>8001</v>
      </c>
      <c r="F50" s="392" t="s">
        <v>250</v>
      </c>
      <c r="G50" s="377">
        <v>8108</v>
      </c>
      <c r="H50" s="150" t="s">
        <v>704</v>
      </c>
      <c r="J50" s="583"/>
      <c r="K50" s="583"/>
    </row>
    <row r="51" spans="1:11" s="581" customFormat="1" ht="12.75" x14ac:dyDescent="0.2">
      <c r="A51" s="392" t="s">
        <v>242</v>
      </c>
      <c r="B51" s="392" t="s">
        <v>243</v>
      </c>
      <c r="C51" s="390" t="s">
        <v>244</v>
      </c>
      <c r="D51" s="392" t="s">
        <v>244</v>
      </c>
      <c r="E51" s="377">
        <v>8001</v>
      </c>
      <c r="F51" s="392" t="s">
        <v>251</v>
      </c>
      <c r="G51" s="377">
        <v>8109</v>
      </c>
      <c r="H51" s="150" t="s">
        <v>706</v>
      </c>
      <c r="J51" s="583"/>
      <c r="K51" s="583"/>
    </row>
    <row r="52" spans="1:11" s="581" customFormat="1" ht="12.75" x14ac:dyDescent="0.2">
      <c r="A52" s="392" t="s">
        <v>242</v>
      </c>
      <c r="B52" s="392" t="s">
        <v>243</v>
      </c>
      <c r="C52" s="390" t="s">
        <v>244</v>
      </c>
      <c r="D52" s="392" t="s">
        <v>244</v>
      </c>
      <c r="E52" s="377">
        <v>8001</v>
      </c>
      <c r="F52" s="392" t="s">
        <v>252</v>
      </c>
      <c r="G52" s="377">
        <v>8110</v>
      </c>
      <c r="H52" s="150" t="s">
        <v>510</v>
      </c>
      <c r="J52" s="583"/>
      <c r="K52" s="583"/>
    </row>
    <row r="53" spans="1:11" s="581" customFormat="1" ht="12.75" x14ac:dyDescent="0.2">
      <c r="A53" s="392" t="s">
        <v>242</v>
      </c>
      <c r="B53" s="392" t="s">
        <v>243</v>
      </c>
      <c r="C53" s="390" t="s">
        <v>244</v>
      </c>
      <c r="D53" s="392" t="s">
        <v>244</v>
      </c>
      <c r="E53" s="377">
        <v>8001</v>
      </c>
      <c r="F53" s="392" t="s">
        <v>253</v>
      </c>
      <c r="G53" s="377">
        <v>8111</v>
      </c>
      <c r="H53" s="150" t="s">
        <v>706</v>
      </c>
      <c r="J53" s="583"/>
      <c r="K53" s="583"/>
    </row>
    <row r="54" spans="1:11" s="581" customFormat="1" ht="12.75" x14ac:dyDescent="0.2">
      <c r="A54" s="392" t="s">
        <v>242</v>
      </c>
      <c r="B54" s="392" t="s">
        <v>243</v>
      </c>
      <c r="C54" s="390" t="s">
        <v>244</v>
      </c>
      <c r="D54" s="392" t="s">
        <v>244</v>
      </c>
      <c r="E54" s="377">
        <v>8001</v>
      </c>
      <c r="F54" s="392" t="s">
        <v>254</v>
      </c>
      <c r="G54" s="377">
        <v>8112</v>
      </c>
      <c r="H54" s="150" t="s">
        <v>510</v>
      </c>
      <c r="J54" s="583"/>
      <c r="K54" s="583"/>
    </row>
    <row r="55" spans="1:11" s="581" customFormat="1" ht="12.75" x14ac:dyDescent="0.2">
      <c r="A55" s="392" t="s">
        <v>242</v>
      </c>
      <c r="B55" s="392" t="s">
        <v>242</v>
      </c>
      <c r="C55" s="390" t="s">
        <v>181</v>
      </c>
      <c r="D55" s="392" t="s">
        <v>255</v>
      </c>
      <c r="E55" s="377">
        <v>8301</v>
      </c>
      <c r="F55" s="392" t="s">
        <v>256</v>
      </c>
      <c r="G55" s="377">
        <v>8301</v>
      </c>
      <c r="H55" s="150" t="s">
        <v>510</v>
      </c>
      <c r="J55" s="583"/>
      <c r="K55" s="583"/>
    </row>
    <row r="56" spans="1:11" s="581" customFormat="1" ht="12.75" x14ac:dyDescent="0.2">
      <c r="A56" s="392" t="s">
        <v>242</v>
      </c>
      <c r="B56" s="392" t="s">
        <v>242</v>
      </c>
      <c r="C56" s="390" t="s">
        <v>181</v>
      </c>
      <c r="D56" s="392" t="s">
        <v>255</v>
      </c>
      <c r="E56" s="377">
        <v>8301</v>
      </c>
      <c r="F56" s="193" t="s">
        <v>257</v>
      </c>
      <c r="G56" s="377">
        <v>8306</v>
      </c>
      <c r="H56" s="150" t="s">
        <v>704</v>
      </c>
      <c r="J56" s="583"/>
      <c r="K56" s="583"/>
    </row>
    <row r="57" spans="1:11" s="581" customFormat="1" ht="12.75" x14ac:dyDescent="0.2">
      <c r="A57" s="392" t="s">
        <v>258</v>
      </c>
      <c r="B57" s="392" t="s">
        <v>259</v>
      </c>
      <c r="C57" s="390" t="s">
        <v>181</v>
      </c>
      <c r="D57" s="392" t="s">
        <v>260</v>
      </c>
      <c r="E57" s="377">
        <v>9001</v>
      </c>
      <c r="F57" s="392" t="s">
        <v>261</v>
      </c>
      <c r="G57" s="377">
        <v>9101</v>
      </c>
      <c r="H57" s="150" t="s">
        <v>704</v>
      </c>
      <c r="J57" s="583"/>
      <c r="K57" s="583"/>
    </row>
    <row r="58" spans="1:11" s="581" customFormat="1" ht="12.75" x14ac:dyDescent="0.2">
      <c r="A58" s="392" t="s">
        <v>258</v>
      </c>
      <c r="B58" s="392" t="s">
        <v>259</v>
      </c>
      <c r="C58" s="390" t="s">
        <v>181</v>
      </c>
      <c r="D58" s="392" t="s">
        <v>260</v>
      </c>
      <c r="E58" s="377">
        <v>9001</v>
      </c>
      <c r="F58" s="392" t="s">
        <v>262</v>
      </c>
      <c r="G58" s="377">
        <v>9112</v>
      </c>
      <c r="H58" s="150" t="s">
        <v>706</v>
      </c>
      <c r="J58" s="583"/>
      <c r="K58" s="583"/>
    </row>
    <row r="59" spans="1:11" s="581" customFormat="1" ht="12.75" x14ac:dyDescent="0.2">
      <c r="A59" s="392" t="s">
        <v>258</v>
      </c>
      <c r="B59" s="387" t="s">
        <v>259</v>
      </c>
      <c r="C59" s="390" t="s">
        <v>181</v>
      </c>
      <c r="D59" s="387" t="s">
        <v>263</v>
      </c>
      <c r="E59" s="377">
        <v>9120</v>
      </c>
      <c r="F59" s="387" t="s">
        <v>263</v>
      </c>
      <c r="G59" s="377">
        <v>9120</v>
      </c>
      <c r="H59" s="150" t="s">
        <v>510</v>
      </c>
      <c r="J59" s="583"/>
      <c r="K59" s="583"/>
    </row>
    <row r="60" spans="1:11" s="581" customFormat="1" ht="12.75" x14ac:dyDescent="0.2">
      <c r="A60" s="392" t="s">
        <v>258</v>
      </c>
      <c r="B60" s="387" t="s">
        <v>264</v>
      </c>
      <c r="C60" s="390" t="s">
        <v>181</v>
      </c>
      <c r="D60" s="387" t="s">
        <v>265</v>
      </c>
      <c r="E60" s="377">
        <v>9201</v>
      </c>
      <c r="F60" s="387" t="s">
        <v>265</v>
      </c>
      <c r="G60" s="377">
        <v>9201</v>
      </c>
      <c r="H60" s="150" t="s">
        <v>510</v>
      </c>
      <c r="J60" s="583"/>
      <c r="K60" s="583"/>
    </row>
    <row r="61" spans="1:11" s="581" customFormat="1" ht="12.75" x14ac:dyDescent="0.2">
      <c r="A61" s="392" t="s">
        <v>266</v>
      </c>
      <c r="B61" s="392" t="s">
        <v>267</v>
      </c>
      <c r="C61" s="390" t="s">
        <v>181</v>
      </c>
      <c r="D61" s="392" t="s">
        <v>268</v>
      </c>
      <c r="E61" s="377">
        <v>10001</v>
      </c>
      <c r="F61" s="392" t="s">
        <v>269</v>
      </c>
      <c r="G61" s="377">
        <v>10101</v>
      </c>
      <c r="H61" s="150" t="s">
        <v>704</v>
      </c>
      <c r="J61" s="583"/>
      <c r="K61" s="583"/>
    </row>
    <row r="62" spans="1:11" s="581" customFormat="1" ht="12.75" x14ac:dyDescent="0.2">
      <c r="A62" s="392" t="s">
        <v>266</v>
      </c>
      <c r="B62" s="392" t="s">
        <v>267</v>
      </c>
      <c r="C62" s="390" t="s">
        <v>181</v>
      </c>
      <c r="D62" s="392" t="s">
        <v>268</v>
      </c>
      <c r="E62" s="377">
        <v>10001</v>
      </c>
      <c r="F62" s="392" t="s">
        <v>270</v>
      </c>
      <c r="G62" s="377">
        <v>10109</v>
      </c>
      <c r="H62" s="150" t="s">
        <v>510</v>
      </c>
      <c r="J62" s="583"/>
      <c r="K62" s="583"/>
    </row>
    <row r="63" spans="1:11" s="581" customFormat="1" ht="12.75" x14ac:dyDescent="0.2">
      <c r="A63" s="392" t="s">
        <v>266</v>
      </c>
      <c r="B63" s="387" t="s">
        <v>271</v>
      </c>
      <c r="C63" s="390" t="s">
        <v>181</v>
      </c>
      <c r="D63" s="387" t="s">
        <v>272</v>
      </c>
      <c r="E63" s="377">
        <v>10201</v>
      </c>
      <c r="F63" s="387" t="s">
        <v>272</v>
      </c>
      <c r="G63" s="377">
        <v>10201</v>
      </c>
      <c r="H63" s="150" t="s">
        <v>510</v>
      </c>
      <c r="J63" s="583"/>
      <c r="K63" s="583"/>
    </row>
    <row r="64" spans="1:11" s="581" customFormat="1" ht="12.75" x14ac:dyDescent="0.2">
      <c r="A64" s="392" t="s">
        <v>266</v>
      </c>
      <c r="B64" s="392" t="s">
        <v>273</v>
      </c>
      <c r="C64" s="390" t="s">
        <v>181</v>
      </c>
      <c r="D64" s="392" t="s">
        <v>273</v>
      </c>
      <c r="E64" s="377">
        <v>10301</v>
      </c>
      <c r="F64" s="392" t="s">
        <v>273</v>
      </c>
      <c r="G64" s="377">
        <v>10301</v>
      </c>
      <c r="H64" s="150" t="s">
        <v>704</v>
      </c>
      <c r="J64" s="583"/>
      <c r="K64" s="583"/>
    </row>
    <row r="65" spans="1:11" s="581" customFormat="1" ht="12.75" x14ac:dyDescent="0.2">
      <c r="A65" s="392" t="s">
        <v>274</v>
      </c>
      <c r="B65" s="387" t="s">
        <v>275</v>
      </c>
      <c r="C65" s="390" t="s">
        <v>181</v>
      </c>
      <c r="D65" s="387" t="s">
        <v>275</v>
      </c>
      <c r="E65" s="377">
        <v>11101</v>
      </c>
      <c r="F65" s="387" t="s">
        <v>275</v>
      </c>
      <c r="G65" s="377">
        <v>11101</v>
      </c>
      <c r="H65" s="150" t="s">
        <v>510</v>
      </c>
      <c r="J65" s="583"/>
      <c r="K65" s="583"/>
    </row>
    <row r="66" spans="1:11" s="581" customFormat="1" ht="12.75" x14ac:dyDescent="0.2">
      <c r="A66" s="392" t="s">
        <v>276</v>
      </c>
      <c r="B66" s="392" t="s">
        <v>276</v>
      </c>
      <c r="C66" s="390" t="s">
        <v>181</v>
      </c>
      <c r="D66" s="392" t="s">
        <v>277</v>
      </c>
      <c r="E66" s="377">
        <v>12101</v>
      </c>
      <c r="F66" s="193" t="s">
        <v>277</v>
      </c>
      <c r="G66" s="377">
        <v>12101</v>
      </c>
      <c r="H66" s="150" t="s">
        <v>510</v>
      </c>
      <c r="J66" s="583"/>
      <c r="K66" s="583"/>
    </row>
    <row r="67" spans="1:11" s="581" customFormat="1" ht="12.75" x14ac:dyDescent="0.2">
      <c r="A67" s="392" t="s">
        <v>278</v>
      </c>
      <c r="B67" s="392" t="s">
        <v>279</v>
      </c>
      <c r="C67" s="390" t="s">
        <v>280</v>
      </c>
      <c r="D67" s="392" t="s">
        <v>280</v>
      </c>
      <c r="E67" s="377">
        <v>13001</v>
      </c>
      <c r="F67" s="392" t="s">
        <v>279</v>
      </c>
      <c r="G67" s="377">
        <v>13101</v>
      </c>
      <c r="H67" s="150" t="s">
        <v>704</v>
      </c>
      <c r="J67" s="583"/>
      <c r="K67" s="583"/>
    </row>
    <row r="68" spans="1:11" s="581" customFormat="1" ht="12.75" x14ac:dyDescent="0.2">
      <c r="A68" s="392" t="s">
        <v>278</v>
      </c>
      <c r="B68" s="392" t="s">
        <v>279</v>
      </c>
      <c r="C68" s="390" t="s">
        <v>280</v>
      </c>
      <c r="D68" s="392" t="s">
        <v>280</v>
      </c>
      <c r="E68" s="377">
        <v>13001</v>
      </c>
      <c r="F68" s="392" t="s">
        <v>281</v>
      </c>
      <c r="G68" s="377">
        <v>13102</v>
      </c>
      <c r="H68" s="150" t="s">
        <v>706</v>
      </c>
      <c r="J68" s="583"/>
      <c r="K68" s="583"/>
    </row>
    <row r="69" spans="1:11" s="581" customFormat="1" ht="12.75" x14ac:dyDescent="0.2">
      <c r="A69" s="392" t="s">
        <v>278</v>
      </c>
      <c r="B69" s="392" t="s">
        <v>279</v>
      </c>
      <c r="C69" s="390" t="s">
        <v>280</v>
      </c>
      <c r="D69" s="392" t="s">
        <v>280</v>
      </c>
      <c r="E69" s="377">
        <v>13001</v>
      </c>
      <c r="F69" s="392" t="s">
        <v>282</v>
      </c>
      <c r="G69" s="377">
        <v>13103</v>
      </c>
      <c r="H69" s="150" t="s">
        <v>510</v>
      </c>
      <c r="J69" s="583"/>
      <c r="K69" s="583"/>
    </row>
    <row r="70" spans="1:11" s="581" customFormat="1" ht="12.75" x14ac:dyDescent="0.2">
      <c r="A70" s="392" t="s">
        <v>278</v>
      </c>
      <c r="B70" s="392" t="s">
        <v>279</v>
      </c>
      <c r="C70" s="390" t="s">
        <v>280</v>
      </c>
      <c r="D70" s="392" t="s">
        <v>280</v>
      </c>
      <c r="E70" s="377">
        <v>13001</v>
      </c>
      <c r="F70" s="392" t="s">
        <v>283</v>
      </c>
      <c r="G70" s="377">
        <v>13104</v>
      </c>
      <c r="H70" s="150" t="s">
        <v>510</v>
      </c>
      <c r="J70" s="583"/>
      <c r="K70" s="583"/>
    </row>
    <row r="71" spans="1:11" s="581" customFormat="1" ht="12.75" x14ac:dyDescent="0.2">
      <c r="A71" s="392" t="s">
        <v>278</v>
      </c>
      <c r="B71" s="392" t="s">
        <v>279</v>
      </c>
      <c r="C71" s="390" t="s">
        <v>280</v>
      </c>
      <c r="D71" s="392" t="s">
        <v>280</v>
      </c>
      <c r="E71" s="377">
        <v>13001</v>
      </c>
      <c r="F71" s="392" t="s">
        <v>284</v>
      </c>
      <c r="G71" s="377">
        <v>13105</v>
      </c>
      <c r="H71" s="150" t="s">
        <v>510</v>
      </c>
      <c r="J71" s="583"/>
      <c r="K71" s="583"/>
    </row>
    <row r="72" spans="1:11" s="581" customFormat="1" ht="12.75" x14ac:dyDescent="0.2">
      <c r="A72" s="392" t="s">
        <v>278</v>
      </c>
      <c r="B72" s="392" t="s">
        <v>279</v>
      </c>
      <c r="C72" s="390" t="s">
        <v>280</v>
      </c>
      <c r="D72" s="392" t="s">
        <v>280</v>
      </c>
      <c r="E72" s="377">
        <v>13001</v>
      </c>
      <c r="F72" s="392" t="s">
        <v>285</v>
      </c>
      <c r="G72" s="377">
        <v>13106</v>
      </c>
      <c r="H72" s="150" t="s">
        <v>706</v>
      </c>
      <c r="J72" s="583"/>
      <c r="K72" s="583"/>
    </row>
    <row r="73" spans="1:11" s="581" customFormat="1" ht="12.75" x14ac:dyDescent="0.2">
      <c r="A73" s="392" t="s">
        <v>278</v>
      </c>
      <c r="B73" s="392" t="s">
        <v>279</v>
      </c>
      <c r="C73" s="390" t="s">
        <v>280</v>
      </c>
      <c r="D73" s="392" t="s">
        <v>280</v>
      </c>
      <c r="E73" s="377">
        <v>13001</v>
      </c>
      <c r="F73" s="392" t="s">
        <v>286</v>
      </c>
      <c r="G73" s="377">
        <v>13107</v>
      </c>
      <c r="H73" s="150" t="s">
        <v>706</v>
      </c>
      <c r="J73" s="583"/>
      <c r="K73" s="583"/>
    </row>
    <row r="74" spans="1:11" s="581" customFormat="1" ht="12.75" x14ac:dyDescent="0.2">
      <c r="A74" s="392" t="s">
        <v>278</v>
      </c>
      <c r="B74" s="392" t="s">
        <v>279</v>
      </c>
      <c r="C74" s="390" t="s">
        <v>280</v>
      </c>
      <c r="D74" s="392" t="s">
        <v>280</v>
      </c>
      <c r="E74" s="377">
        <v>13001</v>
      </c>
      <c r="F74" s="392" t="s">
        <v>287</v>
      </c>
      <c r="G74" s="377">
        <v>13108</v>
      </c>
      <c r="H74" s="150" t="s">
        <v>510</v>
      </c>
      <c r="J74" s="583"/>
      <c r="K74" s="583"/>
    </row>
    <row r="75" spans="1:11" s="581" customFormat="1" ht="12.75" x14ac:dyDescent="0.2">
      <c r="A75" s="392" t="s">
        <v>278</v>
      </c>
      <c r="B75" s="392" t="s">
        <v>279</v>
      </c>
      <c r="C75" s="390" t="s">
        <v>280</v>
      </c>
      <c r="D75" s="392" t="s">
        <v>280</v>
      </c>
      <c r="E75" s="377">
        <v>13001</v>
      </c>
      <c r="F75" s="392" t="s">
        <v>288</v>
      </c>
      <c r="G75" s="377">
        <v>13109</v>
      </c>
      <c r="H75" s="150" t="s">
        <v>510</v>
      </c>
      <c r="J75" s="583"/>
      <c r="K75" s="583"/>
    </row>
    <row r="76" spans="1:11" s="581" customFormat="1" ht="12.75" x14ac:dyDescent="0.2">
      <c r="A76" s="392" t="s">
        <v>278</v>
      </c>
      <c r="B76" s="392" t="s">
        <v>279</v>
      </c>
      <c r="C76" s="390" t="s">
        <v>280</v>
      </c>
      <c r="D76" s="392" t="s">
        <v>280</v>
      </c>
      <c r="E76" s="377">
        <v>13001</v>
      </c>
      <c r="F76" s="392" t="s">
        <v>289</v>
      </c>
      <c r="G76" s="377">
        <v>13110</v>
      </c>
      <c r="H76" s="150" t="s">
        <v>706</v>
      </c>
      <c r="J76" s="583"/>
      <c r="K76" s="583"/>
    </row>
    <row r="77" spans="1:11" s="581" customFormat="1" ht="12.75" x14ac:dyDescent="0.2">
      <c r="A77" s="392" t="s">
        <v>278</v>
      </c>
      <c r="B77" s="392" t="s">
        <v>279</v>
      </c>
      <c r="C77" s="390" t="s">
        <v>280</v>
      </c>
      <c r="D77" s="392" t="s">
        <v>280</v>
      </c>
      <c r="E77" s="377">
        <v>13001</v>
      </c>
      <c r="F77" s="392" t="s">
        <v>290</v>
      </c>
      <c r="G77" s="377">
        <v>13111</v>
      </c>
      <c r="H77" s="150" t="s">
        <v>510</v>
      </c>
      <c r="J77" s="583"/>
      <c r="K77" s="583"/>
    </row>
    <row r="78" spans="1:11" s="581" customFormat="1" ht="12.75" x14ac:dyDescent="0.2">
      <c r="A78" s="392" t="s">
        <v>278</v>
      </c>
      <c r="B78" s="392" t="s">
        <v>279</v>
      </c>
      <c r="C78" s="390" t="s">
        <v>280</v>
      </c>
      <c r="D78" s="392" t="s">
        <v>280</v>
      </c>
      <c r="E78" s="377">
        <v>13001</v>
      </c>
      <c r="F78" s="392" t="s">
        <v>291</v>
      </c>
      <c r="G78" s="377">
        <v>13112</v>
      </c>
      <c r="H78" s="150" t="s">
        <v>706</v>
      </c>
      <c r="J78" s="583"/>
      <c r="K78" s="583"/>
    </row>
    <row r="79" spans="1:11" s="581" customFormat="1" ht="12.75" x14ac:dyDescent="0.2">
      <c r="A79" s="392" t="s">
        <v>278</v>
      </c>
      <c r="B79" s="392" t="s">
        <v>279</v>
      </c>
      <c r="C79" s="390" t="s">
        <v>280</v>
      </c>
      <c r="D79" s="392" t="s">
        <v>280</v>
      </c>
      <c r="E79" s="377">
        <v>13001</v>
      </c>
      <c r="F79" s="392" t="s">
        <v>292</v>
      </c>
      <c r="G79" s="377">
        <v>13113</v>
      </c>
      <c r="H79" s="150" t="s">
        <v>704</v>
      </c>
      <c r="J79" s="583"/>
      <c r="K79" s="583"/>
    </row>
    <row r="80" spans="1:11" s="581" customFormat="1" ht="12.75" x14ac:dyDescent="0.2">
      <c r="A80" s="392" t="s">
        <v>278</v>
      </c>
      <c r="B80" s="392" t="s">
        <v>279</v>
      </c>
      <c r="C80" s="390" t="s">
        <v>280</v>
      </c>
      <c r="D80" s="392" t="s">
        <v>280</v>
      </c>
      <c r="E80" s="377">
        <v>13001</v>
      </c>
      <c r="F80" s="392" t="s">
        <v>293</v>
      </c>
      <c r="G80" s="377">
        <v>13114</v>
      </c>
      <c r="H80" s="150" t="s">
        <v>706</v>
      </c>
      <c r="J80" s="583"/>
      <c r="K80" s="583"/>
    </row>
    <row r="81" spans="1:11" s="581" customFormat="1" ht="12.75" x14ac:dyDescent="0.2">
      <c r="A81" s="392" t="s">
        <v>278</v>
      </c>
      <c r="B81" s="392" t="s">
        <v>279</v>
      </c>
      <c r="C81" s="390" t="s">
        <v>280</v>
      </c>
      <c r="D81" s="392" t="s">
        <v>280</v>
      </c>
      <c r="E81" s="377">
        <v>13001</v>
      </c>
      <c r="F81" s="392" t="s">
        <v>294</v>
      </c>
      <c r="G81" s="377">
        <v>13115</v>
      </c>
      <c r="H81" s="150" t="s">
        <v>706</v>
      </c>
      <c r="J81" s="583"/>
      <c r="K81" s="583"/>
    </row>
    <row r="82" spans="1:11" s="581" customFormat="1" ht="12.75" x14ac:dyDescent="0.2">
      <c r="A82" s="392" t="s">
        <v>278</v>
      </c>
      <c r="B82" s="392" t="s">
        <v>279</v>
      </c>
      <c r="C82" s="390" t="s">
        <v>280</v>
      </c>
      <c r="D82" s="392" t="s">
        <v>280</v>
      </c>
      <c r="E82" s="377">
        <v>13001</v>
      </c>
      <c r="F82" s="392" t="s">
        <v>295</v>
      </c>
      <c r="G82" s="377">
        <v>13116</v>
      </c>
      <c r="H82" s="150" t="s">
        <v>706</v>
      </c>
      <c r="J82" s="583"/>
      <c r="K82" s="583"/>
    </row>
    <row r="83" spans="1:11" s="581" customFormat="1" ht="12.75" x14ac:dyDescent="0.2">
      <c r="A83" s="392" t="s">
        <v>278</v>
      </c>
      <c r="B83" s="392" t="s">
        <v>279</v>
      </c>
      <c r="C83" s="390" t="s">
        <v>280</v>
      </c>
      <c r="D83" s="392" t="s">
        <v>280</v>
      </c>
      <c r="E83" s="377">
        <v>13001</v>
      </c>
      <c r="F83" s="392" t="s">
        <v>296</v>
      </c>
      <c r="G83" s="377">
        <v>13117</v>
      </c>
      <c r="H83" s="150" t="s">
        <v>510</v>
      </c>
      <c r="J83" s="583"/>
      <c r="K83" s="583"/>
    </row>
    <row r="84" spans="1:11" s="581" customFormat="1" ht="12.75" x14ac:dyDescent="0.2">
      <c r="A84" s="392" t="s">
        <v>278</v>
      </c>
      <c r="B84" s="392" t="s">
        <v>279</v>
      </c>
      <c r="C84" s="390" t="s">
        <v>280</v>
      </c>
      <c r="D84" s="392" t="s">
        <v>280</v>
      </c>
      <c r="E84" s="377">
        <v>13001</v>
      </c>
      <c r="F84" s="392" t="s">
        <v>297</v>
      </c>
      <c r="G84" s="377">
        <v>13118</v>
      </c>
      <c r="H84" s="150" t="s">
        <v>706</v>
      </c>
      <c r="J84" s="583"/>
      <c r="K84" s="583"/>
    </row>
    <row r="85" spans="1:11" s="581" customFormat="1" ht="12.75" x14ac:dyDescent="0.2">
      <c r="A85" s="392" t="s">
        <v>278</v>
      </c>
      <c r="B85" s="392" t="s">
        <v>279</v>
      </c>
      <c r="C85" s="390" t="s">
        <v>280</v>
      </c>
      <c r="D85" s="392" t="s">
        <v>280</v>
      </c>
      <c r="E85" s="377">
        <v>13001</v>
      </c>
      <c r="F85" s="392" t="s">
        <v>298</v>
      </c>
      <c r="G85" s="377">
        <v>13119</v>
      </c>
      <c r="H85" s="150" t="s">
        <v>510</v>
      </c>
      <c r="J85" s="583"/>
      <c r="K85" s="583"/>
    </row>
    <row r="86" spans="1:11" s="581" customFormat="1" ht="12.75" x14ac:dyDescent="0.2">
      <c r="A86" s="392" t="s">
        <v>278</v>
      </c>
      <c r="B86" s="392" t="s">
        <v>279</v>
      </c>
      <c r="C86" s="390" t="s">
        <v>280</v>
      </c>
      <c r="D86" s="392" t="s">
        <v>280</v>
      </c>
      <c r="E86" s="377">
        <v>13001</v>
      </c>
      <c r="F86" s="392" t="s">
        <v>299</v>
      </c>
      <c r="G86" s="377">
        <v>13120</v>
      </c>
      <c r="H86" s="150" t="s">
        <v>706</v>
      </c>
      <c r="J86" s="583"/>
      <c r="K86" s="583"/>
    </row>
    <row r="87" spans="1:11" s="581" customFormat="1" ht="12.75" x14ac:dyDescent="0.2">
      <c r="A87" s="392" t="s">
        <v>278</v>
      </c>
      <c r="B87" s="392" t="s">
        <v>279</v>
      </c>
      <c r="C87" s="390" t="s">
        <v>280</v>
      </c>
      <c r="D87" s="392" t="s">
        <v>280</v>
      </c>
      <c r="E87" s="377">
        <v>13001</v>
      </c>
      <c r="F87" s="392" t="s">
        <v>300</v>
      </c>
      <c r="G87" s="377">
        <v>13121</v>
      </c>
      <c r="H87" s="150" t="s">
        <v>706</v>
      </c>
      <c r="J87" s="583"/>
      <c r="K87" s="583"/>
    </row>
    <row r="88" spans="1:11" s="581" customFormat="1" ht="12.75" x14ac:dyDescent="0.2">
      <c r="A88" s="392" t="s">
        <v>278</v>
      </c>
      <c r="B88" s="392" t="s">
        <v>279</v>
      </c>
      <c r="C88" s="390" t="s">
        <v>280</v>
      </c>
      <c r="D88" s="392" t="s">
        <v>280</v>
      </c>
      <c r="E88" s="377">
        <v>13001</v>
      </c>
      <c r="F88" s="392" t="s">
        <v>301</v>
      </c>
      <c r="G88" s="377">
        <v>13122</v>
      </c>
      <c r="H88" s="150" t="s">
        <v>510</v>
      </c>
      <c r="J88" s="583"/>
      <c r="K88" s="583"/>
    </row>
    <row r="89" spans="1:11" s="581" customFormat="1" ht="12.75" x14ac:dyDescent="0.2">
      <c r="A89" s="392" t="s">
        <v>278</v>
      </c>
      <c r="B89" s="392" t="s">
        <v>279</v>
      </c>
      <c r="C89" s="390" t="s">
        <v>280</v>
      </c>
      <c r="D89" s="392" t="s">
        <v>280</v>
      </c>
      <c r="E89" s="377">
        <v>13001</v>
      </c>
      <c r="F89" s="392" t="s">
        <v>302</v>
      </c>
      <c r="G89" s="377">
        <v>13123</v>
      </c>
      <c r="H89" s="150" t="s">
        <v>510</v>
      </c>
      <c r="J89" s="583"/>
      <c r="K89" s="583"/>
    </row>
    <row r="90" spans="1:11" s="581" customFormat="1" ht="12.75" x14ac:dyDescent="0.2">
      <c r="A90" s="392" t="s">
        <v>278</v>
      </c>
      <c r="B90" s="392" t="s">
        <v>279</v>
      </c>
      <c r="C90" s="390" t="s">
        <v>280</v>
      </c>
      <c r="D90" s="392" t="s">
        <v>280</v>
      </c>
      <c r="E90" s="377">
        <v>13001</v>
      </c>
      <c r="F90" s="392" t="s">
        <v>303</v>
      </c>
      <c r="G90" s="377">
        <v>13124</v>
      </c>
      <c r="H90" s="150" t="s">
        <v>510</v>
      </c>
      <c r="J90" s="583"/>
      <c r="K90" s="583"/>
    </row>
    <row r="91" spans="1:11" s="581" customFormat="1" ht="12.75" x14ac:dyDescent="0.2">
      <c r="A91" s="392" t="s">
        <v>278</v>
      </c>
      <c r="B91" s="392" t="s">
        <v>279</v>
      </c>
      <c r="C91" s="390" t="s">
        <v>280</v>
      </c>
      <c r="D91" s="392" t="s">
        <v>280</v>
      </c>
      <c r="E91" s="377">
        <v>13001</v>
      </c>
      <c r="F91" s="392" t="s">
        <v>304</v>
      </c>
      <c r="G91" s="377">
        <v>13125</v>
      </c>
      <c r="H91" s="150" t="s">
        <v>706</v>
      </c>
      <c r="J91" s="583"/>
      <c r="K91" s="583"/>
    </row>
    <row r="92" spans="1:11" s="581" customFormat="1" ht="12.75" x14ac:dyDescent="0.2">
      <c r="A92" s="392" t="s">
        <v>278</v>
      </c>
      <c r="B92" s="392" t="s">
        <v>279</v>
      </c>
      <c r="C92" s="390" t="s">
        <v>280</v>
      </c>
      <c r="D92" s="392" t="s">
        <v>280</v>
      </c>
      <c r="E92" s="377">
        <v>13001</v>
      </c>
      <c r="F92" s="392" t="s">
        <v>305</v>
      </c>
      <c r="G92" s="377">
        <v>13126</v>
      </c>
      <c r="H92" s="150" t="s">
        <v>706</v>
      </c>
      <c r="J92" s="583"/>
      <c r="K92" s="583"/>
    </row>
    <row r="93" spans="1:11" s="581" customFormat="1" ht="12.75" x14ac:dyDescent="0.2">
      <c r="A93" s="392" t="s">
        <v>278</v>
      </c>
      <c r="B93" s="392" t="s">
        <v>279</v>
      </c>
      <c r="C93" s="390" t="s">
        <v>280</v>
      </c>
      <c r="D93" s="392" t="s">
        <v>280</v>
      </c>
      <c r="E93" s="377">
        <v>13001</v>
      </c>
      <c r="F93" s="392" t="s">
        <v>306</v>
      </c>
      <c r="G93" s="377">
        <v>13127</v>
      </c>
      <c r="H93" s="150" t="s">
        <v>706</v>
      </c>
      <c r="J93" s="583"/>
      <c r="K93" s="583"/>
    </row>
    <row r="94" spans="1:11" s="581" customFormat="1" ht="12.75" x14ac:dyDescent="0.2">
      <c r="A94" s="392" t="s">
        <v>278</v>
      </c>
      <c r="B94" s="392" t="s">
        <v>279</v>
      </c>
      <c r="C94" s="390" t="s">
        <v>280</v>
      </c>
      <c r="D94" s="392" t="s">
        <v>280</v>
      </c>
      <c r="E94" s="377">
        <v>13001</v>
      </c>
      <c r="F94" s="392" t="s">
        <v>307</v>
      </c>
      <c r="G94" s="377">
        <v>13128</v>
      </c>
      <c r="H94" s="150" t="s">
        <v>510</v>
      </c>
      <c r="J94" s="583"/>
      <c r="K94" s="583"/>
    </row>
    <row r="95" spans="1:11" s="581" customFormat="1" ht="12.75" x14ac:dyDescent="0.2">
      <c r="A95" s="392" t="s">
        <v>278</v>
      </c>
      <c r="B95" s="392" t="s">
        <v>279</v>
      </c>
      <c r="C95" s="390" t="s">
        <v>280</v>
      </c>
      <c r="D95" s="392" t="s">
        <v>280</v>
      </c>
      <c r="E95" s="377">
        <v>13001</v>
      </c>
      <c r="F95" s="392" t="s">
        <v>308</v>
      </c>
      <c r="G95" s="377">
        <v>13129</v>
      </c>
      <c r="H95" s="150" t="s">
        <v>706</v>
      </c>
      <c r="J95" s="583"/>
      <c r="K95" s="583"/>
    </row>
    <row r="96" spans="1:11" s="581" customFormat="1" ht="12.75" x14ac:dyDescent="0.2">
      <c r="A96" s="392" t="s">
        <v>278</v>
      </c>
      <c r="B96" s="392" t="s">
        <v>279</v>
      </c>
      <c r="C96" s="390" t="s">
        <v>280</v>
      </c>
      <c r="D96" s="392" t="s">
        <v>280</v>
      </c>
      <c r="E96" s="377">
        <v>13001</v>
      </c>
      <c r="F96" s="392" t="s">
        <v>309</v>
      </c>
      <c r="G96" s="377">
        <v>13130</v>
      </c>
      <c r="H96" s="150" t="s">
        <v>706</v>
      </c>
      <c r="J96" s="583"/>
      <c r="K96" s="583"/>
    </row>
    <row r="97" spans="1:11" s="581" customFormat="1" ht="12.75" x14ac:dyDescent="0.2">
      <c r="A97" s="392" t="s">
        <v>278</v>
      </c>
      <c r="B97" s="392" t="s">
        <v>279</v>
      </c>
      <c r="C97" s="390" t="s">
        <v>280</v>
      </c>
      <c r="D97" s="392" t="s">
        <v>280</v>
      </c>
      <c r="E97" s="377">
        <v>13001</v>
      </c>
      <c r="F97" s="392" t="s">
        <v>310</v>
      </c>
      <c r="G97" s="377">
        <v>13131</v>
      </c>
      <c r="H97" s="150" t="s">
        <v>510</v>
      </c>
      <c r="J97" s="583"/>
      <c r="K97" s="583"/>
    </row>
    <row r="98" spans="1:11" s="581" customFormat="1" ht="12.75" x14ac:dyDescent="0.2">
      <c r="A98" s="392" t="s">
        <v>278</v>
      </c>
      <c r="B98" s="392" t="s">
        <v>279</v>
      </c>
      <c r="C98" s="390" t="s">
        <v>280</v>
      </c>
      <c r="D98" s="392" t="s">
        <v>280</v>
      </c>
      <c r="E98" s="377">
        <v>13001</v>
      </c>
      <c r="F98" s="392" t="s">
        <v>311</v>
      </c>
      <c r="G98" s="377">
        <v>13132</v>
      </c>
      <c r="H98" s="150" t="s">
        <v>706</v>
      </c>
      <c r="J98" s="583"/>
      <c r="K98" s="583"/>
    </row>
    <row r="99" spans="1:11" s="581" customFormat="1" ht="12.75" x14ac:dyDescent="0.2">
      <c r="A99" s="392" t="s">
        <v>278</v>
      </c>
      <c r="B99" s="392" t="s">
        <v>312</v>
      </c>
      <c r="C99" s="390" t="s">
        <v>280</v>
      </c>
      <c r="D99" s="392" t="s">
        <v>280</v>
      </c>
      <c r="E99" s="377">
        <v>13001</v>
      </c>
      <c r="F99" s="392" t="s">
        <v>313</v>
      </c>
      <c r="G99" s="377">
        <v>13201</v>
      </c>
      <c r="H99" s="150" t="s">
        <v>706</v>
      </c>
      <c r="J99" s="583"/>
      <c r="K99" s="583"/>
    </row>
    <row r="100" spans="1:11" s="581" customFormat="1" ht="12.75" x14ac:dyDescent="0.2">
      <c r="A100" s="392" t="s">
        <v>278</v>
      </c>
      <c r="B100" s="392" t="s">
        <v>312</v>
      </c>
      <c r="C100" s="390" t="s">
        <v>280</v>
      </c>
      <c r="D100" s="392" t="s">
        <v>280</v>
      </c>
      <c r="E100" s="377">
        <v>13001</v>
      </c>
      <c r="F100" s="392" t="s">
        <v>314</v>
      </c>
      <c r="G100" s="377">
        <v>13202</v>
      </c>
      <c r="H100" s="150" t="s">
        <v>706</v>
      </c>
      <c r="J100" s="583"/>
      <c r="K100" s="583"/>
    </row>
    <row r="101" spans="1:11" s="581" customFormat="1" ht="12.75" x14ac:dyDescent="0.2">
      <c r="A101" s="392" t="s">
        <v>278</v>
      </c>
      <c r="B101" s="392" t="s">
        <v>312</v>
      </c>
      <c r="C101" s="390" t="s">
        <v>280</v>
      </c>
      <c r="D101" s="392" t="s">
        <v>280</v>
      </c>
      <c r="E101" s="377">
        <v>13001</v>
      </c>
      <c r="F101" s="392" t="s">
        <v>315</v>
      </c>
      <c r="G101" s="377">
        <v>13203</v>
      </c>
      <c r="H101" s="150" t="s">
        <v>510</v>
      </c>
      <c r="J101" s="583"/>
      <c r="K101" s="583"/>
    </row>
    <row r="102" spans="1:11" s="581" customFormat="1" ht="12.75" x14ac:dyDescent="0.2">
      <c r="A102" s="392" t="s">
        <v>278</v>
      </c>
      <c r="B102" s="392" t="s">
        <v>316</v>
      </c>
      <c r="C102" s="390" t="s">
        <v>280</v>
      </c>
      <c r="D102" s="392" t="s">
        <v>280</v>
      </c>
      <c r="E102" s="377">
        <v>13001</v>
      </c>
      <c r="F102" s="392" t="s">
        <v>317</v>
      </c>
      <c r="G102" s="377">
        <v>13301</v>
      </c>
      <c r="H102" s="150" t="s">
        <v>706</v>
      </c>
      <c r="J102" s="583"/>
      <c r="K102" s="583"/>
    </row>
    <row r="103" spans="1:11" s="581" customFormat="1" ht="12.75" x14ac:dyDescent="0.2">
      <c r="A103" s="392" t="s">
        <v>278</v>
      </c>
      <c r="B103" s="392" t="s">
        <v>316</v>
      </c>
      <c r="C103" s="390" t="s">
        <v>280</v>
      </c>
      <c r="D103" s="392" t="s">
        <v>280</v>
      </c>
      <c r="E103" s="377">
        <v>13001</v>
      </c>
      <c r="F103" s="392" t="s">
        <v>318</v>
      </c>
      <c r="G103" s="377">
        <v>13302</v>
      </c>
      <c r="H103" s="150" t="s">
        <v>704</v>
      </c>
      <c r="J103" s="583"/>
      <c r="K103" s="583"/>
    </row>
    <row r="104" spans="1:11" s="581" customFormat="1" ht="12.75" x14ac:dyDescent="0.2">
      <c r="A104" s="392" t="s">
        <v>278</v>
      </c>
      <c r="B104" s="392" t="s">
        <v>316</v>
      </c>
      <c r="C104" s="390" t="s">
        <v>280</v>
      </c>
      <c r="D104" s="392" t="s">
        <v>280</v>
      </c>
      <c r="E104" s="377">
        <v>13001</v>
      </c>
      <c r="F104" s="392" t="s">
        <v>319</v>
      </c>
      <c r="G104" s="377">
        <v>13303</v>
      </c>
      <c r="H104" s="150" t="s">
        <v>706</v>
      </c>
      <c r="J104" s="583"/>
      <c r="K104" s="583"/>
    </row>
    <row r="105" spans="1:11" s="581" customFormat="1" ht="12.75" x14ac:dyDescent="0.2">
      <c r="A105" s="392" t="s">
        <v>278</v>
      </c>
      <c r="B105" s="392" t="s">
        <v>320</v>
      </c>
      <c r="C105" s="390" t="s">
        <v>280</v>
      </c>
      <c r="D105" s="392" t="s">
        <v>280</v>
      </c>
      <c r="E105" s="377">
        <v>13001</v>
      </c>
      <c r="F105" s="392" t="s">
        <v>321</v>
      </c>
      <c r="G105" s="377">
        <v>13401</v>
      </c>
      <c r="H105" s="150" t="s">
        <v>706</v>
      </c>
      <c r="J105" s="583"/>
      <c r="K105" s="583"/>
    </row>
    <row r="106" spans="1:11" s="581" customFormat="1" ht="12.75" x14ac:dyDescent="0.2">
      <c r="A106" s="392" t="s">
        <v>278</v>
      </c>
      <c r="B106" s="392" t="s">
        <v>320</v>
      </c>
      <c r="C106" s="390" t="s">
        <v>280</v>
      </c>
      <c r="D106" s="392" t="s">
        <v>280</v>
      </c>
      <c r="E106" s="377">
        <v>13001</v>
      </c>
      <c r="F106" s="392" t="s">
        <v>322</v>
      </c>
      <c r="G106" s="377">
        <v>13402</v>
      </c>
      <c r="H106" s="150" t="s">
        <v>510</v>
      </c>
      <c r="J106" s="583"/>
      <c r="K106" s="583"/>
    </row>
    <row r="107" spans="1:11" s="581" customFormat="1" ht="12.75" x14ac:dyDescent="0.2">
      <c r="A107" s="392" t="s">
        <v>278</v>
      </c>
      <c r="B107" s="392" t="s">
        <v>320</v>
      </c>
      <c r="C107" s="390" t="s">
        <v>280</v>
      </c>
      <c r="D107" s="392" t="s">
        <v>280</v>
      </c>
      <c r="E107" s="377">
        <v>13001</v>
      </c>
      <c r="F107" s="392" t="s">
        <v>323</v>
      </c>
      <c r="G107" s="377">
        <v>13403</v>
      </c>
      <c r="H107" s="150" t="s">
        <v>510</v>
      </c>
      <c r="J107" s="583"/>
      <c r="K107" s="583"/>
    </row>
    <row r="108" spans="1:11" s="581" customFormat="1" ht="12.75" x14ac:dyDescent="0.2">
      <c r="A108" s="392" t="s">
        <v>278</v>
      </c>
      <c r="B108" s="392" t="s">
        <v>320</v>
      </c>
      <c r="C108" s="390" t="s">
        <v>280</v>
      </c>
      <c r="D108" s="392" t="s">
        <v>280</v>
      </c>
      <c r="E108" s="377">
        <v>13001</v>
      </c>
      <c r="F108" s="392" t="s">
        <v>324</v>
      </c>
      <c r="G108" s="377">
        <v>13404</v>
      </c>
      <c r="H108" s="150" t="s">
        <v>706</v>
      </c>
      <c r="J108" s="583"/>
      <c r="K108" s="583"/>
    </row>
    <row r="109" spans="1:11" s="581" customFormat="1" ht="12.75" x14ac:dyDescent="0.2">
      <c r="A109" s="392" t="s">
        <v>278</v>
      </c>
      <c r="B109" s="392" t="s">
        <v>325</v>
      </c>
      <c r="C109" s="390" t="s">
        <v>181</v>
      </c>
      <c r="D109" s="392" t="s">
        <v>325</v>
      </c>
      <c r="E109" s="377">
        <v>13501</v>
      </c>
      <c r="F109" s="193" t="s">
        <v>325</v>
      </c>
      <c r="G109" s="377">
        <v>13501</v>
      </c>
      <c r="H109" s="150" t="s">
        <v>706</v>
      </c>
      <c r="J109" s="583"/>
      <c r="K109" s="583"/>
    </row>
    <row r="110" spans="1:11" s="581" customFormat="1" ht="12.75" x14ac:dyDescent="0.2">
      <c r="A110" s="392" t="s">
        <v>278</v>
      </c>
      <c r="B110" s="392" t="s">
        <v>326</v>
      </c>
      <c r="C110" s="390" t="s">
        <v>280</v>
      </c>
      <c r="D110" s="392" t="s">
        <v>280</v>
      </c>
      <c r="E110" s="377">
        <v>13001</v>
      </c>
      <c r="F110" s="392" t="s">
        <v>326</v>
      </c>
      <c r="G110" s="377">
        <v>13601</v>
      </c>
      <c r="H110" s="150" t="s">
        <v>704</v>
      </c>
      <c r="J110" s="583"/>
      <c r="K110" s="583"/>
    </row>
    <row r="111" spans="1:11" s="581" customFormat="1" ht="12.75" x14ac:dyDescent="0.2">
      <c r="A111" s="392" t="s">
        <v>278</v>
      </c>
      <c r="B111" s="392" t="s">
        <v>326</v>
      </c>
      <c r="C111" s="390" t="s">
        <v>280</v>
      </c>
      <c r="D111" s="392" t="s">
        <v>280</v>
      </c>
      <c r="E111" s="377">
        <v>13001</v>
      </c>
      <c r="F111" s="392" t="s">
        <v>327</v>
      </c>
      <c r="G111" s="377">
        <v>13602</v>
      </c>
      <c r="H111" s="150" t="s">
        <v>706</v>
      </c>
      <c r="J111" s="583"/>
      <c r="K111" s="583"/>
    </row>
    <row r="112" spans="1:11" s="581" customFormat="1" ht="12.75" x14ac:dyDescent="0.2">
      <c r="A112" s="392" t="s">
        <v>278</v>
      </c>
      <c r="B112" s="392" t="s">
        <v>326</v>
      </c>
      <c r="C112" s="390" t="s">
        <v>280</v>
      </c>
      <c r="D112" s="392" t="s">
        <v>280</v>
      </c>
      <c r="E112" s="377">
        <v>13001</v>
      </c>
      <c r="F112" s="392" t="s">
        <v>328</v>
      </c>
      <c r="G112" s="377">
        <v>13603</v>
      </c>
      <c r="H112" s="150" t="s">
        <v>510</v>
      </c>
      <c r="J112" s="583"/>
      <c r="K112" s="583"/>
    </row>
    <row r="113" spans="1:11" s="581" customFormat="1" ht="12.75" x14ac:dyDescent="0.2">
      <c r="A113" s="392" t="s">
        <v>278</v>
      </c>
      <c r="B113" s="392" t="s">
        <v>326</v>
      </c>
      <c r="C113" s="390" t="s">
        <v>280</v>
      </c>
      <c r="D113" s="392" t="s">
        <v>280</v>
      </c>
      <c r="E113" s="377">
        <v>13001</v>
      </c>
      <c r="F113" s="392" t="s">
        <v>329</v>
      </c>
      <c r="G113" s="377">
        <v>13604</v>
      </c>
      <c r="H113" s="150" t="s">
        <v>510</v>
      </c>
      <c r="J113" s="583"/>
      <c r="K113" s="583"/>
    </row>
    <row r="114" spans="1:11" s="581" customFormat="1" ht="12.75" x14ac:dyDescent="0.2">
      <c r="A114" s="392" t="s">
        <v>278</v>
      </c>
      <c r="B114" s="392" t="s">
        <v>326</v>
      </c>
      <c r="C114" s="390" t="s">
        <v>280</v>
      </c>
      <c r="D114" s="392" t="s">
        <v>280</v>
      </c>
      <c r="E114" s="377">
        <v>13001</v>
      </c>
      <c r="F114" s="392" t="s">
        <v>330</v>
      </c>
      <c r="G114" s="377">
        <v>13605</v>
      </c>
      <c r="H114" s="150" t="s">
        <v>706</v>
      </c>
      <c r="J114" s="583"/>
      <c r="K114" s="583"/>
    </row>
    <row r="115" spans="1:11" s="581" customFormat="1" ht="12.75" x14ac:dyDescent="0.2">
      <c r="A115" s="392" t="s">
        <v>331</v>
      </c>
      <c r="B115" s="392" t="s">
        <v>332</v>
      </c>
      <c r="C115" s="390" t="s">
        <v>181</v>
      </c>
      <c r="D115" s="392" t="s">
        <v>332</v>
      </c>
      <c r="E115" s="377">
        <v>14101</v>
      </c>
      <c r="F115" s="392" t="s">
        <v>332</v>
      </c>
      <c r="G115" s="377">
        <v>14101</v>
      </c>
      <c r="H115" s="150" t="s">
        <v>704</v>
      </c>
      <c r="J115" s="583"/>
      <c r="K115" s="583"/>
    </row>
    <row r="116" spans="1:11" s="581" customFormat="1" ht="12.75" x14ac:dyDescent="0.2">
      <c r="A116" s="392" t="s">
        <v>333</v>
      </c>
      <c r="B116" s="392" t="s">
        <v>334</v>
      </c>
      <c r="C116" s="390" t="s">
        <v>181</v>
      </c>
      <c r="D116" s="392" t="s">
        <v>334</v>
      </c>
      <c r="E116" s="377">
        <v>15101</v>
      </c>
      <c r="F116" s="392" t="s">
        <v>334</v>
      </c>
      <c r="G116" s="377">
        <v>15101</v>
      </c>
      <c r="H116" s="150" t="s">
        <v>706</v>
      </c>
      <c r="J116" s="583"/>
      <c r="K116" s="583"/>
    </row>
    <row r="117" spans="1:11" s="581" customFormat="1" ht="12.75" x14ac:dyDescent="0.2">
      <c r="A117" s="392" t="s">
        <v>335</v>
      </c>
      <c r="B117" s="349" t="s">
        <v>336</v>
      </c>
      <c r="C117" s="390" t="s">
        <v>181</v>
      </c>
      <c r="D117" s="392" t="s">
        <v>337</v>
      </c>
      <c r="E117" s="377">
        <v>16101</v>
      </c>
      <c r="F117" s="392" t="s">
        <v>338</v>
      </c>
      <c r="G117" s="377">
        <v>16101</v>
      </c>
      <c r="H117" s="150" t="s">
        <v>510</v>
      </c>
      <c r="J117" s="583"/>
      <c r="K117" s="583"/>
    </row>
    <row r="118" spans="1:11" s="581" customFormat="1" ht="12.75" x14ac:dyDescent="0.2">
      <c r="A118" s="392" t="s">
        <v>335</v>
      </c>
      <c r="B118" s="349" t="s">
        <v>336</v>
      </c>
      <c r="C118" s="390" t="s">
        <v>181</v>
      </c>
      <c r="D118" s="392" t="s">
        <v>337</v>
      </c>
      <c r="E118" s="377">
        <v>16101</v>
      </c>
      <c r="F118" s="392" t="s">
        <v>339</v>
      </c>
      <c r="G118" s="377">
        <v>16103</v>
      </c>
      <c r="H118" s="150" t="s">
        <v>510</v>
      </c>
      <c r="J118" s="583"/>
      <c r="K118" s="583"/>
    </row>
    <row r="119" spans="1:11" s="581" customFormat="1" ht="12.75" x14ac:dyDescent="0.2">
      <c r="A119" s="392" t="s">
        <v>335</v>
      </c>
      <c r="B119" s="349" t="s">
        <v>340</v>
      </c>
      <c r="C119" s="390" t="s">
        <v>181</v>
      </c>
      <c r="D119" s="387" t="s">
        <v>341</v>
      </c>
      <c r="E119" s="377">
        <v>16301</v>
      </c>
      <c r="F119" s="387" t="s">
        <v>341</v>
      </c>
      <c r="G119" s="377">
        <v>16301</v>
      </c>
      <c r="H119" s="150" t="s">
        <v>706</v>
      </c>
      <c r="J119" s="583"/>
      <c r="K119" s="583"/>
    </row>
  </sheetData>
  <mergeCells count="1">
    <mergeCell ref="B1:H1"/>
  </mergeCells>
  <hyperlinks>
    <hyperlink ref="I1" location="INDICE!A1" display="INDICE" xr:uid="{00000000-0004-0000-3500-000000000000}"/>
    <hyperlink ref="I2" location="Matriz_Estadisticas!A1" display="ESTADÍSTICAS" xr:uid="{00000000-0004-0000-3500-000001000000}"/>
  </hyperlinks>
  <pageMargins left="0.7" right="0.7" top="0.75" bottom="0.75" header="0.3" footer="0.3"/>
  <pageSetup paperSize="9" orientation="portrait" horizontalDpi="0" verticalDpi="0" r:id="rId1"/>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pageSetUpPr fitToPage="1"/>
  </sheetPr>
  <dimension ref="A1:C37"/>
  <sheetViews>
    <sheetView zoomScaleNormal="100" workbookViewId="0"/>
  </sheetViews>
  <sheetFormatPr baseColWidth="10" defaultColWidth="96.42578125" defaultRowHeight="12.75" x14ac:dyDescent="0.25"/>
  <cols>
    <col min="1" max="1" width="44.42578125" style="10" bestFit="1" customWidth="1"/>
    <col min="2" max="2" width="100.7109375" style="10" customWidth="1"/>
    <col min="3" max="3" width="7" style="10" bestFit="1" customWidth="1"/>
    <col min="4" max="16384" width="96.42578125" style="10"/>
  </cols>
  <sheetData>
    <row r="1" spans="1:3" ht="15" x14ac:dyDescent="0.25">
      <c r="A1" s="679" t="s">
        <v>401</v>
      </c>
      <c r="B1" s="679" t="s">
        <v>402</v>
      </c>
      <c r="C1" s="6" t="s">
        <v>144</v>
      </c>
    </row>
    <row r="2" spans="1:3" ht="15" customHeight="1" x14ac:dyDescent="0.25">
      <c r="A2" s="415" t="s">
        <v>8</v>
      </c>
      <c r="B2" s="399" t="s">
        <v>141</v>
      </c>
    </row>
    <row r="3" spans="1:3" ht="15" customHeight="1" x14ac:dyDescent="0.25">
      <c r="A3" s="415" t="s">
        <v>6</v>
      </c>
      <c r="B3" s="400" t="s">
        <v>132</v>
      </c>
    </row>
    <row r="4" spans="1:3" ht="15" customHeight="1" x14ac:dyDescent="0.25">
      <c r="A4" s="415" t="s">
        <v>370</v>
      </c>
      <c r="B4" s="400" t="s">
        <v>140</v>
      </c>
    </row>
    <row r="5" spans="1:3" ht="25.5" x14ac:dyDescent="0.25">
      <c r="A5" s="415" t="s">
        <v>11</v>
      </c>
      <c r="B5" s="400" t="s">
        <v>1063</v>
      </c>
    </row>
    <row r="6" spans="1:3" ht="15" customHeight="1" x14ac:dyDescent="0.25">
      <c r="A6" s="415" t="s">
        <v>145</v>
      </c>
      <c r="B6" s="400" t="s">
        <v>404</v>
      </c>
    </row>
    <row r="7" spans="1:3" ht="15" customHeight="1" x14ac:dyDescent="0.25">
      <c r="A7" s="415" t="s">
        <v>9</v>
      </c>
      <c r="B7" s="401" t="s">
        <v>405</v>
      </c>
    </row>
    <row r="8" spans="1:3" ht="15" customHeight="1" x14ac:dyDescent="0.25">
      <c r="A8" s="415" t="s">
        <v>371</v>
      </c>
      <c r="B8" s="413">
        <v>2018</v>
      </c>
    </row>
    <row r="9" spans="1:3" ht="15" customHeight="1" x14ac:dyDescent="0.25">
      <c r="A9" s="415" t="s">
        <v>372</v>
      </c>
      <c r="B9" s="400" t="s">
        <v>453</v>
      </c>
    </row>
    <row r="10" spans="1:3" ht="63.75" x14ac:dyDescent="0.25">
      <c r="A10" s="209" t="s">
        <v>373</v>
      </c>
      <c r="B10" s="400" t="s">
        <v>1064</v>
      </c>
    </row>
    <row r="11" spans="1:3" ht="15" customHeight="1" x14ac:dyDescent="0.25">
      <c r="A11" s="415" t="s">
        <v>374</v>
      </c>
      <c r="B11" s="400" t="s">
        <v>1065</v>
      </c>
    </row>
    <row r="12" spans="1:3" ht="15" customHeight="1" x14ac:dyDescent="0.25">
      <c r="A12" s="415" t="s">
        <v>375</v>
      </c>
      <c r="B12" s="435" t="s">
        <v>527</v>
      </c>
    </row>
    <row r="13" spans="1:3" ht="15" customHeight="1" x14ac:dyDescent="0.25">
      <c r="A13" s="415" t="s">
        <v>376</v>
      </c>
      <c r="B13" s="435" t="s">
        <v>1066</v>
      </c>
    </row>
    <row r="14" spans="1:3" ht="15" customHeight="1" x14ac:dyDescent="0.25">
      <c r="A14" s="415" t="s">
        <v>146</v>
      </c>
      <c r="B14" s="435" t="s">
        <v>1067</v>
      </c>
    </row>
    <row r="15" spans="1:3" ht="15" customHeight="1" x14ac:dyDescent="0.25">
      <c r="A15" s="415" t="s">
        <v>377</v>
      </c>
      <c r="B15" s="408">
        <v>43087</v>
      </c>
    </row>
    <row r="16" spans="1:3" ht="15" customHeight="1" x14ac:dyDescent="0.25">
      <c r="A16" s="415" t="s">
        <v>378</v>
      </c>
      <c r="B16" s="396">
        <v>43809</v>
      </c>
    </row>
    <row r="17" spans="1:2" ht="15" customHeight="1" x14ac:dyDescent="0.25">
      <c r="A17" s="415" t="s">
        <v>379</v>
      </c>
      <c r="B17" s="400" t="s">
        <v>412</v>
      </c>
    </row>
    <row r="18" spans="1:2" ht="15" customHeight="1" x14ac:dyDescent="0.25">
      <c r="A18" s="415" t="s">
        <v>380</v>
      </c>
      <c r="B18" s="400" t="s">
        <v>1057</v>
      </c>
    </row>
    <row r="19" spans="1:2" ht="15" customHeight="1" x14ac:dyDescent="0.25">
      <c r="A19" s="415" t="s">
        <v>381</v>
      </c>
      <c r="B19" s="435" t="s">
        <v>1001</v>
      </c>
    </row>
    <row r="20" spans="1:2" ht="15" customHeight="1" x14ac:dyDescent="0.25">
      <c r="A20" s="415" t="s">
        <v>382</v>
      </c>
      <c r="B20" s="399" t="s">
        <v>462</v>
      </c>
    </row>
    <row r="21" spans="1:2" ht="15" customHeight="1" x14ac:dyDescent="0.25">
      <c r="A21" s="415" t="s">
        <v>385</v>
      </c>
      <c r="B21" s="400" t="s">
        <v>1068</v>
      </c>
    </row>
    <row r="22" spans="1:2" ht="15" customHeight="1" x14ac:dyDescent="0.25">
      <c r="A22" s="415" t="s">
        <v>386</v>
      </c>
      <c r="B22" s="400" t="s">
        <v>1069</v>
      </c>
    </row>
    <row r="23" spans="1:2" ht="15" customHeight="1" x14ac:dyDescent="0.25">
      <c r="A23" s="415" t="s">
        <v>418</v>
      </c>
      <c r="B23" s="399" t="s">
        <v>1060</v>
      </c>
    </row>
    <row r="24" spans="1:2" ht="15" customHeight="1" x14ac:dyDescent="0.25">
      <c r="A24" s="415" t="s">
        <v>387</v>
      </c>
      <c r="B24" s="397">
        <v>2018</v>
      </c>
    </row>
    <row r="25" spans="1:2" ht="15" customHeight="1" x14ac:dyDescent="0.25">
      <c r="A25" s="415" t="s">
        <v>388</v>
      </c>
      <c r="B25" s="413" t="s">
        <v>453</v>
      </c>
    </row>
    <row r="26" spans="1:2" ht="15" customHeight="1" x14ac:dyDescent="0.25">
      <c r="A26" s="415" t="s">
        <v>389</v>
      </c>
      <c r="B26" s="413" t="s">
        <v>1070</v>
      </c>
    </row>
    <row r="27" spans="1:2" ht="15" customHeight="1" x14ac:dyDescent="0.25">
      <c r="A27" s="415" t="s">
        <v>390</v>
      </c>
      <c r="B27" s="399" t="s">
        <v>417</v>
      </c>
    </row>
    <row r="28" spans="1:2" ht="15" customHeight="1" x14ac:dyDescent="0.2">
      <c r="A28" s="415" t="s">
        <v>422</v>
      </c>
      <c r="B28" s="612" t="s">
        <v>1071</v>
      </c>
    </row>
    <row r="29" spans="1:2" ht="15" customHeight="1" x14ac:dyDescent="0.25">
      <c r="A29" s="415" t="s">
        <v>391</v>
      </c>
      <c r="B29" s="413">
        <v>2018</v>
      </c>
    </row>
    <row r="30" spans="1:2" ht="15" customHeight="1" x14ac:dyDescent="0.25">
      <c r="A30" s="415" t="s">
        <v>392</v>
      </c>
      <c r="B30" s="400" t="s">
        <v>453</v>
      </c>
    </row>
    <row r="31" spans="1:2" ht="15" customHeight="1" x14ac:dyDescent="0.25">
      <c r="A31" s="415" t="s">
        <v>393</v>
      </c>
      <c r="B31" s="400"/>
    </row>
    <row r="32" spans="1:2" ht="15" customHeight="1" x14ac:dyDescent="0.25">
      <c r="A32" s="415" t="s">
        <v>394</v>
      </c>
      <c r="B32" s="400"/>
    </row>
    <row r="33" spans="1:2" ht="15" customHeight="1" x14ac:dyDescent="0.25">
      <c r="A33" s="415" t="s">
        <v>423</v>
      </c>
      <c r="B33" s="400"/>
    </row>
    <row r="34" spans="1:2" ht="15" customHeight="1" x14ac:dyDescent="0.25">
      <c r="A34" s="415" t="s">
        <v>395</v>
      </c>
      <c r="B34" s="400"/>
    </row>
    <row r="35" spans="1:2" ht="15" customHeight="1" x14ac:dyDescent="0.25">
      <c r="A35" s="415" t="s">
        <v>396</v>
      </c>
      <c r="B35" s="400"/>
    </row>
    <row r="36" spans="1:2" ht="15" customHeight="1" x14ac:dyDescent="0.25">
      <c r="A36" s="415" t="s">
        <v>383</v>
      </c>
      <c r="B36" s="400" t="s">
        <v>1061</v>
      </c>
    </row>
    <row r="37" spans="1:2" ht="15" customHeight="1" x14ac:dyDescent="0.25">
      <c r="A37" s="415" t="s">
        <v>384</v>
      </c>
      <c r="B37" s="400" t="s">
        <v>468</v>
      </c>
    </row>
  </sheetData>
  <hyperlinks>
    <hyperlink ref="C1" location="INDICE!A1" display="INDICE" xr:uid="{00000000-0004-0000-3600-000000000000}"/>
  </hyperlinks>
  <pageMargins left="0.7" right="0.7" top="0.75" bottom="0.75" header="0.3" footer="0.3"/>
  <pageSetup scale="71" fitToHeight="0" orientation="portrait" horizontalDpi="4294967293" verticalDpi="4294967293" r:id="rId1"/>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dimension ref="A1:L119"/>
  <sheetViews>
    <sheetView workbookViewId="0"/>
  </sheetViews>
  <sheetFormatPr baseColWidth="10" defaultColWidth="11.42578125" defaultRowHeight="15" x14ac:dyDescent="0.25"/>
  <cols>
    <col min="1" max="1" width="17.28515625" bestFit="1" customWidth="1"/>
    <col min="2" max="2" width="22.140625" style="402" bestFit="1" customWidth="1"/>
    <col min="3" max="3" width="16.140625" style="402" bestFit="1" customWidth="1"/>
    <col min="4" max="4" width="38.5703125" bestFit="1" customWidth="1"/>
    <col min="5" max="5" width="11.5703125" bestFit="1" customWidth="1"/>
    <col min="6" max="6" width="19" bestFit="1" customWidth="1"/>
    <col min="7" max="7" width="6" bestFit="1" customWidth="1"/>
    <col min="8" max="8" width="14.140625" bestFit="1" customWidth="1"/>
    <col min="9" max="9" width="24.28515625" bestFit="1" customWidth="1"/>
    <col min="10" max="11" width="54.7109375" customWidth="1"/>
    <col min="12" max="12" width="13.140625" bestFit="1" customWidth="1"/>
  </cols>
  <sheetData>
    <row r="1" spans="1:12" x14ac:dyDescent="0.25">
      <c r="A1" s="124" t="s">
        <v>141</v>
      </c>
      <c r="B1" s="730" t="s">
        <v>1072</v>
      </c>
      <c r="C1" s="730"/>
      <c r="D1" s="730"/>
      <c r="E1" s="730"/>
      <c r="F1" s="730"/>
      <c r="G1" s="730"/>
      <c r="H1" s="730"/>
      <c r="I1" s="730"/>
      <c r="J1" s="730"/>
      <c r="K1" s="730"/>
      <c r="L1" s="6" t="s">
        <v>144</v>
      </c>
    </row>
    <row r="2" spans="1:12" ht="60" x14ac:dyDescent="0.25">
      <c r="A2" s="255" t="s">
        <v>174</v>
      </c>
      <c r="B2" s="255" t="s">
        <v>175</v>
      </c>
      <c r="C2" s="255" t="s">
        <v>176</v>
      </c>
      <c r="D2" s="255" t="s">
        <v>177</v>
      </c>
      <c r="E2" s="255" t="s">
        <v>178</v>
      </c>
      <c r="F2" s="255" t="s">
        <v>14</v>
      </c>
      <c r="G2" s="255" t="s">
        <v>470</v>
      </c>
      <c r="H2" s="649" t="s">
        <v>1073</v>
      </c>
      <c r="I2" s="649" t="s">
        <v>1074</v>
      </c>
      <c r="J2" s="649" t="s">
        <v>1075</v>
      </c>
      <c r="K2" s="649" t="s">
        <v>1076</v>
      </c>
      <c r="L2" s="6" t="s">
        <v>432</v>
      </c>
    </row>
    <row r="3" spans="1:12" s="5" customFormat="1" ht="15" customHeight="1" x14ac:dyDescent="0.2">
      <c r="A3" s="392" t="s">
        <v>179</v>
      </c>
      <c r="B3" s="392" t="s">
        <v>180</v>
      </c>
      <c r="C3" s="390" t="s">
        <v>181</v>
      </c>
      <c r="D3" s="392" t="s">
        <v>182</v>
      </c>
      <c r="E3" s="377">
        <v>1001</v>
      </c>
      <c r="F3" s="392" t="s">
        <v>180</v>
      </c>
      <c r="G3" s="377">
        <v>1101</v>
      </c>
      <c r="H3" s="133">
        <v>209409</v>
      </c>
      <c r="I3" s="150" t="s">
        <v>1077</v>
      </c>
      <c r="J3" s="133">
        <v>357000000</v>
      </c>
      <c r="K3" s="290">
        <v>1704.8</v>
      </c>
    </row>
    <row r="4" spans="1:12" s="5" customFormat="1" ht="12.75" x14ac:dyDescent="0.2">
      <c r="A4" s="392" t="s">
        <v>179</v>
      </c>
      <c r="B4" s="392" t="s">
        <v>180</v>
      </c>
      <c r="C4" s="390" t="s">
        <v>181</v>
      </c>
      <c r="D4" s="392" t="s">
        <v>182</v>
      </c>
      <c r="E4" s="377">
        <v>1001</v>
      </c>
      <c r="F4" s="392" t="s">
        <v>183</v>
      </c>
      <c r="G4" s="377">
        <v>1107</v>
      </c>
      <c r="H4" s="133">
        <v>118379</v>
      </c>
      <c r="I4" s="150" t="s">
        <v>706</v>
      </c>
      <c r="J4" s="150" t="s">
        <v>510</v>
      </c>
      <c r="K4" s="150"/>
    </row>
    <row r="5" spans="1:12" s="5" customFormat="1" ht="12.75" x14ac:dyDescent="0.2">
      <c r="A5" s="392" t="s">
        <v>184</v>
      </c>
      <c r="B5" s="392" t="s">
        <v>184</v>
      </c>
      <c r="C5" s="390" t="s">
        <v>181</v>
      </c>
      <c r="D5" s="392" t="s">
        <v>184</v>
      </c>
      <c r="E5" s="377">
        <v>2101</v>
      </c>
      <c r="F5" s="392" t="s">
        <v>184</v>
      </c>
      <c r="G5" s="377">
        <v>2101</v>
      </c>
      <c r="H5" s="133">
        <v>395387</v>
      </c>
      <c r="I5" s="150" t="s">
        <v>706</v>
      </c>
      <c r="J5" s="150" t="s">
        <v>510</v>
      </c>
      <c r="K5" s="150"/>
    </row>
    <row r="6" spans="1:12" s="5" customFormat="1" ht="12.75" x14ac:dyDescent="0.2">
      <c r="A6" s="392" t="s">
        <v>184</v>
      </c>
      <c r="B6" s="392" t="s">
        <v>185</v>
      </c>
      <c r="C6" s="390" t="s">
        <v>181</v>
      </c>
      <c r="D6" s="392" t="s">
        <v>186</v>
      </c>
      <c r="E6" s="377">
        <v>2201</v>
      </c>
      <c r="F6" s="392" t="s">
        <v>186</v>
      </c>
      <c r="G6" s="377">
        <v>2201</v>
      </c>
      <c r="H6" s="133">
        <v>177642</v>
      </c>
      <c r="I6" s="150" t="s">
        <v>706</v>
      </c>
      <c r="J6" s="150" t="s">
        <v>510</v>
      </c>
      <c r="K6" s="150"/>
    </row>
    <row r="7" spans="1:12" s="5" customFormat="1" ht="12.75" x14ac:dyDescent="0.2">
      <c r="A7" s="392" t="s">
        <v>187</v>
      </c>
      <c r="B7" s="392" t="s">
        <v>188</v>
      </c>
      <c r="C7" s="390" t="s">
        <v>181</v>
      </c>
      <c r="D7" s="392" t="s">
        <v>189</v>
      </c>
      <c r="E7" s="377">
        <v>3001</v>
      </c>
      <c r="F7" s="392" t="s">
        <v>188</v>
      </c>
      <c r="G7" s="377">
        <v>3101</v>
      </c>
      <c r="H7" s="133">
        <v>167242</v>
      </c>
      <c r="I7" s="150" t="s">
        <v>706</v>
      </c>
      <c r="J7" s="150" t="s">
        <v>510</v>
      </c>
      <c r="K7" s="150"/>
    </row>
    <row r="8" spans="1:12" s="5" customFormat="1" ht="12.75" x14ac:dyDescent="0.2">
      <c r="A8" s="392" t="s">
        <v>187</v>
      </c>
      <c r="B8" s="392" t="s">
        <v>188</v>
      </c>
      <c r="C8" s="390" t="s">
        <v>181</v>
      </c>
      <c r="D8" s="392" t="s">
        <v>189</v>
      </c>
      <c r="E8" s="377">
        <v>3001</v>
      </c>
      <c r="F8" s="392" t="s">
        <v>190</v>
      </c>
      <c r="G8" s="377">
        <v>3103</v>
      </c>
      <c r="H8" s="133">
        <v>14060</v>
      </c>
      <c r="I8" s="150" t="s">
        <v>706</v>
      </c>
      <c r="J8" s="150" t="s">
        <v>510</v>
      </c>
      <c r="K8" s="150"/>
    </row>
    <row r="9" spans="1:12" s="5" customFormat="1" ht="12.75" x14ac:dyDescent="0.2">
      <c r="A9" s="392" t="s">
        <v>187</v>
      </c>
      <c r="B9" s="387" t="s">
        <v>191</v>
      </c>
      <c r="C9" s="390" t="s">
        <v>181</v>
      </c>
      <c r="D9" s="387" t="s">
        <v>192</v>
      </c>
      <c r="E9" s="377">
        <v>3301</v>
      </c>
      <c r="F9" s="387" t="s">
        <v>192</v>
      </c>
      <c r="G9" s="377">
        <v>3301</v>
      </c>
      <c r="H9" s="133">
        <v>56064</v>
      </c>
      <c r="I9" s="150" t="s">
        <v>706</v>
      </c>
      <c r="J9" s="150" t="s">
        <v>510</v>
      </c>
      <c r="K9" s="150"/>
    </row>
    <row r="10" spans="1:12" s="5" customFormat="1" ht="12.75" x14ac:dyDescent="0.2">
      <c r="A10" s="392" t="s">
        <v>193</v>
      </c>
      <c r="B10" s="392" t="s">
        <v>194</v>
      </c>
      <c r="C10" s="390" t="s">
        <v>181</v>
      </c>
      <c r="D10" s="392" t="s">
        <v>195</v>
      </c>
      <c r="E10" s="377">
        <v>4001</v>
      </c>
      <c r="F10" s="392" t="s">
        <v>196</v>
      </c>
      <c r="G10" s="377">
        <v>4101</v>
      </c>
      <c r="H10" s="133">
        <v>238659</v>
      </c>
      <c r="I10" s="150" t="s">
        <v>706</v>
      </c>
      <c r="J10" s="150" t="s">
        <v>510</v>
      </c>
      <c r="K10" s="150"/>
    </row>
    <row r="11" spans="1:12" s="5" customFormat="1" ht="12.75" x14ac:dyDescent="0.2">
      <c r="A11" s="392" t="s">
        <v>193</v>
      </c>
      <c r="B11" s="392" t="s">
        <v>194</v>
      </c>
      <c r="C11" s="390" t="s">
        <v>181</v>
      </c>
      <c r="D11" s="392" t="s">
        <v>195</v>
      </c>
      <c r="E11" s="377">
        <v>4001</v>
      </c>
      <c r="F11" s="392" t="s">
        <v>193</v>
      </c>
      <c r="G11" s="377">
        <v>4102</v>
      </c>
      <c r="H11" s="133">
        <v>245142</v>
      </c>
      <c r="I11" s="150" t="s">
        <v>706</v>
      </c>
      <c r="J11" s="150" t="s">
        <v>510</v>
      </c>
      <c r="K11" s="150"/>
    </row>
    <row r="12" spans="1:12" s="5" customFormat="1" ht="12.75" x14ac:dyDescent="0.2">
      <c r="A12" s="392" t="s">
        <v>193</v>
      </c>
      <c r="B12" s="392" t="s">
        <v>197</v>
      </c>
      <c r="C12" s="390" t="s">
        <v>181</v>
      </c>
      <c r="D12" s="392" t="s">
        <v>198</v>
      </c>
      <c r="E12" s="377">
        <v>4301</v>
      </c>
      <c r="F12" s="193" t="s">
        <v>198</v>
      </c>
      <c r="G12" s="377">
        <v>4301</v>
      </c>
      <c r="H12" s="133">
        <v>118563</v>
      </c>
      <c r="I12" s="150" t="s">
        <v>1077</v>
      </c>
      <c r="J12" s="133">
        <v>59740078</v>
      </c>
      <c r="K12" s="290">
        <v>503.9</v>
      </c>
    </row>
    <row r="13" spans="1:12" s="5" customFormat="1" ht="12.75" x14ac:dyDescent="0.2">
      <c r="A13" s="392" t="s">
        <v>199</v>
      </c>
      <c r="B13" s="392" t="s">
        <v>199</v>
      </c>
      <c r="C13" s="390" t="s">
        <v>200</v>
      </c>
      <c r="D13" s="392" t="s">
        <v>200</v>
      </c>
      <c r="E13" s="377">
        <v>5001</v>
      </c>
      <c r="F13" s="392" t="s">
        <v>199</v>
      </c>
      <c r="G13" s="377">
        <v>5101</v>
      </c>
      <c r="H13" s="133">
        <v>310570</v>
      </c>
      <c r="I13" s="150" t="s">
        <v>706</v>
      </c>
      <c r="J13" s="150" t="s">
        <v>510</v>
      </c>
      <c r="K13" s="150"/>
    </row>
    <row r="14" spans="1:12" s="5" customFormat="1" ht="12.75" x14ac:dyDescent="0.2">
      <c r="A14" s="392" t="s">
        <v>199</v>
      </c>
      <c r="B14" s="392" t="s">
        <v>199</v>
      </c>
      <c r="C14" s="390" t="s">
        <v>200</v>
      </c>
      <c r="D14" s="392" t="s">
        <v>200</v>
      </c>
      <c r="E14" s="377">
        <v>5001</v>
      </c>
      <c r="F14" s="392" t="s">
        <v>201</v>
      </c>
      <c r="G14" s="377">
        <v>5102</v>
      </c>
      <c r="H14" s="133">
        <v>28257</v>
      </c>
      <c r="I14" s="150" t="s">
        <v>706</v>
      </c>
      <c r="J14" s="150" t="s">
        <v>510</v>
      </c>
      <c r="K14" s="150"/>
    </row>
    <row r="15" spans="1:12" s="5" customFormat="1" ht="12.75" x14ac:dyDescent="0.2">
      <c r="A15" s="392" t="s">
        <v>199</v>
      </c>
      <c r="B15" s="392" t="s">
        <v>199</v>
      </c>
      <c r="C15" s="390" t="s">
        <v>200</v>
      </c>
      <c r="D15" s="392" t="s">
        <v>200</v>
      </c>
      <c r="E15" s="377">
        <v>5001</v>
      </c>
      <c r="F15" s="392" t="s">
        <v>202</v>
      </c>
      <c r="G15" s="377">
        <v>5103</v>
      </c>
      <c r="H15" s="133">
        <v>44335</v>
      </c>
      <c r="I15" s="150" t="s">
        <v>706</v>
      </c>
      <c r="J15" s="150" t="s">
        <v>510</v>
      </c>
      <c r="K15" s="150"/>
    </row>
    <row r="16" spans="1:12" s="5" customFormat="1" ht="12.75" x14ac:dyDescent="0.2">
      <c r="A16" s="392" t="s">
        <v>199</v>
      </c>
      <c r="B16" s="392" t="s">
        <v>199</v>
      </c>
      <c r="C16" s="390" t="s">
        <v>200</v>
      </c>
      <c r="D16" s="392" t="s">
        <v>200</v>
      </c>
      <c r="E16" s="377">
        <v>5001</v>
      </c>
      <c r="F16" s="392" t="s">
        <v>203</v>
      </c>
      <c r="G16" s="377">
        <v>5105</v>
      </c>
      <c r="H16" s="133">
        <v>19306</v>
      </c>
      <c r="I16" s="150" t="s">
        <v>706</v>
      </c>
      <c r="J16" s="150" t="s">
        <v>510</v>
      </c>
      <c r="K16" s="150"/>
    </row>
    <row r="17" spans="1:11" s="5" customFormat="1" ht="12.75" x14ac:dyDescent="0.2">
      <c r="A17" s="392" t="s">
        <v>199</v>
      </c>
      <c r="B17" s="392" t="s">
        <v>199</v>
      </c>
      <c r="C17" s="390" t="s">
        <v>200</v>
      </c>
      <c r="D17" s="392" t="s">
        <v>200</v>
      </c>
      <c r="E17" s="377">
        <v>5001</v>
      </c>
      <c r="F17" s="392" t="s">
        <v>204</v>
      </c>
      <c r="G17" s="377">
        <v>5107</v>
      </c>
      <c r="H17" s="133">
        <v>34527</v>
      </c>
      <c r="I17" s="150" t="s">
        <v>1077</v>
      </c>
      <c r="J17" s="133">
        <v>34054454</v>
      </c>
      <c r="K17" s="290">
        <v>986.3</v>
      </c>
    </row>
    <row r="18" spans="1:11" s="5" customFormat="1" ht="12.75" x14ac:dyDescent="0.2">
      <c r="A18" s="392" t="s">
        <v>199</v>
      </c>
      <c r="B18" s="392" t="s">
        <v>199</v>
      </c>
      <c r="C18" s="390" t="s">
        <v>200</v>
      </c>
      <c r="D18" s="392" t="s">
        <v>200</v>
      </c>
      <c r="E18" s="377">
        <v>5001</v>
      </c>
      <c r="F18" s="392" t="s">
        <v>205</v>
      </c>
      <c r="G18" s="377">
        <v>5109</v>
      </c>
      <c r="H18" s="133">
        <v>353000</v>
      </c>
      <c r="I18" s="150" t="s">
        <v>706</v>
      </c>
      <c r="J18" s="150" t="s">
        <v>510</v>
      </c>
      <c r="K18" s="150"/>
    </row>
    <row r="19" spans="1:11" s="5" customFormat="1" ht="12.75" x14ac:dyDescent="0.2">
      <c r="A19" s="392" t="s">
        <v>199</v>
      </c>
      <c r="B19" s="387" t="s">
        <v>206</v>
      </c>
      <c r="C19" s="390" t="s">
        <v>181</v>
      </c>
      <c r="D19" s="387" t="s">
        <v>207</v>
      </c>
      <c r="E19" s="377">
        <v>5301</v>
      </c>
      <c r="F19" s="194" t="s">
        <v>206</v>
      </c>
      <c r="G19" s="377">
        <v>5301</v>
      </c>
      <c r="H19" s="133">
        <v>67071</v>
      </c>
      <c r="I19" s="150" t="s">
        <v>706</v>
      </c>
      <c r="J19" s="150" t="s">
        <v>510</v>
      </c>
      <c r="K19" s="150"/>
    </row>
    <row r="20" spans="1:11" s="5" customFormat="1" ht="12.75" x14ac:dyDescent="0.2">
      <c r="A20" s="392" t="s">
        <v>199</v>
      </c>
      <c r="B20" s="387" t="s">
        <v>206</v>
      </c>
      <c r="C20" s="390" t="s">
        <v>181</v>
      </c>
      <c r="D20" s="387" t="s">
        <v>207</v>
      </c>
      <c r="E20" s="377">
        <v>5301</v>
      </c>
      <c r="F20" s="194" t="s">
        <v>208</v>
      </c>
      <c r="G20" s="377">
        <v>5304</v>
      </c>
      <c r="H20" s="133">
        <v>19905</v>
      </c>
      <c r="I20" s="150" t="s">
        <v>1077</v>
      </c>
      <c r="J20" s="133">
        <v>68475000</v>
      </c>
      <c r="K20" s="290">
        <v>3440.1</v>
      </c>
    </row>
    <row r="21" spans="1:11" s="5" customFormat="1" ht="12.75" x14ac:dyDescent="0.2">
      <c r="A21" s="392" t="s">
        <v>199</v>
      </c>
      <c r="B21" s="387" t="s">
        <v>209</v>
      </c>
      <c r="C21" s="390" t="s">
        <v>181</v>
      </c>
      <c r="D21" s="387" t="s">
        <v>210</v>
      </c>
      <c r="E21" s="377">
        <v>5501</v>
      </c>
      <c r="F21" s="194" t="s">
        <v>209</v>
      </c>
      <c r="G21" s="377">
        <v>5501</v>
      </c>
      <c r="H21" s="133">
        <v>95032</v>
      </c>
      <c r="I21" s="150" t="s">
        <v>706</v>
      </c>
      <c r="J21" s="150" t="s">
        <v>510</v>
      </c>
      <c r="K21" s="150"/>
    </row>
    <row r="22" spans="1:11" s="5" customFormat="1" ht="12.75" x14ac:dyDescent="0.2">
      <c r="A22" s="392" t="s">
        <v>199</v>
      </c>
      <c r="B22" s="387" t="s">
        <v>209</v>
      </c>
      <c r="C22" s="390" t="s">
        <v>181</v>
      </c>
      <c r="D22" s="387" t="s">
        <v>210</v>
      </c>
      <c r="E22" s="377">
        <v>5501</v>
      </c>
      <c r="F22" s="194" t="s">
        <v>211</v>
      </c>
      <c r="G22" s="377">
        <v>5502</v>
      </c>
      <c r="H22" s="133">
        <v>52996</v>
      </c>
      <c r="I22" s="150" t="s">
        <v>706</v>
      </c>
      <c r="J22" s="150" t="s">
        <v>510</v>
      </c>
      <c r="K22" s="150"/>
    </row>
    <row r="23" spans="1:11" s="5" customFormat="1" ht="12.75" x14ac:dyDescent="0.2">
      <c r="A23" s="392" t="s">
        <v>199</v>
      </c>
      <c r="B23" s="387" t="s">
        <v>209</v>
      </c>
      <c r="C23" s="390" t="s">
        <v>181</v>
      </c>
      <c r="D23" s="387" t="s">
        <v>210</v>
      </c>
      <c r="E23" s="377">
        <v>5501</v>
      </c>
      <c r="F23" s="194" t="s">
        <v>212</v>
      </c>
      <c r="G23" s="377">
        <v>5503</v>
      </c>
      <c r="H23" s="133">
        <v>18745</v>
      </c>
      <c r="I23" s="150" t="s">
        <v>706</v>
      </c>
      <c r="J23" s="150" t="s">
        <v>510</v>
      </c>
      <c r="K23" s="150"/>
    </row>
    <row r="24" spans="1:11" s="5" customFormat="1" ht="12.75" x14ac:dyDescent="0.2">
      <c r="A24" s="392" t="s">
        <v>199</v>
      </c>
      <c r="B24" s="387" t="s">
        <v>209</v>
      </c>
      <c r="C24" s="390" t="s">
        <v>181</v>
      </c>
      <c r="D24" s="387" t="s">
        <v>210</v>
      </c>
      <c r="E24" s="377">
        <v>5501</v>
      </c>
      <c r="F24" s="194" t="s">
        <v>213</v>
      </c>
      <c r="G24" s="377">
        <v>5504</v>
      </c>
      <c r="H24" s="133">
        <v>23803</v>
      </c>
      <c r="I24" s="150" t="s">
        <v>706</v>
      </c>
      <c r="J24" s="150" t="s">
        <v>510</v>
      </c>
      <c r="K24" s="150"/>
    </row>
    <row r="25" spans="1:11" s="5" customFormat="1" ht="12.75" x14ac:dyDescent="0.2">
      <c r="A25" s="392" t="s">
        <v>199</v>
      </c>
      <c r="B25" s="392" t="s">
        <v>214</v>
      </c>
      <c r="C25" s="390" t="s">
        <v>181</v>
      </c>
      <c r="D25" s="392" t="s">
        <v>215</v>
      </c>
      <c r="E25" s="377">
        <v>5601</v>
      </c>
      <c r="F25" s="193" t="s">
        <v>214</v>
      </c>
      <c r="G25" s="377">
        <v>5601</v>
      </c>
      <c r="H25" s="133">
        <v>95130</v>
      </c>
      <c r="I25" s="150" t="s">
        <v>1077</v>
      </c>
      <c r="J25" s="133">
        <v>425000000</v>
      </c>
      <c r="K25" s="290">
        <v>4467.6000000000004</v>
      </c>
    </row>
    <row r="26" spans="1:11" s="5" customFormat="1" ht="12.75" x14ac:dyDescent="0.2">
      <c r="A26" s="392" t="s">
        <v>199</v>
      </c>
      <c r="B26" s="392" t="s">
        <v>214</v>
      </c>
      <c r="C26" s="390" t="s">
        <v>181</v>
      </c>
      <c r="D26" s="392" t="s">
        <v>215</v>
      </c>
      <c r="E26" s="377">
        <v>5601</v>
      </c>
      <c r="F26" s="193" t="s">
        <v>216</v>
      </c>
      <c r="G26" s="377">
        <v>5603</v>
      </c>
      <c r="H26" s="133">
        <v>24307</v>
      </c>
      <c r="I26" s="150" t="s">
        <v>706</v>
      </c>
      <c r="J26" s="150" t="s">
        <v>510</v>
      </c>
      <c r="K26" s="150"/>
    </row>
    <row r="27" spans="1:11" s="5" customFormat="1" ht="12.75" x14ac:dyDescent="0.2">
      <c r="A27" s="392" t="s">
        <v>199</v>
      </c>
      <c r="B27" s="392" t="s">
        <v>214</v>
      </c>
      <c r="C27" s="390" t="s">
        <v>181</v>
      </c>
      <c r="D27" s="392" t="s">
        <v>215</v>
      </c>
      <c r="E27" s="377">
        <v>5601</v>
      </c>
      <c r="F27" s="193" t="s">
        <v>217</v>
      </c>
      <c r="G27" s="377">
        <v>5606</v>
      </c>
      <c r="H27" s="133">
        <v>11467</v>
      </c>
      <c r="I27" s="150" t="s">
        <v>706</v>
      </c>
      <c r="J27" s="150" t="s">
        <v>510</v>
      </c>
      <c r="K27" s="150"/>
    </row>
    <row r="28" spans="1:11" s="5" customFormat="1" ht="12.75" x14ac:dyDescent="0.2">
      <c r="A28" s="392" t="s">
        <v>199</v>
      </c>
      <c r="B28" s="387" t="s">
        <v>218</v>
      </c>
      <c r="C28" s="390" t="s">
        <v>181</v>
      </c>
      <c r="D28" s="387" t="s">
        <v>219</v>
      </c>
      <c r="E28" s="377">
        <v>5701</v>
      </c>
      <c r="F28" s="194" t="s">
        <v>219</v>
      </c>
      <c r="G28" s="377">
        <v>5701</v>
      </c>
      <c r="H28" s="133">
        <v>81120</v>
      </c>
      <c r="I28" s="150" t="s">
        <v>1077</v>
      </c>
      <c r="J28" s="133">
        <v>120000000</v>
      </c>
      <c r="K28" s="290">
        <v>1479.3</v>
      </c>
    </row>
    <row r="29" spans="1:11" s="5" customFormat="1" ht="12.75" x14ac:dyDescent="0.2">
      <c r="A29" s="392" t="s">
        <v>199</v>
      </c>
      <c r="B29" s="392" t="s">
        <v>220</v>
      </c>
      <c r="C29" s="390" t="s">
        <v>200</v>
      </c>
      <c r="D29" s="392" t="s">
        <v>200</v>
      </c>
      <c r="E29" s="377">
        <v>5001</v>
      </c>
      <c r="F29" s="392" t="s">
        <v>221</v>
      </c>
      <c r="G29" s="377">
        <v>5801</v>
      </c>
      <c r="H29" s="133">
        <v>162464</v>
      </c>
      <c r="I29" s="150" t="s">
        <v>1077</v>
      </c>
      <c r="J29" s="234">
        <v>152172500</v>
      </c>
      <c r="K29" s="290">
        <v>936.7</v>
      </c>
    </row>
    <row r="30" spans="1:11" s="5" customFormat="1" ht="12.75" x14ac:dyDescent="0.2">
      <c r="A30" s="392" t="s">
        <v>199</v>
      </c>
      <c r="B30" s="392" t="s">
        <v>220</v>
      </c>
      <c r="C30" s="390" t="s">
        <v>200</v>
      </c>
      <c r="D30" s="392" t="s">
        <v>200</v>
      </c>
      <c r="E30" s="377">
        <v>5001</v>
      </c>
      <c r="F30" s="392" t="s">
        <v>222</v>
      </c>
      <c r="G30" s="377">
        <v>5802</v>
      </c>
      <c r="H30" s="133">
        <v>48633</v>
      </c>
      <c r="I30" s="150" t="s">
        <v>1077</v>
      </c>
      <c r="J30" s="133">
        <v>137260775</v>
      </c>
      <c r="K30" s="290">
        <v>2822.4</v>
      </c>
    </row>
    <row r="31" spans="1:11" s="5" customFormat="1" ht="12.75" x14ac:dyDescent="0.2">
      <c r="A31" s="392" t="s">
        <v>199</v>
      </c>
      <c r="B31" s="392" t="s">
        <v>220</v>
      </c>
      <c r="C31" s="390" t="s">
        <v>200</v>
      </c>
      <c r="D31" s="392" t="s">
        <v>200</v>
      </c>
      <c r="E31" s="377">
        <v>5001</v>
      </c>
      <c r="F31" s="392" t="s">
        <v>223</v>
      </c>
      <c r="G31" s="377">
        <v>5803</v>
      </c>
      <c r="H31" s="133">
        <v>18625</v>
      </c>
      <c r="I31" s="150" t="s">
        <v>706</v>
      </c>
      <c r="J31" s="150" t="s">
        <v>510</v>
      </c>
      <c r="K31" s="150"/>
    </row>
    <row r="32" spans="1:11" s="5" customFormat="1" ht="12.75" x14ac:dyDescent="0.2">
      <c r="A32" s="392" t="s">
        <v>199</v>
      </c>
      <c r="B32" s="392" t="s">
        <v>220</v>
      </c>
      <c r="C32" s="390" t="s">
        <v>200</v>
      </c>
      <c r="D32" s="392" t="s">
        <v>200</v>
      </c>
      <c r="E32" s="377">
        <v>5001</v>
      </c>
      <c r="F32" s="392" t="s">
        <v>224</v>
      </c>
      <c r="G32" s="377">
        <v>5804</v>
      </c>
      <c r="H32" s="133">
        <v>134099</v>
      </c>
      <c r="I32" s="150" t="s">
        <v>1077</v>
      </c>
      <c r="J32" s="133">
        <v>360000000</v>
      </c>
      <c r="K32" s="290">
        <v>2684.6</v>
      </c>
    </row>
    <row r="33" spans="1:11" s="5" customFormat="1" ht="12.75" x14ac:dyDescent="0.2">
      <c r="A33" s="392" t="s">
        <v>225</v>
      </c>
      <c r="B33" s="392" t="s">
        <v>226</v>
      </c>
      <c r="C33" s="390" t="s">
        <v>181</v>
      </c>
      <c r="D33" s="392" t="s">
        <v>227</v>
      </c>
      <c r="E33" s="377">
        <v>6001</v>
      </c>
      <c r="F33" s="392" t="s">
        <v>228</v>
      </c>
      <c r="G33" s="377">
        <v>6101</v>
      </c>
      <c r="H33" s="133">
        <v>258738</v>
      </c>
      <c r="I33" s="150" t="s">
        <v>1077</v>
      </c>
      <c r="J33" s="150" t="s">
        <v>510</v>
      </c>
      <c r="K33" s="150"/>
    </row>
    <row r="34" spans="1:11" s="5" customFormat="1" ht="12.75" x14ac:dyDescent="0.2">
      <c r="A34" s="392" t="s">
        <v>225</v>
      </c>
      <c r="B34" s="392" t="s">
        <v>226</v>
      </c>
      <c r="C34" s="390" t="s">
        <v>181</v>
      </c>
      <c r="D34" s="392" t="s">
        <v>227</v>
      </c>
      <c r="E34" s="377">
        <v>6001</v>
      </c>
      <c r="F34" s="392" t="s">
        <v>229</v>
      </c>
      <c r="G34" s="377">
        <v>6108</v>
      </c>
      <c r="H34" s="133">
        <v>56839</v>
      </c>
      <c r="I34" s="150" t="s">
        <v>1077</v>
      </c>
      <c r="J34" s="133">
        <v>65000000</v>
      </c>
      <c r="K34" s="290">
        <v>1143.5999999999999</v>
      </c>
    </row>
    <row r="35" spans="1:11" s="5" customFormat="1" ht="12.75" x14ac:dyDescent="0.2">
      <c r="A35" s="392" t="s">
        <v>225</v>
      </c>
      <c r="B35" s="387" t="s">
        <v>226</v>
      </c>
      <c r="C35" s="390" t="s">
        <v>181</v>
      </c>
      <c r="D35" s="387" t="s">
        <v>230</v>
      </c>
      <c r="E35" s="377">
        <v>6115</v>
      </c>
      <c r="F35" s="387" t="s">
        <v>230</v>
      </c>
      <c r="G35" s="377">
        <v>6115</v>
      </c>
      <c r="H35" s="133">
        <v>62193</v>
      </c>
      <c r="I35" s="150" t="s">
        <v>706</v>
      </c>
      <c r="J35" s="150" t="s">
        <v>510</v>
      </c>
      <c r="K35" s="150"/>
    </row>
    <row r="36" spans="1:11" s="5" customFormat="1" ht="12.75" x14ac:dyDescent="0.2">
      <c r="A36" s="392" t="s">
        <v>225</v>
      </c>
      <c r="B36" s="387" t="s">
        <v>231</v>
      </c>
      <c r="C36" s="390" t="s">
        <v>181</v>
      </c>
      <c r="D36" s="387" t="s">
        <v>232</v>
      </c>
      <c r="E36" s="377">
        <v>6301</v>
      </c>
      <c r="F36" s="194" t="s">
        <v>232</v>
      </c>
      <c r="G36" s="377">
        <v>6301</v>
      </c>
      <c r="H36" s="133">
        <v>76875</v>
      </c>
      <c r="I36" s="150" t="s">
        <v>706</v>
      </c>
      <c r="J36" s="150" t="s">
        <v>510</v>
      </c>
      <c r="K36" s="150"/>
    </row>
    <row r="37" spans="1:11" s="5" customFormat="1" ht="12.75" x14ac:dyDescent="0.2">
      <c r="A37" s="392" t="s">
        <v>233</v>
      </c>
      <c r="B37" s="392" t="s">
        <v>234</v>
      </c>
      <c r="C37" s="390" t="s">
        <v>181</v>
      </c>
      <c r="D37" s="392" t="s">
        <v>235</v>
      </c>
      <c r="E37" s="377">
        <v>7001</v>
      </c>
      <c r="F37" s="392" t="s">
        <v>234</v>
      </c>
      <c r="G37" s="377">
        <v>7101</v>
      </c>
      <c r="H37" s="133">
        <v>232672</v>
      </c>
      <c r="I37" s="150" t="s">
        <v>1077</v>
      </c>
      <c r="J37" s="150" t="s">
        <v>510</v>
      </c>
      <c r="K37" s="150"/>
    </row>
    <row r="38" spans="1:11" s="5" customFormat="1" ht="12.75" x14ac:dyDescent="0.2">
      <c r="A38" s="392" t="s">
        <v>233</v>
      </c>
      <c r="B38" s="387" t="s">
        <v>234</v>
      </c>
      <c r="C38" s="390" t="s">
        <v>181</v>
      </c>
      <c r="D38" s="387" t="s">
        <v>236</v>
      </c>
      <c r="E38" s="377">
        <v>7102</v>
      </c>
      <c r="F38" s="387" t="s">
        <v>236</v>
      </c>
      <c r="G38" s="377">
        <v>7102</v>
      </c>
      <c r="H38" s="133">
        <v>49932</v>
      </c>
      <c r="I38" s="150" t="s">
        <v>706</v>
      </c>
      <c r="J38" s="150" t="s">
        <v>510</v>
      </c>
      <c r="K38" s="150"/>
    </row>
    <row r="39" spans="1:11" s="5" customFormat="1" ht="12.75" x14ac:dyDescent="0.2">
      <c r="A39" s="392" t="s">
        <v>233</v>
      </c>
      <c r="B39" s="392" t="s">
        <v>234</v>
      </c>
      <c r="C39" s="390" t="s">
        <v>181</v>
      </c>
      <c r="D39" s="392" t="s">
        <v>235</v>
      </c>
      <c r="E39" s="377">
        <v>7001</v>
      </c>
      <c r="F39" s="392" t="s">
        <v>233</v>
      </c>
      <c r="G39" s="377">
        <v>7105</v>
      </c>
      <c r="H39" s="133">
        <v>54841</v>
      </c>
      <c r="I39" s="150" t="s">
        <v>1077</v>
      </c>
      <c r="J39" s="133">
        <v>41000000</v>
      </c>
      <c r="K39" s="290">
        <v>747.6</v>
      </c>
    </row>
    <row r="40" spans="1:11" s="5" customFormat="1" ht="12.75" x14ac:dyDescent="0.2">
      <c r="A40" s="392" t="s">
        <v>233</v>
      </c>
      <c r="B40" s="392" t="s">
        <v>237</v>
      </c>
      <c r="C40" s="390" t="s">
        <v>181</v>
      </c>
      <c r="D40" s="392" t="s">
        <v>238</v>
      </c>
      <c r="E40" s="377">
        <v>7301</v>
      </c>
      <c r="F40" s="193" t="s">
        <v>237</v>
      </c>
      <c r="G40" s="377">
        <v>7301</v>
      </c>
      <c r="H40" s="133">
        <v>158795</v>
      </c>
      <c r="I40" s="150" t="s">
        <v>1077</v>
      </c>
      <c r="J40" s="133">
        <v>125000000</v>
      </c>
      <c r="K40" s="290">
        <v>787.2</v>
      </c>
    </row>
    <row r="41" spans="1:11" s="5" customFormat="1" ht="12.75" x14ac:dyDescent="0.2">
      <c r="A41" s="392" t="s">
        <v>233</v>
      </c>
      <c r="B41" s="392" t="s">
        <v>237</v>
      </c>
      <c r="C41" s="390" t="s">
        <v>181</v>
      </c>
      <c r="D41" s="392" t="s">
        <v>238</v>
      </c>
      <c r="E41" s="377">
        <v>7301</v>
      </c>
      <c r="F41" s="193" t="s">
        <v>239</v>
      </c>
      <c r="G41" s="377">
        <v>7305</v>
      </c>
      <c r="H41" s="133">
        <v>10940</v>
      </c>
      <c r="I41" s="150" t="s">
        <v>1077</v>
      </c>
      <c r="J41" s="150" t="s">
        <v>510</v>
      </c>
      <c r="K41" s="150"/>
    </row>
    <row r="42" spans="1:11" s="5" customFormat="1" ht="12.75" x14ac:dyDescent="0.2">
      <c r="A42" s="392" t="s">
        <v>233</v>
      </c>
      <c r="B42" s="392" t="s">
        <v>237</v>
      </c>
      <c r="C42" s="390" t="s">
        <v>181</v>
      </c>
      <c r="D42" s="392" t="s">
        <v>238</v>
      </c>
      <c r="E42" s="377">
        <v>7301</v>
      </c>
      <c r="F42" s="193" t="s">
        <v>240</v>
      </c>
      <c r="G42" s="377">
        <v>7306</v>
      </c>
      <c r="H42" s="133">
        <v>15721</v>
      </c>
      <c r="I42" s="150" t="s">
        <v>1077</v>
      </c>
      <c r="J42" s="133">
        <v>20000000</v>
      </c>
      <c r="K42" s="290">
        <v>1272.2</v>
      </c>
    </row>
    <row r="43" spans="1:11" s="5" customFormat="1" ht="12.75" x14ac:dyDescent="0.2">
      <c r="A43" s="392" t="s">
        <v>233</v>
      </c>
      <c r="B43" s="387" t="s">
        <v>241</v>
      </c>
      <c r="C43" s="390" t="s">
        <v>181</v>
      </c>
      <c r="D43" s="387" t="s">
        <v>241</v>
      </c>
      <c r="E43" s="377">
        <v>7401</v>
      </c>
      <c r="F43" s="194" t="s">
        <v>241</v>
      </c>
      <c r="G43" s="377">
        <v>7401</v>
      </c>
      <c r="H43" s="133">
        <v>99056</v>
      </c>
      <c r="I43" s="150" t="s">
        <v>1077</v>
      </c>
      <c r="J43" s="150" t="s">
        <v>510</v>
      </c>
      <c r="K43" s="150"/>
    </row>
    <row r="44" spans="1:11" s="5" customFormat="1" ht="12.75" x14ac:dyDescent="0.2">
      <c r="A44" s="392" t="s">
        <v>242</v>
      </c>
      <c r="B44" s="392" t="s">
        <v>243</v>
      </c>
      <c r="C44" s="390" t="s">
        <v>244</v>
      </c>
      <c r="D44" s="392" t="s">
        <v>244</v>
      </c>
      <c r="E44" s="377">
        <v>8001</v>
      </c>
      <c r="F44" s="392" t="s">
        <v>243</v>
      </c>
      <c r="G44" s="377">
        <v>8101</v>
      </c>
      <c r="H44" s="133">
        <v>236400</v>
      </c>
      <c r="I44" s="150" t="s">
        <v>706</v>
      </c>
      <c r="J44" s="150" t="s">
        <v>510</v>
      </c>
      <c r="K44" s="150"/>
    </row>
    <row r="45" spans="1:11" s="5" customFormat="1" ht="12.75" x14ac:dyDescent="0.2">
      <c r="A45" s="392" t="s">
        <v>242</v>
      </c>
      <c r="B45" s="392" t="s">
        <v>243</v>
      </c>
      <c r="C45" s="390" t="s">
        <v>244</v>
      </c>
      <c r="D45" s="392" t="s">
        <v>244</v>
      </c>
      <c r="E45" s="377">
        <v>8001</v>
      </c>
      <c r="F45" s="392" t="s">
        <v>245</v>
      </c>
      <c r="G45" s="377">
        <v>8102</v>
      </c>
      <c r="H45" s="133">
        <v>123634</v>
      </c>
      <c r="I45" s="150" t="s">
        <v>706</v>
      </c>
      <c r="J45" s="150" t="s">
        <v>510</v>
      </c>
      <c r="K45" s="150"/>
    </row>
    <row r="46" spans="1:11" s="5" customFormat="1" ht="12.75" x14ac:dyDescent="0.2">
      <c r="A46" s="392" t="s">
        <v>242</v>
      </c>
      <c r="B46" s="392" t="s">
        <v>243</v>
      </c>
      <c r="C46" s="390" t="s">
        <v>244</v>
      </c>
      <c r="D46" s="392" t="s">
        <v>244</v>
      </c>
      <c r="E46" s="377">
        <v>8001</v>
      </c>
      <c r="F46" s="392" t="s">
        <v>246</v>
      </c>
      <c r="G46" s="377">
        <v>8103</v>
      </c>
      <c r="H46" s="133">
        <v>90438</v>
      </c>
      <c r="I46" s="150" t="s">
        <v>1077</v>
      </c>
      <c r="J46" s="133">
        <v>97095053</v>
      </c>
      <c r="K46" s="290">
        <v>1073.5999999999999</v>
      </c>
    </row>
    <row r="47" spans="1:11" s="5" customFormat="1" ht="12.75" x14ac:dyDescent="0.2">
      <c r="A47" s="392" t="s">
        <v>242</v>
      </c>
      <c r="B47" s="392" t="s">
        <v>243</v>
      </c>
      <c r="C47" s="390" t="s">
        <v>244</v>
      </c>
      <c r="D47" s="392" t="s">
        <v>244</v>
      </c>
      <c r="E47" s="377">
        <v>8001</v>
      </c>
      <c r="F47" s="392" t="s">
        <v>247</v>
      </c>
      <c r="G47" s="377">
        <v>8105</v>
      </c>
      <c r="H47" s="133">
        <v>25778</v>
      </c>
      <c r="I47" s="150" t="s">
        <v>706</v>
      </c>
      <c r="J47" s="150" t="s">
        <v>510</v>
      </c>
      <c r="K47" s="150"/>
    </row>
    <row r="48" spans="1:11" s="5" customFormat="1" ht="12.75" x14ac:dyDescent="0.2">
      <c r="A48" s="392" t="s">
        <v>242</v>
      </c>
      <c r="B48" s="392" t="s">
        <v>243</v>
      </c>
      <c r="C48" s="390" t="s">
        <v>244</v>
      </c>
      <c r="D48" s="392" t="s">
        <v>244</v>
      </c>
      <c r="E48" s="377">
        <v>8001</v>
      </c>
      <c r="F48" s="392" t="s">
        <v>248</v>
      </c>
      <c r="G48" s="377">
        <v>8106</v>
      </c>
      <c r="H48" s="133">
        <v>45845</v>
      </c>
      <c r="I48" s="150" t="s">
        <v>706</v>
      </c>
      <c r="J48" s="150" t="s">
        <v>510</v>
      </c>
      <c r="K48" s="150"/>
    </row>
    <row r="49" spans="1:11" s="5" customFormat="1" ht="12.75" x14ac:dyDescent="0.2">
      <c r="A49" s="392" t="s">
        <v>242</v>
      </c>
      <c r="B49" s="392" t="s">
        <v>243</v>
      </c>
      <c r="C49" s="390" t="s">
        <v>244</v>
      </c>
      <c r="D49" s="392" t="s">
        <v>244</v>
      </c>
      <c r="E49" s="377">
        <v>8001</v>
      </c>
      <c r="F49" s="392" t="s">
        <v>249</v>
      </c>
      <c r="G49" s="377">
        <v>8107</v>
      </c>
      <c r="H49" s="133">
        <v>49531</v>
      </c>
      <c r="I49" s="150" t="s">
        <v>1077</v>
      </c>
      <c r="J49" s="133">
        <v>57551881</v>
      </c>
      <c r="K49" s="290">
        <v>1161.9000000000001</v>
      </c>
    </row>
    <row r="50" spans="1:11" s="5" customFormat="1" ht="12.75" x14ac:dyDescent="0.2">
      <c r="A50" s="392" t="s">
        <v>242</v>
      </c>
      <c r="B50" s="392" t="s">
        <v>243</v>
      </c>
      <c r="C50" s="390" t="s">
        <v>244</v>
      </c>
      <c r="D50" s="392" t="s">
        <v>244</v>
      </c>
      <c r="E50" s="377">
        <v>8001</v>
      </c>
      <c r="F50" s="392" t="s">
        <v>250</v>
      </c>
      <c r="G50" s="377">
        <v>8108</v>
      </c>
      <c r="H50" s="133">
        <v>140877</v>
      </c>
      <c r="I50" s="150" t="s">
        <v>1077</v>
      </c>
      <c r="J50" s="133">
        <v>4617000</v>
      </c>
      <c r="K50" s="290">
        <v>32.799999999999997</v>
      </c>
    </row>
    <row r="51" spans="1:11" s="5" customFormat="1" ht="12.75" x14ac:dyDescent="0.2">
      <c r="A51" s="392" t="s">
        <v>242</v>
      </c>
      <c r="B51" s="392" t="s">
        <v>243</v>
      </c>
      <c r="C51" s="390" t="s">
        <v>244</v>
      </c>
      <c r="D51" s="392" t="s">
        <v>244</v>
      </c>
      <c r="E51" s="377">
        <v>8001</v>
      </c>
      <c r="F51" s="392" t="s">
        <v>251</v>
      </c>
      <c r="G51" s="377">
        <v>8109</v>
      </c>
      <c r="H51" s="133">
        <v>14662</v>
      </c>
      <c r="I51" s="150" t="s">
        <v>1077</v>
      </c>
      <c r="J51" s="133">
        <v>61622630</v>
      </c>
      <c r="K51" s="290">
        <v>4202.8999999999996</v>
      </c>
    </row>
    <row r="52" spans="1:11" s="5" customFormat="1" ht="12.75" x14ac:dyDescent="0.2">
      <c r="A52" s="392" t="s">
        <v>242</v>
      </c>
      <c r="B52" s="392" t="s">
        <v>243</v>
      </c>
      <c r="C52" s="390" t="s">
        <v>244</v>
      </c>
      <c r="D52" s="392" t="s">
        <v>244</v>
      </c>
      <c r="E52" s="377">
        <v>8001</v>
      </c>
      <c r="F52" s="392" t="s">
        <v>252</v>
      </c>
      <c r="G52" s="377">
        <v>8110</v>
      </c>
      <c r="H52" s="133">
        <v>158087</v>
      </c>
      <c r="I52" s="150" t="s">
        <v>1077</v>
      </c>
      <c r="J52" s="150" t="s">
        <v>510</v>
      </c>
      <c r="K52" s="150"/>
    </row>
    <row r="53" spans="1:11" s="5" customFormat="1" ht="12.75" x14ac:dyDescent="0.2">
      <c r="A53" s="392" t="s">
        <v>242</v>
      </c>
      <c r="B53" s="392" t="s">
        <v>243</v>
      </c>
      <c r="C53" s="390" t="s">
        <v>244</v>
      </c>
      <c r="D53" s="392" t="s">
        <v>244</v>
      </c>
      <c r="E53" s="377">
        <v>8001</v>
      </c>
      <c r="F53" s="392" t="s">
        <v>253</v>
      </c>
      <c r="G53" s="377">
        <v>8111</v>
      </c>
      <c r="H53" s="133">
        <v>58294</v>
      </c>
      <c r="I53" s="150" t="s">
        <v>1077</v>
      </c>
      <c r="J53" s="502">
        <v>27869000</v>
      </c>
      <c r="K53" s="290">
        <v>478.1</v>
      </c>
    </row>
    <row r="54" spans="1:11" s="5" customFormat="1" ht="12.75" x14ac:dyDescent="0.2">
      <c r="A54" s="392" t="s">
        <v>242</v>
      </c>
      <c r="B54" s="392" t="s">
        <v>243</v>
      </c>
      <c r="C54" s="390" t="s">
        <v>244</v>
      </c>
      <c r="D54" s="392" t="s">
        <v>244</v>
      </c>
      <c r="E54" s="377">
        <v>8001</v>
      </c>
      <c r="F54" s="392" t="s">
        <v>254</v>
      </c>
      <c r="G54" s="377">
        <v>8112</v>
      </c>
      <c r="H54" s="133">
        <v>96499</v>
      </c>
      <c r="I54" s="150" t="s">
        <v>706</v>
      </c>
      <c r="J54" s="150" t="s">
        <v>510</v>
      </c>
      <c r="K54" s="150"/>
    </row>
    <row r="55" spans="1:11" s="5" customFormat="1" ht="12.75" x14ac:dyDescent="0.2">
      <c r="A55" s="392" t="s">
        <v>242</v>
      </c>
      <c r="B55" s="392" t="s">
        <v>242</v>
      </c>
      <c r="C55" s="390" t="s">
        <v>181</v>
      </c>
      <c r="D55" s="392" t="s">
        <v>255</v>
      </c>
      <c r="E55" s="377">
        <v>8301</v>
      </c>
      <c r="F55" s="392" t="s">
        <v>256</v>
      </c>
      <c r="G55" s="377">
        <v>8301</v>
      </c>
      <c r="H55" s="133">
        <v>214799</v>
      </c>
      <c r="I55" s="150" t="s">
        <v>706</v>
      </c>
      <c r="J55" s="150" t="s">
        <v>510</v>
      </c>
      <c r="K55" s="150"/>
    </row>
    <row r="56" spans="1:11" s="5" customFormat="1" ht="12.75" x14ac:dyDescent="0.2">
      <c r="A56" s="392" t="s">
        <v>242</v>
      </c>
      <c r="B56" s="392" t="s">
        <v>242</v>
      </c>
      <c r="C56" s="390" t="s">
        <v>181</v>
      </c>
      <c r="D56" s="392" t="s">
        <v>255</v>
      </c>
      <c r="E56" s="377">
        <v>8301</v>
      </c>
      <c r="F56" s="193" t="s">
        <v>257</v>
      </c>
      <c r="G56" s="377">
        <v>8306</v>
      </c>
      <c r="H56" s="133">
        <v>27814</v>
      </c>
      <c r="I56" s="150" t="s">
        <v>1077</v>
      </c>
      <c r="J56" s="133">
        <v>49382000</v>
      </c>
      <c r="K56" s="290">
        <v>1775.4</v>
      </c>
    </row>
    <row r="57" spans="1:11" s="5" customFormat="1" ht="12.75" x14ac:dyDescent="0.2">
      <c r="A57" s="392" t="s">
        <v>258</v>
      </c>
      <c r="B57" s="392" t="s">
        <v>259</v>
      </c>
      <c r="C57" s="390" t="s">
        <v>181</v>
      </c>
      <c r="D57" s="392" t="s">
        <v>260</v>
      </c>
      <c r="E57" s="377">
        <v>9001</v>
      </c>
      <c r="F57" s="392" t="s">
        <v>261</v>
      </c>
      <c r="G57" s="377">
        <v>9101</v>
      </c>
      <c r="H57" s="133">
        <v>298239</v>
      </c>
      <c r="I57" s="150" t="s">
        <v>1077</v>
      </c>
      <c r="J57" s="502">
        <v>340000000</v>
      </c>
      <c r="K57" s="290">
        <v>1140</v>
      </c>
    </row>
    <row r="58" spans="1:11" s="5" customFormat="1" ht="12.75" x14ac:dyDescent="0.2">
      <c r="A58" s="392" t="s">
        <v>258</v>
      </c>
      <c r="B58" s="392" t="s">
        <v>259</v>
      </c>
      <c r="C58" s="390" t="s">
        <v>181</v>
      </c>
      <c r="D58" s="392" t="s">
        <v>260</v>
      </c>
      <c r="E58" s="377">
        <v>9001</v>
      </c>
      <c r="F58" s="392" t="s">
        <v>262</v>
      </c>
      <c r="G58" s="377">
        <v>9112</v>
      </c>
      <c r="H58" s="133">
        <v>80067</v>
      </c>
      <c r="I58" s="150" t="s">
        <v>1077</v>
      </c>
      <c r="J58" s="133">
        <v>241540000</v>
      </c>
      <c r="K58" s="290">
        <v>3016.7</v>
      </c>
    </row>
    <row r="59" spans="1:11" s="5" customFormat="1" ht="12.75" x14ac:dyDescent="0.2">
      <c r="A59" s="392" t="s">
        <v>258</v>
      </c>
      <c r="B59" s="387" t="s">
        <v>259</v>
      </c>
      <c r="C59" s="390" t="s">
        <v>181</v>
      </c>
      <c r="D59" s="387" t="s">
        <v>263</v>
      </c>
      <c r="E59" s="377">
        <v>9120</v>
      </c>
      <c r="F59" s="387" t="s">
        <v>263</v>
      </c>
      <c r="G59" s="377">
        <v>9120</v>
      </c>
      <c r="H59" s="133">
        <v>58025</v>
      </c>
      <c r="I59" s="150" t="s">
        <v>706</v>
      </c>
      <c r="J59" s="150" t="s">
        <v>510</v>
      </c>
      <c r="K59" s="150"/>
    </row>
    <row r="60" spans="1:11" s="5" customFormat="1" ht="12.75" x14ac:dyDescent="0.2">
      <c r="A60" s="392" t="s">
        <v>258</v>
      </c>
      <c r="B60" s="387" t="s">
        <v>264</v>
      </c>
      <c r="C60" s="390" t="s">
        <v>181</v>
      </c>
      <c r="D60" s="387" t="s">
        <v>265</v>
      </c>
      <c r="E60" s="377">
        <v>9201</v>
      </c>
      <c r="F60" s="387" t="s">
        <v>265</v>
      </c>
      <c r="G60" s="377">
        <v>9201</v>
      </c>
      <c r="H60" s="133">
        <v>55451</v>
      </c>
      <c r="I60" s="150" t="s">
        <v>706</v>
      </c>
      <c r="J60" s="150" t="s">
        <v>510</v>
      </c>
      <c r="K60" s="150"/>
    </row>
    <row r="61" spans="1:11" s="5" customFormat="1" ht="12.75" x14ac:dyDescent="0.2">
      <c r="A61" s="392" t="s">
        <v>266</v>
      </c>
      <c r="B61" s="392" t="s">
        <v>267</v>
      </c>
      <c r="C61" s="390" t="s">
        <v>181</v>
      </c>
      <c r="D61" s="392" t="s">
        <v>268</v>
      </c>
      <c r="E61" s="377">
        <v>10001</v>
      </c>
      <c r="F61" s="392" t="s">
        <v>269</v>
      </c>
      <c r="G61" s="377">
        <v>10101</v>
      </c>
      <c r="H61" s="133">
        <v>262245</v>
      </c>
      <c r="I61" s="150" t="s">
        <v>1077</v>
      </c>
      <c r="J61" s="133">
        <v>220537000</v>
      </c>
      <c r="K61" s="290">
        <v>841</v>
      </c>
    </row>
    <row r="62" spans="1:11" s="5" customFormat="1" ht="12.75" x14ac:dyDescent="0.2">
      <c r="A62" s="392" t="s">
        <v>266</v>
      </c>
      <c r="B62" s="392" t="s">
        <v>267</v>
      </c>
      <c r="C62" s="390" t="s">
        <v>181</v>
      </c>
      <c r="D62" s="392" t="s">
        <v>268</v>
      </c>
      <c r="E62" s="377">
        <v>10001</v>
      </c>
      <c r="F62" s="392" t="s">
        <v>270</v>
      </c>
      <c r="G62" s="377">
        <v>10109</v>
      </c>
      <c r="H62" s="133">
        <v>47063</v>
      </c>
      <c r="I62" s="150" t="s">
        <v>706</v>
      </c>
      <c r="J62" s="150" t="s">
        <v>510</v>
      </c>
      <c r="K62" s="150"/>
    </row>
    <row r="63" spans="1:11" s="5" customFormat="1" ht="12.75" x14ac:dyDescent="0.2">
      <c r="A63" s="392" t="s">
        <v>266</v>
      </c>
      <c r="B63" s="387" t="s">
        <v>271</v>
      </c>
      <c r="C63" s="390" t="s">
        <v>181</v>
      </c>
      <c r="D63" s="387" t="s">
        <v>272</v>
      </c>
      <c r="E63" s="377">
        <v>10201</v>
      </c>
      <c r="F63" s="387" t="s">
        <v>272</v>
      </c>
      <c r="G63" s="377">
        <v>10201</v>
      </c>
      <c r="H63" s="133">
        <v>46805</v>
      </c>
      <c r="I63" s="150" t="s">
        <v>706</v>
      </c>
      <c r="J63" s="150" t="s">
        <v>510</v>
      </c>
      <c r="K63" s="150"/>
    </row>
    <row r="64" spans="1:11" s="5" customFormat="1" ht="12.75" x14ac:dyDescent="0.2">
      <c r="A64" s="392" t="s">
        <v>266</v>
      </c>
      <c r="B64" s="392" t="s">
        <v>273</v>
      </c>
      <c r="C64" s="390" t="s">
        <v>181</v>
      </c>
      <c r="D64" s="392" t="s">
        <v>273</v>
      </c>
      <c r="E64" s="377">
        <v>10301</v>
      </c>
      <c r="F64" s="392" t="s">
        <v>273</v>
      </c>
      <c r="G64" s="377">
        <v>10301</v>
      </c>
      <c r="H64" s="133">
        <v>171233</v>
      </c>
      <c r="I64" s="150" t="s">
        <v>1077</v>
      </c>
      <c r="J64" s="133">
        <v>191000000</v>
      </c>
      <c r="K64" s="290">
        <v>1115.4000000000001</v>
      </c>
    </row>
    <row r="65" spans="1:11" s="5" customFormat="1" ht="12.75" x14ac:dyDescent="0.2">
      <c r="A65" s="392" t="s">
        <v>274</v>
      </c>
      <c r="B65" s="387" t="s">
        <v>275</v>
      </c>
      <c r="C65" s="390" t="s">
        <v>181</v>
      </c>
      <c r="D65" s="387" t="s">
        <v>275</v>
      </c>
      <c r="E65" s="377">
        <v>11101</v>
      </c>
      <c r="F65" s="387" t="s">
        <v>275</v>
      </c>
      <c r="G65" s="377">
        <v>11101</v>
      </c>
      <c r="H65" s="133">
        <v>60410</v>
      </c>
      <c r="I65" s="150" t="s">
        <v>706</v>
      </c>
      <c r="J65" s="150" t="s">
        <v>510</v>
      </c>
      <c r="K65" s="150"/>
    </row>
    <row r="66" spans="1:11" s="5" customFormat="1" ht="12.75" x14ac:dyDescent="0.2">
      <c r="A66" s="392" t="s">
        <v>276</v>
      </c>
      <c r="B66" s="392" t="s">
        <v>276</v>
      </c>
      <c r="C66" s="390" t="s">
        <v>181</v>
      </c>
      <c r="D66" s="392" t="s">
        <v>277</v>
      </c>
      <c r="E66" s="377">
        <v>12101</v>
      </c>
      <c r="F66" s="193" t="s">
        <v>277</v>
      </c>
      <c r="G66" s="377">
        <v>12101</v>
      </c>
      <c r="H66" s="133">
        <v>138248</v>
      </c>
      <c r="I66" s="150" t="s">
        <v>1077</v>
      </c>
      <c r="J66" s="133">
        <v>80210238</v>
      </c>
      <c r="K66" s="290">
        <v>580.20000000000005</v>
      </c>
    </row>
    <row r="67" spans="1:11" s="5" customFormat="1" ht="12.75" x14ac:dyDescent="0.2">
      <c r="A67" s="392" t="s">
        <v>278</v>
      </c>
      <c r="B67" s="392" t="s">
        <v>279</v>
      </c>
      <c r="C67" s="390" t="s">
        <v>280</v>
      </c>
      <c r="D67" s="392" t="s">
        <v>280</v>
      </c>
      <c r="E67" s="377">
        <v>13001</v>
      </c>
      <c r="F67" s="392" t="s">
        <v>279</v>
      </c>
      <c r="G67" s="377">
        <v>13101</v>
      </c>
      <c r="H67" s="133">
        <v>467865</v>
      </c>
      <c r="I67" s="150" t="s">
        <v>1077</v>
      </c>
      <c r="J67" s="133">
        <v>117666260</v>
      </c>
      <c r="K67" s="290">
        <v>251.5</v>
      </c>
    </row>
    <row r="68" spans="1:11" s="5" customFormat="1" ht="12.75" x14ac:dyDescent="0.2">
      <c r="A68" s="392" t="s">
        <v>278</v>
      </c>
      <c r="B68" s="392" t="s">
        <v>279</v>
      </c>
      <c r="C68" s="390" t="s">
        <v>280</v>
      </c>
      <c r="D68" s="392" t="s">
        <v>280</v>
      </c>
      <c r="E68" s="377">
        <v>13001</v>
      </c>
      <c r="F68" s="392" t="s">
        <v>281</v>
      </c>
      <c r="G68" s="377">
        <v>13102</v>
      </c>
      <c r="H68" s="133">
        <v>86451</v>
      </c>
      <c r="I68" s="150" t="s">
        <v>1077</v>
      </c>
      <c r="J68" s="503">
        <v>29849393</v>
      </c>
      <c r="K68" s="290">
        <v>345.3</v>
      </c>
    </row>
    <row r="69" spans="1:11" s="5" customFormat="1" ht="12.75" x14ac:dyDescent="0.2">
      <c r="A69" s="392" t="s">
        <v>278</v>
      </c>
      <c r="B69" s="392" t="s">
        <v>279</v>
      </c>
      <c r="C69" s="390" t="s">
        <v>280</v>
      </c>
      <c r="D69" s="392" t="s">
        <v>280</v>
      </c>
      <c r="E69" s="377">
        <v>13001</v>
      </c>
      <c r="F69" s="392" t="s">
        <v>282</v>
      </c>
      <c r="G69" s="377">
        <v>13103</v>
      </c>
      <c r="H69" s="133">
        <v>140355</v>
      </c>
      <c r="I69" s="150" t="s">
        <v>706</v>
      </c>
      <c r="J69" s="150" t="s">
        <v>510</v>
      </c>
      <c r="K69" s="150"/>
    </row>
    <row r="70" spans="1:11" s="5" customFormat="1" ht="12.75" x14ac:dyDescent="0.2">
      <c r="A70" s="392" t="s">
        <v>278</v>
      </c>
      <c r="B70" s="392" t="s">
        <v>279</v>
      </c>
      <c r="C70" s="390" t="s">
        <v>280</v>
      </c>
      <c r="D70" s="392" t="s">
        <v>280</v>
      </c>
      <c r="E70" s="377">
        <v>13001</v>
      </c>
      <c r="F70" s="392" t="s">
        <v>283</v>
      </c>
      <c r="G70" s="377">
        <v>13104</v>
      </c>
      <c r="H70" s="133">
        <v>135099</v>
      </c>
      <c r="I70" s="150" t="s">
        <v>706</v>
      </c>
      <c r="J70" s="150" t="s">
        <v>510</v>
      </c>
      <c r="K70" s="150"/>
    </row>
    <row r="71" spans="1:11" s="5" customFormat="1" ht="12.75" x14ac:dyDescent="0.2">
      <c r="A71" s="392" t="s">
        <v>278</v>
      </c>
      <c r="B71" s="392" t="s">
        <v>279</v>
      </c>
      <c r="C71" s="390" t="s">
        <v>280</v>
      </c>
      <c r="D71" s="392" t="s">
        <v>280</v>
      </c>
      <c r="E71" s="377">
        <v>13001</v>
      </c>
      <c r="F71" s="392" t="s">
        <v>284</v>
      </c>
      <c r="G71" s="377">
        <v>13105</v>
      </c>
      <c r="H71" s="133">
        <v>171032</v>
      </c>
      <c r="I71" s="150" t="s">
        <v>706</v>
      </c>
      <c r="J71" s="150" t="s">
        <v>510</v>
      </c>
      <c r="K71" s="150"/>
    </row>
    <row r="72" spans="1:11" s="5" customFormat="1" ht="12.75" x14ac:dyDescent="0.2">
      <c r="A72" s="392" t="s">
        <v>278</v>
      </c>
      <c r="B72" s="392" t="s">
        <v>279</v>
      </c>
      <c r="C72" s="390" t="s">
        <v>280</v>
      </c>
      <c r="D72" s="392" t="s">
        <v>280</v>
      </c>
      <c r="E72" s="377">
        <v>13001</v>
      </c>
      <c r="F72" s="392" t="s">
        <v>285</v>
      </c>
      <c r="G72" s="377">
        <v>13106</v>
      </c>
      <c r="H72" s="133">
        <v>166174</v>
      </c>
      <c r="I72" s="150" t="s">
        <v>1077</v>
      </c>
      <c r="J72" s="504">
        <v>104879000</v>
      </c>
      <c r="K72" s="290">
        <v>631.1</v>
      </c>
    </row>
    <row r="73" spans="1:11" s="5" customFormat="1" ht="12.75" x14ac:dyDescent="0.2">
      <c r="A73" s="392" t="s">
        <v>278</v>
      </c>
      <c r="B73" s="392" t="s">
        <v>279</v>
      </c>
      <c r="C73" s="390" t="s">
        <v>280</v>
      </c>
      <c r="D73" s="392" t="s">
        <v>280</v>
      </c>
      <c r="E73" s="377">
        <v>13001</v>
      </c>
      <c r="F73" s="392" t="s">
        <v>286</v>
      </c>
      <c r="G73" s="377">
        <v>13107</v>
      </c>
      <c r="H73" s="133">
        <v>106706</v>
      </c>
      <c r="I73" s="150" t="s">
        <v>1077</v>
      </c>
      <c r="J73" s="505">
        <v>99794505</v>
      </c>
      <c r="K73" s="290">
        <v>935.2</v>
      </c>
    </row>
    <row r="74" spans="1:11" s="5" customFormat="1" ht="12.75" x14ac:dyDescent="0.2">
      <c r="A74" s="392" t="s">
        <v>278</v>
      </c>
      <c r="B74" s="392" t="s">
        <v>279</v>
      </c>
      <c r="C74" s="390" t="s">
        <v>280</v>
      </c>
      <c r="D74" s="392" t="s">
        <v>280</v>
      </c>
      <c r="E74" s="377">
        <v>13001</v>
      </c>
      <c r="F74" s="392" t="s">
        <v>287</v>
      </c>
      <c r="G74" s="377">
        <v>13108</v>
      </c>
      <c r="H74" s="133">
        <v>117277</v>
      </c>
      <c r="I74" s="150" t="s">
        <v>706</v>
      </c>
      <c r="J74" s="150" t="s">
        <v>510</v>
      </c>
      <c r="K74" s="150"/>
    </row>
    <row r="75" spans="1:11" s="5" customFormat="1" ht="12.75" x14ac:dyDescent="0.2">
      <c r="A75" s="392" t="s">
        <v>278</v>
      </c>
      <c r="B75" s="392" t="s">
        <v>279</v>
      </c>
      <c r="C75" s="390" t="s">
        <v>280</v>
      </c>
      <c r="D75" s="392" t="s">
        <v>280</v>
      </c>
      <c r="E75" s="377">
        <v>13001</v>
      </c>
      <c r="F75" s="392" t="s">
        <v>288</v>
      </c>
      <c r="G75" s="377">
        <v>13109</v>
      </c>
      <c r="H75" s="133">
        <v>97125</v>
      </c>
      <c r="I75" s="150" t="s">
        <v>706</v>
      </c>
      <c r="J75" s="150" t="s">
        <v>510</v>
      </c>
      <c r="K75" s="150"/>
    </row>
    <row r="76" spans="1:11" s="5" customFormat="1" ht="12.75" x14ac:dyDescent="0.2">
      <c r="A76" s="392" t="s">
        <v>278</v>
      </c>
      <c r="B76" s="392" t="s">
        <v>279</v>
      </c>
      <c r="C76" s="390" t="s">
        <v>280</v>
      </c>
      <c r="D76" s="392" t="s">
        <v>280</v>
      </c>
      <c r="E76" s="377">
        <v>13001</v>
      </c>
      <c r="F76" s="392" t="s">
        <v>289</v>
      </c>
      <c r="G76" s="377">
        <v>13110</v>
      </c>
      <c r="H76" s="133">
        <v>390218</v>
      </c>
      <c r="I76" s="150" t="s">
        <v>1077</v>
      </c>
      <c r="J76" s="133">
        <v>26251394</v>
      </c>
      <c r="K76" s="290">
        <v>67.3</v>
      </c>
    </row>
    <row r="77" spans="1:11" s="5" customFormat="1" ht="12.75" x14ac:dyDescent="0.2">
      <c r="A77" s="392" t="s">
        <v>278</v>
      </c>
      <c r="B77" s="392" t="s">
        <v>279</v>
      </c>
      <c r="C77" s="390" t="s">
        <v>280</v>
      </c>
      <c r="D77" s="392" t="s">
        <v>280</v>
      </c>
      <c r="E77" s="377">
        <v>13001</v>
      </c>
      <c r="F77" s="392" t="s">
        <v>290</v>
      </c>
      <c r="G77" s="377">
        <v>13111</v>
      </c>
      <c r="H77" s="133">
        <v>122392</v>
      </c>
      <c r="I77" s="150" t="s">
        <v>1077</v>
      </c>
      <c r="J77" s="150" t="s">
        <v>510</v>
      </c>
      <c r="K77" s="150"/>
    </row>
    <row r="78" spans="1:11" s="5" customFormat="1" ht="12.75" x14ac:dyDescent="0.2">
      <c r="A78" s="392" t="s">
        <v>278</v>
      </c>
      <c r="B78" s="392" t="s">
        <v>279</v>
      </c>
      <c r="C78" s="390" t="s">
        <v>280</v>
      </c>
      <c r="D78" s="392" t="s">
        <v>280</v>
      </c>
      <c r="E78" s="377">
        <v>13001</v>
      </c>
      <c r="F78" s="392" t="s">
        <v>291</v>
      </c>
      <c r="G78" s="377">
        <v>13112</v>
      </c>
      <c r="H78" s="133">
        <v>188255</v>
      </c>
      <c r="I78" s="150" t="s">
        <v>1077</v>
      </c>
      <c r="J78" s="133">
        <v>27219547</v>
      </c>
      <c r="K78" s="290">
        <v>144.6</v>
      </c>
    </row>
    <row r="79" spans="1:11" s="5" customFormat="1" ht="12.75" x14ac:dyDescent="0.2">
      <c r="A79" s="392" t="s">
        <v>278</v>
      </c>
      <c r="B79" s="392" t="s">
        <v>279</v>
      </c>
      <c r="C79" s="390" t="s">
        <v>280</v>
      </c>
      <c r="D79" s="392" t="s">
        <v>280</v>
      </c>
      <c r="E79" s="377">
        <v>13001</v>
      </c>
      <c r="F79" s="392" t="s">
        <v>292</v>
      </c>
      <c r="G79" s="377">
        <v>13113</v>
      </c>
      <c r="H79" s="133">
        <v>97810</v>
      </c>
      <c r="I79" s="150" t="s">
        <v>1077</v>
      </c>
      <c r="J79" s="150" t="s">
        <v>510</v>
      </c>
      <c r="K79" s="150"/>
    </row>
    <row r="80" spans="1:11" s="5" customFormat="1" ht="12.75" x14ac:dyDescent="0.2">
      <c r="A80" s="392" t="s">
        <v>278</v>
      </c>
      <c r="B80" s="392" t="s">
        <v>279</v>
      </c>
      <c r="C80" s="390" t="s">
        <v>280</v>
      </c>
      <c r="D80" s="392" t="s">
        <v>280</v>
      </c>
      <c r="E80" s="377">
        <v>13001</v>
      </c>
      <c r="F80" s="392" t="s">
        <v>293</v>
      </c>
      <c r="G80" s="377">
        <v>13114</v>
      </c>
      <c r="H80" s="133">
        <v>315183</v>
      </c>
      <c r="I80" s="150" t="s">
        <v>1077</v>
      </c>
      <c r="J80" s="150" t="s">
        <v>510</v>
      </c>
      <c r="K80" s="150"/>
    </row>
    <row r="81" spans="1:11" s="5" customFormat="1" ht="12.75" x14ac:dyDescent="0.2">
      <c r="A81" s="392" t="s">
        <v>278</v>
      </c>
      <c r="B81" s="392" t="s">
        <v>279</v>
      </c>
      <c r="C81" s="390" t="s">
        <v>280</v>
      </c>
      <c r="D81" s="392" t="s">
        <v>280</v>
      </c>
      <c r="E81" s="377">
        <v>13001</v>
      </c>
      <c r="F81" s="392" t="s">
        <v>294</v>
      </c>
      <c r="G81" s="377">
        <v>13115</v>
      </c>
      <c r="H81" s="133">
        <v>114322</v>
      </c>
      <c r="I81" s="150" t="s">
        <v>1077</v>
      </c>
      <c r="J81" s="133">
        <v>63170358</v>
      </c>
      <c r="K81" s="290">
        <v>552.6</v>
      </c>
    </row>
    <row r="82" spans="1:11" s="5" customFormat="1" ht="12.75" x14ac:dyDescent="0.2">
      <c r="A82" s="392" t="s">
        <v>278</v>
      </c>
      <c r="B82" s="392" t="s">
        <v>279</v>
      </c>
      <c r="C82" s="390" t="s">
        <v>280</v>
      </c>
      <c r="D82" s="392" t="s">
        <v>280</v>
      </c>
      <c r="E82" s="377">
        <v>13001</v>
      </c>
      <c r="F82" s="392" t="s">
        <v>295</v>
      </c>
      <c r="G82" s="377">
        <v>13116</v>
      </c>
      <c r="H82" s="133">
        <v>103454</v>
      </c>
      <c r="I82" s="150" t="s">
        <v>1077</v>
      </c>
      <c r="J82" s="290">
        <v>0</v>
      </c>
      <c r="K82" s="290">
        <v>0</v>
      </c>
    </row>
    <row r="83" spans="1:11" s="5" customFormat="1" ht="12.75" x14ac:dyDescent="0.2">
      <c r="A83" s="392" t="s">
        <v>278</v>
      </c>
      <c r="B83" s="392" t="s">
        <v>279</v>
      </c>
      <c r="C83" s="390" t="s">
        <v>280</v>
      </c>
      <c r="D83" s="392" t="s">
        <v>280</v>
      </c>
      <c r="E83" s="377">
        <v>13001</v>
      </c>
      <c r="F83" s="392" t="s">
        <v>296</v>
      </c>
      <c r="G83" s="377">
        <v>13117</v>
      </c>
      <c r="H83" s="133">
        <v>101803</v>
      </c>
      <c r="I83" s="150" t="s">
        <v>706</v>
      </c>
      <c r="J83" s="150" t="s">
        <v>510</v>
      </c>
      <c r="K83" s="150"/>
    </row>
    <row r="84" spans="1:11" s="5" customFormat="1" ht="12.75" x14ac:dyDescent="0.2">
      <c r="A84" s="392" t="s">
        <v>278</v>
      </c>
      <c r="B84" s="392" t="s">
        <v>279</v>
      </c>
      <c r="C84" s="390" t="s">
        <v>280</v>
      </c>
      <c r="D84" s="392" t="s">
        <v>280</v>
      </c>
      <c r="E84" s="377">
        <v>13001</v>
      </c>
      <c r="F84" s="392" t="s">
        <v>297</v>
      </c>
      <c r="G84" s="377">
        <v>13118</v>
      </c>
      <c r="H84" s="133">
        <v>126804</v>
      </c>
      <c r="I84" s="150" t="s">
        <v>1077</v>
      </c>
      <c r="J84" s="150" t="s">
        <v>510</v>
      </c>
      <c r="K84" s="150"/>
    </row>
    <row r="85" spans="1:11" s="5" customFormat="1" ht="12.75" x14ac:dyDescent="0.2">
      <c r="A85" s="392" t="s">
        <v>278</v>
      </c>
      <c r="B85" s="392" t="s">
        <v>279</v>
      </c>
      <c r="C85" s="390" t="s">
        <v>280</v>
      </c>
      <c r="D85" s="392" t="s">
        <v>280</v>
      </c>
      <c r="E85" s="377">
        <v>13001</v>
      </c>
      <c r="F85" s="392" t="s">
        <v>298</v>
      </c>
      <c r="G85" s="377">
        <v>13119</v>
      </c>
      <c r="H85" s="133">
        <v>556715</v>
      </c>
      <c r="I85" s="150" t="s">
        <v>1077</v>
      </c>
      <c r="J85" s="150" t="s">
        <v>510</v>
      </c>
      <c r="K85" s="150"/>
    </row>
    <row r="86" spans="1:11" s="5" customFormat="1" ht="12.75" x14ac:dyDescent="0.2">
      <c r="A86" s="392" t="s">
        <v>278</v>
      </c>
      <c r="B86" s="392" t="s">
        <v>279</v>
      </c>
      <c r="C86" s="390" t="s">
        <v>280</v>
      </c>
      <c r="D86" s="392" t="s">
        <v>280</v>
      </c>
      <c r="E86" s="377">
        <v>13001</v>
      </c>
      <c r="F86" s="392" t="s">
        <v>299</v>
      </c>
      <c r="G86" s="377">
        <v>13120</v>
      </c>
      <c r="H86" s="133">
        <v>230808</v>
      </c>
      <c r="I86" s="150" t="s">
        <v>1077</v>
      </c>
      <c r="J86" s="133">
        <v>197707044</v>
      </c>
      <c r="K86" s="290">
        <v>856.6</v>
      </c>
    </row>
    <row r="87" spans="1:11" s="5" customFormat="1" ht="12.75" x14ac:dyDescent="0.2">
      <c r="A87" s="392" t="s">
        <v>278</v>
      </c>
      <c r="B87" s="392" t="s">
        <v>279</v>
      </c>
      <c r="C87" s="390" t="s">
        <v>280</v>
      </c>
      <c r="D87" s="392" t="s">
        <v>280</v>
      </c>
      <c r="E87" s="377">
        <v>13001</v>
      </c>
      <c r="F87" s="392" t="s">
        <v>300</v>
      </c>
      <c r="G87" s="377">
        <v>13121</v>
      </c>
      <c r="H87" s="133">
        <v>106605</v>
      </c>
      <c r="I87" s="150" t="s">
        <v>1077</v>
      </c>
      <c r="J87" s="290">
        <v>0</v>
      </c>
      <c r="K87" s="290">
        <v>0</v>
      </c>
    </row>
    <row r="88" spans="1:11" s="5" customFormat="1" ht="12.75" x14ac:dyDescent="0.2">
      <c r="A88" s="392" t="s">
        <v>278</v>
      </c>
      <c r="B88" s="392" t="s">
        <v>279</v>
      </c>
      <c r="C88" s="390" t="s">
        <v>280</v>
      </c>
      <c r="D88" s="392" t="s">
        <v>280</v>
      </c>
      <c r="E88" s="377">
        <v>13001</v>
      </c>
      <c r="F88" s="392" t="s">
        <v>301</v>
      </c>
      <c r="G88" s="377">
        <v>13122</v>
      </c>
      <c r="H88" s="133">
        <v>257714</v>
      </c>
      <c r="I88" s="150" t="s">
        <v>706</v>
      </c>
      <c r="J88" s="150" t="s">
        <v>510</v>
      </c>
      <c r="K88" s="150"/>
    </row>
    <row r="89" spans="1:11" s="5" customFormat="1" ht="12.75" x14ac:dyDescent="0.2">
      <c r="A89" s="392" t="s">
        <v>278</v>
      </c>
      <c r="B89" s="392" t="s">
        <v>279</v>
      </c>
      <c r="C89" s="390" t="s">
        <v>280</v>
      </c>
      <c r="D89" s="392" t="s">
        <v>280</v>
      </c>
      <c r="E89" s="377">
        <v>13001</v>
      </c>
      <c r="F89" s="392" t="s">
        <v>302</v>
      </c>
      <c r="G89" s="377">
        <v>13123</v>
      </c>
      <c r="H89" s="133">
        <v>151042</v>
      </c>
      <c r="I89" s="150" t="s">
        <v>1077</v>
      </c>
      <c r="J89" s="150" t="s">
        <v>510</v>
      </c>
      <c r="K89" s="150"/>
    </row>
    <row r="90" spans="1:11" s="5" customFormat="1" ht="12.75" x14ac:dyDescent="0.2">
      <c r="A90" s="392" t="s">
        <v>278</v>
      </c>
      <c r="B90" s="392" t="s">
        <v>279</v>
      </c>
      <c r="C90" s="390" t="s">
        <v>280</v>
      </c>
      <c r="D90" s="392" t="s">
        <v>280</v>
      </c>
      <c r="E90" s="377">
        <v>13001</v>
      </c>
      <c r="F90" s="392" t="s">
        <v>303</v>
      </c>
      <c r="G90" s="377">
        <v>13124</v>
      </c>
      <c r="H90" s="133">
        <v>244526</v>
      </c>
      <c r="I90" s="150" t="s">
        <v>706</v>
      </c>
      <c r="J90" s="150" t="s">
        <v>510</v>
      </c>
      <c r="K90" s="150"/>
    </row>
    <row r="91" spans="1:11" s="5" customFormat="1" ht="12.75" x14ac:dyDescent="0.2">
      <c r="A91" s="392" t="s">
        <v>278</v>
      </c>
      <c r="B91" s="392" t="s">
        <v>279</v>
      </c>
      <c r="C91" s="390" t="s">
        <v>280</v>
      </c>
      <c r="D91" s="392" t="s">
        <v>280</v>
      </c>
      <c r="E91" s="377">
        <v>13001</v>
      </c>
      <c r="F91" s="392" t="s">
        <v>304</v>
      </c>
      <c r="G91" s="377">
        <v>13125</v>
      </c>
      <c r="H91" s="133">
        <v>232342</v>
      </c>
      <c r="I91" s="150" t="s">
        <v>1077</v>
      </c>
      <c r="J91" s="234">
        <v>194501642</v>
      </c>
      <c r="K91" s="290">
        <v>837.1</v>
      </c>
    </row>
    <row r="92" spans="1:11" s="5" customFormat="1" ht="12.75" x14ac:dyDescent="0.2">
      <c r="A92" s="392" t="s">
        <v>278</v>
      </c>
      <c r="B92" s="392" t="s">
        <v>279</v>
      </c>
      <c r="C92" s="390" t="s">
        <v>280</v>
      </c>
      <c r="D92" s="392" t="s">
        <v>280</v>
      </c>
      <c r="E92" s="377">
        <v>13001</v>
      </c>
      <c r="F92" s="392" t="s">
        <v>305</v>
      </c>
      <c r="G92" s="377">
        <v>13126</v>
      </c>
      <c r="H92" s="133">
        <v>123648</v>
      </c>
      <c r="I92" s="150" t="s">
        <v>1077</v>
      </c>
      <c r="J92" s="133">
        <v>50000000</v>
      </c>
      <c r="K92" s="290">
        <v>404.4</v>
      </c>
    </row>
    <row r="93" spans="1:11" s="5" customFormat="1" ht="12.75" x14ac:dyDescent="0.2">
      <c r="A93" s="392" t="s">
        <v>278</v>
      </c>
      <c r="B93" s="392" t="s">
        <v>279</v>
      </c>
      <c r="C93" s="390" t="s">
        <v>280</v>
      </c>
      <c r="D93" s="392" t="s">
        <v>280</v>
      </c>
      <c r="E93" s="377">
        <v>13001</v>
      </c>
      <c r="F93" s="392" t="s">
        <v>306</v>
      </c>
      <c r="G93" s="377">
        <v>13127</v>
      </c>
      <c r="H93" s="133">
        <v>173464</v>
      </c>
      <c r="I93" s="150" t="s">
        <v>1077</v>
      </c>
      <c r="J93" s="150" t="s">
        <v>510</v>
      </c>
      <c r="K93" s="150"/>
    </row>
    <row r="94" spans="1:11" s="5" customFormat="1" ht="12.75" x14ac:dyDescent="0.2">
      <c r="A94" s="392" t="s">
        <v>278</v>
      </c>
      <c r="B94" s="392" t="s">
        <v>279</v>
      </c>
      <c r="C94" s="390" t="s">
        <v>280</v>
      </c>
      <c r="D94" s="392" t="s">
        <v>280</v>
      </c>
      <c r="E94" s="377">
        <v>13001</v>
      </c>
      <c r="F94" s="392" t="s">
        <v>307</v>
      </c>
      <c r="G94" s="377">
        <v>13128</v>
      </c>
      <c r="H94" s="133">
        <v>156567</v>
      </c>
      <c r="I94" s="150" t="s">
        <v>706</v>
      </c>
      <c r="J94" s="150" t="s">
        <v>510</v>
      </c>
      <c r="K94" s="150"/>
    </row>
    <row r="95" spans="1:11" s="5" customFormat="1" ht="12.75" x14ac:dyDescent="0.2">
      <c r="A95" s="392" t="s">
        <v>278</v>
      </c>
      <c r="B95" s="392" t="s">
        <v>279</v>
      </c>
      <c r="C95" s="390" t="s">
        <v>280</v>
      </c>
      <c r="D95" s="392" t="s">
        <v>280</v>
      </c>
      <c r="E95" s="377">
        <v>13001</v>
      </c>
      <c r="F95" s="392" t="s">
        <v>308</v>
      </c>
      <c r="G95" s="377">
        <v>13129</v>
      </c>
      <c r="H95" s="133">
        <v>100566</v>
      </c>
      <c r="I95" s="150" t="s">
        <v>1077</v>
      </c>
      <c r="J95" s="133">
        <v>14555951</v>
      </c>
      <c r="K95" s="290">
        <v>144.69999999999999</v>
      </c>
    </row>
    <row r="96" spans="1:11" s="5" customFormat="1" ht="12.75" x14ac:dyDescent="0.2">
      <c r="A96" s="392" t="s">
        <v>278</v>
      </c>
      <c r="B96" s="392" t="s">
        <v>279</v>
      </c>
      <c r="C96" s="390" t="s">
        <v>280</v>
      </c>
      <c r="D96" s="392" t="s">
        <v>280</v>
      </c>
      <c r="E96" s="377">
        <v>13001</v>
      </c>
      <c r="F96" s="392" t="s">
        <v>309</v>
      </c>
      <c r="G96" s="377">
        <v>13130</v>
      </c>
      <c r="H96" s="133">
        <v>120174</v>
      </c>
      <c r="I96" s="150" t="s">
        <v>1077</v>
      </c>
      <c r="J96" s="150" t="s">
        <v>510</v>
      </c>
      <c r="K96" s="150"/>
    </row>
    <row r="97" spans="1:11" s="5" customFormat="1" ht="12.75" x14ac:dyDescent="0.2">
      <c r="A97" s="392" t="s">
        <v>278</v>
      </c>
      <c r="B97" s="392" t="s">
        <v>279</v>
      </c>
      <c r="C97" s="390" t="s">
        <v>280</v>
      </c>
      <c r="D97" s="392" t="s">
        <v>280</v>
      </c>
      <c r="E97" s="377">
        <v>13001</v>
      </c>
      <c r="F97" s="392" t="s">
        <v>310</v>
      </c>
      <c r="G97" s="377">
        <v>13131</v>
      </c>
      <c r="H97" s="133">
        <v>86575</v>
      </c>
      <c r="I97" s="150" t="s">
        <v>706</v>
      </c>
      <c r="J97" s="150" t="s">
        <v>510</v>
      </c>
      <c r="K97" s="150"/>
    </row>
    <row r="98" spans="1:11" s="5" customFormat="1" ht="12.75" x14ac:dyDescent="0.2">
      <c r="A98" s="392" t="s">
        <v>278</v>
      </c>
      <c r="B98" s="392" t="s">
        <v>279</v>
      </c>
      <c r="C98" s="390" t="s">
        <v>280</v>
      </c>
      <c r="D98" s="392" t="s">
        <v>280</v>
      </c>
      <c r="E98" s="377">
        <v>13001</v>
      </c>
      <c r="F98" s="392" t="s">
        <v>311</v>
      </c>
      <c r="G98" s="377">
        <v>13132</v>
      </c>
      <c r="H98" s="133">
        <v>91198</v>
      </c>
      <c r="I98" s="150" t="s">
        <v>1077</v>
      </c>
      <c r="J98" s="290">
        <v>0</v>
      </c>
      <c r="K98" s="290">
        <v>0</v>
      </c>
    </row>
    <row r="99" spans="1:11" s="5" customFormat="1" ht="12.75" x14ac:dyDescent="0.2">
      <c r="A99" s="392" t="s">
        <v>278</v>
      </c>
      <c r="B99" s="392" t="s">
        <v>312</v>
      </c>
      <c r="C99" s="390" t="s">
        <v>280</v>
      </c>
      <c r="D99" s="392" t="s">
        <v>280</v>
      </c>
      <c r="E99" s="377">
        <v>13001</v>
      </c>
      <c r="F99" s="392" t="s">
        <v>313</v>
      </c>
      <c r="G99" s="377">
        <v>13201</v>
      </c>
      <c r="H99" s="133">
        <v>615557</v>
      </c>
      <c r="I99" s="150" t="s">
        <v>1077</v>
      </c>
      <c r="J99" s="133">
        <v>0</v>
      </c>
      <c r="K99" s="290">
        <v>0</v>
      </c>
    </row>
    <row r="100" spans="1:11" s="5" customFormat="1" ht="12.75" x14ac:dyDescent="0.2">
      <c r="A100" s="392" t="s">
        <v>278</v>
      </c>
      <c r="B100" s="392" t="s">
        <v>312</v>
      </c>
      <c r="C100" s="390" t="s">
        <v>280</v>
      </c>
      <c r="D100" s="392" t="s">
        <v>280</v>
      </c>
      <c r="E100" s="377">
        <v>13001</v>
      </c>
      <c r="F100" s="392" t="s">
        <v>314</v>
      </c>
      <c r="G100" s="377">
        <v>13202</v>
      </c>
      <c r="H100" s="133">
        <v>28799</v>
      </c>
      <c r="I100" s="150" t="s">
        <v>1077</v>
      </c>
      <c r="J100" s="133">
        <v>0</v>
      </c>
      <c r="K100" s="290">
        <v>0</v>
      </c>
    </row>
    <row r="101" spans="1:11" s="5" customFormat="1" ht="12.75" x14ac:dyDescent="0.2">
      <c r="A101" s="392" t="s">
        <v>278</v>
      </c>
      <c r="B101" s="392" t="s">
        <v>312</v>
      </c>
      <c r="C101" s="390" t="s">
        <v>280</v>
      </c>
      <c r="D101" s="392" t="s">
        <v>280</v>
      </c>
      <c r="E101" s="377">
        <v>13001</v>
      </c>
      <c r="F101" s="392" t="s">
        <v>315</v>
      </c>
      <c r="G101" s="377">
        <v>13203</v>
      </c>
      <c r="H101" s="133">
        <v>17897</v>
      </c>
      <c r="I101" s="150" t="s">
        <v>706</v>
      </c>
      <c r="J101" s="150" t="s">
        <v>510</v>
      </c>
      <c r="K101" s="150"/>
    </row>
    <row r="102" spans="1:11" s="5" customFormat="1" ht="12.75" x14ac:dyDescent="0.2">
      <c r="A102" s="392" t="s">
        <v>278</v>
      </c>
      <c r="B102" s="392" t="s">
        <v>316</v>
      </c>
      <c r="C102" s="390" t="s">
        <v>280</v>
      </c>
      <c r="D102" s="392" t="s">
        <v>280</v>
      </c>
      <c r="E102" s="377">
        <v>13001</v>
      </c>
      <c r="F102" s="392" t="s">
        <v>317</v>
      </c>
      <c r="G102" s="377">
        <v>13301</v>
      </c>
      <c r="H102" s="133">
        <v>163779</v>
      </c>
      <c r="I102" s="150" t="s">
        <v>1077</v>
      </c>
      <c r="J102" s="506" t="s">
        <v>510</v>
      </c>
      <c r="K102" s="506"/>
    </row>
    <row r="103" spans="1:11" s="5" customFormat="1" ht="12.75" x14ac:dyDescent="0.2">
      <c r="A103" s="392" t="s">
        <v>278</v>
      </c>
      <c r="B103" s="392" t="s">
        <v>316</v>
      </c>
      <c r="C103" s="390" t="s">
        <v>280</v>
      </c>
      <c r="D103" s="392" t="s">
        <v>280</v>
      </c>
      <c r="E103" s="377">
        <v>13001</v>
      </c>
      <c r="F103" s="392" t="s">
        <v>318</v>
      </c>
      <c r="G103" s="377">
        <v>13302</v>
      </c>
      <c r="H103" s="133">
        <v>115058</v>
      </c>
      <c r="I103" s="150" t="s">
        <v>1077</v>
      </c>
      <c r="J103" s="133">
        <v>166262081</v>
      </c>
      <c r="K103" s="290">
        <v>1445</v>
      </c>
    </row>
    <row r="104" spans="1:11" s="5" customFormat="1" ht="12.75" x14ac:dyDescent="0.2">
      <c r="A104" s="392" t="s">
        <v>278</v>
      </c>
      <c r="B104" s="392" t="s">
        <v>316</v>
      </c>
      <c r="C104" s="390" t="s">
        <v>280</v>
      </c>
      <c r="D104" s="392" t="s">
        <v>280</v>
      </c>
      <c r="E104" s="377">
        <v>13001</v>
      </c>
      <c r="F104" s="392" t="s">
        <v>319</v>
      </c>
      <c r="G104" s="377">
        <v>13303</v>
      </c>
      <c r="H104" s="133">
        <v>20661</v>
      </c>
      <c r="I104" s="150" t="s">
        <v>1077</v>
      </c>
      <c r="J104" s="290">
        <v>0</v>
      </c>
      <c r="K104" s="290">
        <v>0</v>
      </c>
    </row>
    <row r="105" spans="1:11" s="5" customFormat="1" ht="12.75" x14ac:dyDescent="0.2">
      <c r="A105" s="392" t="s">
        <v>278</v>
      </c>
      <c r="B105" s="392" t="s">
        <v>320</v>
      </c>
      <c r="C105" s="390" t="s">
        <v>280</v>
      </c>
      <c r="D105" s="392" t="s">
        <v>280</v>
      </c>
      <c r="E105" s="377">
        <v>13001</v>
      </c>
      <c r="F105" s="392" t="s">
        <v>321</v>
      </c>
      <c r="G105" s="377">
        <v>13401</v>
      </c>
      <c r="H105" s="133">
        <v>323415</v>
      </c>
      <c r="I105" s="150" t="s">
        <v>1077</v>
      </c>
      <c r="J105" s="133">
        <v>119093214</v>
      </c>
      <c r="K105" s="290">
        <v>368.2</v>
      </c>
    </row>
    <row r="106" spans="1:11" s="5" customFormat="1" ht="12.75" x14ac:dyDescent="0.2">
      <c r="A106" s="392" t="s">
        <v>278</v>
      </c>
      <c r="B106" s="392" t="s">
        <v>320</v>
      </c>
      <c r="C106" s="390" t="s">
        <v>280</v>
      </c>
      <c r="D106" s="392" t="s">
        <v>280</v>
      </c>
      <c r="E106" s="377">
        <v>13001</v>
      </c>
      <c r="F106" s="392" t="s">
        <v>322</v>
      </c>
      <c r="G106" s="377">
        <v>13402</v>
      </c>
      <c r="H106" s="133">
        <v>104338</v>
      </c>
      <c r="I106" s="150" t="s">
        <v>706</v>
      </c>
      <c r="J106" s="150" t="s">
        <v>510</v>
      </c>
      <c r="K106" s="150"/>
    </row>
    <row r="107" spans="1:11" s="5" customFormat="1" ht="12.75" x14ac:dyDescent="0.2">
      <c r="A107" s="392" t="s">
        <v>278</v>
      </c>
      <c r="B107" s="392" t="s">
        <v>320</v>
      </c>
      <c r="C107" s="390" t="s">
        <v>280</v>
      </c>
      <c r="D107" s="392" t="s">
        <v>280</v>
      </c>
      <c r="E107" s="377">
        <v>13001</v>
      </c>
      <c r="F107" s="392" t="s">
        <v>323</v>
      </c>
      <c r="G107" s="377">
        <v>13403</v>
      </c>
      <c r="H107" s="133">
        <v>27309</v>
      </c>
      <c r="I107" s="150" t="s">
        <v>706</v>
      </c>
      <c r="J107" s="150" t="s">
        <v>510</v>
      </c>
      <c r="K107" s="150"/>
    </row>
    <row r="108" spans="1:11" s="5" customFormat="1" ht="12.75" x14ac:dyDescent="0.2">
      <c r="A108" s="392" t="s">
        <v>278</v>
      </c>
      <c r="B108" s="392" t="s">
        <v>320</v>
      </c>
      <c r="C108" s="390" t="s">
        <v>280</v>
      </c>
      <c r="D108" s="392" t="s">
        <v>280</v>
      </c>
      <c r="E108" s="377">
        <v>13001</v>
      </c>
      <c r="F108" s="392" t="s">
        <v>324</v>
      </c>
      <c r="G108" s="377">
        <v>13404</v>
      </c>
      <c r="H108" s="133">
        <v>78650</v>
      </c>
      <c r="I108" s="150" t="s">
        <v>1077</v>
      </c>
      <c r="J108" s="133">
        <v>93269460</v>
      </c>
      <c r="K108" s="290">
        <v>1185.9000000000001</v>
      </c>
    </row>
    <row r="109" spans="1:11" s="5" customFormat="1" ht="12.75" x14ac:dyDescent="0.2">
      <c r="A109" s="392" t="s">
        <v>278</v>
      </c>
      <c r="B109" s="392" t="s">
        <v>325</v>
      </c>
      <c r="C109" s="390" t="s">
        <v>181</v>
      </c>
      <c r="D109" s="392" t="s">
        <v>325</v>
      </c>
      <c r="E109" s="377">
        <v>13501</v>
      </c>
      <c r="F109" s="193" t="s">
        <v>325</v>
      </c>
      <c r="G109" s="377">
        <v>13501</v>
      </c>
      <c r="H109" s="133">
        <v>135945</v>
      </c>
      <c r="I109" s="150" t="s">
        <v>1077</v>
      </c>
      <c r="J109" s="504">
        <v>3480000</v>
      </c>
      <c r="K109" s="290">
        <v>25.6</v>
      </c>
    </row>
    <row r="110" spans="1:11" s="5" customFormat="1" ht="12.75" x14ac:dyDescent="0.2">
      <c r="A110" s="392" t="s">
        <v>278</v>
      </c>
      <c r="B110" s="392" t="s">
        <v>326</v>
      </c>
      <c r="C110" s="390" t="s">
        <v>280</v>
      </c>
      <c r="D110" s="392" t="s">
        <v>280</v>
      </c>
      <c r="E110" s="377">
        <v>13001</v>
      </c>
      <c r="F110" s="392" t="s">
        <v>326</v>
      </c>
      <c r="G110" s="377">
        <v>13601</v>
      </c>
      <c r="H110" s="133">
        <v>79158</v>
      </c>
      <c r="I110" s="150" t="s">
        <v>1077</v>
      </c>
      <c r="J110" s="133">
        <v>694767944</v>
      </c>
      <c r="K110" s="290">
        <v>8777</v>
      </c>
    </row>
    <row r="111" spans="1:11" s="5" customFormat="1" ht="12.75" x14ac:dyDescent="0.2">
      <c r="A111" s="392" t="s">
        <v>278</v>
      </c>
      <c r="B111" s="392" t="s">
        <v>326</v>
      </c>
      <c r="C111" s="390" t="s">
        <v>280</v>
      </c>
      <c r="D111" s="392" t="s">
        <v>280</v>
      </c>
      <c r="E111" s="377">
        <v>13001</v>
      </c>
      <c r="F111" s="392" t="s">
        <v>327</v>
      </c>
      <c r="G111" s="377">
        <v>13602</v>
      </c>
      <c r="H111" s="133">
        <v>38593</v>
      </c>
      <c r="I111" s="150" t="s">
        <v>1077</v>
      </c>
      <c r="J111" s="150" t="s">
        <v>510</v>
      </c>
      <c r="K111" s="150"/>
    </row>
    <row r="112" spans="1:11" s="5" customFormat="1" ht="12.75" x14ac:dyDescent="0.2">
      <c r="A112" s="392" t="s">
        <v>278</v>
      </c>
      <c r="B112" s="392" t="s">
        <v>326</v>
      </c>
      <c r="C112" s="390" t="s">
        <v>280</v>
      </c>
      <c r="D112" s="392" t="s">
        <v>280</v>
      </c>
      <c r="E112" s="377">
        <v>13001</v>
      </c>
      <c r="F112" s="392" t="s">
        <v>328</v>
      </c>
      <c r="G112" s="377">
        <v>13603</v>
      </c>
      <c r="H112" s="133">
        <v>38690</v>
      </c>
      <c r="I112" s="150" t="s">
        <v>706</v>
      </c>
      <c r="J112" s="150" t="s">
        <v>510</v>
      </c>
      <c r="K112" s="150"/>
    </row>
    <row r="113" spans="1:11" s="5" customFormat="1" ht="12.75" x14ac:dyDescent="0.2">
      <c r="A113" s="392" t="s">
        <v>278</v>
      </c>
      <c r="B113" s="392" t="s">
        <v>326</v>
      </c>
      <c r="C113" s="390" t="s">
        <v>280</v>
      </c>
      <c r="D113" s="392" t="s">
        <v>280</v>
      </c>
      <c r="E113" s="377">
        <v>13001</v>
      </c>
      <c r="F113" s="392" t="s">
        <v>329</v>
      </c>
      <c r="G113" s="377">
        <v>13604</v>
      </c>
      <c r="H113" s="133">
        <v>69538</v>
      </c>
      <c r="I113" s="150" t="s">
        <v>706</v>
      </c>
      <c r="J113" s="150" t="s">
        <v>510</v>
      </c>
      <c r="K113" s="150"/>
    </row>
    <row r="114" spans="1:11" s="5" customFormat="1" ht="12.75" x14ac:dyDescent="0.2">
      <c r="A114" s="392" t="s">
        <v>278</v>
      </c>
      <c r="B114" s="392" t="s">
        <v>326</v>
      </c>
      <c r="C114" s="390" t="s">
        <v>280</v>
      </c>
      <c r="D114" s="392" t="s">
        <v>280</v>
      </c>
      <c r="E114" s="377">
        <v>13001</v>
      </c>
      <c r="F114" s="392" t="s">
        <v>330</v>
      </c>
      <c r="G114" s="377">
        <v>13605</v>
      </c>
      <c r="H114" s="133">
        <v>97255</v>
      </c>
      <c r="I114" s="150" t="s">
        <v>1077</v>
      </c>
      <c r="J114" s="507">
        <v>0</v>
      </c>
      <c r="K114" s="290">
        <v>0</v>
      </c>
    </row>
    <row r="115" spans="1:11" s="5" customFormat="1" ht="12.75" x14ac:dyDescent="0.2">
      <c r="A115" s="392" t="s">
        <v>331</v>
      </c>
      <c r="B115" s="392" t="s">
        <v>332</v>
      </c>
      <c r="C115" s="390" t="s">
        <v>181</v>
      </c>
      <c r="D115" s="392" t="s">
        <v>332</v>
      </c>
      <c r="E115" s="377">
        <v>14101</v>
      </c>
      <c r="F115" s="392" t="s">
        <v>332</v>
      </c>
      <c r="G115" s="377">
        <v>14101</v>
      </c>
      <c r="H115" s="133">
        <v>173420</v>
      </c>
      <c r="I115" s="150" t="s">
        <v>1077</v>
      </c>
      <c r="J115" s="502">
        <v>137000000</v>
      </c>
      <c r="K115" s="290">
        <v>790</v>
      </c>
    </row>
    <row r="116" spans="1:11" s="5" customFormat="1" ht="12.75" x14ac:dyDescent="0.2">
      <c r="A116" s="392" t="s">
        <v>333</v>
      </c>
      <c r="B116" s="392" t="s">
        <v>334</v>
      </c>
      <c r="C116" s="390" t="s">
        <v>181</v>
      </c>
      <c r="D116" s="392" t="s">
        <v>334</v>
      </c>
      <c r="E116" s="377">
        <v>15101</v>
      </c>
      <c r="F116" s="392" t="s">
        <v>334</v>
      </c>
      <c r="G116" s="377">
        <v>15101</v>
      </c>
      <c r="H116" s="133">
        <v>237412</v>
      </c>
      <c r="I116" s="150" t="s">
        <v>1077</v>
      </c>
      <c r="J116" s="502">
        <v>35664582</v>
      </c>
      <c r="K116" s="290">
        <v>150.19999999999999</v>
      </c>
    </row>
    <row r="117" spans="1:11" s="5" customFormat="1" ht="12.75" x14ac:dyDescent="0.2">
      <c r="A117" s="392" t="s">
        <v>335</v>
      </c>
      <c r="B117" s="403" t="s">
        <v>336</v>
      </c>
      <c r="C117" s="390" t="s">
        <v>181</v>
      </c>
      <c r="D117" s="392" t="s">
        <v>337</v>
      </c>
      <c r="E117" s="377">
        <v>16101</v>
      </c>
      <c r="F117" s="392" t="s">
        <v>338</v>
      </c>
      <c r="G117" s="377">
        <v>16101</v>
      </c>
      <c r="H117" s="133">
        <v>195042</v>
      </c>
      <c r="I117" s="150" t="s">
        <v>706</v>
      </c>
      <c r="J117" s="150" t="s">
        <v>510</v>
      </c>
      <c r="K117" s="150"/>
    </row>
    <row r="118" spans="1:11" s="5" customFormat="1" ht="12.75" x14ac:dyDescent="0.2">
      <c r="A118" s="392" t="s">
        <v>335</v>
      </c>
      <c r="B118" s="403" t="s">
        <v>336</v>
      </c>
      <c r="C118" s="390" t="s">
        <v>181</v>
      </c>
      <c r="D118" s="392" t="s">
        <v>337</v>
      </c>
      <c r="E118" s="377">
        <v>16101</v>
      </c>
      <c r="F118" s="392" t="s">
        <v>339</v>
      </c>
      <c r="G118" s="377">
        <v>16103</v>
      </c>
      <c r="H118" s="133">
        <v>22426</v>
      </c>
      <c r="I118" s="150" t="s">
        <v>706</v>
      </c>
      <c r="J118" s="150" t="s">
        <v>510</v>
      </c>
      <c r="K118" s="150"/>
    </row>
    <row r="119" spans="1:11" s="5" customFormat="1" ht="12.75" x14ac:dyDescent="0.2">
      <c r="A119" s="392" t="s">
        <v>335</v>
      </c>
      <c r="B119" s="403" t="s">
        <v>340</v>
      </c>
      <c r="C119" s="390" t="s">
        <v>181</v>
      </c>
      <c r="D119" s="387" t="s">
        <v>341</v>
      </c>
      <c r="E119" s="377">
        <v>16301</v>
      </c>
      <c r="F119" s="387" t="s">
        <v>341</v>
      </c>
      <c r="G119" s="377">
        <v>16301</v>
      </c>
      <c r="H119" s="133">
        <v>55608</v>
      </c>
      <c r="I119" s="150" t="s">
        <v>1077</v>
      </c>
      <c r="J119" s="150" t="s">
        <v>510</v>
      </c>
      <c r="K119" s="150"/>
    </row>
  </sheetData>
  <sortState xmlns:xlrd2="http://schemas.microsoft.com/office/spreadsheetml/2017/richdata2" ref="A2:K118">
    <sortCondition ref="A1"/>
  </sortState>
  <mergeCells count="1">
    <mergeCell ref="B1:K1"/>
  </mergeCells>
  <hyperlinks>
    <hyperlink ref="L1" location="INDICE!A1" display="INDICE" xr:uid="{00000000-0004-0000-3700-000000000000}"/>
    <hyperlink ref="L2" location="Matriz_Estadisticas!A1" display="ESTADÍSTICAS" xr:uid="{00000000-0004-0000-3700-000001000000}"/>
  </hyperlinks>
  <pageMargins left="0.7" right="0.7" top="0.75" bottom="0.75" header="0.3" footer="0.3"/>
  <pageSetup orientation="portrait" horizontalDpi="4294967293" verticalDpi="4294967293" r:id="rId1"/>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pageSetUpPr fitToPage="1"/>
  </sheetPr>
  <dimension ref="A1:C37"/>
  <sheetViews>
    <sheetView zoomScaleNormal="100" workbookViewId="0"/>
  </sheetViews>
  <sheetFormatPr baseColWidth="10" defaultColWidth="96.42578125" defaultRowHeight="12.75" x14ac:dyDescent="0.25"/>
  <cols>
    <col min="1" max="1" width="44.42578125" style="10" bestFit="1" customWidth="1"/>
    <col min="2" max="2" width="100.7109375" style="10" customWidth="1"/>
    <col min="3" max="3" width="10.140625" style="10" customWidth="1"/>
    <col min="4" max="16384" width="96.42578125" style="10"/>
  </cols>
  <sheetData>
    <row r="1" spans="1:3" ht="15" x14ac:dyDescent="0.25">
      <c r="A1" s="679" t="s">
        <v>401</v>
      </c>
      <c r="B1" s="679" t="s">
        <v>402</v>
      </c>
      <c r="C1" s="6" t="s">
        <v>144</v>
      </c>
    </row>
    <row r="2" spans="1:3" ht="15" customHeight="1" x14ac:dyDescent="0.25">
      <c r="A2" s="415" t="s">
        <v>8</v>
      </c>
      <c r="B2" s="427" t="s">
        <v>143</v>
      </c>
    </row>
    <row r="3" spans="1:3" ht="15" customHeight="1" x14ac:dyDescent="0.25">
      <c r="A3" s="415" t="s">
        <v>6</v>
      </c>
      <c r="B3" s="427" t="s">
        <v>132</v>
      </c>
    </row>
    <row r="4" spans="1:3" ht="15" customHeight="1" x14ac:dyDescent="0.25">
      <c r="A4" s="415" t="s">
        <v>370</v>
      </c>
      <c r="B4" s="427" t="s">
        <v>142</v>
      </c>
    </row>
    <row r="5" spans="1:3" ht="15" customHeight="1" x14ac:dyDescent="0.25">
      <c r="A5" s="415" t="s">
        <v>11</v>
      </c>
      <c r="B5" s="427" t="s">
        <v>1078</v>
      </c>
    </row>
    <row r="6" spans="1:3" ht="15" customHeight="1" x14ac:dyDescent="0.25">
      <c r="A6" s="415" t="s">
        <v>145</v>
      </c>
      <c r="B6" s="427" t="s">
        <v>404</v>
      </c>
    </row>
    <row r="7" spans="1:3" ht="15" customHeight="1" x14ac:dyDescent="0.25">
      <c r="A7" s="415" t="s">
        <v>9</v>
      </c>
      <c r="B7" s="427" t="s">
        <v>405</v>
      </c>
    </row>
    <row r="8" spans="1:3" ht="15" customHeight="1" x14ac:dyDescent="0.25">
      <c r="A8" s="415" t="s">
        <v>371</v>
      </c>
      <c r="B8" s="252">
        <v>2016</v>
      </c>
    </row>
    <row r="9" spans="1:3" ht="15" customHeight="1" x14ac:dyDescent="0.25">
      <c r="A9" s="415" t="s">
        <v>372</v>
      </c>
      <c r="B9" s="427" t="s">
        <v>453</v>
      </c>
    </row>
    <row r="10" spans="1:3" ht="63.75" x14ac:dyDescent="0.25">
      <c r="A10" s="209" t="s">
        <v>373</v>
      </c>
      <c r="B10" s="318" t="s">
        <v>1079</v>
      </c>
    </row>
    <row r="11" spans="1:3" ht="15" customHeight="1" x14ac:dyDescent="0.25">
      <c r="A11" s="415" t="s">
        <v>374</v>
      </c>
      <c r="B11" s="427" t="s">
        <v>1030</v>
      </c>
    </row>
    <row r="12" spans="1:3" ht="15" customHeight="1" x14ac:dyDescent="0.25">
      <c r="A12" s="415" t="s">
        <v>375</v>
      </c>
      <c r="B12" s="427" t="s">
        <v>527</v>
      </c>
    </row>
    <row r="13" spans="1:3" ht="15" customHeight="1" x14ac:dyDescent="0.25">
      <c r="A13" s="415" t="s">
        <v>376</v>
      </c>
      <c r="B13" s="427" t="s">
        <v>527</v>
      </c>
    </row>
    <row r="14" spans="1:3" ht="15" customHeight="1" x14ac:dyDescent="0.25">
      <c r="A14" s="415" t="s">
        <v>146</v>
      </c>
      <c r="B14" s="427" t="s">
        <v>458</v>
      </c>
    </row>
    <row r="15" spans="1:3" ht="15" customHeight="1" x14ac:dyDescent="0.25">
      <c r="A15" s="415" t="s">
        <v>377</v>
      </c>
      <c r="B15" s="320">
        <v>43087</v>
      </c>
    </row>
    <row r="16" spans="1:3" ht="15" customHeight="1" x14ac:dyDescent="0.25">
      <c r="A16" s="415" t="s">
        <v>378</v>
      </c>
      <c r="B16" s="320">
        <v>43676</v>
      </c>
    </row>
    <row r="17" spans="1:2" ht="15" customHeight="1" x14ac:dyDescent="0.25">
      <c r="A17" s="415" t="s">
        <v>379</v>
      </c>
      <c r="B17" s="427" t="s">
        <v>1056</v>
      </c>
    </row>
    <row r="18" spans="1:2" ht="15" customHeight="1" x14ac:dyDescent="0.25">
      <c r="A18" s="415" t="s">
        <v>380</v>
      </c>
      <c r="B18" s="427" t="s">
        <v>1080</v>
      </c>
    </row>
    <row r="19" spans="1:2" ht="15" customHeight="1" x14ac:dyDescent="0.25">
      <c r="A19" s="415" t="s">
        <v>381</v>
      </c>
      <c r="B19" s="427" t="s">
        <v>1001</v>
      </c>
    </row>
    <row r="20" spans="1:2" ht="15" customHeight="1" x14ac:dyDescent="0.25">
      <c r="A20" s="415" t="s">
        <v>382</v>
      </c>
      <c r="B20" s="427" t="s">
        <v>462</v>
      </c>
    </row>
    <row r="21" spans="1:2" ht="15" customHeight="1" x14ac:dyDescent="0.25">
      <c r="A21" s="415" t="s">
        <v>385</v>
      </c>
      <c r="B21" s="427" t="s">
        <v>1081</v>
      </c>
    </row>
    <row r="22" spans="1:2" ht="15" customHeight="1" x14ac:dyDescent="0.25">
      <c r="A22" s="415" t="s">
        <v>386</v>
      </c>
      <c r="B22" s="427" t="s">
        <v>1082</v>
      </c>
    </row>
    <row r="23" spans="1:2" ht="15" customHeight="1" x14ac:dyDescent="0.25">
      <c r="A23" s="415" t="s">
        <v>418</v>
      </c>
      <c r="B23" s="629" t="s">
        <v>1083</v>
      </c>
    </row>
    <row r="24" spans="1:2" ht="15" customHeight="1" x14ac:dyDescent="0.25">
      <c r="A24" s="415" t="s">
        <v>387</v>
      </c>
      <c r="B24" s="252">
        <v>2016</v>
      </c>
    </row>
    <row r="25" spans="1:2" ht="15" customHeight="1" x14ac:dyDescent="0.25">
      <c r="A25" s="415" t="s">
        <v>388</v>
      </c>
      <c r="B25" s="427" t="s">
        <v>453</v>
      </c>
    </row>
    <row r="26" spans="1:2" ht="15" customHeight="1" x14ac:dyDescent="0.25">
      <c r="A26" s="415" t="s">
        <v>389</v>
      </c>
      <c r="B26" s="427" t="s">
        <v>1084</v>
      </c>
    </row>
    <row r="27" spans="1:2" ht="15" customHeight="1" x14ac:dyDescent="0.25">
      <c r="A27" s="415" t="s">
        <v>390</v>
      </c>
      <c r="B27" s="427" t="s">
        <v>1085</v>
      </c>
    </row>
    <row r="28" spans="1:2" ht="15" customHeight="1" x14ac:dyDescent="0.2">
      <c r="A28" s="415" t="s">
        <v>422</v>
      </c>
      <c r="B28" s="612" t="s">
        <v>1086</v>
      </c>
    </row>
    <row r="29" spans="1:2" ht="15" customHeight="1" x14ac:dyDescent="0.25">
      <c r="A29" s="415" t="s">
        <v>391</v>
      </c>
      <c r="B29" s="252">
        <v>2016</v>
      </c>
    </row>
    <row r="30" spans="1:2" ht="15" customHeight="1" x14ac:dyDescent="0.25">
      <c r="A30" s="415" t="s">
        <v>392</v>
      </c>
      <c r="B30" s="427" t="s">
        <v>453</v>
      </c>
    </row>
    <row r="31" spans="1:2" ht="15" customHeight="1" x14ac:dyDescent="0.25">
      <c r="A31" s="415" t="s">
        <v>393</v>
      </c>
      <c r="B31" s="427"/>
    </row>
    <row r="32" spans="1:2" ht="15" customHeight="1" x14ac:dyDescent="0.25">
      <c r="A32" s="415" t="s">
        <v>394</v>
      </c>
      <c r="B32" s="427"/>
    </row>
    <row r="33" spans="1:2" ht="15" customHeight="1" x14ac:dyDescent="0.25">
      <c r="A33" s="415" t="s">
        <v>423</v>
      </c>
      <c r="B33" s="427"/>
    </row>
    <row r="34" spans="1:2" ht="15" customHeight="1" x14ac:dyDescent="0.25">
      <c r="A34" s="415" t="s">
        <v>395</v>
      </c>
      <c r="B34" s="427"/>
    </row>
    <row r="35" spans="1:2" ht="15" customHeight="1" x14ac:dyDescent="0.25">
      <c r="A35" s="415" t="s">
        <v>396</v>
      </c>
      <c r="B35" s="400"/>
    </row>
    <row r="36" spans="1:2" ht="15" customHeight="1" x14ac:dyDescent="0.25">
      <c r="A36" s="208" t="s">
        <v>383</v>
      </c>
      <c r="B36" s="400" t="s">
        <v>558</v>
      </c>
    </row>
    <row r="37" spans="1:2" ht="15" customHeight="1" x14ac:dyDescent="0.25">
      <c r="A37" s="415" t="s">
        <v>384</v>
      </c>
      <c r="B37" s="400" t="s">
        <v>468</v>
      </c>
    </row>
  </sheetData>
  <hyperlinks>
    <hyperlink ref="C1" location="INDICE!A1" display="INDICE" xr:uid="{00000000-0004-0000-3800-000000000000}"/>
  </hyperlinks>
  <pageMargins left="0.7" right="0.7" top="0.75" bottom="0.75" header="0.3" footer="0.3"/>
  <pageSetup scale="71" fitToHeight="0" orientation="portrait" horizontalDpi="4294967293" verticalDpi="4294967293" r:id="rId1"/>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dimension ref="A1:I119"/>
  <sheetViews>
    <sheetView zoomScaleNormal="100" workbookViewId="0">
      <pane ySplit="2" topLeftCell="A3" activePane="bottomLeft" state="frozen"/>
      <selection sqref="A1:XFD1048576"/>
      <selection pane="bottomLeft" activeCell="I1" sqref="I1"/>
    </sheetView>
  </sheetViews>
  <sheetFormatPr baseColWidth="10" defaultColWidth="11.42578125" defaultRowHeight="15" x14ac:dyDescent="0.25"/>
  <cols>
    <col min="1" max="1" width="17.28515625" bestFit="1" customWidth="1"/>
    <col min="2" max="2" width="22.140625" style="402" bestFit="1" customWidth="1"/>
    <col min="3" max="3" width="16.140625" style="402" bestFit="1" customWidth="1"/>
    <col min="4" max="4" width="38.5703125" bestFit="1" customWidth="1"/>
    <col min="5" max="5" width="11.5703125" bestFit="1" customWidth="1"/>
    <col min="6" max="6" width="19" bestFit="1" customWidth="1"/>
    <col min="7" max="7" width="6" bestFit="1" customWidth="1"/>
    <col min="8" max="8" width="31.5703125" bestFit="1" customWidth="1"/>
    <col min="9" max="9" width="13.140625" bestFit="1" customWidth="1"/>
  </cols>
  <sheetData>
    <row r="1" spans="1:9" x14ac:dyDescent="0.25">
      <c r="A1" s="135" t="s">
        <v>143</v>
      </c>
      <c r="B1" s="734" t="s">
        <v>1078</v>
      </c>
      <c r="C1" s="735"/>
      <c r="D1" s="735"/>
      <c r="E1" s="735"/>
      <c r="F1" s="735"/>
      <c r="G1" s="735"/>
      <c r="H1" s="736"/>
      <c r="I1" s="6" t="s">
        <v>144</v>
      </c>
    </row>
    <row r="2" spans="1:9" x14ac:dyDescent="0.25">
      <c r="A2" s="255" t="s">
        <v>174</v>
      </c>
      <c r="B2" s="255" t="s">
        <v>175</v>
      </c>
      <c r="C2" s="255" t="s">
        <v>176</v>
      </c>
      <c r="D2" s="255" t="s">
        <v>177</v>
      </c>
      <c r="E2" s="255" t="s">
        <v>178</v>
      </c>
      <c r="F2" s="255" t="s">
        <v>14</v>
      </c>
      <c r="G2" s="255" t="s">
        <v>470</v>
      </c>
      <c r="H2" s="255" t="s">
        <v>1087</v>
      </c>
      <c r="I2" s="6" t="s">
        <v>432</v>
      </c>
    </row>
    <row r="3" spans="1:9" s="5" customFormat="1" ht="12.75" x14ac:dyDescent="0.2">
      <c r="A3" s="392" t="s">
        <v>179</v>
      </c>
      <c r="B3" s="392" t="s">
        <v>180</v>
      </c>
      <c r="C3" s="390" t="s">
        <v>181</v>
      </c>
      <c r="D3" s="392" t="s">
        <v>182</v>
      </c>
      <c r="E3" s="377">
        <v>1001</v>
      </c>
      <c r="F3" s="392" t="s">
        <v>180</v>
      </c>
      <c r="G3" s="377">
        <v>1101</v>
      </c>
      <c r="H3" s="180">
        <v>29.65</v>
      </c>
    </row>
    <row r="4" spans="1:9" s="5" customFormat="1" ht="12.75" x14ac:dyDescent="0.2">
      <c r="A4" s="392" t="s">
        <v>179</v>
      </c>
      <c r="B4" s="392" t="s">
        <v>180</v>
      </c>
      <c r="C4" s="390" t="s">
        <v>181</v>
      </c>
      <c r="D4" s="392" t="s">
        <v>182</v>
      </c>
      <c r="E4" s="377">
        <v>1001</v>
      </c>
      <c r="F4" s="392" t="s">
        <v>183</v>
      </c>
      <c r="G4" s="377">
        <v>1107</v>
      </c>
      <c r="H4" s="180">
        <v>29.09</v>
      </c>
    </row>
    <row r="5" spans="1:9" s="5" customFormat="1" ht="12.75" x14ac:dyDescent="0.2">
      <c r="A5" s="392" t="s">
        <v>184</v>
      </c>
      <c r="B5" s="392" t="s">
        <v>184</v>
      </c>
      <c r="C5" s="390" t="s">
        <v>181</v>
      </c>
      <c r="D5" s="392" t="s">
        <v>184</v>
      </c>
      <c r="E5" s="377">
        <v>2101</v>
      </c>
      <c r="F5" s="392" t="s">
        <v>184</v>
      </c>
      <c r="G5" s="377">
        <v>2101</v>
      </c>
      <c r="H5" s="180">
        <v>25.43</v>
      </c>
    </row>
    <row r="6" spans="1:9" s="5" customFormat="1" ht="12.75" x14ac:dyDescent="0.2">
      <c r="A6" s="392" t="s">
        <v>184</v>
      </c>
      <c r="B6" s="392" t="s">
        <v>185</v>
      </c>
      <c r="C6" s="390" t="s">
        <v>181</v>
      </c>
      <c r="D6" s="392" t="s">
        <v>186</v>
      </c>
      <c r="E6" s="377">
        <v>2201</v>
      </c>
      <c r="F6" s="392" t="s">
        <v>186</v>
      </c>
      <c r="G6" s="377">
        <v>2201</v>
      </c>
      <c r="H6" s="180">
        <v>28.32</v>
      </c>
    </row>
    <row r="7" spans="1:9" s="5" customFormat="1" ht="12.75" x14ac:dyDescent="0.2">
      <c r="A7" s="392" t="s">
        <v>187</v>
      </c>
      <c r="B7" s="392" t="s">
        <v>188</v>
      </c>
      <c r="C7" s="390" t="s">
        <v>181</v>
      </c>
      <c r="D7" s="392" t="s">
        <v>189</v>
      </c>
      <c r="E7" s="377">
        <v>3001</v>
      </c>
      <c r="F7" s="392" t="s">
        <v>188</v>
      </c>
      <c r="G7" s="377">
        <v>3101</v>
      </c>
      <c r="H7" s="180">
        <v>34.380000000000003</v>
      </c>
    </row>
    <row r="8" spans="1:9" s="5" customFormat="1" ht="12.75" x14ac:dyDescent="0.2">
      <c r="A8" s="392" t="s">
        <v>187</v>
      </c>
      <c r="B8" s="392" t="s">
        <v>188</v>
      </c>
      <c r="C8" s="390" t="s">
        <v>181</v>
      </c>
      <c r="D8" s="392" t="s">
        <v>189</v>
      </c>
      <c r="E8" s="377">
        <v>3001</v>
      </c>
      <c r="F8" s="392" t="s">
        <v>190</v>
      </c>
      <c r="G8" s="377">
        <v>3103</v>
      </c>
      <c r="H8" s="180">
        <v>56.45</v>
      </c>
    </row>
    <row r="9" spans="1:9" s="5" customFormat="1" ht="12.75" x14ac:dyDescent="0.2">
      <c r="A9" s="392" t="s">
        <v>187</v>
      </c>
      <c r="B9" s="387" t="s">
        <v>191</v>
      </c>
      <c r="C9" s="390" t="s">
        <v>181</v>
      </c>
      <c r="D9" s="387" t="s">
        <v>192</v>
      </c>
      <c r="E9" s="377">
        <v>3301</v>
      </c>
      <c r="F9" s="387" t="s">
        <v>192</v>
      </c>
      <c r="G9" s="377">
        <v>3301</v>
      </c>
      <c r="H9" s="180">
        <v>38.47</v>
      </c>
    </row>
    <row r="10" spans="1:9" s="5" customFormat="1" ht="12.75" x14ac:dyDescent="0.2">
      <c r="A10" s="392" t="s">
        <v>193</v>
      </c>
      <c r="B10" s="392" t="s">
        <v>194</v>
      </c>
      <c r="C10" s="390" t="s">
        <v>181</v>
      </c>
      <c r="D10" s="392" t="s">
        <v>195</v>
      </c>
      <c r="E10" s="377">
        <v>4001</v>
      </c>
      <c r="F10" s="392" t="s">
        <v>196</v>
      </c>
      <c r="G10" s="377">
        <v>4101</v>
      </c>
      <c r="H10" s="180">
        <v>25.04</v>
      </c>
    </row>
    <row r="11" spans="1:9" s="5" customFormat="1" ht="12.75" x14ac:dyDescent="0.2">
      <c r="A11" s="392" t="s">
        <v>193</v>
      </c>
      <c r="B11" s="392" t="s">
        <v>194</v>
      </c>
      <c r="C11" s="390" t="s">
        <v>181</v>
      </c>
      <c r="D11" s="392" t="s">
        <v>195</v>
      </c>
      <c r="E11" s="377">
        <v>4001</v>
      </c>
      <c r="F11" s="392" t="s">
        <v>193</v>
      </c>
      <c r="G11" s="377">
        <v>4102</v>
      </c>
      <c r="H11" s="180">
        <v>26.76</v>
      </c>
    </row>
    <row r="12" spans="1:9" s="5" customFormat="1" ht="12.75" x14ac:dyDescent="0.2">
      <c r="A12" s="392" t="s">
        <v>193</v>
      </c>
      <c r="B12" s="392" t="s">
        <v>197</v>
      </c>
      <c r="C12" s="390" t="s">
        <v>181</v>
      </c>
      <c r="D12" s="392" t="s">
        <v>198</v>
      </c>
      <c r="E12" s="377">
        <v>4301</v>
      </c>
      <c r="F12" s="193" t="s">
        <v>198</v>
      </c>
      <c r="G12" s="377">
        <v>4301</v>
      </c>
      <c r="H12" s="180">
        <v>34.880000000000003</v>
      </c>
    </row>
    <row r="13" spans="1:9" s="5" customFormat="1" ht="12.75" x14ac:dyDescent="0.2">
      <c r="A13" s="392" t="s">
        <v>199</v>
      </c>
      <c r="B13" s="392" t="s">
        <v>199</v>
      </c>
      <c r="C13" s="390" t="s">
        <v>200</v>
      </c>
      <c r="D13" s="392" t="s">
        <v>200</v>
      </c>
      <c r="E13" s="377">
        <v>5001</v>
      </c>
      <c r="F13" s="392" t="s">
        <v>199</v>
      </c>
      <c r="G13" s="377">
        <v>5101</v>
      </c>
      <c r="H13" s="180">
        <v>31.04</v>
      </c>
    </row>
    <row r="14" spans="1:9" s="5" customFormat="1" ht="12.75" x14ac:dyDescent="0.2">
      <c r="A14" s="392" t="s">
        <v>199</v>
      </c>
      <c r="B14" s="392" t="s">
        <v>199</v>
      </c>
      <c r="C14" s="390" t="s">
        <v>200</v>
      </c>
      <c r="D14" s="392" t="s">
        <v>200</v>
      </c>
      <c r="E14" s="377">
        <v>5001</v>
      </c>
      <c r="F14" s="392" t="s">
        <v>201</v>
      </c>
      <c r="G14" s="377">
        <v>5102</v>
      </c>
      <c r="H14" s="180">
        <v>44.84</v>
      </c>
    </row>
    <row r="15" spans="1:9" s="5" customFormat="1" ht="12.75" x14ac:dyDescent="0.2">
      <c r="A15" s="392" t="s">
        <v>199</v>
      </c>
      <c r="B15" s="392" t="s">
        <v>199</v>
      </c>
      <c r="C15" s="390" t="s">
        <v>200</v>
      </c>
      <c r="D15" s="392" t="s">
        <v>200</v>
      </c>
      <c r="E15" s="377">
        <v>5001</v>
      </c>
      <c r="F15" s="392" t="s">
        <v>202</v>
      </c>
      <c r="G15" s="377">
        <v>5103</v>
      </c>
      <c r="H15" s="180">
        <v>45.05</v>
      </c>
    </row>
    <row r="16" spans="1:9" s="5" customFormat="1" ht="12.75" x14ac:dyDescent="0.2">
      <c r="A16" s="392" t="s">
        <v>199</v>
      </c>
      <c r="B16" s="392" t="s">
        <v>199</v>
      </c>
      <c r="C16" s="390" t="s">
        <v>200</v>
      </c>
      <c r="D16" s="392" t="s">
        <v>200</v>
      </c>
      <c r="E16" s="377">
        <v>5001</v>
      </c>
      <c r="F16" s="392" t="s">
        <v>203</v>
      </c>
      <c r="G16" s="377">
        <v>5105</v>
      </c>
      <c r="H16" s="180">
        <v>56.14</v>
      </c>
    </row>
    <row r="17" spans="1:8" s="5" customFormat="1" ht="12.75" x14ac:dyDescent="0.2">
      <c r="A17" s="392" t="s">
        <v>199</v>
      </c>
      <c r="B17" s="392" t="s">
        <v>199</v>
      </c>
      <c r="C17" s="390" t="s">
        <v>200</v>
      </c>
      <c r="D17" s="392" t="s">
        <v>200</v>
      </c>
      <c r="E17" s="377">
        <v>5001</v>
      </c>
      <c r="F17" s="392" t="s">
        <v>204</v>
      </c>
      <c r="G17" s="377">
        <v>5107</v>
      </c>
      <c r="H17" s="180">
        <v>51.65</v>
      </c>
    </row>
    <row r="18" spans="1:8" s="5" customFormat="1" ht="12.75" x14ac:dyDescent="0.2">
      <c r="A18" s="392" t="s">
        <v>199</v>
      </c>
      <c r="B18" s="392" t="s">
        <v>199</v>
      </c>
      <c r="C18" s="390" t="s">
        <v>200</v>
      </c>
      <c r="D18" s="392" t="s">
        <v>200</v>
      </c>
      <c r="E18" s="377">
        <v>5001</v>
      </c>
      <c r="F18" s="392" t="s">
        <v>205</v>
      </c>
      <c r="G18" s="377">
        <v>5109</v>
      </c>
      <c r="H18" s="180">
        <v>26.53</v>
      </c>
    </row>
    <row r="19" spans="1:8" s="5" customFormat="1" ht="12.75" x14ac:dyDescent="0.2">
      <c r="A19" s="392" t="s">
        <v>199</v>
      </c>
      <c r="B19" s="387" t="s">
        <v>206</v>
      </c>
      <c r="C19" s="390" t="s">
        <v>181</v>
      </c>
      <c r="D19" s="387" t="s">
        <v>207</v>
      </c>
      <c r="E19" s="377">
        <v>5301</v>
      </c>
      <c r="F19" s="194" t="s">
        <v>206</v>
      </c>
      <c r="G19" s="377">
        <v>5301</v>
      </c>
      <c r="H19" s="180">
        <v>36.549999999999997</v>
      </c>
    </row>
    <row r="20" spans="1:8" s="5" customFormat="1" ht="12.75" x14ac:dyDescent="0.2">
      <c r="A20" s="392" t="s">
        <v>199</v>
      </c>
      <c r="B20" s="387" t="s">
        <v>206</v>
      </c>
      <c r="C20" s="390" t="s">
        <v>181</v>
      </c>
      <c r="D20" s="387" t="s">
        <v>207</v>
      </c>
      <c r="E20" s="377">
        <v>5301</v>
      </c>
      <c r="F20" s="194" t="s">
        <v>208</v>
      </c>
      <c r="G20" s="377">
        <v>5304</v>
      </c>
      <c r="H20" s="180">
        <v>53.55</v>
      </c>
    </row>
    <row r="21" spans="1:8" s="5" customFormat="1" ht="12.75" x14ac:dyDescent="0.2">
      <c r="A21" s="392" t="s">
        <v>199</v>
      </c>
      <c r="B21" s="387" t="s">
        <v>209</v>
      </c>
      <c r="C21" s="390" t="s">
        <v>181</v>
      </c>
      <c r="D21" s="387" t="s">
        <v>210</v>
      </c>
      <c r="E21" s="377">
        <v>5501</v>
      </c>
      <c r="F21" s="194" t="s">
        <v>209</v>
      </c>
      <c r="G21" s="377">
        <v>5501</v>
      </c>
      <c r="H21" s="180">
        <v>33.93</v>
      </c>
    </row>
    <row r="22" spans="1:8" s="5" customFormat="1" ht="12.75" x14ac:dyDescent="0.2">
      <c r="A22" s="392" t="s">
        <v>199</v>
      </c>
      <c r="B22" s="387" t="s">
        <v>209</v>
      </c>
      <c r="C22" s="390" t="s">
        <v>181</v>
      </c>
      <c r="D22" s="387" t="s">
        <v>210</v>
      </c>
      <c r="E22" s="377">
        <v>5501</v>
      </c>
      <c r="F22" s="194" t="s">
        <v>211</v>
      </c>
      <c r="G22" s="377">
        <v>5502</v>
      </c>
      <c r="H22" s="180">
        <v>40.119999999999997</v>
      </c>
    </row>
    <row r="23" spans="1:8" s="5" customFormat="1" ht="12.75" x14ac:dyDescent="0.2">
      <c r="A23" s="392" t="s">
        <v>199</v>
      </c>
      <c r="B23" s="387" t="s">
        <v>209</v>
      </c>
      <c r="C23" s="390" t="s">
        <v>181</v>
      </c>
      <c r="D23" s="387" t="s">
        <v>210</v>
      </c>
      <c r="E23" s="377">
        <v>5501</v>
      </c>
      <c r="F23" s="194" t="s">
        <v>212</v>
      </c>
      <c r="G23" s="377">
        <v>5503</v>
      </c>
      <c r="H23" s="180">
        <v>49.21</v>
      </c>
    </row>
    <row r="24" spans="1:8" s="5" customFormat="1" ht="12.75" x14ac:dyDescent="0.2">
      <c r="A24" s="392" t="s">
        <v>199</v>
      </c>
      <c r="B24" s="387" t="s">
        <v>209</v>
      </c>
      <c r="C24" s="390" t="s">
        <v>181</v>
      </c>
      <c r="D24" s="387" t="s">
        <v>210</v>
      </c>
      <c r="E24" s="377">
        <v>5501</v>
      </c>
      <c r="F24" s="194" t="s">
        <v>213</v>
      </c>
      <c r="G24" s="377">
        <v>5504</v>
      </c>
      <c r="H24" s="180">
        <v>53.67</v>
      </c>
    </row>
    <row r="25" spans="1:8" s="5" customFormat="1" ht="12.75" x14ac:dyDescent="0.2">
      <c r="A25" s="392" t="s">
        <v>199</v>
      </c>
      <c r="B25" s="392" t="s">
        <v>214</v>
      </c>
      <c r="C25" s="390" t="s">
        <v>181</v>
      </c>
      <c r="D25" s="392" t="s">
        <v>215</v>
      </c>
      <c r="E25" s="377">
        <v>5601</v>
      </c>
      <c r="F25" s="193" t="s">
        <v>214</v>
      </c>
      <c r="G25" s="377">
        <v>5601</v>
      </c>
      <c r="H25" s="180">
        <v>30.86</v>
      </c>
    </row>
    <row r="26" spans="1:8" s="5" customFormat="1" ht="12.75" x14ac:dyDescent="0.2">
      <c r="A26" s="392" t="s">
        <v>199</v>
      </c>
      <c r="B26" s="392" t="s">
        <v>214</v>
      </c>
      <c r="C26" s="390" t="s">
        <v>181</v>
      </c>
      <c r="D26" s="392" t="s">
        <v>215</v>
      </c>
      <c r="E26" s="377">
        <v>5601</v>
      </c>
      <c r="F26" s="193" t="s">
        <v>216</v>
      </c>
      <c r="G26" s="377">
        <v>5603</v>
      </c>
      <c r="H26" s="180">
        <v>45.44</v>
      </c>
    </row>
    <row r="27" spans="1:8" s="5" customFormat="1" ht="12.75" x14ac:dyDescent="0.2">
      <c r="A27" s="392" t="s">
        <v>199</v>
      </c>
      <c r="B27" s="392" t="s">
        <v>214</v>
      </c>
      <c r="C27" s="390" t="s">
        <v>181</v>
      </c>
      <c r="D27" s="392" t="s">
        <v>215</v>
      </c>
      <c r="E27" s="377">
        <v>5601</v>
      </c>
      <c r="F27" s="193" t="s">
        <v>217</v>
      </c>
      <c r="G27" s="377">
        <v>5606</v>
      </c>
      <c r="H27" s="180">
        <v>53.61</v>
      </c>
    </row>
    <row r="28" spans="1:8" s="5" customFormat="1" ht="12.75" x14ac:dyDescent="0.2">
      <c r="A28" s="392" t="s">
        <v>199</v>
      </c>
      <c r="B28" s="387" t="s">
        <v>218</v>
      </c>
      <c r="C28" s="390" t="s">
        <v>181</v>
      </c>
      <c r="D28" s="387" t="s">
        <v>219</v>
      </c>
      <c r="E28" s="377">
        <v>5701</v>
      </c>
      <c r="F28" s="194" t="s">
        <v>219</v>
      </c>
      <c r="G28" s="377">
        <v>5701</v>
      </c>
      <c r="H28" s="180">
        <v>38.299999999999997</v>
      </c>
    </row>
    <row r="29" spans="1:8" s="5" customFormat="1" ht="12.75" x14ac:dyDescent="0.2">
      <c r="A29" s="392" t="s">
        <v>199</v>
      </c>
      <c r="B29" s="392" t="s">
        <v>220</v>
      </c>
      <c r="C29" s="390" t="s">
        <v>200</v>
      </c>
      <c r="D29" s="392" t="s">
        <v>200</v>
      </c>
      <c r="E29" s="377">
        <v>5001</v>
      </c>
      <c r="F29" s="392" t="s">
        <v>221</v>
      </c>
      <c r="G29" s="377">
        <v>5801</v>
      </c>
      <c r="H29" s="180">
        <v>30.49</v>
      </c>
    </row>
    <row r="30" spans="1:8" s="5" customFormat="1" ht="12.75" x14ac:dyDescent="0.2">
      <c r="A30" s="392" t="s">
        <v>199</v>
      </c>
      <c r="B30" s="392" t="s">
        <v>220</v>
      </c>
      <c r="C30" s="390" t="s">
        <v>200</v>
      </c>
      <c r="D30" s="392" t="s">
        <v>200</v>
      </c>
      <c r="E30" s="377">
        <v>5001</v>
      </c>
      <c r="F30" s="392" t="s">
        <v>222</v>
      </c>
      <c r="G30" s="377">
        <v>5802</v>
      </c>
      <c r="H30" s="180">
        <v>37.31</v>
      </c>
    </row>
    <row r="31" spans="1:8" s="5" customFormat="1" ht="12.75" x14ac:dyDescent="0.2">
      <c r="A31" s="392" t="s">
        <v>199</v>
      </c>
      <c r="B31" s="392" t="s">
        <v>220</v>
      </c>
      <c r="C31" s="390" t="s">
        <v>200</v>
      </c>
      <c r="D31" s="392" t="s">
        <v>200</v>
      </c>
      <c r="E31" s="377">
        <v>5001</v>
      </c>
      <c r="F31" s="392" t="s">
        <v>223</v>
      </c>
      <c r="G31" s="377">
        <v>5803</v>
      </c>
      <c r="H31" s="180">
        <v>53.55</v>
      </c>
    </row>
    <row r="32" spans="1:8" s="5" customFormat="1" ht="12.75" x14ac:dyDescent="0.2">
      <c r="A32" s="392" t="s">
        <v>199</v>
      </c>
      <c r="B32" s="392" t="s">
        <v>220</v>
      </c>
      <c r="C32" s="390" t="s">
        <v>200</v>
      </c>
      <c r="D32" s="392" t="s">
        <v>200</v>
      </c>
      <c r="E32" s="377">
        <v>5001</v>
      </c>
      <c r="F32" s="392" t="s">
        <v>224</v>
      </c>
      <c r="G32" s="377">
        <v>5804</v>
      </c>
      <c r="H32" s="180">
        <v>31.94</v>
      </c>
    </row>
    <row r="33" spans="1:8" s="5" customFormat="1" ht="12.75" x14ac:dyDescent="0.2">
      <c r="A33" s="392" t="s">
        <v>225</v>
      </c>
      <c r="B33" s="392" t="s">
        <v>226</v>
      </c>
      <c r="C33" s="390" t="s">
        <v>181</v>
      </c>
      <c r="D33" s="392" t="s">
        <v>227</v>
      </c>
      <c r="E33" s="377">
        <v>6001</v>
      </c>
      <c r="F33" s="392" t="s">
        <v>228</v>
      </c>
      <c r="G33" s="377">
        <v>6101</v>
      </c>
      <c r="H33" s="180">
        <v>28.09</v>
      </c>
    </row>
    <row r="34" spans="1:8" s="5" customFormat="1" ht="12.75" x14ac:dyDescent="0.2">
      <c r="A34" s="392" t="s">
        <v>225</v>
      </c>
      <c r="B34" s="392" t="s">
        <v>226</v>
      </c>
      <c r="C34" s="390" t="s">
        <v>181</v>
      </c>
      <c r="D34" s="392" t="s">
        <v>227</v>
      </c>
      <c r="E34" s="377">
        <v>6001</v>
      </c>
      <c r="F34" s="392" t="s">
        <v>229</v>
      </c>
      <c r="G34" s="377">
        <v>6108</v>
      </c>
      <c r="H34" s="180">
        <v>42.6</v>
      </c>
    </row>
    <row r="35" spans="1:8" s="5" customFormat="1" ht="12.75" x14ac:dyDescent="0.2">
      <c r="A35" s="392" t="s">
        <v>225</v>
      </c>
      <c r="B35" s="387" t="s">
        <v>226</v>
      </c>
      <c r="C35" s="390" t="s">
        <v>181</v>
      </c>
      <c r="D35" s="387" t="s">
        <v>230</v>
      </c>
      <c r="E35" s="377">
        <v>6115</v>
      </c>
      <c r="F35" s="387" t="s">
        <v>230</v>
      </c>
      <c r="G35" s="377">
        <v>6115</v>
      </c>
      <c r="H35" s="180">
        <v>41.35</v>
      </c>
    </row>
    <row r="36" spans="1:8" s="5" customFormat="1" ht="12.75" x14ac:dyDescent="0.2">
      <c r="A36" s="392" t="s">
        <v>225</v>
      </c>
      <c r="B36" s="387" t="s">
        <v>231</v>
      </c>
      <c r="C36" s="390" t="s">
        <v>181</v>
      </c>
      <c r="D36" s="387" t="s">
        <v>232</v>
      </c>
      <c r="E36" s="377">
        <v>6301</v>
      </c>
      <c r="F36" s="194" t="s">
        <v>232</v>
      </c>
      <c r="G36" s="377">
        <v>6301</v>
      </c>
      <c r="H36" s="180">
        <v>40.770000000000003</v>
      </c>
    </row>
    <row r="37" spans="1:8" s="5" customFormat="1" ht="12.75" x14ac:dyDescent="0.2">
      <c r="A37" s="392" t="s">
        <v>233</v>
      </c>
      <c r="B37" s="392" t="s">
        <v>234</v>
      </c>
      <c r="C37" s="390" t="s">
        <v>181</v>
      </c>
      <c r="D37" s="392" t="s">
        <v>235</v>
      </c>
      <c r="E37" s="377">
        <v>7001</v>
      </c>
      <c r="F37" s="392" t="s">
        <v>234</v>
      </c>
      <c r="G37" s="377">
        <v>7101</v>
      </c>
      <c r="H37" s="180">
        <v>32.82</v>
      </c>
    </row>
    <row r="38" spans="1:8" s="5" customFormat="1" ht="12.75" x14ac:dyDescent="0.2">
      <c r="A38" s="392" t="s">
        <v>233</v>
      </c>
      <c r="B38" s="387" t="s">
        <v>234</v>
      </c>
      <c r="C38" s="390" t="s">
        <v>181</v>
      </c>
      <c r="D38" s="387" t="s">
        <v>236</v>
      </c>
      <c r="E38" s="377">
        <v>7102</v>
      </c>
      <c r="F38" s="387" t="s">
        <v>236</v>
      </c>
      <c r="G38" s="377">
        <v>7102</v>
      </c>
      <c r="H38" s="180">
        <v>48.71</v>
      </c>
    </row>
    <row r="39" spans="1:8" s="5" customFormat="1" ht="12.75" x14ac:dyDescent="0.2">
      <c r="A39" s="392" t="s">
        <v>233</v>
      </c>
      <c r="B39" s="392" t="s">
        <v>234</v>
      </c>
      <c r="C39" s="390" t="s">
        <v>181</v>
      </c>
      <c r="D39" s="392" t="s">
        <v>235</v>
      </c>
      <c r="E39" s="377">
        <v>7001</v>
      </c>
      <c r="F39" s="392" t="s">
        <v>233</v>
      </c>
      <c r="G39" s="377">
        <v>7105</v>
      </c>
      <c r="H39" s="180">
        <v>47.77</v>
      </c>
    </row>
    <row r="40" spans="1:8" s="5" customFormat="1" ht="12.75" x14ac:dyDescent="0.2">
      <c r="A40" s="392" t="s">
        <v>233</v>
      </c>
      <c r="B40" s="392" t="s">
        <v>237</v>
      </c>
      <c r="C40" s="390" t="s">
        <v>181</v>
      </c>
      <c r="D40" s="392" t="s">
        <v>238</v>
      </c>
      <c r="E40" s="377">
        <v>7301</v>
      </c>
      <c r="F40" s="193" t="s">
        <v>237</v>
      </c>
      <c r="G40" s="377">
        <v>7301</v>
      </c>
      <c r="H40" s="180">
        <v>37.81</v>
      </c>
    </row>
    <row r="41" spans="1:8" s="5" customFormat="1" ht="12.75" x14ac:dyDescent="0.2">
      <c r="A41" s="392" t="s">
        <v>233</v>
      </c>
      <c r="B41" s="392" t="s">
        <v>237</v>
      </c>
      <c r="C41" s="390" t="s">
        <v>181</v>
      </c>
      <c r="D41" s="392" t="s">
        <v>238</v>
      </c>
      <c r="E41" s="377">
        <v>7301</v>
      </c>
      <c r="F41" s="193" t="s">
        <v>239</v>
      </c>
      <c r="G41" s="377">
        <v>7305</v>
      </c>
      <c r="H41" s="180">
        <v>55.98</v>
      </c>
    </row>
    <row r="42" spans="1:8" s="5" customFormat="1" ht="12.75" x14ac:dyDescent="0.2">
      <c r="A42" s="392" t="s">
        <v>233</v>
      </c>
      <c r="B42" s="392" t="s">
        <v>237</v>
      </c>
      <c r="C42" s="390" t="s">
        <v>181</v>
      </c>
      <c r="D42" s="392" t="s">
        <v>238</v>
      </c>
      <c r="E42" s="377">
        <v>7301</v>
      </c>
      <c r="F42" s="193" t="s">
        <v>240</v>
      </c>
      <c r="G42" s="377">
        <v>7306</v>
      </c>
      <c r="H42" s="180">
        <v>53.45</v>
      </c>
    </row>
    <row r="43" spans="1:8" s="5" customFormat="1" ht="12.75" x14ac:dyDescent="0.2">
      <c r="A43" s="392" t="s">
        <v>233</v>
      </c>
      <c r="B43" s="387" t="s">
        <v>241</v>
      </c>
      <c r="C43" s="390" t="s">
        <v>181</v>
      </c>
      <c r="D43" s="387" t="s">
        <v>241</v>
      </c>
      <c r="E43" s="377">
        <v>7401</v>
      </c>
      <c r="F43" s="194" t="s">
        <v>241</v>
      </c>
      <c r="G43" s="377">
        <v>7401</v>
      </c>
      <c r="H43" s="180">
        <v>33.51</v>
      </c>
    </row>
    <row r="44" spans="1:8" s="5" customFormat="1" ht="12.75" x14ac:dyDescent="0.2">
      <c r="A44" s="392" t="s">
        <v>242</v>
      </c>
      <c r="B44" s="392" t="s">
        <v>243</v>
      </c>
      <c r="C44" s="390" t="s">
        <v>244</v>
      </c>
      <c r="D44" s="392" t="s">
        <v>244</v>
      </c>
      <c r="E44" s="377">
        <v>8001</v>
      </c>
      <c r="F44" s="392" t="s">
        <v>243</v>
      </c>
      <c r="G44" s="377">
        <v>8101</v>
      </c>
      <c r="H44" s="180">
        <v>28.41</v>
      </c>
    </row>
    <row r="45" spans="1:8" s="5" customFormat="1" ht="12.75" x14ac:dyDescent="0.2">
      <c r="A45" s="392" t="s">
        <v>242</v>
      </c>
      <c r="B45" s="392" t="s">
        <v>243</v>
      </c>
      <c r="C45" s="390" t="s">
        <v>244</v>
      </c>
      <c r="D45" s="392" t="s">
        <v>244</v>
      </c>
      <c r="E45" s="377">
        <v>8001</v>
      </c>
      <c r="F45" s="392" t="s">
        <v>245</v>
      </c>
      <c r="G45" s="377">
        <v>8102</v>
      </c>
      <c r="H45" s="180">
        <v>42.95</v>
      </c>
    </row>
    <row r="46" spans="1:8" s="5" customFormat="1" ht="12.75" x14ac:dyDescent="0.2">
      <c r="A46" s="392" t="s">
        <v>242</v>
      </c>
      <c r="B46" s="392" t="s">
        <v>243</v>
      </c>
      <c r="C46" s="390" t="s">
        <v>244</v>
      </c>
      <c r="D46" s="392" t="s">
        <v>244</v>
      </c>
      <c r="E46" s="377">
        <v>8001</v>
      </c>
      <c r="F46" s="392" t="s">
        <v>246</v>
      </c>
      <c r="G46" s="377">
        <v>8103</v>
      </c>
      <c r="H46" s="180">
        <v>37.22</v>
      </c>
    </row>
    <row r="47" spans="1:8" s="5" customFormat="1" ht="12.75" x14ac:dyDescent="0.2">
      <c r="A47" s="392" t="s">
        <v>242</v>
      </c>
      <c r="B47" s="392" t="s">
        <v>243</v>
      </c>
      <c r="C47" s="390" t="s">
        <v>244</v>
      </c>
      <c r="D47" s="392" t="s">
        <v>244</v>
      </c>
      <c r="E47" s="377">
        <v>8001</v>
      </c>
      <c r="F47" s="392" t="s">
        <v>247</v>
      </c>
      <c r="G47" s="377">
        <v>8105</v>
      </c>
      <c r="H47" s="180">
        <v>46.73</v>
      </c>
    </row>
    <row r="48" spans="1:8" s="5" customFormat="1" ht="12.75" x14ac:dyDescent="0.2">
      <c r="A48" s="392" t="s">
        <v>242</v>
      </c>
      <c r="B48" s="392" t="s">
        <v>243</v>
      </c>
      <c r="C48" s="390" t="s">
        <v>244</v>
      </c>
      <c r="D48" s="392" t="s">
        <v>244</v>
      </c>
      <c r="E48" s="377">
        <v>8001</v>
      </c>
      <c r="F48" s="392" t="s">
        <v>248</v>
      </c>
      <c r="G48" s="377">
        <v>8106</v>
      </c>
      <c r="H48" s="180">
        <v>50.66</v>
      </c>
    </row>
    <row r="49" spans="1:8" s="5" customFormat="1" ht="12.75" x14ac:dyDescent="0.2">
      <c r="A49" s="392" t="s">
        <v>242</v>
      </c>
      <c r="B49" s="392" t="s">
        <v>243</v>
      </c>
      <c r="C49" s="390" t="s">
        <v>244</v>
      </c>
      <c r="D49" s="392" t="s">
        <v>244</v>
      </c>
      <c r="E49" s="377">
        <v>8001</v>
      </c>
      <c r="F49" s="392" t="s">
        <v>249</v>
      </c>
      <c r="G49" s="377">
        <v>8107</v>
      </c>
      <c r="H49" s="180">
        <v>49.63</v>
      </c>
    </row>
    <row r="50" spans="1:8" s="5" customFormat="1" ht="12.75" x14ac:dyDescent="0.2">
      <c r="A50" s="392" t="s">
        <v>242</v>
      </c>
      <c r="B50" s="392" t="s">
        <v>243</v>
      </c>
      <c r="C50" s="390" t="s">
        <v>244</v>
      </c>
      <c r="D50" s="392" t="s">
        <v>244</v>
      </c>
      <c r="E50" s="377">
        <v>8001</v>
      </c>
      <c r="F50" s="392" t="s">
        <v>250</v>
      </c>
      <c r="G50" s="377">
        <v>8108</v>
      </c>
      <c r="H50" s="180">
        <v>33.65</v>
      </c>
    </row>
    <row r="51" spans="1:8" s="5" customFormat="1" ht="12.75" x14ac:dyDescent="0.2">
      <c r="A51" s="392" t="s">
        <v>242</v>
      </c>
      <c r="B51" s="392" t="s">
        <v>243</v>
      </c>
      <c r="C51" s="390" t="s">
        <v>244</v>
      </c>
      <c r="D51" s="392" t="s">
        <v>244</v>
      </c>
      <c r="E51" s="377">
        <v>8001</v>
      </c>
      <c r="F51" s="392" t="s">
        <v>251</v>
      </c>
      <c r="G51" s="377">
        <v>8109</v>
      </c>
      <c r="H51" s="180">
        <v>54.12</v>
      </c>
    </row>
    <row r="52" spans="1:8" s="5" customFormat="1" ht="12.75" x14ac:dyDescent="0.2">
      <c r="A52" s="392" t="s">
        <v>242</v>
      </c>
      <c r="B52" s="392" t="s">
        <v>243</v>
      </c>
      <c r="C52" s="390" t="s">
        <v>244</v>
      </c>
      <c r="D52" s="392" t="s">
        <v>244</v>
      </c>
      <c r="E52" s="377">
        <v>8001</v>
      </c>
      <c r="F52" s="392" t="s">
        <v>252</v>
      </c>
      <c r="G52" s="377">
        <v>8110</v>
      </c>
      <c r="H52" s="180">
        <v>26.7</v>
      </c>
    </row>
    <row r="53" spans="1:8" s="5" customFormat="1" ht="12.75" x14ac:dyDescent="0.2">
      <c r="A53" s="392" t="s">
        <v>242</v>
      </c>
      <c r="B53" s="392" t="s">
        <v>243</v>
      </c>
      <c r="C53" s="390" t="s">
        <v>244</v>
      </c>
      <c r="D53" s="392" t="s">
        <v>244</v>
      </c>
      <c r="E53" s="377">
        <v>8001</v>
      </c>
      <c r="F53" s="392" t="s">
        <v>253</v>
      </c>
      <c r="G53" s="377">
        <v>8111</v>
      </c>
      <c r="H53" s="180">
        <v>45.52</v>
      </c>
    </row>
    <row r="54" spans="1:8" s="5" customFormat="1" ht="12.75" x14ac:dyDescent="0.2">
      <c r="A54" s="392" t="s">
        <v>242</v>
      </c>
      <c r="B54" s="392" t="s">
        <v>243</v>
      </c>
      <c r="C54" s="390" t="s">
        <v>244</v>
      </c>
      <c r="D54" s="392" t="s">
        <v>244</v>
      </c>
      <c r="E54" s="377">
        <v>8001</v>
      </c>
      <c r="F54" s="392" t="s">
        <v>254</v>
      </c>
      <c r="G54" s="377">
        <v>8112</v>
      </c>
      <c r="H54" s="180">
        <v>36.39</v>
      </c>
    </row>
    <row r="55" spans="1:8" s="5" customFormat="1" ht="12.75" x14ac:dyDescent="0.2">
      <c r="A55" s="392" t="s">
        <v>242</v>
      </c>
      <c r="B55" s="392" t="s">
        <v>242</v>
      </c>
      <c r="C55" s="390" t="s">
        <v>181</v>
      </c>
      <c r="D55" s="392" t="s">
        <v>255</v>
      </c>
      <c r="E55" s="377">
        <v>8301</v>
      </c>
      <c r="F55" s="392" t="s">
        <v>256</v>
      </c>
      <c r="G55" s="377">
        <v>8301</v>
      </c>
      <c r="H55" s="180">
        <v>30.45</v>
      </c>
    </row>
    <row r="56" spans="1:8" s="5" customFormat="1" ht="12.75" x14ac:dyDescent="0.2">
      <c r="A56" s="392" t="s">
        <v>242</v>
      </c>
      <c r="B56" s="392" t="s">
        <v>242</v>
      </c>
      <c r="C56" s="390" t="s">
        <v>181</v>
      </c>
      <c r="D56" s="392" t="s">
        <v>255</v>
      </c>
      <c r="E56" s="377">
        <v>8301</v>
      </c>
      <c r="F56" s="193" t="s">
        <v>257</v>
      </c>
      <c r="G56" s="377">
        <v>8306</v>
      </c>
      <c r="H56" s="180">
        <v>49.54</v>
      </c>
    </row>
    <row r="57" spans="1:8" s="5" customFormat="1" ht="12.75" x14ac:dyDescent="0.2">
      <c r="A57" s="392" t="s">
        <v>258</v>
      </c>
      <c r="B57" s="392" t="s">
        <v>259</v>
      </c>
      <c r="C57" s="390" t="s">
        <v>181</v>
      </c>
      <c r="D57" s="392" t="s">
        <v>260</v>
      </c>
      <c r="E57" s="377">
        <v>9001</v>
      </c>
      <c r="F57" s="392" t="s">
        <v>261</v>
      </c>
      <c r="G57" s="377">
        <v>9101</v>
      </c>
      <c r="H57" s="180">
        <v>26.65</v>
      </c>
    </row>
    <row r="58" spans="1:8" s="5" customFormat="1" ht="12.75" x14ac:dyDescent="0.2">
      <c r="A58" s="392" t="s">
        <v>258</v>
      </c>
      <c r="B58" s="392" t="s">
        <v>259</v>
      </c>
      <c r="C58" s="390" t="s">
        <v>181</v>
      </c>
      <c r="D58" s="392" t="s">
        <v>260</v>
      </c>
      <c r="E58" s="377">
        <v>9001</v>
      </c>
      <c r="F58" s="392" t="s">
        <v>262</v>
      </c>
      <c r="G58" s="377">
        <v>9112</v>
      </c>
      <c r="H58" s="180">
        <v>29.84</v>
      </c>
    </row>
    <row r="59" spans="1:8" s="5" customFormat="1" ht="12.75" x14ac:dyDescent="0.2">
      <c r="A59" s="392" t="s">
        <v>258</v>
      </c>
      <c r="B59" s="387" t="s">
        <v>259</v>
      </c>
      <c r="C59" s="390" t="s">
        <v>181</v>
      </c>
      <c r="D59" s="387" t="s">
        <v>263</v>
      </c>
      <c r="E59" s="377">
        <v>9120</v>
      </c>
      <c r="F59" s="387" t="s">
        <v>263</v>
      </c>
      <c r="G59" s="377">
        <v>9120</v>
      </c>
      <c r="H59" s="180">
        <v>32.33</v>
      </c>
    </row>
    <row r="60" spans="1:8" s="5" customFormat="1" ht="12.75" x14ac:dyDescent="0.2">
      <c r="A60" s="392" t="s">
        <v>258</v>
      </c>
      <c r="B60" s="387" t="s">
        <v>264</v>
      </c>
      <c r="C60" s="390" t="s">
        <v>181</v>
      </c>
      <c r="D60" s="387" t="s">
        <v>265</v>
      </c>
      <c r="E60" s="377">
        <v>9201</v>
      </c>
      <c r="F60" s="387" t="s">
        <v>265</v>
      </c>
      <c r="G60" s="377">
        <v>9201</v>
      </c>
      <c r="H60" s="180">
        <v>39.880000000000003</v>
      </c>
    </row>
    <row r="61" spans="1:8" s="5" customFormat="1" ht="12.75" x14ac:dyDescent="0.2">
      <c r="A61" s="392" t="s">
        <v>266</v>
      </c>
      <c r="B61" s="392" t="s">
        <v>267</v>
      </c>
      <c r="C61" s="390" t="s">
        <v>181</v>
      </c>
      <c r="D61" s="392" t="s">
        <v>268</v>
      </c>
      <c r="E61" s="377">
        <v>10001</v>
      </c>
      <c r="F61" s="392" t="s">
        <v>269</v>
      </c>
      <c r="G61" s="377">
        <v>10101</v>
      </c>
      <c r="H61" s="180">
        <v>25.75</v>
      </c>
    </row>
    <row r="62" spans="1:8" s="5" customFormat="1" ht="12.75" x14ac:dyDescent="0.2">
      <c r="A62" s="392" t="s">
        <v>266</v>
      </c>
      <c r="B62" s="392" t="s">
        <v>267</v>
      </c>
      <c r="C62" s="390" t="s">
        <v>181</v>
      </c>
      <c r="D62" s="392" t="s">
        <v>268</v>
      </c>
      <c r="E62" s="377">
        <v>10001</v>
      </c>
      <c r="F62" s="392" t="s">
        <v>270</v>
      </c>
      <c r="G62" s="377">
        <v>10109</v>
      </c>
      <c r="H62" s="180">
        <v>42.9</v>
      </c>
    </row>
    <row r="63" spans="1:8" s="5" customFormat="1" ht="12.75" x14ac:dyDescent="0.2">
      <c r="A63" s="392" t="s">
        <v>266</v>
      </c>
      <c r="B63" s="387" t="s">
        <v>271</v>
      </c>
      <c r="C63" s="390" t="s">
        <v>181</v>
      </c>
      <c r="D63" s="387" t="s">
        <v>272</v>
      </c>
      <c r="E63" s="377">
        <v>10201</v>
      </c>
      <c r="F63" s="387" t="s">
        <v>272</v>
      </c>
      <c r="G63" s="377">
        <v>10201</v>
      </c>
      <c r="H63" s="180">
        <v>35.119999999999997</v>
      </c>
    </row>
    <row r="64" spans="1:8" s="5" customFormat="1" ht="12.75" x14ac:dyDescent="0.2">
      <c r="A64" s="392" t="s">
        <v>266</v>
      </c>
      <c r="B64" s="392" t="s">
        <v>273</v>
      </c>
      <c r="C64" s="390" t="s">
        <v>181</v>
      </c>
      <c r="D64" s="392" t="s">
        <v>273</v>
      </c>
      <c r="E64" s="377">
        <v>10301</v>
      </c>
      <c r="F64" s="392" t="s">
        <v>273</v>
      </c>
      <c r="G64" s="377">
        <v>10301</v>
      </c>
      <c r="H64" s="180">
        <v>27.01</v>
      </c>
    </row>
    <row r="65" spans="1:8" s="5" customFormat="1" ht="12.75" x14ac:dyDescent="0.2">
      <c r="A65" s="392" t="s">
        <v>274</v>
      </c>
      <c r="B65" s="387" t="s">
        <v>275</v>
      </c>
      <c r="C65" s="390" t="s">
        <v>181</v>
      </c>
      <c r="D65" s="387" t="s">
        <v>275</v>
      </c>
      <c r="E65" s="377">
        <v>11101</v>
      </c>
      <c r="F65" s="387" t="s">
        <v>275</v>
      </c>
      <c r="G65" s="377">
        <v>11101</v>
      </c>
      <c r="H65" s="180">
        <v>28.84</v>
      </c>
    </row>
    <row r="66" spans="1:8" s="5" customFormat="1" ht="12.75" x14ac:dyDescent="0.2">
      <c r="A66" s="392" t="s">
        <v>276</v>
      </c>
      <c r="B66" s="392" t="s">
        <v>276</v>
      </c>
      <c r="C66" s="390" t="s">
        <v>181</v>
      </c>
      <c r="D66" s="392" t="s">
        <v>277</v>
      </c>
      <c r="E66" s="377">
        <v>12101</v>
      </c>
      <c r="F66" s="193" t="s">
        <v>277</v>
      </c>
      <c r="G66" s="377">
        <v>12101</v>
      </c>
      <c r="H66" s="180">
        <v>27.51</v>
      </c>
    </row>
    <row r="67" spans="1:8" s="5" customFormat="1" ht="12.75" x14ac:dyDescent="0.2">
      <c r="A67" s="392" t="s">
        <v>278</v>
      </c>
      <c r="B67" s="392" t="s">
        <v>279</v>
      </c>
      <c r="C67" s="390" t="s">
        <v>280</v>
      </c>
      <c r="D67" s="392" t="s">
        <v>280</v>
      </c>
      <c r="E67" s="377">
        <v>13001</v>
      </c>
      <c r="F67" s="392" t="s">
        <v>279</v>
      </c>
      <c r="G67" s="377">
        <v>13101</v>
      </c>
      <c r="H67" s="180">
        <v>22.31</v>
      </c>
    </row>
    <row r="68" spans="1:8" s="5" customFormat="1" ht="12.75" x14ac:dyDescent="0.2">
      <c r="A68" s="392" t="s">
        <v>278</v>
      </c>
      <c r="B68" s="392" t="s">
        <v>279</v>
      </c>
      <c r="C68" s="390" t="s">
        <v>280</v>
      </c>
      <c r="D68" s="392" t="s">
        <v>280</v>
      </c>
      <c r="E68" s="377">
        <v>13001</v>
      </c>
      <c r="F68" s="392" t="s">
        <v>281</v>
      </c>
      <c r="G68" s="377">
        <v>13102</v>
      </c>
      <c r="H68" s="180">
        <v>32.08</v>
      </c>
    </row>
    <row r="69" spans="1:8" s="5" customFormat="1" ht="12.75" x14ac:dyDescent="0.2">
      <c r="A69" s="392" t="s">
        <v>278</v>
      </c>
      <c r="B69" s="392" t="s">
        <v>279</v>
      </c>
      <c r="C69" s="390" t="s">
        <v>280</v>
      </c>
      <c r="D69" s="392" t="s">
        <v>280</v>
      </c>
      <c r="E69" s="377">
        <v>13001</v>
      </c>
      <c r="F69" s="392" t="s">
        <v>282</v>
      </c>
      <c r="G69" s="377">
        <v>13103</v>
      </c>
      <c r="H69" s="180">
        <v>31.38</v>
      </c>
    </row>
    <row r="70" spans="1:8" s="5" customFormat="1" ht="12.75" x14ac:dyDescent="0.2">
      <c r="A70" s="392" t="s">
        <v>278</v>
      </c>
      <c r="B70" s="392" t="s">
        <v>279</v>
      </c>
      <c r="C70" s="390" t="s">
        <v>280</v>
      </c>
      <c r="D70" s="392" t="s">
        <v>280</v>
      </c>
      <c r="E70" s="377">
        <v>13001</v>
      </c>
      <c r="F70" s="392" t="s">
        <v>283</v>
      </c>
      <c r="G70" s="377">
        <v>13104</v>
      </c>
      <c r="H70" s="180">
        <v>25.87</v>
      </c>
    </row>
    <row r="71" spans="1:8" s="5" customFormat="1" ht="12.75" x14ac:dyDescent="0.2">
      <c r="A71" s="392" t="s">
        <v>278</v>
      </c>
      <c r="B71" s="392" t="s">
        <v>279</v>
      </c>
      <c r="C71" s="390" t="s">
        <v>280</v>
      </c>
      <c r="D71" s="392" t="s">
        <v>280</v>
      </c>
      <c r="E71" s="377">
        <v>13001</v>
      </c>
      <c r="F71" s="392" t="s">
        <v>284</v>
      </c>
      <c r="G71" s="377">
        <v>13105</v>
      </c>
      <c r="H71" s="180">
        <v>23.42</v>
      </c>
    </row>
    <row r="72" spans="1:8" s="5" customFormat="1" ht="12.75" x14ac:dyDescent="0.2">
      <c r="A72" s="392" t="s">
        <v>278</v>
      </c>
      <c r="B72" s="392" t="s">
        <v>279</v>
      </c>
      <c r="C72" s="390" t="s">
        <v>280</v>
      </c>
      <c r="D72" s="392" t="s">
        <v>280</v>
      </c>
      <c r="E72" s="377">
        <v>13001</v>
      </c>
      <c r="F72" s="392" t="s">
        <v>285</v>
      </c>
      <c r="G72" s="377">
        <v>13106</v>
      </c>
      <c r="H72" s="180">
        <v>26.24</v>
      </c>
    </row>
    <row r="73" spans="1:8" s="5" customFormat="1" ht="12.75" x14ac:dyDescent="0.2">
      <c r="A73" s="392" t="s">
        <v>278</v>
      </c>
      <c r="B73" s="392" t="s">
        <v>279</v>
      </c>
      <c r="C73" s="390" t="s">
        <v>280</v>
      </c>
      <c r="D73" s="392" t="s">
        <v>280</v>
      </c>
      <c r="E73" s="377">
        <v>13001</v>
      </c>
      <c r="F73" s="392" t="s">
        <v>286</v>
      </c>
      <c r="G73" s="377">
        <v>13107</v>
      </c>
      <c r="H73" s="180">
        <v>38.369999999999997</v>
      </c>
    </row>
    <row r="74" spans="1:8" s="5" customFormat="1" ht="12.75" x14ac:dyDescent="0.2">
      <c r="A74" s="392" t="s">
        <v>278</v>
      </c>
      <c r="B74" s="392" t="s">
        <v>279</v>
      </c>
      <c r="C74" s="390" t="s">
        <v>280</v>
      </c>
      <c r="D74" s="392" t="s">
        <v>280</v>
      </c>
      <c r="E74" s="377">
        <v>13001</v>
      </c>
      <c r="F74" s="392" t="s">
        <v>287</v>
      </c>
      <c r="G74" s="377">
        <v>13108</v>
      </c>
      <c r="H74" s="180">
        <v>29.76</v>
      </c>
    </row>
    <row r="75" spans="1:8" s="5" customFormat="1" ht="12.75" x14ac:dyDescent="0.2">
      <c r="A75" s="392" t="s">
        <v>278</v>
      </c>
      <c r="B75" s="392" t="s">
        <v>279</v>
      </c>
      <c r="C75" s="390" t="s">
        <v>280</v>
      </c>
      <c r="D75" s="392" t="s">
        <v>280</v>
      </c>
      <c r="E75" s="377">
        <v>13001</v>
      </c>
      <c r="F75" s="392" t="s">
        <v>288</v>
      </c>
      <c r="G75" s="377">
        <v>13109</v>
      </c>
      <c r="H75" s="180">
        <v>25.61</v>
      </c>
    </row>
    <row r="76" spans="1:8" s="5" customFormat="1" ht="12.75" x14ac:dyDescent="0.2">
      <c r="A76" s="392" t="s">
        <v>278</v>
      </c>
      <c r="B76" s="392" t="s">
        <v>279</v>
      </c>
      <c r="C76" s="390" t="s">
        <v>280</v>
      </c>
      <c r="D76" s="392" t="s">
        <v>280</v>
      </c>
      <c r="E76" s="377">
        <v>13001</v>
      </c>
      <c r="F76" s="392" t="s">
        <v>289</v>
      </c>
      <c r="G76" s="377">
        <v>13110</v>
      </c>
      <c r="H76" s="180">
        <v>28.68</v>
      </c>
    </row>
    <row r="77" spans="1:8" s="5" customFormat="1" ht="12.75" x14ac:dyDescent="0.2">
      <c r="A77" s="392" t="s">
        <v>278</v>
      </c>
      <c r="B77" s="392" t="s">
        <v>279</v>
      </c>
      <c r="C77" s="390" t="s">
        <v>280</v>
      </c>
      <c r="D77" s="392" t="s">
        <v>280</v>
      </c>
      <c r="E77" s="377">
        <v>13001</v>
      </c>
      <c r="F77" s="392" t="s">
        <v>290</v>
      </c>
      <c r="G77" s="377">
        <v>13111</v>
      </c>
      <c r="H77" s="180">
        <v>21.16</v>
      </c>
    </row>
    <row r="78" spans="1:8" s="5" customFormat="1" ht="12.75" x14ac:dyDescent="0.2">
      <c r="A78" s="392" t="s">
        <v>278</v>
      </c>
      <c r="B78" s="392" t="s">
        <v>279</v>
      </c>
      <c r="C78" s="390" t="s">
        <v>280</v>
      </c>
      <c r="D78" s="392" t="s">
        <v>280</v>
      </c>
      <c r="E78" s="377">
        <v>13001</v>
      </c>
      <c r="F78" s="392" t="s">
        <v>291</v>
      </c>
      <c r="G78" s="377">
        <v>13112</v>
      </c>
      <c r="H78" s="180">
        <v>21.28</v>
      </c>
    </row>
    <row r="79" spans="1:8" s="5" customFormat="1" ht="12.75" x14ac:dyDescent="0.2">
      <c r="A79" s="392" t="s">
        <v>278</v>
      </c>
      <c r="B79" s="392" t="s">
        <v>279</v>
      </c>
      <c r="C79" s="390" t="s">
        <v>280</v>
      </c>
      <c r="D79" s="392" t="s">
        <v>280</v>
      </c>
      <c r="E79" s="377">
        <v>13001</v>
      </c>
      <c r="F79" s="392" t="s">
        <v>292</v>
      </c>
      <c r="G79" s="377">
        <v>13113</v>
      </c>
      <c r="H79" s="180">
        <v>37.1</v>
      </c>
    </row>
    <row r="80" spans="1:8" s="5" customFormat="1" ht="12.75" x14ac:dyDescent="0.2">
      <c r="A80" s="392" t="s">
        <v>278</v>
      </c>
      <c r="B80" s="392" t="s">
        <v>279</v>
      </c>
      <c r="C80" s="390" t="s">
        <v>280</v>
      </c>
      <c r="D80" s="392" t="s">
        <v>280</v>
      </c>
      <c r="E80" s="377">
        <v>13001</v>
      </c>
      <c r="F80" s="392" t="s">
        <v>293</v>
      </c>
      <c r="G80" s="377">
        <v>13114</v>
      </c>
      <c r="H80" s="180">
        <v>36.31</v>
      </c>
    </row>
    <row r="81" spans="1:8" s="5" customFormat="1" ht="12.75" x14ac:dyDescent="0.2">
      <c r="A81" s="392" t="s">
        <v>278</v>
      </c>
      <c r="B81" s="392" t="s">
        <v>279</v>
      </c>
      <c r="C81" s="390" t="s">
        <v>280</v>
      </c>
      <c r="D81" s="392" t="s">
        <v>280</v>
      </c>
      <c r="E81" s="377">
        <v>13001</v>
      </c>
      <c r="F81" s="392" t="s">
        <v>294</v>
      </c>
      <c r="G81" s="377">
        <v>13115</v>
      </c>
      <c r="H81" s="180">
        <v>42.43</v>
      </c>
    </row>
    <row r="82" spans="1:8" s="5" customFormat="1" ht="12.75" x14ac:dyDescent="0.2">
      <c r="A82" s="392" t="s">
        <v>278</v>
      </c>
      <c r="B82" s="392" t="s">
        <v>279</v>
      </c>
      <c r="C82" s="390" t="s">
        <v>280</v>
      </c>
      <c r="D82" s="392" t="s">
        <v>280</v>
      </c>
      <c r="E82" s="377">
        <v>13001</v>
      </c>
      <c r="F82" s="392" t="s">
        <v>295</v>
      </c>
      <c r="G82" s="377">
        <v>13116</v>
      </c>
      <c r="H82" s="180">
        <v>23.99</v>
      </c>
    </row>
    <row r="83" spans="1:8" s="5" customFormat="1" ht="12.75" x14ac:dyDescent="0.2">
      <c r="A83" s="392" t="s">
        <v>278</v>
      </c>
      <c r="B83" s="392" t="s">
        <v>279</v>
      </c>
      <c r="C83" s="390" t="s">
        <v>280</v>
      </c>
      <c r="D83" s="392" t="s">
        <v>280</v>
      </c>
      <c r="E83" s="377">
        <v>13001</v>
      </c>
      <c r="F83" s="392" t="s">
        <v>296</v>
      </c>
      <c r="G83" s="377">
        <v>13117</v>
      </c>
      <c r="H83" s="180">
        <v>24.96</v>
      </c>
    </row>
    <row r="84" spans="1:8" s="5" customFormat="1" ht="12.75" x14ac:dyDescent="0.2">
      <c r="A84" s="392" t="s">
        <v>278</v>
      </c>
      <c r="B84" s="392" t="s">
        <v>279</v>
      </c>
      <c r="C84" s="390" t="s">
        <v>280</v>
      </c>
      <c r="D84" s="392" t="s">
        <v>280</v>
      </c>
      <c r="E84" s="377">
        <v>13001</v>
      </c>
      <c r="F84" s="392" t="s">
        <v>297</v>
      </c>
      <c r="G84" s="377">
        <v>13118</v>
      </c>
      <c r="H84" s="180">
        <v>31.04</v>
      </c>
    </row>
    <row r="85" spans="1:8" s="5" customFormat="1" ht="12.75" x14ac:dyDescent="0.2">
      <c r="A85" s="392" t="s">
        <v>278</v>
      </c>
      <c r="B85" s="392" t="s">
        <v>279</v>
      </c>
      <c r="C85" s="390" t="s">
        <v>280</v>
      </c>
      <c r="D85" s="392" t="s">
        <v>280</v>
      </c>
      <c r="E85" s="377">
        <v>13001</v>
      </c>
      <c r="F85" s="392" t="s">
        <v>298</v>
      </c>
      <c r="G85" s="377">
        <v>13119</v>
      </c>
      <c r="H85" s="180">
        <v>27.66</v>
      </c>
    </row>
    <row r="86" spans="1:8" s="5" customFormat="1" ht="12.75" x14ac:dyDescent="0.2">
      <c r="A86" s="392" t="s">
        <v>278</v>
      </c>
      <c r="B86" s="392" t="s">
        <v>279</v>
      </c>
      <c r="C86" s="390" t="s">
        <v>280</v>
      </c>
      <c r="D86" s="392" t="s">
        <v>280</v>
      </c>
      <c r="E86" s="377">
        <v>13001</v>
      </c>
      <c r="F86" s="392" t="s">
        <v>299</v>
      </c>
      <c r="G86" s="377">
        <v>13120</v>
      </c>
      <c r="H86" s="180">
        <v>35.64</v>
      </c>
    </row>
    <row r="87" spans="1:8" s="5" customFormat="1" ht="12.75" x14ac:dyDescent="0.2">
      <c r="A87" s="392" t="s">
        <v>278</v>
      </c>
      <c r="B87" s="392" t="s">
        <v>279</v>
      </c>
      <c r="C87" s="390" t="s">
        <v>280</v>
      </c>
      <c r="D87" s="392" t="s">
        <v>280</v>
      </c>
      <c r="E87" s="377">
        <v>13001</v>
      </c>
      <c r="F87" s="392" t="s">
        <v>300</v>
      </c>
      <c r="G87" s="377">
        <v>13121</v>
      </c>
      <c r="H87" s="180">
        <v>29.66</v>
      </c>
    </row>
    <row r="88" spans="1:8" s="5" customFormat="1" ht="12.75" x14ac:dyDescent="0.2">
      <c r="A88" s="392" t="s">
        <v>278</v>
      </c>
      <c r="B88" s="392" t="s">
        <v>279</v>
      </c>
      <c r="C88" s="390" t="s">
        <v>280</v>
      </c>
      <c r="D88" s="392" t="s">
        <v>280</v>
      </c>
      <c r="E88" s="377">
        <v>13001</v>
      </c>
      <c r="F88" s="392" t="s">
        <v>301</v>
      </c>
      <c r="G88" s="377">
        <v>13122</v>
      </c>
      <c r="H88" s="180">
        <v>27.31</v>
      </c>
    </row>
    <row r="89" spans="1:8" s="5" customFormat="1" ht="12.75" x14ac:dyDescent="0.2">
      <c r="A89" s="392" t="s">
        <v>278</v>
      </c>
      <c r="B89" s="392" t="s">
        <v>279</v>
      </c>
      <c r="C89" s="390" t="s">
        <v>280</v>
      </c>
      <c r="D89" s="392" t="s">
        <v>280</v>
      </c>
      <c r="E89" s="377">
        <v>13001</v>
      </c>
      <c r="F89" s="392" t="s">
        <v>302</v>
      </c>
      <c r="G89" s="377">
        <v>13123</v>
      </c>
      <c r="H89" s="180">
        <v>37.72</v>
      </c>
    </row>
    <row r="90" spans="1:8" s="5" customFormat="1" ht="12.75" x14ac:dyDescent="0.2">
      <c r="A90" s="392" t="s">
        <v>278</v>
      </c>
      <c r="B90" s="392" t="s">
        <v>279</v>
      </c>
      <c r="C90" s="390" t="s">
        <v>280</v>
      </c>
      <c r="D90" s="392" t="s">
        <v>280</v>
      </c>
      <c r="E90" s="377">
        <v>13001</v>
      </c>
      <c r="F90" s="392" t="s">
        <v>303</v>
      </c>
      <c r="G90" s="377">
        <v>13124</v>
      </c>
      <c r="H90" s="180">
        <v>24.1</v>
      </c>
    </row>
    <row r="91" spans="1:8" s="5" customFormat="1" ht="12.75" x14ac:dyDescent="0.2">
      <c r="A91" s="392" t="s">
        <v>278</v>
      </c>
      <c r="B91" s="392" t="s">
        <v>279</v>
      </c>
      <c r="C91" s="390" t="s">
        <v>280</v>
      </c>
      <c r="D91" s="392" t="s">
        <v>280</v>
      </c>
      <c r="E91" s="377">
        <v>13001</v>
      </c>
      <c r="F91" s="392" t="s">
        <v>304</v>
      </c>
      <c r="G91" s="377">
        <v>13125</v>
      </c>
      <c r="H91" s="180">
        <v>29.6</v>
      </c>
    </row>
    <row r="92" spans="1:8" s="5" customFormat="1" ht="12.75" x14ac:dyDescent="0.2">
      <c r="A92" s="392" t="s">
        <v>278</v>
      </c>
      <c r="B92" s="392" t="s">
        <v>279</v>
      </c>
      <c r="C92" s="390" t="s">
        <v>280</v>
      </c>
      <c r="D92" s="392" t="s">
        <v>280</v>
      </c>
      <c r="E92" s="377">
        <v>13001</v>
      </c>
      <c r="F92" s="392" t="s">
        <v>305</v>
      </c>
      <c r="G92" s="377">
        <v>13126</v>
      </c>
      <c r="H92" s="180">
        <v>24.68</v>
      </c>
    </row>
    <row r="93" spans="1:8" s="5" customFormat="1" ht="12.75" x14ac:dyDescent="0.2">
      <c r="A93" s="392" t="s">
        <v>278</v>
      </c>
      <c r="B93" s="392" t="s">
        <v>279</v>
      </c>
      <c r="C93" s="390" t="s">
        <v>280</v>
      </c>
      <c r="D93" s="392" t="s">
        <v>280</v>
      </c>
      <c r="E93" s="377">
        <v>13001</v>
      </c>
      <c r="F93" s="392" t="s">
        <v>306</v>
      </c>
      <c r="G93" s="377">
        <v>13127</v>
      </c>
      <c r="H93" s="180">
        <v>29.18</v>
      </c>
    </row>
    <row r="94" spans="1:8" s="5" customFormat="1" ht="12.75" x14ac:dyDescent="0.2">
      <c r="A94" s="392" t="s">
        <v>278</v>
      </c>
      <c r="B94" s="392" t="s">
        <v>279</v>
      </c>
      <c r="C94" s="390" t="s">
        <v>280</v>
      </c>
      <c r="D94" s="392" t="s">
        <v>280</v>
      </c>
      <c r="E94" s="377">
        <v>13001</v>
      </c>
      <c r="F94" s="392" t="s">
        <v>307</v>
      </c>
      <c r="G94" s="377">
        <v>13128</v>
      </c>
      <c r="H94" s="180">
        <v>27.35</v>
      </c>
    </row>
    <row r="95" spans="1:8" s="5" customFormat="1" ht="12.75" x14ac:dyDescent="0.2">
      <c r="A95" s="392" t="s">
        <v>278</v>
      </c>
      <c r="B95" s="392" t="s">
        <v>279</v>
      </c>
      <c r="C95" s="390" t="s">
        <v>280</v>
      </c>
      <c r="D95" s="392" t="s">
        <v>280</v>
      </c>
      <c r="E95" s="377">
        <v>13001</v>
      </c>
      <c r="F95" s="392" t="s">
        <v>308</v>
      </c>
      <c r="G95" s="377">
        <v>13129</v>
      </c>
      <c r="H95" s="180">
        <v>23.64</v>
      </c>
    </row>
    <row r="96" spans="1:8" s="5" customFormat="1" ht="12.75" x14ac:dyDescent="0.2">
      <c r="A96" s="392" t="s">
        <v>278</v>
      </c>
      <c r="B96" s="392" t="s">
        <v>279</v>
      </c>
      <c r="C96" s="390" t="s">
        <v>280</v>
      </c>
      <c r="D96" s="392" t="s">
        <v>280</v>
      </c>
      <c r="E96" s="377">
        <v>13001</v>
      </c>
      <c r="F96" s="392" t="s">
        <v>309</v>
      </c>
      <c r="G96" s="377">
        <v>13130</v>
      </c>
      <c r="H96" s="180">
        <v>27.38</v>
      </c>
    </row>
    <row r="97" spans="1:8" s="5" customFormat="1" ht="12.75" x14ac:dyDescent="0.2">
      <c r="A97" s="392" t="s">
        <v>278</v>
      </c>
      <c r="B97" s="392" t="s">
        <v>279</v>
      </c>
      <c r="C97" s="390" t="s">
        <v>280</v>
      </c>
      <c r="D97" s="392" t="s">
        <v>280</v>
      </c>
      <c r="E97" s="377">
        <v>13001</v>
      </c>
      <c r="F97" s="392" t="s">
        <v>310</v>
      </c>
      <c r="G97" s="377">
        <v>13131</v>
      </c>
      <c r="H97" s="180">
        <v>28.38</v>
      </c>
    </row>
    <row r="98" spans="1:8" s="5" customFormat="1" ht="12.75" x14ac:dyDescent="0.2">
      <c r="A98" s="392" t="s">
        <v>278</v>
      </c>
      <c r="B98" s="392" t="s">
        <v>279</v>
      </c>
      <c r="C98" s="390" t="s">
        <v>280</v>
      </c>
      <c r="D98" s="392" t="s">
        <v>280</v>
      </c>
      <c r="E98" s="377">
        <v>13001</v>
      </c>
      <c r="F98" s="392" t="s">
        <v>311</v>
      </c>
      <c r="G98" s="377">
        <v>13132</v>
      </c>
      <c r="H98" s="180">
        <v>45.03</v>
      </c>
    </row>
    <row r="99" spans="1:8" s="5" customFormat="1" ht="12.75" x14ac:dyDescent="0.2">
      <c r="A99" s="392" t="s">
        <v>278</v>
      </c>
      <c r="B99" s="392" t="s">
        <v>312</v>
      </c>
      <c r="C99" s="390" t="s">
        <v>280</v>
      </c>
      <c r="D99" s="392" t="s">
        <v>280</v>
      </c>
      <c r="E99" s="377">
        <v>13001</v>
      </c>
      <c r="F99" s="392" t="s">
        <v>313</v>
      </c>
      <c r="G99" s="377">
        <v>13201</v>
      </c>
      <c r="H99" s="180">
        <v>22.77</v>
      </c>
    </row>
    <row r="100" spans="1:8" s="5" customFormat="1" ht="12.75" x14ac:dyDescent="0.2">
      <c r="A100" s="392" t="s">
        <v>278</v>
      </c>
      <c r="B100" s="392" t="s">
        <v>312</v>
      </c>
      <c r="C100" s="390" t="s">
        <v>280</v>
      </c>
      <c r="D100" s="392" t="s">
        <v>280</v>
      </c>
      <c r="E100" s="377">
        <v>13001</v>
      </c>
      <c r="F100" s="392" t="s">
        <v>314</v>
      </c>
      <c r="G100" s="377">
        <v>13202</v>
      </c>
      <c r="H100" s="180">
        <v>39.409999999999997</v>
      </c>
    </row>
    <row r="101" spans="1:8" s="5" customFormat="1" ht="12.75" x14ac:dyDescent="0.2">
      <c r="A101" s="392" t="s">
        <v>278</v>
      </c>
      <c r="B101" s="392" t="s">
        <v>312</v>
      </c>
      <c r="C101" s="390" t="s">
        <v>280</v>
      </c>
      <c r="D101" s="392" t="s">
        <v>280</v>
      </c>
      <c r="E101" s="377">
        <v>13001</v>
      </c>
      <c r="F101" s="392" t="s">
        <v>315</v>
      </c>
      <c r="G101" s="377">
        <v>13203</v>
      </c>
      <c r="H101" s="180">
        <v>42.79</v>
      </c>
    </row>
    <row r="102" spans="1:8" s="5" customFormat="1" ht="12.75" x14ac:dyDescent="0.2">
      <c r="A102" s="392" t="s">
        <v>278</v>
      </c>
      <c r="B102" s="392" t="s">
        <v>316</v>
      </c>
      <c r="C102" s="390" t="s">
        <v>280</v>
      </c>
      <c r="D102" s="392" t="s">
        <v>280</v>
      </c>
      <c r="E102" s="377">
        <v>13001</v>
      </c>
      <c r="F102" s="392" t="s">
        <v>317</v>
      </c>
      <c r="G102" s="377">
        <v>13301</v>
      </c>
      <c r="H102" s="180">
        <v>32.380000000000003</v>
      </c>
    </row>
    <row r="103" spans="1:8" s="5" customFormat="1" ht="12.75" x14ac:dyDescent="0.2">
      <c r="A103" s="392" t="s">
        <v>278</v>
      </c>
      <c r="B103" s="392" t="s">
        <v>316</v>
      </c>
      <c r="C103" s="390" t="s">
        <v>280</v>
      </c>
      <c r="D103" s="392" t="s">
        <v>280</v>
      </c>
      <c r="E103" s="377">
        <v>13001</v>
      </c>
      <c r="F103" s="392" t="s">
        <v>318</v>
      </c>
      <c r="G103" s="377">
        <v>13302</v>
      </c>
      <c r="H103" s="180">
        <v>37.049999999999997</v>
      </c>
    </row>
    <row r="104" spans="1:8" s="5" customFormat="1" ht="12.75" x14ac:dyDescent="0.2">
      <c r="A104" s="392" t="s">
        <v>278</v>
      </c>
      <c r="B104" s="392" t="s">
        <v>316</v>
      </c>
      <c r="C104" s="390" t="s">
        <v>280</v>
      </c>
      <c r="D104" s="392" t="s">
        <v>280</v>
      </c>
      <c r="E104" s="377">
        <v>13001</v>
      </c>
      <c r="F104" s="392" t="s">
        <v>319</v>
      </c>
      <c r="G104" s="377">
        <v>13303</v>
      </c>
      <c r="H104" s="180">
        <v>45.35</v>
      </c>
    </row>
    <row r="105" spans="1:8" s="5" customFormat="1" ht="12.75" x14ac:dyDescent="0.2">
      <c r="A105" s="392" t="s">
        <v>278</v>
      </c>
      <c r="B105" s="392" t="s">
        <v>320</v>
      </c>
      <c r="C105" s="390" t="s">
        <v>280</v>
      </c>
      <c r="D105" s="392" t="s">
        <v>280</v>
      </c>
      <c r="E105" s="377">
        <v>13001</v>
      </c>
      <c r="F105" s="392" t="s">
        <v>321</v>
      </c>
      <c r="G105" s="377">
        <v>13401</v>
      </c>
      <c r="H105" s="180">
        <v>24.22</v>
      </c>
    </row>
    <row r="106" spans="1:8" s="5" customFormat="1" ht="12.75" x14ac:dyDescent="0.2">
      <c r="A106" s="392" t="s">
        <v>278</v>
      </c>
      <c r="B106" s="392" t="s">
        <v>320</v>
      </c>
      <c r="C106" s="390" t="s">
        <v>280</v>
      </c>
      <c r="D106" s="392" t="s">
        <v>280</v>
      </c>
      <c r="E106" s="377">
        <v>13001</v>
      </c>
      <c r="F106" s="392" t="s">
        <v>322</v>
      </c>
      <c r="G106" s="377">
        <v>13402</v>
      </c>
      <c r="H106" s="180">
        <v>42.05</v>
      </c>
    </row>
    <row r="107" spans="1:8" s="5" customFormat="1" ht="12.75" x14ac:dyDescent="0.2">
      <c r="A107" s="392" t="s">
        <v>278</v>
      </c>
      <c r="B107" s="392" t="s">
        <v>320</v>
      </c>
      <c r="C107" s="390" t="s">
        <v>280</v>
      </c>
      <c r="D107" s="392" t="s">
        <v>280</v>
      </c>
      <c r="E107" s="377">
        <v>13001</v>
      </c>
      <c r="F107" s="392" t="s">
        <v>323</v>
      </c>
      <c r="G107" s="377">
        <v>13403</v>
      </c>
      <c r="H107" s="180">
        <v>48.04</v>
      </c>
    </row>
    <row r="108" spans="1:8" s="5" customFormat="1" ht="12.75" x14ac:dyDescent="0.2">
      <c r="A108" s="392" t="s">
        <v>278</v>
      </c>
      <c r="B108" s="392" t="s">
        <v>320</v>
      </c>
      <c r="C108" s="390" t="s">
        <v>280</v>
      </c>
      <c r="D108" s="392" t="s">
        <v>280</v>
      </c>
      <c r="E108" s="377">
        <v>13001</v>
      </c>
      <c r="F108" s="392" t="s">
        <v>324</v>
      </c>
      <c r="G108" s="377">
        <v>13404</v>
      </c>
      <c r="H108" s="180">
        <v>39.29</v>
      </c>
    </row>
    <row r="109" spans="1:8" s="5" customFormat="1" ht="12.75" x14ac:dyDescent="0.2">
      <c r="A109" s="392" t="s">
        <v>278</v>
      </c>
      <c r="B109" s="392" t="s">
        <v>325</v>
      </c>
      <c r="C109" s="390" t="s">
        <v>181</v>
      </c>
      <c r="D109" s="392" t="s">
        <v>325</v>
      </c>
      <c r="E109" s="377">
        <v>13501</v>
      </c>
      <c r="F109" s="193" t="s">
        <v>325</v>
      </c>
      <c r="G109" s="377">
        <v>13501</v>
      </c>
      <c r="H109" s="180">
        <v>32.71</v>
      </c>
    </row>
    <row r="110" spans="1:8" s="5" customFormat="1" ht="12.75" x14ac:dyDescent="0.2">
      <c r="A110" s="392" t="s">
        <v>278</v>
      </c>
      <c r="B110" s="392" t="s">
        <v>326</v>
      </c>
      <c r="C110" s="390" t="s">
        <v>280</v>
      </c>
      <c r="D110" s="392" t="s">
        <v>280</v>
      </c>
      <c r="E110" s="377">
        <v>13001</v>
      </c>
      <c r="F110" s="392" t="s">
        <v>326</v>
      </c>
      <c r="G110" s="377">
        <v>13601</v>
      </c>
      <c r="H110" s="180">
        <v>38.450000000000003</v>
      </c>
    </row>
    <row r="111" spans="1:8" s="5" customFormat="1" ht="12.75" x14ac:dyDescent="0.2">
      <c r="A111" s="392" t="s">
        <v>278</v>
      </c>
      <c r="B111" s="392" t="s">
        <v>326</v>
      </c>
      <c r="C111" s="390" t="s">
        <v>280</v>
      </c>
      <c r="D111" s="392" t="s">
        <v>280</v>
      </c>
      <c r="E111" s="377">
        <v>13001</v>
      </c>
      <c r="F111" s="392" t="s">
        <v>327</v>
      </c>
      <c r="G111" s="377">
        <v>13602</v>
      </c>
      <c r="H111" s="180">
        <v>46.02</v>
      </c>
    </row>
    <row r="112" spans="1:8" s="5" customFormat="1" ht="12.75" x14ac:dyDescent="0.2">
      <c r="A112" s="392" t="s">
        <v>278</v>
      </c>
      <c r="B112" s="392" t="s">
        <v>326</v>
      </c>
      <c r="C112" s="390" t="s">
        <v>280</v>
      </c>
      <c r="D112" s="392" t="s">
        <v>280</v>
      </c>
      <c r="E112" s="377">
        <v>13001</v>
      </c>
      <c r="F112" s="392" t="s">
        <v>328</v>
      </c>
      <c r="G112" s="377">
        <v>13603</v>
      </c>
      <c r="H112" s="180">
        <v>41.99</v>
      </c>
    </row>
    <row r="113" spans="1:8" s="5" customFormat="1" ht="12.75" x14ac:dyDescent="0.2">
      <c r="A113" s="392" t="s">
        <v>278</v>
      </c>
      <c r="B113" s="392" t="s">
        <v>326</v>
      </c>
      <c r="C113" s="390" t="s">
        <v>280</v>
      </c>
      <c r="D113" s="392" t="s">
        <v>280</v>
      </c>
      <c r="E113" s="377">
        <v>13001</v>
      </c>
      <c r="F113" s="392" t="s">
        <v>329</v>
      </c>
      <c r="G113" s="377">
        <v>13604</v>
      </c>
      <c r="H113" s="180">
        <v>39.14</v>
      </c>
    </row>
    <row r="114" spans="1:8" s="5" customFormat="1" ht="12.75" x14ac:dyDescent="0.2">
      <c r="A114" s="392" t="s">
        <v>278</v>
      </c>
      <c r="B114" s="392" t="s">
        <v>326</v>
      </c>
      <c r="C114" s="390" t="s">
        <v>280</v>
      </c>
      <c r="D114" s="392" t="s">
        <v>280</v>
      </c>
      <c r="E114" s="377">
        <v>13001</v>
      </c>
      <c r="F114" s="392" t="s">
        <v>330</v>
      </c>
      <c r="G114" s="377">
        <v>13605</v>
      </c>
      <c r="H114" s="180">
        <v>39.590000000000003</v>
      </c>
    </row>
    <row r="115" spans="1:8" s="5" customFormat="1" ht="12.75" x14ac:dyDescent="0.2">
      <c r="A115" s="392" t="s">
        <v>331</v>
      </c>
      <c r="B115" s="392" t="s">
        <v>332</v>
      </c>
      <c r="C115" s="390" t="s">
        <v>181</v>
      </c>
      <c r="D115" s="392" t="s">
        <v>332</v>
      </c>
      <c r="E115" s="377">
        <v>14101</v>
      </c>
      <c r="F115" s="392" t="s">
        <v>332</v>
      </c>
      <c r="G115" s="377">
        <v>14101</v>
      </c>
      <c r="H115" s="180">
        <v>31.33</v>
      </c>
    </row>
    <row r="116" spans="1:8" s="5" customFormat="1" ht="12.75" x14ac:dyDescent="0.2">
      <c r="A116" s="392" t="s">
        <v>333</v>
      </c>
      <c r="B116" s="392" t="s">
        <v>334</v>
      </c>
      <c r="C116" s="390" t="s">
        <v>181</v>
      </c>
      <c r="D116" s="392" t="s">
        <v>334</v>
      </c>
      <c r="E116" s="377">
        <v>15101</v>
      </c>
      <c r="F116" s="392" t="s">
        <v>334</v>
      </c>
      <c r="G116" s="377">
        <v>15101</v>
      </c>
      <c r="H116" s="180">
        <v>29.07</v>
      </c>
    </row>
    <row r="117" spans="1:8" s="5" customFormat="1" ht="12.75" x14ac:dyDescent="0.2">
      <c r="A117" s="392" t="s">
        <v>335</v>
      </c>
      <c r="B117" s="349" t="s">
        <v>336</v>
      </c>
      <c r="C117" s="390" t="s">
        <v>181</v>
      </c>
      <c r="D117" s="392" t="s">
        <v>337</v>
      </c>
      <c r="E117" s="377">
        <v>16101</v>
      </c>
      <c r="F117" s="392" t="s">
        <v>338</v>
      </c>
      <c r="G117" s="377">
        <v>16101</v>
      </c>
      <c r="H117" s="180">
        <v>33.79</v>
      </c>
    </row>
    <row r="118" spans="1:8" s="5" customFormat="1" ht="12.75" x14ac:dyDescent="0.2">
      <c r="A118" s="392" t="s">
        <v>335</v>
      </c>
      <c r="B118" s="349" t="s">
        <v>336</v>
      </c>
      <c r="C118" s="390" t="s">
        <v>181</v>
      </c>
      <c r="D118" s="392" t="s">
        <v>337</v>
      </c>
      <c r="E118" s="377">
        <v>16101</v>
      </c>
      <c r="F118" s="392" t="s">
        <v>339</v>
      </c>
      <c r="G118" s="377">
        <v>16103</v>
      </c>
      <c r="H118" s="180">
        <v>46.03</v>
      </c>
    </row>
    <row r="119" spans="1:8" s="5" customFormat="1" ht="12.75" x14ac:dyDescent="0.2">
      <c r="A119" s="392" t="s">
        <v>335</v>
      </c>
      <c r="B119" s="349" t="s">
        <v>340</v>
      </c>
      <c r="C119" s="390" t="s">
        <v>181</v>
      </c>
      <c r="D119" s="387" t="s">
        <v>341</v>
      </c>
      <c r="E119" s="377">
        <v>16301</v>
      </c>
      <c r="F119" s="387" t="s">
        <v>341</v>
      </c>
      <c r="G119" s="377">
        <v>16301</v>
      </c>
      <c r="H119" s="180">
        <v>41.75</v>
      </c>
    </row>
  </sheetData>
  <sortState xmlns:xlrd2="http://schemas.microsoft.com/office/spreadsheetml/2017/richdata2" ref="A3:H119">
    <sortCondition ref="G3"/>
  </sortState>
  <mergeCells count="1">
    <mergeCell ref="B1:H1"/>
  </mergeCells>
  <hyperlinks>
    <hyperlink ref="I1" location="INDICE!A1" display="INDICE" xr:uid="{00000000-0004-0000-3900-000000000000}"/>
    <hyperlink ref="I2" location="Matriz_Estadisticas!A1" display="ESTADÍSTICAS" xr:uid="{00000000-0004-0000-3900-000001000000}"/>
  </hyperlinks>
  <pageMargins left="0.7" right="0.7" top="0.75" bottom="0.75" header="0.3" footer="0.3"/>
  <pageSetup orientation="portrait" horizontalDpi="4294967293" verticalDpi="4294967293" r:id="rId1"/>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dimension ref="A1:AQ37"/>
  <sheetViews>
    <sheetView zoomScaleNormal="100" workbookViewId="0"/>
  </sheetViews>
  <sheetFormatPr baseColWidth="10" defaultColWidth="11.42578125" defaultRowHeight="12.75" x14ac:dyDescent="0.2"/>
  <cols>
    <col min="1" max="1" width="44.42578125" style="39" bestFit="1" customWidth="1"/>
    <col min="2" max="2" width="100.7109375" style="38" customWidth="1"/>
    <col min="3" max="3" width="7" style="38" bestFit="1" customWidth="1"/>
    <col min="4" max="5" width="11.42578125" style="38"/>
    <col min="6" max="6" width="102.140625" style="38" customWidth="1"/>
    <col min="7" max="43" width="11.42578125" style="39"/>
    <col min="44" max="16384" width="11.42578125" style="5"/>
  </cols>
  <sheetData>
    <row r="1" spans="1:6" ht="15" x14ac:dyDescent="0.2">
      <c r="A1" s="679" t="s">
        <v>401</v>
      </c>
      <c r="B1" s="679" t="s">
        <v>402</v>
      </c>
      <c r="C1" s="6" t="s">
        <v>144</v>
      </c>
    </row>
    <row r="2" spans="1:6" ht="15" customHeight="1" x14ac:dyDescent="0.2">
      <c r="A2" s="415" t="s">
        <v>8</v>
      </c>
      <c r="B2" s="399" t="s">
        <v>137</v>
      </c>
    </row>
    <row r="3" spans="1:6" ht="15" customHeight="1" x14ac:dyDescent="0.2">
      <c r="A3" s="415" t="s">
        <v>6</v>
      </c>
      <c r="B3" s="401" t="s">
        <v>132</v>
      </c>
      <c r="C3" s="40"/>
      <c r="D3" s="40"/>
      <c r="E3" s="40"/>
      <c r="F3" s="40"/>
    </row>
    <row r="4" spans="1:6" ht="15" customHeight="1" x14ac:dyDescent="0.2">
      <c r="A4" s="415" t="s">
        <v>370</v>
      </c>
      <c r="B4" s="399" t="s">
        <v>136</v>
      </c>
    </row>
    <row r="5" spans="1:6" ht="15" customHeight="1" x14ac:dyDescent="0.2">
      <c r="A5" s="415" t="s">
        <v>11</v>
      </c>
      <c r="B5" s="212" t="s">
        <v>1088</v>
      </c>
    </row>
    <row r="6" spans="1:6" ht="15" customHeight="1" x14ac:dyDescent="0.2">
      <c r="A6" s="415" t="s">
        <v>145</v>
      </c>
      <c r="B6" s="399" t="s">
        <v>451</v>
      </c>
      <c r="C6" s="41"/>
      <c r="D6" s="41"/>
      <c r="E6" s="41"/>
      <c r="F6" s="41"/>
    </row>
    <row r="7" spans="1:6" ht="15" customHeight="1" x14ac:dyDescent="0.2">
      <c r="A7" s="415" t="s">
        <v>9</v>
      </c>
      <c r="B7" s="401" t="s">
        <v>1089</v>
      </c>
    </row>
    <row r="8" spans="1:6" ht="15" customHeight="1" x14ac:dyDescent="0.2">
      <c r="A8" s="415" t="s">
        <v>371</v>
      </c>
      <c r="B8" s="322">
        <v>2018</v>
      </c>
    </row>
    <row r="9" spans="1:6" ht="15" customHeight="1" x14ac:dyDescent="0.2">
      <c r="A9" s="415" t="s">
        <v>372</v>
      </c>
      <c r="B9" s="399" t="s">
        <v>15</v>
      </c>
    </row>
    <row r="10" spans="1:6" ht="102" x14ac:dyDescent="0.2">
      <c r="A10" s="209" t="s">
        <v>373</v>
      </c>
      <c r="B10" s="398" t="s">
        <v>1090</v>
      </c>
    </row>
    <row r="11" spans="1:6" ht="15" customHeight="1" x14ac:dyDescent="0.2">
      <c r="A11" s="415" t="s">
        <v>374</v>
      </c>
      <c r="B11" s="399" t="s">
        <v>1091</v>
      </c>
    </row>
    <row r="12" spans="1:6" ht="15" customHeight="1" x14ac:dyDescent="0.2">
      <c r="A12" s="415" t="s">
        <v>375</v>
      </c>
      <c r="B12" s="399" t="s">
        <v>1092</v>
      </c>
    </row>
    <row r="13" spans="1:6" ht="15" customHeight="1" x14ac:dyDescent="0.2">
      <c r="A13" s="415" t="s">
        <v>376</v>
      </c>
      <c r="B13" s="399" t="s">
        <v>1092</v>
      </c>
    </row>
    <row r="14" spans="1:6" ht="15" customHeight="1" x14ac:dyDescent="0.2">
      <c r="A14" s="415" t="s">
        <v>146</v>
      </c>
      <c r="B14" s="399" t="s">
        <v>458</v>
      </c>
    </row>
    <row r="15" spans="1:6" ht="15" customHeight="1" x14ac:dyDescent="0.2">
      <c r="A15" s="415" t="s">
        <v>377</v>
      </c>
      <c r="B15" s="396">
        <v>43082</v>
      </c>
    </row>
    <row r="16" spans="1:6" ht="15" customHeight="1" x14ac:dyDescent="0.2">
      <c r="A16" s="415" t="s">
        <v>378</v>
      </c>
      <c r="B16" s="396">
        <v>43658</v>
      </c>
    </row>
    <row r="17" spans="1:2" ht="15" customHeight="1" x14ac:dyDescent="0.2">
      <c r="A17" s="415" t="s">
        <v>379</v>
      </c>
      <c r="B17" s="401" t="s">
        <v>412</v>
      </c>
    </row>
    <row r="18" spans="1:2" ht="15" customHeight="1" x14ac:dyDescent="0.2">
      <c r="A18" s="415" t="s">
        <v>380</v>
      </c>
      <c r="B18" s="399" t="s">
        <v>1093</v>
      </c>
    </row>
    <row r="19" spans="1:2" ht="15" customHeight="1" x14ac:dyDescent="0.2">
      <c r="A19" s="415" t="s">
        <v>381</v>
      </c>
      <c r="B19" s="399" t="s">
        <v>530</v>
      </c>
    </row>
    <row r="20" spans="1:2" ht="15" customHeight="1" x14ac:dyDescent="0.2">
      <c r="A20" s="415" t="s">
        <v>382</v>
      </c>
      <c r="B20" s="399" t="s">
        <v>462</v>
      </c>
    </row>
    <row r="21" spans="1:2" ht="15" customHeight="1" x14ac:dyDescent="0.2">
      <c r="A21" s="415" t="s">
        <v>385</v>
      </c>
      <c r="B21" s="399" t="s">
        <v>1094</v>
      </c>
    </row>
    <row r="22" spans="1:2" ht="15" customHeight="1" x14ac:dyDescent="0.2">
      <c r="A22" s="415" t="s">
        <v>386</v>
      </c>
      <c r="B22" s="399" t="s">
        <v>1095</v>
      </c>
    </row>
    <row r="23" spans="1:2" ht="15" customHeight="1" x14ac:dyDescent="0.2">
      <c r="A23" s="415" t="s">
        <v>418</v>
      </c>
      <c r="B23" s="612" t="s">
        <v>1096</v>
      </c>
    </row>
    <row r="24" spans="1:2" ht="15" customHeight="1" x14ac:dyDescent="0.2">
      <c r="A24" s="415" t="s">
        <v>387</v>
      </c>
      <c r="B24" s="399" t="s">
        <v>1097</v>
      </c>
    </row>
    <row r="25" spans="1:2" ht="15" customHeight="1" x14ac:dyDescent="0.2">
      <c r="A25" s="415" t="s">
        <v>388</v>
      </c>
      <c r="B25" s="399" t="s">
        <v>15</v>
      </c>
    </row>
    <row r="26" spans="1:2" ht="15" customHeight="1" x14ac:dyDescent="0.2">
      <c r="A26" s="415" t="s">
        <v>389</v>
      </c>
      <c r="B26" s="212"/>
    </row>
    <row r="27" spans="1:2" ht="15" customHeight="1" x14ac:dyDescent="0.2">
      <c r="A27" s="415" t="s">
        <v>390</v>
      </c>
      <c r="B27" s="212"/>
    </row>
    <row r="28" spans="1:2" ht="15" customHeight="1" x14ac:dyDescent="0.2">
      <c r="A28" s="415" t="s">
        <v>422</v>
      </c>
      <c r="B28" s="212"/>
    </row>
    <row r="29" spans="1:2" ht="15" customHeight="1" x14ac:dyDescent="0.2">
      <c r="A29" s="415" t="s">
        <v>391</v>
      </c>
      <c r="B29" s="212"/>
    </row>
    <row r="30" spans="1:2" ht="15" customHeight="1" x14ac:dyDescent="0.2">
      <c r="A30" s="415" t="s">
        <v>392</v>
      </c>
      <c r="B30" s="212"/>
    </row>
    <row r="31" spans="1:2" ht="15" customHeight="1" x14ac:dyDescent="0.2">
      <c r="A31" s="415" t="s">
        <v>393</v>
      </c>
      <c r="B31" s="212"/>
    </row>
    <row r="32" spans="1:2" ht="15" customHeight="1" x14ac:dyDescent="0.2">
      <c r="A32" s="415" t="s">
        <v>394</v>
      </c>
      <c r="B32" s="212"/>
    </row>
    <row r="33" spans="1:2" ht="15" customHeight="1" x14ac:dyDescent="0.2">
      <c r="A33" s="415" t="s">
        <v>423</v>
      </c>
      <c r="B33" s="212"/>
    </row>
    <row r="34" spans="1:2" ht="15" customHeight="1" x14ac:dyDescent="0.2">
      <c r="A34" s="415" t="s">
        <v>395</v>
      </c>
      <c r="B34" s="212"/>
    </row>
    <row r="35" spans="1:2" ht="15" customHeight="1" x14ac:dyDescent="0.2">
      <c r="A35" s="415" t="s">
        <v>396</v>
      </c>
      <c r="B35" s="212"/>
    </row>
    <row r="36" spans="1:2" ht="38.25" x14ac:dyDescent="0.2">
      <c r="A36" s="415" t="s">
        <v>383</v>
      </c>
      <c r="B36" s="401" t="s">
        <v>1098</v>
      </c>
    </row>
    <row r="37" spans="1:2" ht="15" customHeight="1" x14ac:dyDescent="0.2">
      <c r="A37" s="415" t="s">
        <v>384</v>
      </c>
      <c r="B37" s="401" t="s">
        <v>468</v>
      </c>
    </row>
  </sheetData>
  <hyperlinks>
    <hyperlink ref="C1" location="INDICE!A1" display="INDICE" xr:uid="{00000000-0004-0000-3A00-000000000000}"/>
  </hyperlinks>
  <pageMargins left="0.7" right="0.7" top="0.75" bottom="0.75" header="0.3" footer="0.3"/>
  <pageSetup orientation="portrait" horizontalDpi="0"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63"/>
  <sheetViews>
    <sheetView zoomScale="90" zoomScaleNormal="90" workbookViewId="0"/>
  </sheetViews>
  <sheetFormatPr baseColWidth="10" defaultColWidth="11.42578125" defaultRowHeight="15" x14ac:dyDescent="0.25"/>
  <cols>
    <col min="1" max="1" width="10.140625" style="17" bestFit="1" customWidth="1"/>
    <col min="2" max="2" width="20.140625" style="17" bestFit="1" customWidth="1"/>
    <col min="3" max="3" width="46.140625" style="17" bestFit="1" customWidth="1"/>
    <col min="4" max="4" width="18.5703125" style="17" bestFit="1" customWidth="1"/>
    <col min="5" max="5" width="40" style="17" customWidth="1"/>
    <col min="6" max="7" width="14.42578125" style="17" bestFit="1" customWidth="1"/>
    <col min="8" max="8" width="19.42578125" style="17" bestFit="1" customWidth="1"/>
    <col min="9" max="9" width="19.85546875" style="17" bestFit="1" customWidth="1"/>
    <col min="10" max="10" width="34" style="17" bestFit="1" customWidth="1"/>
    <col min="11" max="11" width="13.140625" style="17" bestFit="1" customWidth="1"/>
    <col min="12" max="16384" width="11.42578125" style="17"/>
  </cols>
  <sheetData>
    <row r="1" spans="1:11" customFormat="1" x14ac:dyDescent="0.25">
      <c r="A1" s="105" t="s">
        <v>105</v>
      </c>
      <c r="B1" s="730" t="s">
        <v>425</v>
      </c>
      <c r="C1" s="730"/>
      <c r="D1" s="730"/>
      <c r="E1" s="730"/>
      <c r="F1" s="730"/>
      <c r="G1" s="730"/>
      <c r="H1" s="730"/>
      <c r="I1" s="730"/>
      <c r="J1" s="730"/>
      <c r="K1" s="6" t="s">
        <v>144</v>
      </c>
    </row>
    <row r="2" spans="1:11" customFormat="1" x14ac:dyDescent="0.25">
      <c r="A2" s="255" t="s">
        <v>355</v>
      </c>
      <c r="B2" s="255" t="s">
        <v>174</v>
      </c>
      <c r="C2" s="255" t="s">
        <v>356</v>
      </c>
      <c r="D2" s="255" t="s">
        <v>176</v>
      </c>
      <c r="E2" s="649" t="s">
        <v>426</v>
      </c>
      <c r="F2" s="153" t="s">
        <v>427</v>
      </c>
      <c r="G2" s="153" t="s">
        <v>428</v>
      </c>
      <c r="H2" s="153" t="s">
        <v>429</v>
      </c>
      <c r="I2" s="154" t="s">
        <v>430</v>
      </c>
      <c r="J2" s="153" t="s">
        <v>431</v>
      </c>
      <c r="K2" s="6" t="s">
        <v>432</v>
      </c>
    </row>
    <row r="3" spans="1:11" s="5" customFormat="1" ht="12.75" x14ac:dyDescent="0.2">
      <c r="A3" s="512">
        <v>1031</v>
      </c>
      <c r="B3" s="518" t="s">
        <v>179</v>
      </c>
      <c r="C3" s="518" t="s">
        <v>358</v>
      </c>
      <c r="D3" s="518" t="s">
        <v>181</v>
      </c>
      <c r="E3" s="314" t="s">
        <v>433</v>
      </c>
      <c r="F3" s="567">
        <v>3325.45</v>
      </c>
      <c r="G3" s="567">
        <v>2972.25</v>
      </c>
      <c r="H3" s="567">
        <v>353.2</v>
      </c>
      <c r="I3" s="568">
        <v>11.88</v>
      </c>
      <c r="J3" s="567">
        <v>1.88</v>
      </c>
    </row>
    <row r="4" spans="1:11" s="5" customFormat="1" ht="12.75" x14ac:dyDescent="0.2">
      <c r="A4" s="512">
        <v>2003</v>
      </c>
      <c r="B4" s="518" t="s">
        <v>184</v>
      </c>
      <c r="C4" s="518" t="s">
        <v>184</v>
      </c>
      <c r="D4" s="518" t="s">
        <v>181</v>
      </c>
      <c r="E4" s="314" t="s">
        <v>184</v>
      </c>
      <c r="F4" s="567">
        <v>3636.73</v>
      </c>
      <c r="G4" s="567">
        <v>3371.7</v>
      </c>
      <c r="H4" s="567">
        <v>265.02</v>
      </c>
      <c r="I4" s="568">
        <v>7.86</v>
      </c>
      <c r="J4" s="567">
        <v>1.26</v>
      </c>
    </row>
    <row r="5" spans="1:11" s="5" customFormat="1" ht="12.75" x14ac:dyDescent="0.2">
      <c r="A5" s="512">
        <v>2005</v>
      </c>
      <c r="B5" s="518" t="s">
        <v>184</v>
      </c>
      <c r="C5" s="518" t="s">
        <v>186</v>
      </c>
      <c r="D5" s="518" t="s">
        <v>181</v>
      </c>
      <c r="E5" s="314" t="s">
        <v>186</v>
      </c>
      <c r="F5" s="567">
        <v>2408.06</v>
      </c>
      <c r="G5" s="567">
        <v>2160.77</v>
      </c>
      <c r="H5" s="567">
        <v>247.29</v>
      </c>
      <c r="I5" s="568">
        <v>11.44</v>
      </c>
      <c r="J5" s="567">
        <v>1.82</v>
      </c>
    </row>
    <row r="6" spans="1:11" s="5" customFormat="1" ht="12.75" x14ac:dyDescent="0.2">
      <c r="A6" s="512">
        <v>3018</v>
      </c>
      <c r="B6" s="518" t="s">
        <v>187</v>
      </c>
      <c r="C6" s="518" t="s">
        <v>188</v>
      </c>
      <c r="D6" s="518" t="s">
        <v>181</v>
      </c>
      <c r="E6" s="314" t="s">
        <v>188</v>
      </c>
      <c r="F6" s="567">
        <v>2328.86</v>
      </c>
      <c r="G6" s="567">
        <v>2236.31</v>
      </c>
      <c r="H6" s="567">
        <v>92.55</v>
      </c>
      <c r="I6" s="568">
        <v>4.13</v>
      </c>
      <c r="J6" s="567">
        <v>0.67</v>
      </c>
    </row>
    <row r="7" spans="1:11" s="5" customFormat="1" ht="12.75" x14ac:dyDescent="0.2">
      <c r="A7" s="512">
        <v>3064</v>
      </c>
      <c r="B7" s="518" t="s">
        <v>187</v>
      </c>
      <c r="C7" s="518" t="s">
        <v>190</v>
      </c>
      <c r="D7" s="518" t="s">
        <v>181</v>
      </c>
      <c r="E7" s="314" t="s">
        <v>190</v>
      </c>
      <c r="F7" s="567">
        <v>208.81</v>
      </c>
      <c r="G7" s="567">
        <v>189.93</v>
      </c>
      <c r="H7" s="567">
        <v>18.88</v>
      </c>
      <c r="I7" s="568">
        <v>9.94</v>
      </c>
      <c r="J7" s="567">
        <v>1.59</v>
      </c>
    </row>
    <row r="8" spans="1:11" s="5" customFormat="1" ht="12.75" x14ac:dyDescent="0.2">
      <c r="A8" s="512">
        <v>3068</v>
      </c>
      <c r="B8" s="518" t="s">
        <v>187</v>
      </c>
      <c r="C8" s="518" t="s">
        <v>192</v>
      </c>
      <c r="D8" s="518" t="s">
        <v>181</v>
      </c>
      <c r="E8" s="314" t="s">
        <v>192</v>
      </c>
      <c r="F8" s="567">
        <v>799.54</v>
      </c>
      <c r="G8" s="567">
        <v>652.89</v>
      </c>
      <c r="H8" s="567">
        <v>146.65</v>
      </c>
      <c r="I8" s="568">
        <v>22.46</v>
      </c>
      <c r="J8" s="567">
        <v>3.43</v>
      </c>
    </row>
    <row r="9" spans="1:11" s="5" customFormat="1" ht="12.75" x14ac:dyDescent="0.2">
      <c r="A9" s="512">
        <v>4107</v>
      </c>
      <c r="B9" s="518" t="s">
        <v>193</v>
      </c>
      <c r="C9" s="518" t="s">
        <v>359</v>
      </c>
      <c r="D9" s="518" t="s">
        <v>181</v>
      </c>
      <c r="E9" s="314" t="s">
        <v>434</v>
      </c>
      <c r="F9" s="567">
        <v>6927.93</v>
      </c>
      <c r="G9" s="567">
        <v>5702.63</v>
      </c>
      <c r="H9" s="567">
        <v>1225.3</v>
      </c>
      <c r="I9" s="568">
        <v>21.48</v>
      </c>
      <c r="J9" s="567">
        <v>3.29</v>
      </c>
    </row>
    <row r="10" spans="1:11" s="5" customFormat="1" ht="12.75" x14ac:dyDescent="0.2">
      <c r="A10" s="512">
        <v>4144</v>
      </c>
      <c r="B10" s="518" t="s">
        <v>193</v>
      </c>
      <c r="C10" s="518" t="s">
        <v>198</v>
      </c>
      <c r="D10" s="518" t="s">
        <v>181</v>
      </c>
      <c r="E10" s="314" t="s">
        <v>198</v>
      </c>
      <c r="F10" s="567">
        <v>946.4</v>
      </c>
      <c r="G10" s="567">
        <v>845.45</v>
      </c>
      <c r="H10" s="567">
        <v>100.94</v>
      </c>
      <c r="I10" s="568">
        <v>11.93</v>
      </c>
      <c r="J10" s="567">
        <v>1.89</v>
      </c>
    </row>
    <row r="11" spans="1:11" s="5" customFormat="1" ht="12.75" x14ac:dyDescent="0.2">
      <c r="A11" s="512">
        <v>5006</v>
      </c>
      <c r="B11" s="518" t="s">
        <v>199</v>
      </c>
      <c r="C11" s="518" t="s">
        <v>201</v>
      </c>
      <c r="D11" s="518" t="s">
        <v>181</v>
      </c>
      <c r="E11" s="314" t="s">
        <v>201</v>
      </c>
      <c r="F11" s="567">
        <v>480.14</v>
      </c>
      <c r="G11" s="567">
        <v>402.37</v>
      </c>
      <c r="H11" s="567">
        <v>77.77</v>
      </c>
      <c r="I11" s="568">
        <v>19.32</v>
      </c>
      <c r="J11" s="567">
        <v>2.98</v>
      </c>
    </row>
    <row r="12" spans="1:11" s="5" customFormat="1" ht="38.25" x14ac:dyDescent="0.2">
      <c r="A12" s="512">
        <v>5025</v>
      </c>
      <c r="B12" s="518" t="s">
        <v>199</v>
      </c>
      <c r="C12" s="518" t="s">
        <v>200</v>
      </c>
      <c r="D12" s="518" t="s">
        <v>200</v>
      </c>
      <c r="E12" s="314" t="s">
        <v>435</v>
      </c>
      <c r="F12" s="567">
        <v>14615.82</v>
      </c>
      <c r="G12" s="567">
        <v>14085.59</v>
      </c>
      <c r="H12" s="567">
        <v>530.23</v>
      </c>
      <c r="I12" s="568">
        <v>3.76</v>
      </c>
      <c r="J12" s="567">
        <v>0.61</v>
      </c>
    </row>
    <row r="13" spans="1:11" s="5" customFormat="1" ht="12.75" x14ac:dyDescent="0.2">
      <c r="A13" s="512">
        <v>5044</v>
      </c>
      <c r="B13" s="518" t="s">
        <v>199</v>
      </c>
      <c r="C13" s="518" t="s">
        <v>222</v>
      </c>
      <c r="D13" s="518" t="s">
        <v>181</v>
      </c>
      <c r="E13" s="314" t="s">
        <v>222</v>
      </c>
      <c r="F13" s="567">
        <v>935.32</v>
      </c>
      <c r="G13" s="567">
        <v>888.07</v>
      </c>
      <c r="H13" s="567">
        <v>47.25</v>
      </c>
      <c r="I13" s="568">
        <v>5.32</v>
      </c>
      <c r="J13" s="567">
        <v>0.86</v>
      </c>
    </row>
    <row r="14" spans="1:11" s="5" customFormat="1" ht="12.75" x14ac:dyDescent="0.2">
      <c r="A14" s="512">
        <v>5049</v>
      </c>
      <c r="B14" s="518" t="s">
        <v>199</v>
      </c>
      <c r="C14" s="518" t="s">
        <v>360</v>
      </c>
      <c r="D14" s="518" t="s">
        <v>181</v>
      </c>
      <c r="E14" s="314" t="s">
        <v>436</v>
      </c>
      <c r="F14" s="567">
        <v>1331.66</v>
      </c>
      <c r="G14" s="567">
        <v>1251.82</v>
      </c>
      <c r="H14" s="567">
        <v>79.84</v>
      </c>
      <c r="I14" s="568">
        <v>6.37</v>
      </c>
      <c r="J14" s="567">
        <v>1.03</v>
      </c>
    </row>
    <row r="15" spans="1:11" s="5" customFormat="1" ht="12.75" x14ac:dyDescent="0.2">
      <c r="A15" s="512">
        <v>5059</v>
      </c>
      <c r="B15" s="518" t="s">
        <v>199</v>
      </c>
      <c r="C15" s="518" t="s">
        <v>223</v>
      </c>
      <c r="D15" s="518" t="s">
        <v>181</v>
      </c>
      <c r="E15" s="314" t="s">
        <v>437</v>
      </c>
      <c r="F15" s="567">
        <v>1019.74</v>
      </c>
      <c r="G15" s="567">
        <v>962.51</v>
      </c>
      <c r="H15" s="567">
        <v>57.23</v>
      </c>
      <c r="I15" s="568">
        <v>5.94</v>
      </c>
      <c r="J15" s="567">
        <v>0.96</v>
      </c>
    </row>
    <row r="16" spans="1:11" s="5" customFormat="1" ht="12.75" x14ac:dyDescent="0.2">
      <c r="A16" s="512">
        <v>5069</v>
      </c>
      <c r="B16" s="518" t="s">
        <v>199</v>
      </c>
      <c r="C16" s="518" t="s">
        <v>203</v>
      </c>
      <c r="D16" s="518" t="s">
        <v>181</v>
      </c>
      <c r="E16" s="314" t="s">
        <v>203</v>
      </c>
      <c r="F16" s="567">
        <v>180.13</v>
      </c>
      <c r="G16" s="567">
        <v>116</v>
      </c>
      <c r="H16" s="567">
        <v>64.13</v>
      </c>
      <c r="I16" s="568">
        <v>55.28</v>
      </c>
      <c r="J16" s="567">
        <v>7.61</v>
      </c>
    </row>
    <row r="17" spans="1:10" s="5" customFormat="1" ht="25.5" x14ac:dyDescent="0.2">
      <c r="A17" s="512">
        <v>5074</v>
      </c>
      <c r="B17" s="518" t="s">
        <v>199</v>
      </c>
      <c r="C17" s="518" t="s">
        <v>361</v>
      </c>
      <c r="D17" s="518" t="s">
        <v>181</v>
      </c>
      <c r="E17" s="314" t="s">
        <v>438</v>
      </c>
      <c r="F17" s="567">
        <v>2770.12</v>
      </c>
      <c r="G17" s="567">
        <v>2498.94</v>
      </c>
      <c r="H17" s="567">
        <v>271.18</v>
      </c>
      <c r="I17" s="568">
        <v>10.85</v>
      </c>
      <c r="J17" s="567">
        <v>1.73</v>
      </c>
    </row>
    <row r="18" spans="1:10" s="5" customFormat="1" ht="12.75" x14ac:dyDescent="0.2">
      <c r="A18" s="512">
        <v>5077</v>
      </c>
      <c r="B18" s="518" t="s">
        <v>199</v>
      </c>
      <c r="C18" s="518" t="s">
        <v>204</v>
      </c>
      <c r="D18" s="518" t="s">
        <v>181</v>
      </c>
      <c r="E18" s="314" t="s">
        <v>204</v>
      </c>
      <c r="F18" s="567">
        <v>525.03</v>
      </c>
      <c r="G18" s="567">
        <v>492.1</v>
      </c>
      <c r="H18" s="567">
        <v>32.93</v>
      </c>
      <c r="I18" s="568">
        <v>6.69</v>
      </c>
      <c r="J18" s="567">
        <v>1.08</v>
      </c>
    </row>
    <row r="19" spans="1:10" s="569" customFormat="1" ht="12.75" x14ac:dyDescent="0.2">
      <c r="A19" s="512">
        <v>5080</v>
      </c>
      <c r="B19" s="518" t="s">
        <v>199</v>
      </c>
      <c r="C19" s="518" t="s">
        <v>362</v>
      </c>
      <c r="D19" s="518" t="s">
        <v>181</v>
      </c>
      <c r="E19" s="314" t="s">
        <v>439</v>
      </c>
      <c r="F19" s="567">
        <v>3047.17</v>
      </c>
      <c r="G19" s="567">
        <v>2861.04</v>
      </c>
      <c r="H19" s="567">
        <v>186.13</v>
      </c>
      <c r="I19" s="568">
        <v>6.5</v>
      </c>
      <c r="J19" s="567">
        <v>1.05</v>
      </c>
    </row>
    <row r="20" spans="1:10" s="569" customFormat="1" ht="12.75" x14ac:dyDescent="0.2">
      <c r="A20" s="512">
        <v>5081</v>
      </c>
      <c r="B20" s="518" t="s">
        <v>199</v>
      </c>
      <c r="C20" s="518" t="s">
        <v>208</v>
      </c>
      <c r="D20" s="518" t="s">
        <v>181</v>
      </c>
      <c r="E20" s="314" t="s">
        <v>208</v>
      </c>
      <c r="F20" s="567">
        <v>308.98</v>
      </c>
      <c r="G20" s="567">
        <v>281.25</v>
      </c>
      <c r="H20" s="567">
        <v>27.73</v>
      </c>
      <c r="I20" s="568">
        <v>9.85</v>
      </c>
      <c r="J20" s="567">
        <v>1.57</v>
      </c>
    </row>
    <row r="21" spans="1:10" s="569" customFormat="1" ht="12.75" x14ac:dyDescent="0.2">
      <c r="A21" s="512">
        <v>5082</v>
      </c>
      <c r="B21" s="518" t="s">
        <v>199</v>
      </c>
      <c r="C21" s="518" t="s">
        <v>219</v>
      </c>
      <c r="D21" s="518" t="s">
        <v>181</v>
      </c>
      <c r="E21" s="314" t="s">
        <v>219</v>
      </c>
      <c r="F21" s="567">
        <v>1070.75</v>
      </c>
      <c r="G21" s="567">
        <v>982.18</v>
      </c>
      <c r="H21" s="567">
        <v>88.57</v>
      </c>
      <c r="I21" s="568">
        <v>9.01</v>
      </c>
      <c r="J21" s="567">
        <v>1.44</v>
      </c>
    </row>
    <row r="22" spans="1:10" s="569" customFormat="1" ht="12.75" x14ac:dyDescent="0.2">
      <c r="A22" s="512">
        <v>5091</v>
      </c>
      <c r="B22" s="518" t="s">
        <v>199</v>
      </c>
      <c r="C22" s="518" t="s">
        <v>217</v>
      </c>
      <c r="D22" s="518" t="s">
        <v>181</v>
      </c>
      <c r="E22" s="314" t="s">
        <v>217</v>
      </c>
      <c r="F22" s="567">
        <v>808.16</v>
      </c>
      <c r="G22" s="567">
        <v>635.25</v>
      </c>
      <c r="H22" s="567">
        <v>172.91</v>
      </c>
      <c r="I22" s="568">
        <v>27.21</v>
      </c>
      <c r="J22" s="567">
        <v>4.09</v>
      </c>
    </row>
    <row r="23" spans="1:10" s="569" customFormat="1" ht="12.75" x14ac:dyDescent="0.2">
      <c r="A23" s="512">
        <v>6089</v>
      </c>
      <c r="B23" s="518" t="s">
        <v>225</v>
      </c>
      <c r="C23" s="518" t="s">
        <v>363</v>
      </c>
      <c r="D23" s="518" t="s">
        <v>181</v>
      </c>
      <c r="E23" s="314" t="s">
        <v>440</v>
      </c>
      <c r="F23" s="567">
        <v>5392.17</v>
      </c>
      <c r="G23" s="567">
        <v>4370.1099999999997</v>
      </c>
      <c r="H23" s="567">
        <v>1022.07</v>
      </c>
      <c r="I23" s="568">
        <v>23.38</v>
      </c>
      <c r="J23" s="567">
        <v>3.56</v>
      </c>
    </row>
    <row r="24" spans="1:10" s="569" customFormat="1" ht="12.75" x14ac:dyDescent="0.2">
      <c r="A24" s="512">
        <v>6092</v>
      </c>
      <c r="B24" s="518" t="s">
        <v>225</v>
      </c>
      <c r="C24" s="518" t="s">
        <v>230</v>
      </c>
      <c r="D24" s="518" t="s">
        <v>181</v>
      </c>
      <c r="E24" s="314" t="s">
        <v>230</v>
      </c>
      <c r="F24" s="567">
        <v>798.24</v>
      </c>
      <c r="G24" s="567">
        <v>629.09</v>
      </c>
      <c r="H24" s="567">
        <v>169.15</v>
      </c>
      <c r="I24" s="568">
        <v>26.88</v>
      </c>
      <c r="J24" s="567">
        <v>4.04</v>
      </c>
    </row>
    <row r="25" spans="1:10" s="569" customFormat="1" ht="12.75" x14ac:dyDescent="0.2">
      <c r="A25" s="512">
        <v>6099</v>
      </c>
      <c r="B25" s="518" t="s">
        <v>225</v>
      </c>
      <c r="C25" s="518" t="s">
        <v>232</v>
      </c>
      <c r="D25" s="518" t="s">
        <v>181</v>
      </c>
      <c r="E25" s="314" t="s">
        <v>232</v>
      </c>
      <c r="F25" s="567">
        <v>1147.5899999999999</v>
      </c>
      <c r="G25" s="567">
        <v>1005.61</v>
      </c>
      <c r="H25" s="567">
        <v>141.97999999999999</v>
      </c>
      <c r="I25" s="568">
        <v>14.11</v>
      </c>
      <c r="J25" s="567">
        <v>2.2200000000000002</v>
      </c>
    </row>
    <row r="26" spans="1:10" s="569" customFormat="1" ht="12.75" x14ac:dyDescent="0.2">
      <c r="A26" s="512">
        <v>7016</v>
      </c>
      <c r="B26" s="518" t="s">
        <v>233</v>
      </c>
      <c r="C26" s="518" t="s">
        <v>236</v>
      </c>
      <c r="D26" s="518" t="s">
        <v>181</v>
      </c>
      <c r="E26" s="314" t="s">
        <v>236</v>
      </c>
      <c r="F26" s="567">
        <v>543.41999999999996</v>
      </c>
      <c r="G26" s="567">
        <v>447.29</v>
      </c>
      <c r="H26" s="567">
        <v>96.13</v>
      </c>
      <c r="I26" s="568">
        <v>21.49</v>
      </c>
      <c r="J26" s="567">
        <v>3.29</v>
      </c>
    </row>
    <row r="27" spans="1:10" s="569" customFormat="1" ht="12.75" x14ac:dyDescent="0.2">
      <c r="A27" s="512">
        <v>7024</v>
      </c>
      <c r="B27" s="518" t="s">
        <v>233</v>
      </c>
      <c r="C27" s="518" t="s">
        <v>237</v>
      </c>
      <c r="D27" s="518" t="s">
        <v>181</v>
      </c>
      <c r="E27" s="314" t="s">
        <v>237</v>
      </c>
      <c r="F27" s="567">
        <v>2591.9899999999998</v>
      </c>
      <c r="G27" s="567">
        <v>1983.48</v>
      </c>
      <c r="H27" s="567">
        <v>608.5</v>
      </c>
      <c r="I27" s="568">
        <v>30.67</v>
      </c>
      <c r="J27" s="567">
        <v>4.5599999999999996</v>
      </c>
    </row>
    <row r="28" spans="1:10" s="569" customFormat="1" ht="12.75" x14ac:dyDescent="0.2">
      <c r="A28" s="512">
        <v>7055</v>
      </c>
      <c r="B28" s="518" t="s">
        <v>233</v>
      </c>
      <c r="C28" s="518" t="s">
        <v>241</v>
      </c>
      <c r="D28" s="518" t="s">
        <v>181</v>
      </c>
      <c r="E28" s="314" t="s">
        <v>241</v>
      </c>
      <c r="F28" s="567">
        <v>1305.1600000000001</v>
      </c>
      <c r="G28" s="567">
        <v>1182.17</v>
      </c>
      <c r="H28" s="567">
        <v>122.99</v>
      </c>
      <c r="I28" s="568">
        <v>10.4</v>
      </c>
      <c r="J28" s="567">
        <v>1.66</v>
      </c>
    </row>
    <row r="29" spans="1:10" s="569" customFormat="1" ht="25.5" x14ac:dyDescent="0.2">
      <c r="A29" s="512">
        <v>7066</v>
      </c>
      <c r="B29" s="518" t="s">
        <v>233</v>
      </c>
      <c r="C29" s="518" t="s">
        <v>233</v>
      </c>
      <c r="D29" s="518" t="s">
        <v>181</v>
      </c>
      <c r="E29" s="314" t="s">
        <v>441</v>
      </c>
      <c r="F29" s="567">
        <v>164.37</v>
      </c>
      <c r="G29" s="567">
        <v>141.43</v>
      </c>
      <c r="H29" s="567">
        <v>22.94</v>
      </c>
      <c r="I29" s="568">
        <v>16.21</v>
      </c>
      <c r="J29" s="567">
        <v>2.5299999999999998</v>
      </c>
    </row>
    <row r="30" spans="1:10" s="569" customFormat="1" ht="12.75" x14ac:dyDescent="0.2">
      <c r="A30" s="512">
        <v>7089</v>
      </c>
      <c r="B30" s="518" t="s">
        <v>233</v>
      </c>
      <c r="C30" s="518" t="s">
        <v>239</v>
      </c>
      <c r="D30" s="518" t="s">
        <v>181</v>
      </c>
      <c r="E30" s="314" t="s">
        <v>239</v>
      </c>
      <c r="F30" s="567">
        <v>94.01</v>
      </c>
      <c r="G30" s="567">
        <v>71.67</v>
      </c>
      <c r="H30" s="567">
        <v>22.34</v>
      </c>
      <c r="I30" s="568">
        <v>31.16</v>
      </c>
      <c r="J30" s="567">
        <v>4.62</v>
      </c>
    </row>
    <row r="31" spans="1:10" s="569" customFormat="1" ht="12.75" x14ac:dyDescent="0.2">
      <c r="A31" s="512">
        <v>7091</v>
      </c>
      <c r="B31" s="518" t="s">
        <v>233</v>
      </c>
      <c r="C31" s="518" t="s">
        <v>240</v>
      </c>
      <c r="D31" s="518" t="s">
        <v>181</v>
      </c>
      <c r="E31" s="314" t="s">
        <v>240</v>
      </c>
      <c r="F31" s="567">
        <v>144.49</v>
      </c>
      <c r="G31" s="567">
        <v>126.23</v>
      </c>
      <c r="H31" s="567">
        <v>18.260000000000002</v>
      </c>
      <c r="I31" s="568">
        <v>14.46</v>
      </c>
      <c r="J31" s="567">
        <v>2.27</v>
      </c>
    </row>
    <row r="32" spans="1:10" s="569" customFormat="1" ht="12.75" x14ac:dyDescent="0.2">
      <c r="A32" s="512">
        <v>7110</v>
      </c>
      <c r="B32" s="518" t="s">
        <v>233</v>
      </c>
      <c r="C32" s="518" t="s">
        <v>364</v>
      </c>
      <c r="D32" s="518" t="s">
        <v>181</v>
      </c>
      <c r="E32" s="314" t="s">
        <v>442</v>
      </c>
      <c r="F32" s="567">
        <v>4064.69</v>
      </c>
      <c r="G32" s="567">
        <v>3425.45</v>
      </c>
      <c r="H32" s="567">
        <v>639.23</v>
      </c>
      <c r="I32" s="568">
        <v>18.66</v>
      </c>
      <c r="J32" s="567">
        <v>2.89</v>
      </c>
    </row>
    <row r="33" spans="1:10" s="569" customFormat="1" ht="25.5" x14ac:dyDescent="0.2">
      <c r="A33" s="512">
        <v>8025</v>
      </c>
      <c r="B33" s="518" t="s">
        <v>242</v>
      </c>
      <c r="C33" s="518" t="s">
        <v>244</v>
      </c>
      <c r="D33" s="518" t="s">
        <v>244</v>
      </c>
      <c r="E33" s="314" t="s">
        <v>443</v>
      </c>
      <c r="F33" s="567">
        <v>14210.46</v>
      </c>
      <c r="G33" s="567">
        <v>12710.35</v>
      </c>
      <c r="H33" s="567">
        <v>1500.11</v>
      </c>
      <c r="I33" s="568">
        <v>11.8</v>
      </c>
      <c r="J33" s="567">
        <v>1.87</v>
      </c>
    </row>
    <row r="34" spans="1:10" s="569" customFormat="1" ht="12.75" x14ac:dyDescent="0.2">
      <c r="A34" s="512">
        <v>8026</v>
      </c>
      <c r="B34" s="518" t="s">
        <v>242</v>
      </c>
      <c r="C34" s="518" t="s">
        <v>247</v>
      </c>
      <c r="D34" s="518" t="s">
        <v>181</v>
      </c>
      <c r="E34" s="314" t="s">
        <v>247</v>
      </c>
      <c r="F34" s="567">
        <v>318.10000000000002</v>
      </c>
      <c r="G34" s="567">
        <v>238.14</v>
      </c>
      <c r="H34" s="567">
        <v>79.97</v>
      </c>
      <c r="I34" s="568">
        <v>33.58</v>
      </c>
      <c r="J34" s="567">
        <v>4.9400000000000004</v>
      </c>
    </row>
    <row r="35" spans="1:10" s="569" customFormat="1" ht="12.75" x14ac:dyDescent="0.2">
      <c r="A35" s="512">
        <v>8036</v>
      </c>
      <c r="B35" s="518" t="s">
        <v>242</v>
      </c>
      <c r="C35" s="518" t="s">
        <v>256</v>
      </c>
      <c r="D35" s="518" t="s">
        <v>181</v>
      </c>
      <c r="E35" s="314" t="s">
        <v>256</v>
      </c>
      <c r="F35" s="567">
        <v>2637.28</v>
      </c>
      <c r="G35" s="567">
        <v>1767.51</v>
      </c>
      <c r="H35" s="567">
        <v>869.76</v>
      </c>
      <c r="I35" s="568">
        <v>49.2</v>
      </c>
      <c r="J35" s="567">
        <v>6.89</v>
      </c>
    </row>
    <row r="36" spans="1:10" s="569" customFormat="1" ht="12.75" x14ac:dyDescent="0.2">
      <c r="A36" s="512">
        <v>8037</v>
      </c>
      <c r="B36" s="518" t="s">
        <v>242</v>
      </c>
      <c r="C36" s="518" t="s">
        <v>248</v>
      </c>
      <c r="D36" s="518" t="s">
        <v>181</v>
      </c>
      <c r="E36" s="314" t="s">
        <v>248</v>
      </c>
      <c r="F36" s="567">
        <v>609.95000000000005</v>
      </c>
      <c r="G36" s="567">
        <v>600.1</v>
      </c>
      <c r="H36" s="567">
        <v>9.85</v>
      </c>
      <c r="I36" s="568">
        <v>1.64</v>
      </c>
      <c r="J36" s="567">
        <v>0.27</v>
      </c>
    </row>
    <row r="37" spans="1:10" s="569" customFormat="1" ht="12.75" x14ac:dyDescent="0.2">
      <c r="A37" s="512">
        <v>8042</v>
      </c>
      <c r="B37" s="518" t="s">
        <v>242</v>
      </c>
      <c r="C37" s="518" t="s">
        <v>257</v>
      </c>
      <c r="D37" s="518" t="s">
        <v>181</v>
      </c>
      <c r="E37" s="314" t="s">
        <v>257</v>
      </c>
      <c r="F37" s="567">
        <v>662.51</v>
      </c>
      <c r="G37" s="567">
        <v>633.76</v>
      </c>
      <c r="H37" s="567">
        <v>28.74</v>
      </c>
      <c r="I37" s="568">
        <v>4.53</v>
      </c>
      <c r="J37" s="567">
        <v>0.74</v>
      </c>
    </row>
    <row r="38" spans="1:10" s="569" customFormat="1" ht="12.75" x14ac:dyDescent="0.2">
      <c r="A38" s="512">
        <v>8068</v>
      </c>
      <c r="B38" s="518" t="s">
        <v>242</v>
      </c>
      <c r="C38" s="518" t="s">
        <v>251</v>
      </c>
      <c r="D38" s="518" t="s">
        <v>181</v>
      </c>
      <c r="E38" s="314" t="s">
        <v>251</v>
      </c>
      <c r="F38" s="567">
        <v>205.67</v>
      </c>
      <c r="G38" s="567">
        <v>169.59</v>
      </c>
      <c r="H38" s="567">
        <v>36.08</v>
      </c>
      <c r="I38" s="568">
        <v>21.27</v>
      </c>
      <c r="J38" s="567">
        <v>3.26</v>
      </c>
    </row>
    <row r="39" spans="1:10" s="569" customFormat="1" ht="12.75" x14ac:dyDescent="0.2">
      <c r="A39" s="512">
        <v>8072</v>
      </c>
      <c r="B39" s="518" t="s">
        <v>242</v>
      </c>
      <c r="C39" s="518" t="s">
        <v>253</v>
      </c>
      <c r="D39" s="518" t="s">
        <v>181</v>
      </c>
      <c r="E39" s="314" t="s">
        <v>253</v>
      </c>
      <c r="F39" s="567">
        <v>744.49</v>
      </c>
      <c r="G39" s="567">
        <v>701.6</v>
      </c>
      <c r="H39" s="567">
        <v>42.89</v>
      </c>
      <c r="I39" s="568">
        <v>6.11</v>
      </c>
      <c r="J39" s="567">
        <v>0.99</v>
      </c>
    </row>
    <row r="40" spans="1:10" s="569" customFormat="1" ht="12.75" x14ac:dyDescent="0.2">
      <c r="A40" s="512">
        <v>9001</v>
      </c>
      <c r="B40" s="518" t="s">
        <v>366</v>
      </c>
      <c r="C40" s="518" t="s">
        <v>265</v>
      </c>
      <c r="D40" s="518" t="s">
        <v>181</v>
      </c>
      <c r="E40" s="314" t="s">
        <v>265</v>
      </c>
      <c r="F40" s="567">
        <v>1055.42</v>
      </c>
      <c r="G40" s="567">
        <v>981.54</v>
      </c>
      <c r="H40" s="567">
        <v>73.88</v>
      </c>
      <c r="I40" s="568">
        <v>7.52</v>
      </c>
      <c r="J40" s="567">
        <v>1.21</v>
      </c>
    </row>
    <row r="41" spans="1:10" s="569" customFormat="1" ht="12.75" x14ac:dyDescent="0.2">
      <c r="A41" s="512">
        <v>9068</v>
      </c>
      <c r="B41" s="518" t="s">
        <v>366</v>
      </c>
      <c r="C41" s="518" t="s">
        <v>367</v>
      </c>
      <c r="D41" s="518" t="s">
        <v>181</v>
      </c>
      <c r="E41" s="314" t="s">
        <v>444</v>
      </c>
      <c r="F41" s="567">
        <v>4449.26</v>
      </c>
      <c r="G41" s="567">
        <v>4005.82</v>
      </c>
      <c r="H41" s="567">
        <v>443.44</v>
      </c>
      <c r="I41" s="568">
        <v>11.06</v>
      </c>
      <c r="J41" s="567">
        <v>1.76</v>
      </c>
    </row>
    <row r="42" spans="1:10" s="569" customFormat="1" ht="12.75" x14ac:dyDescent="0.2">
      <c r="A42" s="512">
        <v>9081</v>
      </c>
      <c r="B42" s="518" t="s">
        <v>366</v>
      </c>
      <c r="C42" s="518" t="s">
        <v>263</v>
      </c>
      <c r="D42" s="518" t="s">
        <v>181</v>
      </c>
      <c r="E42" s="314" t="s">
        <v>263</v>
      </c>
      <c r="F42" s="567">
        <v>587.66</v>
      </c>
      <c r="G42" s="567">
        <v>555.32000000000005</v>
      </c>
      <c r="H42" s="567">
        <v>32.35</v>
      </c>
      <c r="I42" s="568">
        <v>5.82</v>
      </c>
      <c r="J42" s="567">
        <v>0.94</v>
      </c>
    </row>
    <row r="43" spans="1:10" s="569" customFormat="1" ht="12.75" x14ac:dyDescent="0.2">
      <c r="A43" s="512">
        <v>10010</v>
      </c>
      <c r="B43" s="518" t="s">
        <v>266</v>
      </c>
      <c r="C43" s="518" t="s">
        <v>272</v>
      </c>
      <c r="D43" s="518" t="s">
        <v>181</v>
      </c>
      <c r="E43" s="314" t="s">
        <v>272</v>
      </c>
      <c r="F43" s="567">
        <v>650.5</v>
      </c>
      <c r="G43" s="567">
        <v>524.39</v>
      </c>
      <c r="H43" s="567">
        <v>126.11</v>
      </c>
      <c r="I43" s="568">
        <v>24.04</v>
      </c>
      <c r="J43" s="567">
        <v>3.65</v>
      </c>
    </row>
    <row r="44" spans="1:10" s="569" customFormat="1" ht="12.75" x14ac:dyDescent="0.2">
      <c r="A44" s="512">
        <v>10039</v>
      </c>
      <c r="B44" s="518" t="s">
        <v>266</v>
      </c>
      <c r="C44" s="518" t="s">
        <v>273</v>
      </c>
      <c r="D44" s="518" t="s">
        <v>181</v>
      </c>
      <c r="E44" s="314" t="s">
        <v>273</v>
      </c>
      <c r="F44" s="567">
        <v>2608.7199999999998</v>
      </c>
      <c r="G44" s="567">
        <v>2341.0100000000002</v>
      </c>
      <c r="H44" s="567">
        <v>267.70999999999998</v>
      </c>
      <c r="I44" s="568">
        <v>11.43</v>
      </c>
      <c r="J44" s="567">
        <v>1.82</v>
      </c>
    </row>
    <row r="45" spans="1:10" s="569" customFormat="1" ht="12.75" x14ac:dyDescent="0.2">
      <c r="A45" s="512">
        <v>10048</v>
      </c>
      <c r="B45" s="518" t="s">
        <v>266</v>
      </c>
      <c r="C45" s="518" t="s">
        <v>269</v>
      </c>
      <c r="D45" s="518" t="s">
        <v>181</v>
      </c>
      <c r="E45" s="314" t="s">
        <v>269</v>
      </c>
      <c r="F45" s="567">
        <v>3193.53</v>
      </c>
      <c r="G45" s="567">
        <v>2619.62</v>
      </c>
      <c r="H45" s="567">
        <v>573.91</v>
      </c>
      <c r="I45" s="568">
        <v>21.9</v>
      </c>
      <c r="J45" s="567">
        <v>3.35</v>
      </c>
    </row>
    <row r="46" spans="1:10" s="569" customFormat="1" ht="12.75" x14ac:dyDescent="0.2">
      <c r="A46" s="512">
        <v>10051</v>
      </c>
      <c r="B46" s="518" t="s">
        <v>266</v>
      </c>
      <c r="C46" s="518" t="s">
        <v>270</v>
      </c>
      <c r="D46" s="518" t="s">
        <v>181</v>
      </c>
      <c r="E46" s="314" t="s">
        <v>270</v>
      </c>
      <c r="F46" s="567">
        <v>888.14</v>
      </c>
      <c r="G46" s="567">
        <v>570.88</v>
      </c>
      <c r="H46" s="567">
        <v>317.26</v>
      </c>
      <c r="I46" s="568">
        <v>55.57</v>
      </c>
      <c r="J46" s="567">
        <v>7.64</v>
      </c>
    </row>
    <row r="47" spans="1:10" s="569" customFormat="1" ht="12.75" x14ac:dyDescent="0.2">
      <c r="A47" s="512">
        <v>11007</v>
      </c>
      <c r="B47" s="518" t="s">
        <v>274</v>
      </c>
      <c r="C47" s="518" t="s">
        <v>275</v>
      </c>
      <c r="D47" s="518" t="s">
        <v>181</v>
      </c>
      <c r="E47" s="314" t="s">
        <v>275</v>
      </c>
      <c r="F47" s="567">
        <v>931.14</v>
      </c>
      <c r="G47" s="567">
        <v>805.43</v>
      </c>
      <c r="H47" s="567">
        <v>125.71</v>
      </c>
      <c r="I47" s="568">
        <v>15.6</v>
      </c>
      <c r="J47" s="567">
        <v>2.44</v>
      </c>
    </row>
    <row r="48" spans="1:10" s="569" customFormat="1" ht="12.75" x14ac:dyDescent="0.2">
      <c r="A48" s="512">
        <v>12011</v>
      </c>
      <c r="B48" s="518" t="s">
        <v>276</v>
      </c>
      <c r="C48" s="518" t="s">
        <v>277</v>
      </c>
      <c r="D48" s="518" t="s">
        <v>181</v>
      </c>
      <c r="E48" s="314" t="s">
        <v>277</v>
      </c>
      <c r="F48" s="567">
        <v>2608.46</v>
      </c>
      <c r="G48" s="567">
        <v>2326.7199999999998</v>
      </c>
      <c r="H48" s="567">
        <v>281.74</v>
      </c>
      <c r="I48" s="568">
        <v>12.1</v>
      </c>
      <c r="J48" s="567">
        <v>1.92</v>
      </c>
    </row>
    <row r="49" spans="1:10" s="569" customFormat="1" ht="25.5" x14ac:dyDescent="0.2">
      <c r="A49" s="512">
        <v>13004</v>
      </c>
      <c r="B49" s="518" t="s">
        <v>278</v>
      </c>
      <c r="C49" s="518" t="s">
        <v>368</v>
      </c>
      <c r="D49" s="518" t="s">
        <v>181</v>
      </c>
      <c r="E49" s="314" t="s">
        <v>445</v>
      </c>
      <c r="F49" s="567">
        <v>722.64</v>
      </c>
      <c r="G49" s="567">
        <v>346.43</v>
      </c>
      <c r="H49" s="567">
        <v>376.21</v>
      </c>
      <c r="I49" s="568">
        <v>108.59</v>
      </c>
      <c r="J49" s="567">
        <v>13.03</v>
      </c>
    </row>
    <row r="50" spans="1:10" s="569" customFormat="1" ht="12.75" x14ac:dyDescent="0.2">
      <c r="A50" s="512">
        <v>13007</v>
      </c>
      <c r="B50" s="518" t="s">
        <v>278</v>
      </c>
      <c r="C50" s="518" t="s">
        <v>369</v>
      </c>
      <c r="D50" s="518" t="s">
        <v>181</v>
      </c>
      <c r="E50" s="314" t="s">
        <v>446</v>
      </c>
      <c r="F50" s="567">
        <v>2961.54</v>
      </c>
      <c r="G50" s="567">
        <v>2318.12</v>
      </c>
      <c r="H50" s="567">
        <v>643.41999999999996</v>
      </c>
      <c r="I50" s="568">
        <v>27.75</v>
      </c>
      <c r="J50" s="567">
        <v>4.16</v>
      </c>
    </row>
    <row r="51" spans="1:10" s="569" customFormat="1" ht="25.5" x14ac:dyDescent="0.2">
      <c r="A51" s="512">
        <v>13016</v>
      </c>
      <c r="B51" s="518" t="s">
        <v>278</v>
      </c>
      <c r="C51" s="518" t="s">
        <v>317</v>
      </c>
      <c r="D51" s="518" t="s">
        <v>181</v>
      </c>
      <c r="E51" s="314" t="s">
        <v>447</v>
      </c>
      <c r="F51" s="567">
        <v>787.44</v>
      </c>
      <c r="G51" s="567">
        <v>673.65</v>
      </c>
      <c r="H51" s="567">
        <v>113.78</v>
      </c>
      <c r="I51" s="568">
        <v>16.89</v>
      </c>
      <c r="J51" s="567">
        <v>2.63</v>
      </c>
    </row>
    <row r="52" spans="1:10" s="569" customFormat="1" ht="12.75" x14ac:dyDescent="0.2">
      <c r="A52" s="512">
        <v>13022</v>
      </c>
      <c r="B52" s="518" t="s">
        <v>278</v>
      </c>
      <c r="C52" s="518" t="s">
        <v>327</v>
      </c>
      <c r="D52" s="518" t="s">
        <v>181</v>
      </c>
      <c r="E52" s="314" t="s">
        <v>327</v>
      </c>
      <c r="F52" s="567">
        <v>767.18</v>
      </c>
      <c r="G52" s="567">
        <v>658.52</v>
      </c>
      <c r="H52" s="567">
        <v>108.67</v>
      </c>
      <c r="I52" s="568">
        <v>16.5</v>
      </c>
      <c r="J52" s="567">
        <v>2.57</v>
      </c>
    </row>
    <row r="53" spans="1:10" s="569" customFormat="1" ht="178.5" x14ac:dyDescent="0.2">
      <c r="A53" s="512">
        <v>13029</v>
      </c>
      <c r="B53" s="518" t="s">
        <v>278</v>
      </c>
      <c r="C53" s="518" t="s">
        <v>280</v>
      </c>
      <c r="D53" s="518" t="s">
        <v>280</v>
      </c>
      <c r="E53" s="314" t="s">
        <v>448</v>
      </c>
      <c r="F53" s="567">
        <v>78252.17</v>
      </c>
      <c r="G53" s="567">
        <v>72336.94</v>
      </c>
      <c r="H53" s="567">
        <v>5915.23</v>
      </c>
      <c r="I53" s="568">
        <v>8.17</v>
      </c>
      <c r="J53" s="567">
        <v>1.31</v>
      </c>
    </row>
    <row r="54" spans="1:10" s="569" customFormat="1" ht="12.75" x14ac:dyDescent="0.2">
      <c r="A54" s="512">
        <v>13033</v>
      </c>
      <c r="B54" s="518" t="s">
        <v>278</v>
      </c>
      <c r="C54" s="518" t="s">
        <v>328</v>
      </c>
      <c r="D54" s="518" t="s">
        <v>181</v>
      </c>
      <c r="E54" s="314" t="s">
        <v>328</v>
      </c>
      <c r="F54" s="567">
        <v>564.79999999999995</v>
      </c>
      <c r="G54" s="567">
        <v>416.2</v>
      </c>
      <c r="H54" s="567">
        <v>148.6</v>
      </c>
      <c r="I54" s="568">
        <v>35.700000000000003</v>
      </c>
      <c r="J54" s="567">
        <v>5.22</v>
      </c>
    </row>
    <row r="55" spans="1:10" s="569" customFormat="1" ht="25.5" x14ac:dyDescent="0.2">
      <c r="A55" s="512">
        <v>13038</v>
      </c>
      <c r="B55" s="518" t="s">
        <v>278</v>
      </c>
      <c r="C55" s="518" t="s">
        <v>318</v>
      </c>
      <c r="D55" s="518" t="s">
        <v>181</v>
      </c>
      <c r="E55" s="314" t="s">
        <v>449</v>
      </c>
      <c r="F55" s="567">
        <v>661.72</v>
      </c>
      <c r="G55" s="567">
        <v>530.67999999999995</v>
      </c>
      <c r="H55" s="567">
        <v>131.04</v>
      </c>
      <c r="I55" s="568">
        <v>24.69</v>
      </c>
      <c r="J55" s="567">
        <v>3.74</v>
      </c>
    </row>
    <row r="56" spans="1:10" s="569" customFormat="1" ht="12.75" x14ac:dyDescent="0.2">
      <c r="A56" s="512">
        <v>13047</v>
      </c>
      <c r="B56" s="518" t="s">
        <v>278</v>
      </c>
      <c r="C56" s="518" t="s">
        <v>325</v>
      </c>
      <c r="D56" s="518" t="s">
        <v>181</v>
      </c>
      <c r="E56" s="314" t="s">
        <v>325</v>
      </c>
      <c r="F56" s="567">
        <v>1002.36</v>
      </c>
      <c r="G56" s="567">
        <v>848.13</v>
      </c>
      <c r="H56" s="567">
        <v>154.22</v>
      </c>
      <c r="I56" s="568">
        <v>18.18</v>
      </c>
      <c r="J56" s="567">
        <v>2.82</v>
      </c>
    </row>
    <row r="57" spans="1:10" s="569" customFormat="1" ht="12.75" x14ac:dyDescent="0.2">
      <c r="A57" s="512">
        <v>13051</v>
      </c>
      <c r="B57" s="518" t="s">
        <v>278</v>
      </c>
      <c r="C57" s="518" t="s">
        <v>314</v>
      </c>
      <c r="D57" s="518" t="s">
        <v>181</v>
      </c>
      <c r="E57" s="314" t="s">
        <v>314</v>
      </c>
      <c r="F57" s="567">
        <v>92.28</v>
      </c>
      <c r="G57" s="567">
        <v>91.03</v>
      </c>
      <c r="H57" s="567">
        <v>1.25</v>
      </c>
      <c r="I57" s="568">
        <v>1.37</v>
      </c>
      <c r="J57" s="567">
        <v>0.22</v>
      </c>
    </row>
    <row r="58" spans="1:10" s="569" customFormat="1" ht="12.75" x14ac:dyDescent="0.2">
      <c r="A58" s="512">
        <v>13059</v>
      </c>
      <c r="B58" s="518" t="s">
        <v>278</v>
      </c>
      <c r="C58" s="518" t="s">
        <v>315</v>
      </c>
      <c r="D58" s="518" t="s">
        <v>181</v>
      </c>
      <c r="E58" s="314" t="s">
        <v>315</v>
      </c>
      <c r="F58" s="567">
        <v>156.91999999999999</v>
      </c>
      <c r="G58" s="567">
        <v>139.9</v>
      </c>
      <c r="H58" s="567">
        <v>17.02</v>
      </c>
      <c r="I58" s="568">
        <v>12.16</v>
      </c>
      <c r="J58" s="567">
        <v>1.93</v>
      </c>
    </row>
    <row r="59" spans="1:10" s="569" customFormat="1" ht="12.75" x14ac:dyDescent="0.2">
      <c r="A59" s="512">
        <v>13072</v>
      </c>
      <c r="B59" s="518" t="s">
        <v>278</v>
      </c>
      <c r="C59" s="518" t="s">
        <v>319</v>
      </c>
      <c r="D59" s="518" t="s">
        <v>181</v>
      </c>
      <c r="E59" s="314" t="s">
        <v>319</v>
      </c>
      <c r="F59" s="567">
        <v>133.49</v>
      </c>
      <c r="G59" s="567">
        <v>124.86</v>
      </c>
      <c r="H59" s="567">
        <v>8.6300000000000008</v>
      </c>
      <c r="I59" s="568">
        <v>6.91</v>
      </c>
      <c r="J59" s="567">
        <v>1.1200000000000001</v>
      </c>
    </row>
    <row r="60" spans="1:10" s="569" customFormat="1" ht="12.75" x14ac:dyDescent="0.2">
      <c r="A60" s="512">
        <v>14039</v>
      </c>
      <c r="B60" s="518" t="s">
        <v>331</v>
      </c>
      <c r="C60" s="518" t="s">
        <v>332</v>
      </c>
      <c r="D60" s="518" t="s">
        <v>181</v>
      </c>
      <c r="E60" s="314" t="s">
        <v>332</v>
      </c>
      <c r="F60" s="567">
        <v>2552.34</v>
      </c>
      <c r="G60" s="567">
        <v>2152.4699999999998</v>
      </c>
      <c r="H60" s="567">
        <v>399.88</v>
      </c>
      <c r="I60" s="568">
        <v>18.57</v>
      </c>
      <c r="J60" s="567">
        <v>2.88</v>
      </c>
    </row>
    <row r="61" spans="1:10" s="569" customFormat="1" ht="12.75" x14ac:dyDescent="0.2">
      <c r="A61" s="512">
        <v>15002</v>
      </c>
      <c r="B61" s="518" t="s">
        <v>333</v>
      </c>
      <c r="C61" s="518" t="s">
        <v>334</v>
      </c>
      <c r="D61" s="518" t="s">
        <v>181</v>
      </c>
      <c r="E61" s="314" t="s">
        <v>334</v>
      </c>
      <c r="F61" s="567">
        <v>2906.53</v>
      </c>
      <c r="G61" s="567">
        <v>2397.4699999999998</v>
      </c>
      <c r="H61" s="567">
        <v>509.06</v>
      </c>
      <c r="I61" s="568">
        <v>21.23</v>
      </c>
      <c r="J61" s="567">
        <v>3.26</v>
      </c>
    </row>
    <row r="62" spans="1:10" s="569" customFormat="1" ht="12.75" x14ac:dyDescent="0.2">
      <c r="A62" s="512">
        <v>16006</v>
      </c>
      <c r="B62" s="518" t="s">
        <v>335</v>
      </c>
      <c r="C62" s="518" t="s">
        <v>365</v>
      </c>
      <c r="D62" s="518" t="s">
        <v>181</v>
      </c>
      <c r="E62" s="314" t="s">
        <v>365</v>
      </c>
      <c r="F62" s="567">
        <v>3118.44</v>
      </c>
      <c r="G62" s="567">
        <v>2686.59</v>
      </c>
      <c r="H62" s="567">
        <v>431.85</v>
      </c>
      <c r="I62" s="568">
        <v>16.07</v>
      </c>
      <c r="J62" s="567">
        <v>2.5099999999999998</v>
      </c>
    </row>
    <row r="63" spans="1:10" s="569" customFormat="1" ht="12.75" x14ac:dyDescent="0.2">
      <c r="A63" s="512">
        <v>16035</v>
      </c>
      <c r="B63" s="518" t="s">
        <v>335</v>
      </c>
      <c r="C63" s="518" t="s">
        <v>341</v>
      </c>
      <c r="D63" s="518" t="s">
        <v>181</v>
      </c>
      <c r="E63" s="314" t="s">
        <v>341</v>
      </c>
      <c r="F63" s="567">
        <v>647.15</v>
      </c>
      <c r="G63" s="567">
        <v>533.07000000000005</v>
      </c>
      <c r="H63" s="567">
        <v>114.07</v>
      </c>
      <c r="I63" s="568">
        <v>21.39</v>
      </c>
      <c r="J63" s="567">
        <v>3.28</v>
      </c>
    </row>
  </sheetData>
  <mergeCells count="1">
    <mergeCell ref="B1:J1"/>
  </mergeCells>
  <hyperlinks>
    <hyperlink ref="K1" location="INDICE!A1" display="INDICE" xr:uid="{00000000-0004-0000-0500-000000000000}"/>
    <hyperlink ref="K2" location="Matriz_Estadisticas!A1" display="ESTADÍSTICAS" xr:uid="{00000000-0004-0000-0500-000001000000}"/>
  </hyperlinks>
  <pageMargins left="0.7" right="0.7" top="0.75" bottom="0.75" header="0.3" footer="0.3"/>
  <pageSetup orientation="portrait" horizontalDpi="4294967293" verticalDpi="4294967293" r:id="rId1"/>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dimension ref="A1:J30"/>
  <sheetViews>
    <sheetView workbookViewId="0"/>
  </sheetViews>
  <sheetFormatPr baseColWidth="10" defaultColWidth="11.42578125" defaultRowHeight="15" x14ac:dyDescent="0.25"/>
  <cols>
    <col min="1" max="1" width="17.28515625" bestFit="1" customWidth="1"/>
    <col min="2" max="2" width="16.140625" style="402" bestFit="1" customWidth="1"/>
    <col min="3" max="3" width="26.85546875" bestFit="1" customWidth="1"/>
    <col min="4" max="4" width="11.5703125" bestFit="1" customWidth="1"/>
    <col min="5" max="5" width="23.28515625" style="13" customWidth="1"/>
    <col min="6" max="6" width="24.140625" bestFit="1" customWidth="1"/>
    <col min="7" max="7" width="32.140625" style="18" bestFit="1" customWidth="1"/>
    <col min="8" max="8" width="64.140625" style="18" bestFit="1" customWidth="1"/>
    <col min="9" max="9" width="19.85546875" bestFit="1" customWidth="1"/>
    <col min="10" max="10" width="13.140625" bestFit="1" customWidth="1"/>
  </cols>
  <sheetData>
    <row r="1" spans="1:10" x14ac:dyDescent="0.25">
      <c r="A1" s="124" t="s">
        <v>137</v>
      </c>
      <c r="B1" s="734" t="s">
        <v>1088</v>
      </c>
      <c r="C1" s="735"/>
      <c r="D1" s="735"/>
      <c r="E1" s="735"/>
      <c r="F1" s="735"/>
      <c r="G1" s="735"/>
      <c r="H1" s="736"/>
      <c r="I1" s="680" t="s">
        <v>1099</v>
      </c>
      <c r="J1" s="6" t="s">
        <v>144</v>
      </c>
    </row>
    <row r="2" spans="1:10" x14ac:dyDescent="0.25">
      <c r="A2" s="255" t="s">
        <v>174</v>
      </c>
      <c r="B2" s="255" t="s">
        <v>176</v>
      </c>
      <c r="C2" s="255" t="s">
        <v>177</v>
      </c>
      <c r="D2" s="255" t="s">
        <v>178</v>
      </c>
      <c r="E2" s="255" t="s">
        <v>1100</v>
      </c>
      <c r="F2" s="255" t="s">
        <v>1101</v>
      </c>
      <c r="G2" s="255" t="s">
        <v>1102</v>
      </c>
      <c r="H2" s="255" t="s">
        <v>1103</v>
      </c>
      <c r="I2" s="548">
        <v>100</v>
      </c>
      <c r="J2" s="6" t="s">
        <v>432</v>
      </c>
    </row>
    <row r="3" spans="1:10" s="5" customFormat="1" ht="12.75" x14ac:dyDescent="0.2">
      <c r="A3" s="179" t="s">
        <v>179</v>
      </c>
      <c r="B3" s="179" t="s">
        <v>181</v>
      </c>
      <c r="C3" s="392" t="s">
        <v>182</v>
      </c>
      <c r="D3" s="377">
        <v>1001</v>
      </c>
      <c r="E3" s="509">
        <v>2</v>
      </c>
      <c r="F3" s="509">
        <v>2</v>
      </c>
      <c r="G3" s="509">
        <v>4</v>
      </c>
      <c r="H3" s="510">
        <v>50</v>
      </c>
    </row>
    <row r="4" spans="1:10" s="5" customFormat="1" ht="12.75" x14ac:dyDescent="0.2">
      <c r="A4" s="179" t="s">
        <v>184</v>
      </c>
      <c r="B4" s="179" t="s">
        <v>181</v>
      </c>
      <c r="C4" s="392" t="s">
        <v>184</v>
      </c>
      <c r="D4" s="377">
        <v>2101</v>
      </c>
      <c r="E4" s="509">
        <v>5</v>
      </c>
      <c r="F4" s="509">
        <v>1</v>
      </c>
      <c r="G4" s="509">
        <v>6</v>
      </c>
      <c r="H4" s="510">
        <v>17</v>
      </c>
    </row>
    <row r="5" spans="1:10" s="5" customFormat="1" ht="12.75" x14ac:dyDescent="0.2">
      <c r="A5" s="179" t="s">
        <v>184</v>
      </c>
      <c r="B5" s="179" t="s">
        <v>181</v>
      </c>
      <c r="C5" s="392" t="s">
        <v>186</v>
      </c>
      <c r="D5" s="377">
        <v>2201</v>
      </c>
      <c r="E5" s="509">
        <v>0</v>
      </c>
      <c r="F5" s="509">
        <v>1</v>
      </c>
      <c r="G5" s="509">
        <v>1</v>
      </c>
      <c r="H5" s="510">
        <v>100</v>
      </c>
    </row>
    <row r="6" spans="1:10" s="5" customFormat="1" ht="12.75" x14ac:dyDescent="0.2">
      <c r="A6" s="179" t="s">
        <v>187</v>
      </c>
      <c r="B6" s="179" t="s">
        <v>181</v>
      </c>
      <c r="C6" s="392" t="s">
        <v>189</v>
      </c>
      <c r="D6" s="377">
        <v>3001</v>
      </c>
      <c r="E6" s="509">
        <v>4</v>
      </c>
      <c r="F6" s="509">
        <v>4</v>
      </c>
      <c r="G6" s="509">
        <v>8</v>
      </c>
      <c r="H6" s="510">
        <v>50</v>
      </c>
    </row>
    <row r="7" spans="1:10" s="5" customFormat="1" ht="12.75" x14ac:dyDescent="0.2">
      <c r="A7" s="179" t="s">
        <v>187</v>
      </c>
      <c r="B7" s="179" t="s">
        <v>181</v>
      </c>
      <c r="C7" s="387" t="s">
        <v>192</v>
      </c>
      <c r="D7" s="377">
        <v>3301</v>
      </c>
      <c r="E7" s="509">
        <v>3</v>
      </c>
      <c r="F7" s="509">
        <v>4</v>
      </c>
      <c r="G7" s="509">
        <v>7</v>
      </c>
      <c r="H7" s="510">
        <v>57</v>
      </c>
    </row>
    <row r="8" spans="1:10" s="5" customFormat="1" ht="12.75" x14ac:dyDescent="0.2">
      <c r="A8" s="179" t="s">
        <v>193</v>
      </c>
      <c r="B8" s="179" t="s">
        <v>181</v>
      </c>
      <c r="C8" s="392" t="s">
        <v>195</v>
      </c>
      <c r="D8" s="377">
        <v>4001</v>
      </c>
      <c r="E8" s="509">
        <v>0</v>
      </c>
      <c r="F8" s="509">
        <v>2</v>
      </c>
      <c r="G8" s="509">
        <v>2</v>
      </c>
      <c r="H8" s="510">
        <v>100</v>
      </c>
    </row>
    <row r="9" spans="1:10" s="5" customFormat="1" ht="12.75" x14ac:dyDescent="0.2">
      <c r="A9" s="179" t="s">
        <v>199</v>
      </c>
      <c r="B9" s="179" t="s">
        <v>200</v>
      </c>
      <c r="C9" s="392" t="s">
        <v>200</v>
      </c>
      <c r="D9" s="377">
        <v>5001</v>
      </c>
      <c r="E9" s="509">
        <v>1</v>
      </c>
      <c r="F9" s="509">
        <v>9</v>
      </c>
      <c r="G9" s="509">
        <v>10</v>
      </c>
      <c r="H9" s="510">
        <v>90</v>
      </c>
    </row>
    <row r="10" spans="1:10" s="5" customFormat="1" ht="12.75" x14ac:dyDescent="0.2">
      <c r="A10" s="392" t="s">
        <v>225</v>
      </c>
      <c r="B10" s="179" t="s">
        <v>181</v>
      </c>
      <c r="C10" s="392" t="s">
        <v>227</v>
      </c>
      <c r="D10" s="377">
        <v>6001</v>
      </c>
      <c r="E10" s="509">
        <v>2</v>
      </c>
      <c r="F10" s="509">
        <v>2</v>
      </c>
      <c r="G10" s="509">
        <v>4</v>
      </c>
      <c r="H10" s="510">
        <v>50</v>
      </c>
    </row>
    <row r="11" spans="1:10" s="5" customFormat="1" ht="12.75" x14ac:dyDescent="0.2">
      <c r="A11" s="392" t="s">
        <v>225</v>
      </c>
      <c r="B11" s="179" t="s">
        <v>181</v>
      </c>
      <c r="C11" s="387" t="s">
        <v>230</v>
      </c>
      <c r="D11" s="377">
        <v>6115</v>
      </c>
      <c r="E11" s="509">
        <v>1</v>
      </c>
      <c r="F11" s="509">
        <v>0</v>
      </c>
      <c r="G11" s="509">
        <v>1</v>
      </c>
      <c r="H11" s="510">
        <v>0</v>
      </c>
    </row>
    <row r="12" spans="1:10" s="5" customFormat="1" ht="12.75" x14ac:dyDescent="0.2">
      <c r="A12" s="392" t="s">
        <v>225</v>
      </c>
      <c r="B12" s="179" t="s">
        <v>181</v>
      </c>
      <c r="C12" s="387" t="s">
        <v>232</v>
      </c>
      <c r="D12" s="377">
        <v>6301</v>
      </c>
      <c r="E12" s="509">
        <v>1</v>
      </c>
      <c r="F12" s="509">
        <v>0</v>
      </c>
      <c r="G12" s="509">
        <v>1</v>
      </c>
      <c r="H12" s="510">
        <v>0</v>
      </c>
    </row>
    <row r="13" spans="1:10" s="5" customFormat="1" ht="12.75" x14ac:dyDescent="0.2">
      <c r="A13" s="179" t="s">
        <v>233</v>
      </c>
      <c r="B13" s="179" t="s">
        <v>181</v>
      </c>
      <c r="C13" s="392" t="s">
        <v>238</v>
      </c>
      <c r="D13" s="377">
        <v>7301</v>
      </c>
      <c r="E13" s="509">
        <v>1</v>
      </c>
      <c r="F13" s="509">
        <v>0</v>
      </c>
      <c r="G13" s="509">
        <v>1</v>
      </c>
      <c r="H13" s="510">
        <v>0</v>
      </c>
    </row>
    <row r="14" spans="1:10" s="5" customFormat="1" ht="12.75" x14ac:dyDescent="0.2">
      <c r="A14" s="179" t="s">
        <v>233</v>
      </c>
      <c r="B14" s="179" t="s">
        <v>181</v>
      </c>
      <c r="C14" s="387" t="s">
        <v>241</v>
      </c>
      <c r="D14" s="377">
        <v>7401</v>
      </c>
      <c r="E14" s="509">
        <v>1</v>
      </c>
      <c r="F14" s="509">
        <v>2</v>
      </c>
      <c r="G14" s="509">
        <v>3</v>
      </c>
      <c r="H14" s="510">
        <v>67</v>
      </c>
    </row>
    <row r="15" spans="1:10" s="5" customFormat="1" ht="12.75" x14ac:dyDescent="0.2">
      <c r="A15" s="179" t="s">
        <v>242</v>
      </c>
      <c r="B15" s="179" t="s">
        <v>244</v>
      </c>
      <c r="C15" s="392" t="s">
        <v>244</v>
      </c>
      <c r="D15" s="377">
        <v>8001</v>
      </c>
      <c r="E15" s="509">
        <v>1</v>
      </c>
      <c r="F15" s="509">
        <v>5</v>
      </c>
      <c r="G15" s="509">
        <v>6</v>
      </c>
      <c r="H15" s="510">
        <v>83</v>
      </c>
    </row>
    <row r="16" spans="1:10" s="5" customFormat="1" ht="12.75" x14ac:dyDescent="0.2">
      <c r="A16" s="179" t="s">
        <v>242</v>
      </c>
      <c r="B16" s="179" t="s">
        <v>181</v>
      </c>
      <c r="C16" s="392" t="s">
        <v>255</v>
      </c>
      <c r="D16" s="377">
        <v>8301</v>
      </c>
      <c r="E16" s="509">
        <v>0</v>
      </c>
      <c r="F16" s="509">
        <v>1</v>
      </c>
      <c r="G16" s="509">
        <v>1</v>
      </c>
      <c r="H16" s="510">
        <v>100</v>
      </c>
    </row>
    <row r="17" spans="1:8" s="5" customFormat="1" ht="12.75" x14ac:dyDescent="0.2">
      <c r="A17" s="179" t="s">
        <v>266</v>
      </c>
      <c r="B17" s="179" t="s">
        <v>181</v>
      </c>
      <c r="C17" s="392" t="s">
        <v>268</v>
      </c>
      <c r="D17" s="377">
        <v>10001</v>
      </c>
      <c r="E17" s="509">
        <v>0</v>
      </c>
      <c r="F17" s="509">
        <v>1</v>
      </c>
      <c r="G17" s="509">
        <v>1</v>
      </c>
      <c r="H17" s="510">
        <v>100</v>
      </c>
    </row>
    <row r="18" spans="1:8" s="5" customFormat="1" ht="12.75" x14ac:dyDescent="0.2">
      <c r="A18" s="179" t="s">
        <v>266</v>
      </c>
      <c r="B18" s="179" t="s">
        <v>181</v>
      </c>
      <c r="C18" s="392" t="s">
        <v>273</v>
      </c>
      <c r="D18" s="377">
        <v>10301</v>
      </c>
      <c r="E18" s="509">
        <v>0</v>
      </c>
      <c r="F18" s="509">
        <v>6</v>
      </c>
      <c r="G18" s="509">
        <v>6</v>
      </c>
      <c r="H18" s="510">
        <v>100</v>
      </c>
    </row>
    <row r="19" spans="1:8" s="5" customFormat="1" ht="12.75" x14ac:dyDescent="0.2">
      <c r="A19" s="179" t="s">
        <v>278</v>
      </c>
      <c r="B19" s="179" t="s">
        <v>280</v>
      </c>
      <c r="C19" s="392" t="s">
        <v>280</v>
      </c>
      <c r="D19" s="377">
        <v>13001</v>
      </c>
      <c r="E19" s="509">
        <v>10</v>
      </c>
      <c r="F19" s="509">
        <v>8</v>
      </c>
      <c r="G19" s="509">
        <v>18</v>
      </c>
      <c r="H19" s="510">
        <v>44</v>
      </c>
    </row>
    <row r="20" spans="1:8" s="5" customFormat="1" ht="12.75" x14ac:dyDescent="0.2">
      <c r="A20" s="179" t="s">
        <v>278</v>
      </c>
      <c r="B20" s="179" t="s">
        <v>181</v>
      </c>
      <c r="C20" s="392" t="s">
        <v>325</v>
      </c>
      <c r="D20" s="377">
        <v>13501</v>
      </c>
      <c r="E20" s="509">
        <v>0</v>
      </c>
      <c r="F20" s="509">
        <v>4</v>
      </c>
      <c r="G20" s="509">
        <v>4</v>
      </c>
      <c r="H20" s="510">
        <v>100</v>
      </c>
    </row>
    <row r="21" spans="1:8" s="5" customFormat="1" ht="12.75" x14ac:dyDescent="0.2">
      <c r="A21" s="179" t="s">
        <v>331</v>
      </c>
      <c r="B21" s="179" t="s">
        <v>181</v>
      </c>
      <c r="C21" s="392" t="s">
        <v>332</v>
      </c>
      <c r="D21" s="377">
        <v>14101</v>
      </c>
      <c r="E21" s="509">
        <v>1</v>
      </c>
      <c r="F21" s="509">
        <v>4</v>
      </c>
      <c r="G21" s="509">
        <v>5</v>
      </c>
      <c r="H21" s="510">
        <v>80</v>
      </c>
    </row>
    <row r="22" spans="1:8" s="5" customFormat="1" ht="12.75" x14ac:dyDescent="0.2">
      <c r="A22" s="179" t="s">
        <v>333</v>
      </c>
      <c r="B22" s="179" t="s">
        <v>181</v>
      </c>
      <c r="C22" s="392" t="s">
        <v>334</v>
      </c>
      <c r="D22" s="377">
        <v>15101</v>
      </c>
      <c r="E22" s="509">
        <v>0</v>
      </c>
      <c r="F22" s="509">
        <v>1</v>
      </c>
      <c r="G22" s="509">
        <v>1</v>
      </c>
      <c r="H22" s="510">
        <v>100</v>
      </c>
    </row>
    <row r="23" spans="1:8" x14ac:dyDescent="0.25">
      <c r="A23" s="409"/>
      <c r="B23" s="409"/>
      <c r="C23" s="409"/>
      <c r="D23" s="409"/>
      <c r="E23" s="409"/>
      <c r="F23" s="409"/>
      <c r="G23" s="409"/>
    </row>
    <row r="24" spans="1:8" x14ac:dyDescent="0.25">
      <c r="A24" s="409"/>
      <c r="B24" s="409"/>
      <c r="C24" s="409"/>
      <c r="D24" s="409"/>
      <c r="E24" s="409"/>
      <c r="F24" s="409"/>
      <c r="G24" s="409"/>
    </row>
    <row r="25" spans="1:8" x14ac:dyDescent="0.25">
      <c r="A25" s="409"/>
      <c r="B25" s="409"/>
      <c r="C25" s="409"/>
      <c r="D25" s="409"/>
      <c r="E25" s="409"/>
      <c r="F25" s="409"/>
      <c r="G25" s="409"/>
    </row>
    <row r="26" spans="1:8" x14ac:dyDescent="0.25">
      <c r="A26" s="409"/>
      <c r="B26" s="409"/>
      <c r="C26" s="409"/>
      <c r="D26" s="409"/>
      <c r="E26" s="409"/>
      <c r="F26" s="409"/>
      <c r="G26" s="409"/>
    </row>
    <row r="27" spans="1:8" x14ac:dyDescent="0.25">
      <c r="A27" s="409"/>
      <c r="B27" s="409"/>
      <c r="C27" s="409"/>
      <c r="D27" s="409"/>
      <c r="E27" s="409"/>
      <c r="F27" s="409"/>
      <c r="G27" s="409"/>
    </row>
    <row r="28" spans="1:8" x14ac:dyDescent="0.25">
      <c r="A28" s="409"/>
      <c r="B28" s="409"/>
      <c r="C28" s="409"/>
      <c r="D28" s="409"/>
      <c r="E28" s="409"/>
      <c r="F28" s="409"/>
      <c r="G28" s="409"/>
    </row>
    <row r="29" spans="1:8" x14ac:dyDescent="0.25">
      <c r="A29" s="409"/>
      <c r="B29" s="409"/>
      <c r="C29" s="409"/>
      <c r="D29" s="409"/>
      <c r="E29" s="409"/>
      <c r="F29" s="409"/>
      <c r="G29" s="409"/>
    </row>
    <row r="30" spans="1:8" x14ac:dyDescent="0.25">
      <c r="A30" s="409"/>
      <c r="B30" s="409"/>
      <c r="C30" s="409"/>
      <c r="D30" s="409"/>
      <c r="E30" s="409"/>
      <c r="F30" s="409"/>
      <c r="G30" s="409"/>
    </row>
  </sheetData>
  <mergeCells count="1">
    <mergeCell ref="B1:H1"/>
  </mergeCells>
  <hyperlinks>
    <hyperlink ref="J1" location="INDICE!A1" display="INDICE" xr:uid="{00000000-0004-0000-3B00-000000000000}"/>
    <hyperlink ref="J2" location="Matriz_Estadisticas!A1" display="ESTADÍSTICAS" xr:uid="{00000000-0004-0000-3B00-000001000000}"/>
  </hyperlinks>
  <pageMargins left="0.7" right="0.7" top="0.75" bottom="0.75" header="0.3" footer="0.3"/>
  <pageSetup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dimension ref="A1:C37"/>
  <sheetViews>
    <sheetView workbookViewId="0"/>
  </sheetViews>
  <sheetFormatPr baseColWidth="10" defaultColWidth="11.42578125" defaultRowHeight="12.75" x14ac:dyDescent="0.2"/>
  <cols>
    <col min="1" max="1" width="44.42578125" style="39" bestFit="1" customWidth="1"/>
    <col min="2" max="2" width="100.7109375" style="38" customWidth="1"/>
    <col min="3" max="3" width="7" style="27" bestFit="1" customWidth="1"/>
    <col min="4" max="16384" width="11.42578125" style="27"/>
  </cols>
  <sheetData>
    <row r="1" spans="1:3" ht="15" x14ac:dyDescent="0.2">
      <c r="A1" s="679" t="s">
        <v>401</v>
      </c>
      <c r="B1" s="679" t="s">
        <v>402</v>
      </c>
      <c r="C1" s="6" t="s">
        <v>144</v>
      </c>
    </row>
    <row r="2" spans="1:3" ht="15" customHeight="1" x14ac:dyDescent="0.2">
      <c r="A2" s="415" t="s">
        <v>8</v>
      </c>
      <c r="B2" s="213" t="s">
        <v>128</v>
      </c>
    </row>
    <row r="3" spans="1:3" ht="15" customHeight="1" x14ac:dyDescent="0.2">
      <c r="A3" s="415" t="s">
        <v>6</v>
      </c>
      <c r="B3" s="213" t="s">
        <v>122</v>
      </c>
    </row>
    <row r="4" spans="1:3" ht="15" customHeight="1" x14ac:dyDescent="0.2">
      <c r="A4" s="415" t="s">
        <v>370</v>
      </c>
      <c r="B4" s="383" t="s">
        <v>1104</v>
      </c>
    </row>
    <row r="5" spans="1:3" ht="15" customHeight="1" x14ac:dyDescent="0.2">
      <c r="A5" s="415" t="s">
        <v>11</v>
      </c>
      <c r="B5" s="213" t="s">
        <v>1105</v>
      </c>
    </row>
    <row r="6" spans="1:3" ht="15" customHeight="1" x14ac:dyDescent="0.2">
      <c r="A6" s="415" t="s">
        <v>145</v>
      </c>
      <c r="B6" s="213" t="s">
        <v>404</v>
      </c>
    </row>
    <row r="7" spans="1:3" ht="25.5" x14ac:dyDescent="0.2">
      <c r="A7" s="415" t="s">
        <v>9</v>
      </c>
      <c r="B7" s="383" t="s">
        <v>1106</v>
      </c>
    </row>
    <row r="8" spans="1:3" ht="15" customHeight="1" x14ac:dyDescent="0.2">
      <c r="A8" s="415" t="s">
        <v>371</v>
      </c>
      <c r="B8" s="213">
        <v>2018</v>
      </c>
    </row>
    <row r="9" spans="1:3" ht="15" customHeight="1" x14ac:dyDescent="0.2">
      <c r="A9" s="415" t="s">
        <v>372</v>
      </c>
      <c r="B9" s="213" t="s">
        <v>453</v>
      </c>
    </row>
    <row r="10" spans="1:3" ht="38.25" x14ac:dyDescent="0.2">
      <c r="A10" s="209" t="s">
        <v>373</v>
      </c>
      <c r="B10" s="214" t="s">
        <v>1107</v>
      </c>
    </row>
    <row r="11" spans="1:3" ht="15" customHeight="1" x14ac:dyDescent="0.2">
      <c r="A11" s="415" t="s">
        <v>374</v>
      </c>
      <c r="B11" s="383" t="s">
        <v>1108</v>
      </c>
    </row>
    <row r="12" spans="1:3" ht="15" customHeight="1" x14ac:dyDescent="0.2">
      <c r="A12" s="415" t="s">
        <v>375</v>
      </c>
      <c r="B12" s="383" t="s">
        <v>1109</v>
      </c>
    </row>
    <row r="13" spans="1:3" ht="15" customHeight="1" x14ac:dyDescent="0.2">
      <c r="A13" s="415" t="s">
        <v>376</v>
      </c>
      <c r="B13" s="383" t="s">
        <v>1109</v>
      </c>
    </row>
    <row r="14" spans="1:3" ht="15" customHeight="1" x14ac:dyDescent="0.2">
      <c r="A14" s="415" t="s">
        <v>146</v>
      </c>
      <c r="B14" s="344" t="s">
        <v>1110</v>
      </c>
    </row>
    <row r="15" spans="1:3" ht="15" customHeight="1" x14ac:dyDescent="0.2">
      <c r="A15" s="415" t="s">
        <v>377</v>
      </c>
      <c r="B15" s="376">
        <v>43069</v>
      </c>
    </row>
    <row r="16" spans="1:3" ht="15" customHeight="1" x14ac:dyDescent="0.2">
      <c r="A16" s="415" t="s">
        <v>378</v>
      </c>
      <c r="B16" s="376">
        <v>43671</v>
      </c>
    </row>
    <row r="17" spans="1:2" ht="15" customHeight="1" x14ac:dyDescent="0.2">
      <c r="A17" s="415" t="s">
        <v>379</v>
      </c>
      <c r="B17" s="383" t="s">
        <v>1111</v>
      </c>
    </row>
    <row r="18" spans="1:2" ht="15" customHeight="1" x14ac:dyDescent="0.2">
      <c r="A18" s="432" t="s">
        <v>380</v>
      </c>
      <c r="B18" s="383" t="s">
        <v>1112</v>
      </c>
    </row>
    <row r="19" spans="1:2" ht="15" customHeight="1" x14ac:dyDescent="0.2">
      <c r="A19" s="432" t="s">
        <v>381</v>
      </c>
      <c r="B19" s="413" t="s">
        <v>1113</v>
      </c>
    </row>
    <row r="20" spans="1:2" ht="15" customHeight="1" x14ac:dyDescent="0.2">
      <c r="A20" s="432" t="s">
        <v>382</v>
      </c>
      <c r="B20" s="435" t="s">
        <v>462</v>
      </c>
    </row>
    <row r="21" spans="1:2" ht="15" customHeight="1" x14ac:dyDescent="0.2">
      <c r="A21" s="432" t="s">
        <v>385</v>
      </c>
      <c r="B21" s="383" t="s">
        <v>1114</v>
      </c>
    </row>
    <row r="22" spans="1:2" ht="15" customHeight="1" x14ac:dyDescent="0.2">
      <c r="A22" s="432" t="s">
        <v>386</v>
      </c>
      <c r="B22" s="215" t="s">
        <v>1115</v>
      </c>
    </row>
    <row r="23" spans="1:2" ht="15" customHeight="1" x14ac:dyDescent="0.2">
      <c r="A23" s="432" t="s">
        <v>418</v>
      </c>
      <c r="B23" s="630" t="s">
        <v>1116</v>
      </c>
    </row>
    <row r="24" spans="1:2" ht="15" customHeight="1" x14ac:dyDescent="0.2">
      <c r="A24" s="432" t="s">
        <v>387</v>
      </c>
      <c r="B24" s="215">
        <v>2018</v>
      </c>
    </row>
    <row r="25" spans="1:2" ht="15" customHeight="1" x14ac:dyDescent="0.2">
      <c r="A25" s="432" t="s">
        <v>388</v>
      </c>
      <c r="B25" s="383" t="s">
        <v>453</v>
      </c>
    </row>
    <row r="26" spans="1:2" ht="15" customHeight="1" x14ac:dyDescent="0.2">
      <c r="A26" s="432" t="s">
        <v>389</v>
      </c>
      <c r="B26" s="383"/>
    </row>
    <row r="27" spans="1:2" ht="15" customHeight="1" x14ac:dyDescent="0.2">
      <c r="A27" s="432" t="s">
        <v>390</v>
      </c>
      <c r="B27" s="383"/>
    </row>
    <row r="28" spans="1:2" ht="15" customHeight="1" x14ac:dyDescent="0.2">
      <c r="A28" s="432" t="s">
        <v>422</v>
      </c>
      <c r="B28" s="212"/>
    </row>
    <row r="29" spans="1:2" ht="15" customHeight="1" x14ac:dyDescent="0.2">
      <c r="A29" s="432" t="s">
        <v>391</v>
      </c>
      <c r="B29" s="212"/>
    </row>
    <row r="30" spans="1:2" ht="15" customHeight="1" x14ac:dyDescent="0.2">
      <c r="A30" s="432" t="s">
        <v>392</v>
      </c>
      <c r="B30" s="212"/>
    </row>
    <row r="31" spans="1:2" ht="15" customHeight="1" x14ac:dyDescent="0.2">
      <c r="A31" s="432" t="s">
        <v>393</v>
      </c>
      <c r="B31" s="212"/>
    </row>
    <row r="32" spans="1:2" ht="15" customHeight="1" x14ac:dyDescent="0.2">
      <c r="A32" s="432" t="s">
        <v>394</v>
      </c>
      <c r="B32" s="212"/>
    </row>
    <row r="33" spans="1:2" ht="15" customHeight="1" x14ac:dyDescent="0.2">
      <c r="A33" s="432" t="s">
        <v>423</v>
      </c>
      <c r="B33" s="212"/>
    </row>
    <row r="34" spans="1:2" ht="15" customHeight="1" x14ac:dyDescent="0.2">
      <c r="A34" s="432" t="s">
        <v>395</v>
      </c>
      <c r="B34" s="212"/>
    </row>
    <row r="35" spans="1:2" ht="15" customHeight="1" x14ac:dyDescent="0.2">
      <c r="A35" s="432" t="s">
        <v>396</v>
      </c>
      <c r="B35" s="212"/>
    </row>
    <row r="36" spans="1:2" ht="15" customHeight="1" x14ac:dyDescent="0.2">
      <c r="A36" s="432" t="s">
        <v>383</v>
      </c>
      <c r="B36" s="212" t="s">
        <v>1117</v>
      </c>
    </row>
    <row r="37" spans="1:2" ht="15" customHeight="1" x14ac:dyDescent="0.2">
      <c r="A37" s="432" t="s">
        <v>384</v>
      </c>
      <c r="B37" s="212" t="s">
        <v>1118</v>
      </c>
    </row>
  </sheetData>
  <hyperlinks>
    <hyperlink ref="C1" location="INDICE!A1" display="INDICE" xr:uid="{00000000-0004-0000-3C00-000000000000}"/>
  </hyperlinks>
  <pageMargins left="0.7" right="0.7" top="0.75" bottom="0.75" header="0.3" footer="0.3"/>
  <pageSetup paperSize="9" orientation="portrait" horizontalDpi="0" verticalDpi="0" r:id="rId1"/>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dimension ref="A1:C37"/>
  <sheetViews>
    <sheetView workbookViewId="0"/>
  </sheetViews>
  <sheetFormatPr baseColWidth="10" defaultColWidth="11.42578125" defaultRowHeight="15" x14ac:dyDescent="0.25"/>
  <cols>
    <col min="1" max="1" width="44.42578125" style="54" bestFit="1" customWidth="1"/>
    <col min="2" max="2" width="100.7109375" style="55" customWidth="1"/>
    <col min="3" max="3" width="7" style="34" bestFit="1" customWidth="1"/>
    <col min="4" max="16384" width="11.42578125" style="34"/>
  </cols>
  <sheetData>
    <row r="1" spans="1:3" x14ac:dyDescent="0.25">
      <c r="A1" s="679" t="s">
        <v>401</v>
      </c>
      <c r="B1" s="679" t="s">
        <v>402</v>
      </c>
      <c r="C1" s="6" t="s">
        <v>144</v>
      </c>
    </row>
    <row r="2" spans="1:3" x14ac:dyDescent="0.25">
      <c r="A2" s="415" t="s">
        <v>8</v>
      </c>
      <c r="B2" s="210" t="s">
        <v>126</v>
      </c>
      <c r="C2" s="263"/>
    </row>
    <row r="3" spans="1:3" x14ac:dyDescent="0.25">
      <c r="A3" s="415" t="s">
        <v>6</v>
      </c>
      <c r="B3" s="210" t="s">
        <v>122</v>
      </c>
      <c r="C3" s="263"/>
    </row>
    <row r="4" spans="1:3" x14ac:dyDescent="0.25">
      <c r="A4" s="415" t="s">
        <v>370</v>
      </c>
      <c r="B4" s="413" t="s">
        <v>1104</v>
      </c>
      <c r="C4" s="263"/>
    </row>
    <row r="5" spans="1:3" ht="25.5" x14ac:dyDescent="0.25">
      <c r="A5" s="415" t="s">
        <v>11</v>
      </c>
      <c r="B5" s="413" t="s">
        <v>1119</v>
      </c>
      <c r="C5" s="263"/>
    </row>
    <row r="6" spans="1:3" x14ac:dyDescent="0.25">
      <c r="A6" s="415" t="s">
        <v>145</v>
      </c>
      <c r="B6" s="210" t="s">
        <v>451</v>
      </c>
      <c r="C6" s="263"/>
    </row>
    <row r="7" spans="1:3" x14ac:dyDescent="0.25">
      <c r="A7" s="415" t="s">
        <v>9</v>
      </c>
      <c r="B7" s="413" t="s">
        <v>405</v>
      </c>
      <c r="C7" s="263"/>
    </row>
    <row r="8" spans="1:3" x14ac:dyDescent="0.25">
      <c r="A8" s="415" t="s">
        <v>371</v>
      </c>
      <c r="B8" s="213">
        <v>2017</v>
      </c>
      <c r="C8" s="263"/>
    </row>
    <row r="9" spans="1:3" x14ac:dyDescent="0.25">
      <c r="A9" s="415" t="s">
        <v>372</v>
      </c>
      <c r="B9" s="210" t="s">
        <v>453</v>
      </c>
      <c r="C9" s="263"/>
    </row>
    <row r="10" spans="1:3" ht="63.75" x14ac:dyDescent="0.25">
      <c r="A10" s="209" t="s">
        <v>373</v>
      </c>
      <c r="B10" s="397" t="s">
        <v>1120</v>
      </c>
      <c r="C10" s="263"/>
    </row>
    <row r="11" spans="1:3" x14ac:dyDescent="0.25">
      <c r="A11" s="415" t="s">
        <v>374</v>
      </c>
      <c r="B11" s="413" t="s">
        <v>1108</v>
      </c>
      <c r="C11" s="263"/>
    </row>
    <row r="12" spans="1:3" x14ac:dyDescent="0.25">
      <c r="A12" s="415" t="s">
        <v>375</v>
      </c>
      <c r="B12" s="414" t="s">
        <v>1109</v>
      </c>
      <c r="C12" s="263"/>
    </row>
    <row r="13" spans="1:3" x14ac:dyDescent="0.25">
      <c r="A13" s="415" t="s">
        <v>376</v>
      </c>
      <c r="B13" s="413" t="s">
        <v>1121</v>
      </c>
      <c r="C13" s="263"/>
    </row>
    <row r="14" spans="1:3" x14ac:dyDescent="0.25">
      <c r="A14" s="415" t="s">
        <v>146</v>
      </c>
      <c r="B14" s="413" t="s">
        <v>1055</v>
      </c>
      <c r="C14" s="263"/>
    </row>
    <row r="15" spans="1:3" x14ac:dyDescent="0.25">
      <c r="A15" s="415" t="s">
        <v>377</v>
      </c>
      <c r="B15" s="408">
        <v>43069</v>
      </c>
      <c r="C15" s="263"/>
    </row>
    <row r="16" spans="1:3" x14ac:dyDescent="0.25">
      <c r="A16" s="415" t="s">
        <v>378</v>
      </c>
      <c r="B16" s="408">
        <v>43684</v>
      </c>
      <c r="C16" s="263"/>
    </row>
    <row r="17" spans="1:2" x14ac:dyDescent="0.25">
      <c r="A17" s="415" t="s">
        <v>379</v>
      </c>
      <c r="B17" s="413" t="s">
        <v>1111</v>
      </c>
    </row>
    <row r="18" spans="1:2" x14ac:dyDescent="0.25">
      <c r="A18" s="415" t="s">
        <v>380</v>
      </c>
      <c r="B18" s="413" t="s">
        <v>1122</v>
      </c>
    </row>
    <row r="19" spans="1:2" x14ac:dyDescent="0.25">
      <c r="A19" s="415" t="s">
        <v>381</v>
      </c>
      <c r="B19" s="413" t="s">
        <v>1113</v>
      </c>
    </row>
    <row r="20" spans="1:2" x14ac:dyDescent="0.25">
      <c r="A20" s="415" t="s">
        <v>382</v>
      </c>
      <c r="B20" s="435" t="s">
        <v>462</v>
      </c>
    </row>
    <row r="21" spans="1:2" x14ac:dyDescent="0.25">
      <c r="A21" s="415" t="s">
        <v>385</v>
      </c>
      <c r="B21" s="413" t="s">
        <v>1123</v>
      </c>
    </row>
    <row r="22" spans="1:2" x14ac:dyDescent="0.25">
      <c r="A22" s="415" t="s">
        <v>386</v>
      </c>
      <c r="B22" s="413" t="s">
        <v>1124</v>
      </c>
    </row>
    <row r="23" spans="1:2" x14ac:dyDescent="0.25">
      <c r="A23" s="415" t="s">
        <v>418</v>
      </c>
      <c r="B23" s="623" t="s">
        <v>1125</v>
      </c>
    </row>
    <row r="24" spans="1:2" x14ac:dyDescent="0.25">
      <c r="A24" s="415" t="s">
        <v>387</v>
      </c>
      <c r="B24" s="413">
        <v>2017</v>
      </c>
    </row>
    <row r="25" spans="1:2" x14ac:dyDescent="0.25">
      <c r="A25" s="415" t="s">
        <v>388</v>
      </c>
      <c r="B25" s="413" t="s">
        <v>453</v>
      </c>
    </row>
    <row r="26" spans="1:2" x14ac:dyDescent="0.25">
      <c r="A26" s="415" t="s">
        <v>389</v>
      </c>
      <c r="B26" s="413" t="s">
        <v>1126</v>
      </c>
    </row>
    <row r="27" spans="1:2" x14ac:dyDescent="0.25">
      <c r="A27" s="415" t="s">
        <v>390</v>
      </c>
      <c r="B27" s="413" t="s">
        <v>1127</v>
      </c>
    </row>
    <row r="28" spans="1:2" x14ac:dyDescent="0.25">
      <c r="A28" s="415" t="s">
        <v>422</v>
      </c>
      <c r="B28" s="623" t="s">
        <v>1128</v>
      </c>
    </row>
    <row r="29" spans="1:2" x14ac:dyDescent="0.25">
      <c r="A29" s="415" t="s">
        <v>391</v>
      </c>
      <c r="B29" s="413">
        <v>2017</v>
      </c>
    </row>
    <row r="30" spans="1:2" x14ac:dyDescent="0.25">
      <c r="A30" s="415" t="s">
        <v>392</v>
      </c>
      <c r="B30" s="413" t="s">
        <v>453</v>
      </c>
    </row>
    <row r="31" spans="1:2" x14ac:dyDescent="0.25">
      <c r="A31" s="415" t="s">
        <v>393</v>
      </c>
      <c r="B31" s="413"/>
    </row>
    <row r="32" spans="1:2" x14ac:dyDescent="0.25">
      <c r="A32" s="415" t="s">
        <v>394</v>
      </c>
      <c r="B32" s="413"/>
    </row>
    <row r="33" spans="1:2" x14ac:dyDescent="0.25">
      <c r="A33" s="415" t="s">
        <v>423</v>
      </c>
      <c r="B33" s="413"/>
    </row>
    <row r="34" spans="1:2" x14ac:dyDescent="0.25">
      <c r="A34" s="415" t="s">
        <v>395</v>
      </c>
      <c r="B34" s="413"/>
    </row>
    <row r="35" spans="1:2" x14ac:dyDescent="0.25">
      <c r="A35" s="415" t="s">
        <v>396</v>
      </c>
      <c r="B35" s="413"/>
    </row>
    <row r="36" spans="1:2" x14ac:dyDescent="0.25">
      <c r="A36" s="415" t="s">
        <v>383</v>
      </c>
      <c r="B36" s="413" t="s">
        <v>1117</v>
      </c>
    </row>
    <row r="37" spans="1:2" x14ac:dyDescent="0.25">
      <c r="A37" s="415" t="s">
        <v>384</v>
      </c>
      <c r="B37" s="413" t="s">
        <v>1129</v>
      </c>
    </row>
  </sheetData>
  <hyperlinks>
    <hyperlink ref="C1" location="INDICE!A1" display="INDICE" xr:uid="{00000000-0004-0000-3D00-000000000000}"/>
  </hyperlinks>
  <pageMargins left="0.7" right="0.7" top="0.75" bottom="0.75" header="0.3" footer="0.3"/>
  <pageSetup orientation="portrait" horizontalDpi="4294967293" verticalDpi="4294967293" r:id="rId1"/>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dimension ref="A1:C37"/>
  <sheetViews>
    <sheetView workbookViewId="0"/>
  </sheetViews>
  <sheetFormatPr baseColWidth="10" defaultColWidth="11.42578125" defaultRowHeight="15" x14ac:dyDescent="0.25"/>
  <cols>
    <col min="1" max="1" width="44.42578125" style="54" bestFit="1" customWidth="1"/>
    <col min="2" max="2" width="100.7109375" style="55" customWidth="1"/>
    <col min="3" max="3" width="7" style="34" bestFit="1" customWidth="1"/>
    <col min="4" max="16384" width="11.42578125" style="34"/>
  </cols>
  <sheetData>
    <row r="1" spans="1:3" x14ac:dyDescent="0.25">
      <c r="A1" s="679" t="s">
        <v>401</v>
      </c>
      <c r="B1" s="679" t="s">
        <v>402</v>
      </c>
      <c r="C1" s="6" t="s">
        <v>144</v>
      </c>
    </row>
    <row r="2" spans="1:3" x14ac:dyDescent="0.25">
      <c r="A2" s="415" t="s">
        <v>8</v>
      </c>
      <c r="B2" s="211" t="s">
        <v>127</v>
      </c>
      <c r="C2" s="263"/>
    </row>
    <row r="3" spans="1:3" x14ac:dyDescent="0.25">
      <c r="A3" s="415" t="s">
        <v>6</v>
      </c>
      <c r="B3" s="211" t="s">
        <v>122</v>
      </c>
      <c r="C3" s="263"/>
    </row>
    <row r="4" spans="1:3" x14ac:dyDescent="0.25">
      <c r="A4" s="415" t="s">
        <v>370</v>
      </c>
      <c r="B4" s="413" t="s">
        <v>1104</v>
      </c>
      <c r="C4" s="263"/>
    </row>
    <row r="5" spans="1:3" ht="25.5" x14ac:dyDescent="0.25">
      <c r="A5" s="415" t="s">
        <v>11</v>
      </c>
      <c r="B5" s="400" t="s">
        <v>1130</v>
      </c>
      <c r="C5" s="263"/>
    </row>
    <row r="6" spans="1:3" x14ac:dyDescent="0.25">
      <c r="A6" s="415" t="s">
        <v>145</v>
      </c>
      <c r="B6" s="211" t="s">
        <v>451</v>
      </c>
      <c r="C6" s="263"/>
    </row>
    <row r="7" spans="1:3" x14ac:dyDescent="0.25">
      <c r="A7" s="415" t="s">
        <v>9</v>
      </c>
      <c r="B7" s="211" t="s">
        <v>405</v>
      </c>
      <c r="C7" s="263"/>
    </row>
    <row r="8" spans="1:3" x14ac:dyDescent="0.25">
      <c r="A8" s="415" t="s">
        <v>371</v>
      </c>
      <c r="B8" s="212">
        <v>2017</v>
      </c>
      <c r="C8" s="263"/>
    </row>
    <row r="9" spans="1:3" x14ac:dyDescent="0.25">
      <c r="A9" s="415" t="s">
        <v>372</v>
      </c>
      <c r="B9" s="211" t="s">
        <v>453</v>
      </c>
      <c r="C9" s="263"/>
    </row>
    <row r="10" spans="1:3" ht="89.25" x14ac:dyDescent="0.25">
      <c r="A10" s="209" t="s">
        <v>373</v>
      </c>
      <c r="B10" s="399" t="s">
        <v>1131</v>
      </c>
      <c r="C10" s="263"/>
    </row>
    <row r="11" spans="1:3" x14ac:dyDescent="0.25">
      <c r="A11" s="415" t="s">
        <v>374</v>
      </c>
      <c r="B11" s="413" t="s">
        <v>1132</v>
      </c>
      <c r="C11" s="263"/>
    </row>
    <row r="12" spans="1:3" x14ac:dyDescent="0.25">
      <c r="A12" s="415" t="s">
        <v>375</v>
      </c>
      <c r="B12" s="414" t="s">
        <v>1109</v>
      </c>
      <c r="C12" s="263"/>
    </row>
    <row r="13" spans="1:3" x14ac:dyDescent="0.25">
      <c r="A13" s="415" t="s">
        <v>376</v>
      </c>
      <c r="B13" s="413" t="s">
        <v>1121</v>
      </c>
      <c r="C13" s="263"/>
    </row>
    <row r="14" spans="1:3" x14ac:dyDescent="0.25">
      <c r="A14" s="415" t="s">
        <v>146</v>
      </c>
      <c r="B14" s="413" t="s">
        <v>1055</v>
      </c>
      <c r="C14" s="263"/>
    </row>
    <row r="15" spans="1:3" x14ac:dyDescent="0.25">
      <c r="A15" s="415" t="s">
        <v>377</v>
      </c>
      <c r="B15" s="408">
        <v>43069</v>
      </c>
      <c r="C15" s="263"/>
    </row>
    <row r="16" spans="1:3" x14ac:dyDescent="0.25">
      <c r="A16" s="415" t="s">
        <v>378</v>
      </c>
      <c r="B16" s="408">
        <v>43684</v>
      </c>
      <c r="C16" s="263"/>
    </row>
    <row r="17" spans="1:2" x14ac:dyDescent="0.25">
      <c r="A17" s="415" t="s">
        <v>379</v>
      </c>
      <c r="B17" s="413" t="s">
        <v>1111</v>
      </c>
    </row>
    <row r="18" spans="1:2" x14ac:dyDescent="0.25">
      <c r="A18" s="415" t="s">
        <v>380</v>
      </c>
      <c r="B18" s="413" t="s">
        <v>1122</v>
      </c>
    </row>
    <row r="19" spans="1:2" x14ac:dyDescent="0.25">
      <c r="A19" s="415" t="s">
        <v>381</v>
      </c>
      <c r="B19" s="413" t="s">
        <v>1113</v>
      </c>
    </row>
    <row r="20" spans="1:2" x14ac:dyDescent="0.25">
      <c r="A20" s="415" t="s">
        <v>382</v>
      </c>
      <c r="B20" s="435" t="s">
        <v>462</v>
      </c>
    </row>
    <row r="21" spans="1:2" x14ac:dyDescent="0.25">
      <c r="A21" s="415" t="s">
        <v>385</v>
      </c>
      <c r="B21" s="413" t="s">
        <v>1126</v>
      </c>
    </row>
    <row r="22" spans="1:2" x14ac:dyDescent="0.25">
      <c r="A22" s="415" t="s">
        <v>386</v>
      </c>
      <c r="B22" s="413" t="s">
        <v>1124</v>
      </c>
    </row>
    <row r="23" spans="1:2" x14ac:dyDescent="0.25">
      <c r="A23" s="415" t="s">
        <v>418</v>
      </c>
      <c r="B23" s="623" t="s">
        <v>1133</v>
      </c>
    </row>
    <row r="24" spans="1:2" x14ac:dyDescent="0.25">
      <c r="A24" s="415" t="s">
        <v>387</v>
      </c>
      <c r="B24" s="413">
        <v>2017</v>
      </c>
    </row>
    <row r="25" spans="1:2" x14ac:dyDescent="0.25">
      <c r="A25" s="415" t="s">
        <v>388</v>
      </c>
      <c r="B25" s="413" t="s">
        <v>453</v>
      </c>
    </row>
    <row r="26" spans="1:2" x14ac:dyDescent="0.25">
      <c r="A26" s="415" t="s">
        <v>389</v>
      </c>
      <c r="B26" s="413" t="s">
        <v>1134</v>
      </c>
    </row>
    <row r="27" spans="1:2" x14ac:dyDescent="0.25">
      <c r="A27" s="415" t="s">
        <v>390</v>
      </c>
      <c r="B27" s="413" t="s">
        <v>1127</v>
      </c>
    </row>
    <row r="28" spans="1:2" x14ac:dyDescent="0.25">
      <c r="A28" s="415" t="s">
        <v>422</v>
      </c>
      <c r="B28" s="623" t="s">
        <v>1133</v>
      </c>
    </row>
    <row r="29" spans="1:2" x14ac:dyDescent="0.25">
      <c r="A29" s="415" t="s">
        <v>391</v>
      </c>
      <c r="B29" s="413">
        <v>2017</v>
      </c>
    </row>
    <row r="30" spans="1:2" x14ac:dyDescent="0.25">
      <c r="A30" s="415" t="s">
        <v>392</v>
      </c>
      <c r="B30" s="413" t="s">
        <v>453</v>
      </c>
    </row>
    <row r="31" spans="1:2" x14ac:dyDescent="0.25">
      <c r="A31" s="415" t="s">
        <v>393</v>
      </c>
      <c r="B31" s="413"/>
    </row>
    <row r="32" spans="1:2" x14ac:dyDescent="0.25">
      <c r="A32" s="415" t="s">
        <v>394</v>
      </c>
      <c r="B32" s="413"/>
    </row>
    <row r="33" spans="1:2" x14ac:dyDescent="0.25">
      <c r="A33" s="415" t="s">
        <v>423</v>
      </c>
      <c r="B33" s="413"/>
    </row>
    <row r="34" spans="1:2" x14ac:dyDescent="0.25">
      <c r="A34" s="415" t="s">
        <v>395</v>
      </c>
      <c r="B34" s="413"/>
    </row>
    <row r="35" spans="1:2" x14ac:dyDescent="0.25">
      <c r="A35" s="415" t="s">
        <v>396</v>
      </c>
      <c r="B35" s="413"/>
    </row>
    <row r="36" spans="1:2" x14ac:dyDescent="0.25">
      <c r="A36" s="415" t="s">
        <v>383</v>
      </c>
      <c r="B36" s="413" t="s">
        <v>1117</v>
      </c>
    </row>
    <row r="37" spans="1:2" x14ac:dyDescent="0.25">
      <c r="A37" s="415" t="s">
        <v>384</v>
      </c>
      <c r="B37" s="413" t="s">
        <v>1135</v>
      </c>
    </row>
  </sheetData>
  <hyperlinks>
    <hyperlink ref="C1" location="INDICE!A1" display="INDICE" xr:uid="{00000000-0004-0000-3E00-000000000000}"/>
  </hyperlinks>
  <pageMargins left="0.7" right="0.7" top="0.75" bottom="0.75" header="0.3" footer="0.3"/>
  <pageSetup orientation="portrait" horizontalDpi="4294967293" verticalDpi="4294967293" r:id="rId1"/>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dimension ref="A1:T119"/>
  <sheetViews>
    <sheetView workbookViewId="0">
      <selection activeCell="C23" sqref="C23"/>
    </sheetView>
  </sheetViews>
  <sheetFormatPr baseColWidth="10" defaultColWidth="11.42578125" defaultRowHeight="15" x14ac:dyDescent="0.25"/>
  <cols>
    <col min="1" max="1" width="17.28515625" bestFit="1" customWidth="1"/>
    <col min="2" max="2" width="22.140625" style="402" bestFit="1" customWidth="1"/>
    <col min="3" max="3" width="16.140625" style="402" bestFit="1" customWidth="1"/>
    <col min="4" max="4" width="38.5703125" bestFit="1" customWidth="1"/>
    <col min="5" max="5" width="11.5703125" bestFit="1" customWidth="1"/>
    <col min="6" max="6" width="19" bestFit="1" customWidth="1"/>
    <col min="7" max="7" width="6" bestFit="1" customWidth="1"/>
    <col min="8" max="8" width="15.140625" customWidth="1"/>
    <col min="9" max="9" width="15.5703125" customWidth="1"/>
    <col min="10" max="10" width="22.140625" customWidth="1"/>
    <col min="11" max="11" width="30" customWidth="1"/>
    <col min="12" max="12" width="43.42578125" bestFit="1" customWidth="1"/>
    <col min="13" max="13" width="33.7109375" style="13" customWidth="1"/>
    <col min="14" max="14" width="41.5703125" style="13" customWidth="1"/>
    <col min="15" max="15" width="13.140625" customWidth="1"/>
    <col min="16" max="16" width="3.85546875" style="13" customWidth="1"/>
    <col min="17" max="17" width="3" style="13" customWidth="1"/>
    <col min="18" max="18" width="4" customWidth="1"/>
    <col min="19" max="20" width="8.140625" style="13" customWidth="1"/>
    <col min="21" max="21" width="11.42578125" customWidth="1"/>
  </cols>
  <sheetData>
    <row r="1" spans="1:20" ht="45" customHeight="1" x14ac:dyDescent="0.25">
      <c r="A1" s="119" t="s">
        <v>1136</v>
      </c>
      <c r="B1" s="737" t="s">
        <v>1137</v>
      </c>
      <c r="C1" s="738"/>
      <c r="D1" s="738"/>
      <c r="E1" s="738"/>
      <c r="F1" s="738"/>
      <c r="G1" s="738"/>
      <c r="H1" s="738"/>
      <c r="I1" s="738"/>
      <c r="J1" s="738"/>
      <c r="K1" s="738"/>
      <c r="L1" s="738"/>
      <c r="M1" s="738"/>
      <c r="N1" s="739"/>
      <c r="O1" s="6" t="s">
        <v>144</v>
      </c>
      <c r="P1" s="262"/>
      <c r="Q1" s="262"/>
      <c r="R1" s="409"/>
      <c r="S1" s="262"/>
      <c r="T1" s="262"/>
    </row>
    <row r="2" spans="1:20" x14ac:dyDescent="0.25">
      <c r="A2" s="255" t="s">
        <v>174</v>
      </c>
      <c r="B2" s="255" t="s">
        <v>175</v>
      </c>
      <c r="C2" s="255" t="s">
        <v>176</v>
      </c>
      <c r="D2" s="255" t="s">
        <v>177</v>
      </c>
      <c r="E2" s="255" t="s">
        <v>178</v>
      </c>
      <c r="F2" s="255" t="s">
        <v>14</v>
      </c>
      <c r="G2" s="255" t="s">
        <v>470</v>
      </c>
      <c r="H2" s="255" t="s">
        <v>1138</v>
      </c>
      <c r="I2" s="255" t="s">
        <v>1139</v>
      </c>
      <c r="J2" s="255" t="s">
        <v>1140</v>
      </c>
      <c r="K2" s="255" t="s">
        <v>1141</v>
      </c>
      <c r="L2" s="255" t="s">
        <v>1142</v>
      </c>
      <c r="M2" s="255" t="s">
        <v>1143</v>
      </c>
      <c r="N2" s="255" t="s">
        <v>1144</v>
      </c>
      <c r="O2" s="6" t="s">
        <v>432</v>
      </c>
      <c r="P2" s="262"/>
      <c r="Q2" s="262"/>
      <c r="R2" s="409"/>
      <c r="S2" s="262"/>
      <c r="T2" s="262"/>
    </row>
    <row r="3" spans="1:20" s="5" customFormat="1" ht="12.75" x14ac:dyDescent="0.2">
      <c r="A3" s="392" t="s">
        <v>179</v>
      </c>
      <c r="B3" s="392" t="s">
        <v>180</v>
      </c>
      <c r="C3" s="390" t="s">
        <v>181</v>
      </c>
      <c r="D3" s="392" t="s">
        <v>182</v>
      </c>
      <c r="E3" s="377">
        <v>1001</v>
      </c>
      <c r="F3" s="392" t="s">
        <v>180</v>
      </c>
      <c r="G3" s="377">
        <v>1101</v>
      </c>
      <c r="H3" s="511" t="s">
        <v>706</v>
      </c>
      <c r="I3" s="511" t="s">
        <v>706</v>
      </c>
      <c r="J3" s="511" t="s">
        <v>1145</v>
      </c>
      <c r="K3" s="511" t="s">
        <v>1145</v>
      </c>
      <c r="L3" s="511" t="s">
        <v>706</v>
      </c>
      <c r="M3" s="511" t="s">
        <v>1145</v>
      </c>
      <c r="N3" s="511" t="s">
        <v>1145</v>
      </c>
      <c r="P3" s="16"/>
      <c r="Q3" s="16"/>
      <c r="S3" s="16"/>
      <c r="T3" s="16"/>
    </row>
    <row r="4" spans="1:20" s="5" customFormat="1" ht="12.75" x14ac:dyDescent="0.2">
      <c r="A4" s="392" t="s">
        <v>179</v>
      </c>
      <c r="B4" s="392" t="s">
        <v>180</v>
      </c>
      <c r="C4" s="390" t="s">
        <v>181</v>
      </c>
      <c r="D4" s="392" t="s">
        <v>182</v>
      </c>
      <c r="E4" s="377">
        <v>1001</v>
      </c>
      <c r="F4" s="392" t="s">
        <v>183</v>
      </c>
      <c r="G4" s="377">
        <v>1107</v>
      </c>
      <c r="H4" s="511" t="s">
        <v>706</v>
      </c>
      <c r="I4" s="511" t="s">
        <v>706</v>
      </c>
      <c r="J4" s="511" t="s">
        <v>1145</v>
      </c>
      <c r="K4" s="511" t="s">
        <v>1145</v>
      </c>
      <c r="L4" s="511" t="s">
        <v>706</v>
      </c>
      <c r="M4" s="511" t="s">
        <v>1145</v>
      </c>
      <c r="N4" s="511" t="s">
        <v>1145</v>
      </c>
      <c r="P4" s="584" t="s">
        <v>706</v>
      </c>
      <c r="Q4" s="584" t="s">
        <v>704</v>
      </c>
      <c r="S4" s="584" t="s">
        <v>706</v>
      </c>
      <c r="T4" s="584" t="s">
        <v>704</v>
      </c>
    </row>
    <row r="5" spans="1:20" s="5" customFormat="1" ht="12.75" x14ac:dyDescent="0.2">
      <c r="A5" s="392" t="s">
        <v>184</v>
      </c>
      <c r="B5" s="392" t="s">
        <v>184</v>
      </c>
      <c r="C5" s="390" t="s">
        <v>181</v>
      </c>
      <c r="D5" s="392" t="s">
        <v>184</v>
      </c>
      <c r="E5" s="377">
        <v>2101</v>
      </c>
      <c r="F5" s="392" t="s">
        <v>184</v>
      </c>
      <c r="G5" s="377">
        <v>2101</v>
      </c>
      <c r="H5" s="511" t="s">
        <v>704</v>
      </c>
      <c r="I5" s="511" t="s">
        <v>704</v>
      </c>
      <c r="J5" s="511" t="s">
        <v>704</v>
      </c>
      <c r="K5" s="511" t="s">
        <v>706</v>
      </c>
      <c r="L5" s="511" t="s">
        <v>704</v>
      </c>
      <c r="M5" s="511" t="s">
        <v>704</v>
      </c>
      <c r="N5" s="511" t="s">
        <v>706</v>
      </c>
      <c r="O5" s="442" t="s">
        <v>128</v>
      </c>
      <c r="P5" s="585">
        <f>+COUNTIF(L3:L119,P$4)</f>
        <v>65</v>
      </c>
      <c r="Q5" s="585">
        <f>+COUNTIF(L3:L119,Q$4)</f>
        <v>52</v>
      </c>
      <c r="R5" s="442">
        <f>SUM(P5:Q5)</f>
        <v>117</v>
      </c>
      <c r="S5" s="586">
        <f t="shared" ref="S5:T7" si="0">+P5/$R5</f>
        <v>0.55555555555555558</v>
      </c>
      <c r="T5" s="586">
        <f t="shared" si="0"/>
        <v>0.44444444444444442</v>
      </c>
    </row>
    <row r="6" spans="1:20" s="5" customFormat="1" ht="12.75" x14ac:dyDescent="0.2">
      <c r="A6" s="392" t="s">
        <v>184</v>
      </c>
      <c r="B6" s="392" t="s">
        <v>185</v>
      </c>
      <c r="C6" s="390" t="s">
        <v>181</v>
      </c>
      <c r="D6" s="392" t="s">
        <v>186</v>
      </c>
      <c r="E6" s="377">
        <v>2201</v>
      </c>
      <c r="F6" s="392" t="s">
        <v>186</v>
      </c>
      <c r="G6" s="377">
        <v>2201</v>
      </c>
      <c r="H6" s="511" t="s">
        <v>704</v>
      </c>
      <c r="I6" s="511" t="s">
        <v>704</v>
      </c>
      <c r="J6" s="511" t="s">
        <v>704</v>
      </c>
      <c r="K6" s="511" t="s">
        <v>706</v>
      </c>
      <c r="L6" s="511" t="s">
        <v>704</v>
      </c>
      <c r="M6" s="511" t="s">
        <v>704</v>
      </c>
      <c r="N6" s="511" t="s">
        <v>706</v>
      </c>
      <c r="O6" s="587" t="s">
        <v>126</v>
      </c>
      <c r="P6" s="588">
        <f>+COUNTIF(M$3:M$119,P$4)</f>
        <v>29</v>
      </c>
      <c r="Q6" s="588">
        <f>+COUNTIF(M$3:M$119,Q$4)</f>
        <v>23</v>
      </c>
      <c r="R6" s="587">
        <f>SUM(P6:Q6)</f>
        <v>52</v>
      </c>
      <c r="S6" s="589">
        <f t="shared" si="0"/>
        <v>0.55769230769230771</v>
      </c>
      <c r="T6" s="589">
        <f t="shared" si="0"/>
        <v>0.44230769230769229</v>
      </c>
    </row>
    <row r="7" spans="1:20" s="5" customFormat="1" ht="12.75" x14ac:dyDescent="0.2">
      <c r="A7" s="392" t="s">
        <v>187</v>
      </c>
      <c r="B7" s="392" t="s">
        <v>188</v>
      </c>
      <c r="C7" s="390" t="s">
        <v>181</v>
      </c>
      <c r="D7" s="392" t="s">
        <v>189</v>
      </c>
      <c r="E7" s="377">
        <v>3001</v>
      </c>
      <c r="F7" s="392" t="s">
        <v>188</v>
      </c>
      <c r="G7" s="377">
        <v>3101</v>
      </c>
      <c r="H7" s="511" t="s">
        <v>704</v>
      </c>
      <c r="I7" s="511" t="s">
        <v>704</v>
      </c>
      <c r="J7" s="511" t="s">
        <v>706</v>
      </c>
      <c r="K7" s="511" t="s">
        <v>706</v>
      </c>
      <c r="L7" s="511" t="s">
        <v>704</v>
      </c>
      <c r="M7" s="511" t="s">
        <v>706</v>
      </c>
      <c r="N7" s="511" t="s">
        <v>706</v>
      </c>
      <c r="O7" s="590" t="s">
        <v>127</v>
      </c>
      <c r="P7" s="591">
        <f>+COUNTIF(N3:N119,P$4)</f>
        <v>51</v>
      </c>
      <c r="Q7" s="591">
        <f>+COUNTIF(N3:N119,Q$4)</f>
        <v>1</v>
      </c>
      <c r="R7" s="590">
        <f>SUM(P7:Q7)</f>
        <v>52</v>
      </c>
      <c r="S7" s="592">
        <f t="shared" si="0"/>
        <v>0.98076923076923073</v>
      </c>
      <c r="T7" s="592">
        <f t="shared" si="0"/>
        <v>1.9230769230769232E-2</v>
      </c>
    </row>
    <row r="8" spans="1:20" s="5" customFormat="1" ht="12.75" x14ac:dyDescent="0.2">
      <c r="A8" s="392" t="s">
        <v>187</v>
      </c>
      <c r="B8" s="392" t="s">
        <v>188</v>
      </c>
      <c r="C8" s="390" t="s">
        <v>181</v>
      </c>
      <c r="D8" s="392" t="s">
        <v>189</v>
      </c>
      <c r="E8" s="377">
        <v>3001</v>
      </c>
      <c r="F8" s="392" t="s">
        <v>190</v>
      </c>
      <c r="G8" s="377">
        <v>3103</v>
      </c>
      <c r="H8" s="511" t="s">
        <v>706</v>
      </c>
      <c r="I8" s="511" t="s">
        <v>706</v>
      </c>
      <c r="J8" s="511" t="s">
        <v>1145</v>
      </c>
      <c r="K8" s="511" t="s">
        <v>1145</v>
      </c>
      <c r="L8" s="511" t="s">
        <v>706</v>
      </c>
      <c r="M8" s="511" t="s">
        <v>1145</v>
      </c>
      <c r="N8" s="511" t="s">
        <v>1145</v>
      </c>
      <c r="P8" s="16"/>
      <c r="Q8" s="16"/>
      <c r="S8" s="16"/>
      <c r="T8" s="16"/>
    </row>
    <row r="9" spans="1:20" s="5" customFormat="1" ht="12.75" x14ac:dyDescent="0.2">
      <c r="A9" s="392" t="s">
        <v>187</v>
      </c>
      <c r="B9" s="387" t="s">
        <v>191</v>
      </c>
      <c r="C9" s="390" t="s">
        <v>181</v>
      </c>
      <c r="D9" s="387" t="s">
        <v>192</v>
      </c>
      <c r="E9" s="377">
        <v>3301</v>
      </c>
      <c r="F9" s="387" t="s">
        <v>192</v>
      </c>
      <c r="G9" s="377">
        <v>3301</v>
      </c>
      <c r="H9" s="511" t="s">
        <v>706</v>
      </c>
      <c r="I9" s="511" t="s">
        <v>706</v>
      </c>
      <c r="J9" s="511" t="s">
        <v>1145</v>
      </c>
      <c r="K9" s="511" t="s">
        <v>1145</v>
      </c>
      <c r="L9" s="511" t="s">
        <v>706</v>
      </c>
      <c r="M9" s="511" t="s">
        <v>1145</v>
      </c>
      <c r="N9" s="511" t="s">
        <v>1145</v>
      </c>
      <c r="P9" s="16"/>
      <c r="Q9" s="16"/>
      <c r="S9" s="16"/>
      <c r="T9" s="16"/>
    </row>
    <row r="10" spans="1:20" s="5" customFormat="1" ht="12.75" x14ac:dyDescent="0.2">
      <c r="A10" s="392" t="s">
        <v>193</v>
      </c>
      <c r="B10" s="392" t="s">
        <v>194</v>
      </c>
      <c r="C10" s="390" t="s">
        <v>181</v>
      </c>
      <c r="D10" s="392" t="s">
        <v>195</v>
      </c>
      <c r="E10" s="377">
        <v>4001</v>
      </c>
      <c r="F10" s="392" t="s">
        <v>196</v>
      </c>
      <c r="G10" s="377">
        <v>4101</v>
      </c>
      <c r="H10" s="511" t="s">
        <v>706</v>
      </c>
      <c r="I10" s="511" t="s">
        <v>704</v>
      </c>
      <c r="J10" s="511" t="s">
        <v>704</v>
      </c>
      <c r="K10" s="511" t="s">
        <v>706</v>
      </c>
      <c r="L10" s="511" t="s">
        <v>704</v>
      </c>
      <c r="M10" s="511" t="s">
        <v>704</v>
      </c>
      <c r="N10" s="511" t="s">
        <v>706</v>
      </c>
      <c r="P10" s="16"/>
      <c r="Q10" s="16"/>
      <c r="S10" s="16"/>
      <c r="T10" s="16"/>
    </row>
    <row r="11" spans="1:20" s="5" customFormat="1" ht="12.75" x14ac:dyDescent="0.2">
      <c r="A11" s="392" t="s">
        <v>193</v>
      </c>
      <c r="B11" s="392" t="s">
        <v>194</v>
      </c>
      <c r="C11" s="390" t="s">
        <v>181</v>
      </c>
      <c r="D11" s="392" t="s">
        <v>195</v>
      </c>
      <c r="E11" s="377">
        <v>4001</v>
      </c>
      <c r="F11" s="392" t="s">
        <v>193</v>
      </c>
      <c r="G11" s="377">
        <v>4102</v>
      </c>
      <c r="H11" s="511" t="s">
        <v>704</v>
      </c>
      <c r="I11" s="511" t="s">
        <v>704</v>
      </c>
      <c r="J11" s="511" t="s">
        <v>706</v>
      </c>
      <c r="K11" s="511" t="s">
        <v>706</v>
      </c>
      <c r="L11" s="511" t="s">
        <v>704</v>
      </c>
      <c r="M11" s="511" t="s">
        <v>706</v>
      </c>
      <c r="N11" s="511" t="s">
        <v>706</v>
      </c>
      <c r="P11" s="16"/>
      <c r="Q11" s="16"/>
      <c r="S11" s="16"/>
      <c r="T11" s="16"/>
    </row>
    <row r="12" spans="1:20" s="5" customFormat="1" ht="12.75" x14ac:dyDescent="0.2">
      <c r="A12" s="392" t="s">
        <v>193</v>
      </c>
      <c r="B12" s="392" t="s">
        <v>197</v>
      </c>
      <c r="C12" s="390" t="s">
        <v>181</v>
      </c>
      <c r="D12" s="392" t="s">
        <v>198</v>
      </c>
      <c r="E12" s="377">
        <v>4301</v>
      </c>
      <c r="F12" s="438" t="s">
        <v>198</v>
      </c>
      <c r="G12" s="377">
        <v>4301</v>
      </c>
      <c r="H12" s="511" t="s">
        <v>704</v>
      </c>
      <c r="I12" s="511" t="s">
        <v>704</v>
      </c>
      <c r="J12" s="511" t="s">
        <v>704</v>
      </c>
      <c r="K12" s="511" t="s">
        <v>706</v>
      </c>
      <c r="L12" s="511" t="s">
        <v>704</v>
      </c>
      <c r="M12" s="511" t="s">
        <v>704</v>
      </c>
      <c r="N12" s="511" t="s">
        <v>706</v>
      </c>
      <c r="P12" s="16"/>
      <c r="Q12" s="16"/>
      <c r="S12" s="16"/>
      <c r="T12" s="16"/>
    </row>
    <row r="13" spans="1:20" s="5" customFormat="1" ht="12.75" x14ac:dyDescent="0.2">
      <c r="A13" s="392" t="s">
        <v>199</v>
      </c>
      <c r="B13" s="392" t="s">
        <v>199</v>
      </c>
      <c r="C13" s="390" t="s">
        <v>200</v>
      </c>
      <c r="D13" s="392" t="s">
        <v>200</v>
      </c>
      <c r="E13" s="377">
        <v>5001</v>
      </c>
      <c r="F13" s="438" t="s">
        <v>199</v>
      </c>
      <c r="G13" s="377">
        <v>5101</v>
      </c>
      <c r="H13" s="511" t="s">
        <v>706</v>
      </c>
      <c r="I13" s="511" t="s">
        <v>706</v>
      </c>
      <c r="J13" s="511" t="s">
        <v>1145</v>
      </c>
      <c r="K13" s="511" t="s">
        <v>1145</v>
      </c>
      <c r="L13" s="511" t="s">
        <v>704</v>
      </c>
      <c r="M13" s="511" t="s">
        <v>1145</v>
      </c>
      <c r="N13" s="511" t="s">
        <v>1145</v>
      </c>
      <c r="P13" s="16"/>
      <c r="Q13" s="16"/>
      <c r="S13" s="16"/>
      <c r="T13" s="16"/>
    </row>
    <row r="14" spans="1:20" s="5" customFormat="1" ht="12.75" x14ac:dyDescent="0.2">
      <c r="A14" s="392" t="s">
        <v>199</v>
      </c>
      <c r="B14" s="392" t="s">
        <v>199</v>
      </c>
      <c r="C14" s="390" t="s">
        <v>200</v>
      </c>
      <c r="D14" s="392" t="s">
        <v>200</v>
      </c>
      <c r="E14" s="377">
        <v>5001</v>
      </c>
      <c r="F14" s="438" t="s">
        <v>201</v>
      </c>
      <c r="G14" s="377">
        <v>5102</v>
      </c>
      <c r="H14" s="511" t="s">
        <v>706</v>
      </c>
      <c r="I14" s="511" t="s">
        <v>706</v>
      </c>
      <c r="J14" s="511" t="s">
        <v>1145</v>
      </c>
      <c r="K14" s="511" t="s">
        <v>1145</v>
      </c>
      <c r="L14" s="511" t="s">
        <v>706</v>
      </c>
      <c r="M14" s="511" t="s">
        <v>1145</v>
      </c>
      <c r="N14" s="511" t="s">
        <v>1145</v>
      </c>
      <c r="P14" s="16"/>
      <c r="Q14" s="16"/>
      <c r="S14" s="16"/>
      <c r="T14" s="16"/>
    </row>
    <row r="15" spans="1:20" s="5" customFormat="1" ht="12.75" x14ac:dyDescent="0.2">
      <c r="A15" s="392" t="s">
        <v>199</v>
      </c>
      <c r="B15" s="392" t="s">
        <v>199</v>
      </c>
      <c r="C15" s="390" t="s">
        <v>200</v>
      </c>
      <c r="D15" s="392" t="s">
        <v>200</v>
      </c>
      <c r="E15" s="377">
        <v>5001</v>
      </c>
      <c r="F15" s="438" t="s">
        <v>202</v>
      </c>
      <c r="G15" s="377">
        <v>5103</v>
      </c>
      <c r="H15" s="511" t="s">
        <v>706</v>
      </c>
      <c r="I15" s="511" t="s">
        <v>706</v>
      </c>
      <c r="J15" s="511" t="s">
        <v>1145</v>
      </c>
      <c r="K15" s="511" t="s">
        <v>1145</v>
      </c>
      <c r="L15" s="511" t="s">
        <v>706</v>
      </c>
      <c r="M15" s="511" t="s">
        <v>1145</v>
      </c>
      <c r="N15" s="511" t="s">
        <v>1145</v>
      </c>
      <c r="P15" s="16"/>
      <c r="Q15" s="16"/>
      <c r="S15" s="16"/>
      <c r="T15" s="16"/>
    </row>
    <row r="16" spans="1:20" s="5" customFormat="1" ht="12.75" x14ac:dyDescent="0.2">
      <c r="A16" s="392" t="s">
        <v>199</v>
      </c>
      <c r="B16" s="392" t="s">
        <v>199</v>
      </c>
      <c r="C16" s="390" t="s">
        <v>200</v>
      </c>
      <c r="D16" s="392" t="s">
        <v>200</v>
      </c>
      <c r="E16" s="377">
        <v>5001</v>
      </c>
      <c r="F16" s="438" t="s">
        <v>203</v>
      </c>
      <c r="G16" s="377">
        <v>5105</v>
      </c>
      <c r="H16" s="511" t="s">
        <v>706</v>
      </c>
      <c r="I16" s="511" t="s">
        <v>706</v>
      </c>
      <c r="J16" s="511" t="s">
        <v>1145</v>
      </c>
      <c r="K16" s="511" t="s">
        <v>1145</v>
      </c>
      <c r="L16" s="511" t="s">
        <v>706</v>
      </c>
      <c r="M16" s="511" t="s">
        <v>1145</v>
      </c>
      <c r="N16" s="511" t="s">
        <v>1145</v>
      </c>
      <c r="P16" s="16"/>
      <c r="Q16" s="16"/>
      <c r="S16" s="16"/>
      <c r="T16" s="16"/>
    </row>
    <row r="17" spans="1:20" s="5" customFormat="1" ht="12.75" x14ac:dyDescent="0.2">
      <c r="A17" s="392" t="s">
        <v>199</v>
      </c>
      <c r="B17" s="392" t="s">
        <v>199</v>
      </c>
      <c r="C17" s="390" t="s">
        <v>200</v>
      </c>
      <c r="D17" s="392" t="s">
        <v>200</v>
      </c>
      <c r="E17" s="377">
        <v>5001</v>
      </c>
      <c r="F17" s="438" t="s">
        <v>204</v>
      </c>
      <c r="G17" s="377">
        <v>5107</v>
      </c>
      <c r="H17" s="511" t="s">
        <v>706</v>
      </c>
      <c r="I17" s="511" t="s">
        <v>706</v>
      </c>
      <c r="J17" s="511" t="s">
        <v>1145</v>
      </c>
      <c r="K17" s="511" t="s">
        <v>1145</v>
      </c>
      <c r="L17" s="511" t="s">
        <v>706</v>
      </c>
      <c r="M17" s="511" t="s">
        <v>1145</v>
      </c>
      <c r="N17" s="511" t="s">
        <v>1145</v>
      </c>
      <c r="P17" s="16"/>
      <c r="Q17" s="16"/>
      <c r="S17" s="16"/>
      <c r="T17" s="16"/>
    </row>
    <row r="18" spans="1:20" s="5" customFormat="1" ht="12.75" x14ac:dyDescent="0.2">
      <c r="A18" s="392" t="s">
        <v>199</v>
      </c>
      <c r="B18" s="392" t="s">
        <v>199</v>
      </c>
      <c r="C18" s="390" t="s">
        <v>200</v>
      </c>
      <c r="D18" s="392" t="s">
        <v>200</v>
      </c>
      <c r="E18" s="377">
        <v>5001</v>
      </c>
      <c r="F18" s="438" t="s">
        <v>205</v>
      </c>
      <c r="G18" s="377">
        <v>5109</v>
      </c>
      <c r="H18" s="511" t="s">
        <v>706</v>
      </c>
      <c r="I18" s="511" t="s">
        <v>706</v>
      </c>
      <c r="J18" s="511" t="s">
        <v>1145</v>
      </c>
      <c r="K18" s="511" t="s">
        <v>1145</v>
      </c>
      <c r="L18" s="511" t="s">
        <v>704</v>
      </c>
      <c r="M18" s="511" t="s">
        <v>1145</v>
      </c>
      <c r="N18" s="511" t="s">
        <v>1145</v>
      </c>
      <c r="P18" s="16"/>
      <c r="Q18" s="16"/>
      <c r="S18" s="16"/>
      <c r="T18" s="16"/>
    </row>
    <row r="19" spans="1:20" s="5" customFormat="1" ht="12.75" x14ac:dyDescent="0.2">
      <c r="A19" s="392" t="s">
        <v>199</v>
      </c>
      <c r="B19" s="387" t="s">
        <v>206</v>
      </c>
      <c r="C19" s="390" t="s">
        <v>181</v>
      </c>
      <c r="D19" s="387" t="s">
        <v>207</v>
      </c>
      <c r="E19" s="377">
        <v>5301</v>
      </c>
      <c r="F19" s="411" t="s">
        <v>206</v>
      </c>
      <c r="G19" s="377">
        <v>5301</v>
      </c>
      <c r="H19" s="511" t="s">
        <v>706</v>
      </c>
      <c r="I19" s="511" t="s">
        <v>706</v>
      </c>
      <c r="J19" s="511" t="s">
        <v>1145</v>
      </c>
      <c r="K19" s="511" t="s">
        <v>1145</v>
      </c>
      <c r="L19" s="511" t="s">
        <v>704</v>
      </c>
      <c r="M19" s="511" t="s">
        <v>1145</v>
      </c>
      <c r="N19" s="511" t="s">
        <v>1145</v>
      </c>
      <c r="P19" s="16"/>
      <c r="Q19" s="16"/>
      <c r="S19" s="16"/>
      <c r="T19" s="16"/>
    </row>
    <row r="20" spans="1:20" s="5" customFormat="1" ht="12.75" x14ac:dyDescent="0.2">
      <c r="A20" s="392" t="s">
        <v>199</v>
      </c>
      <c r="B20" s="387" t="s">
        <v>206</v>
      </c>
      <c r="C20" s="390" t="s">
        <v>181</v>
      </c>
      <c r="D20" s="387" t="s">
        <v>207</v>
      </c>
      <c r="E20" s="377">
        <v>5301</v>
      </c>
      <c r="F20" s="411" t="s">
        <v>208</v>
      </c>
      <c r="G20" s="377">
        <v>5304</v>
      </c>
      <c r="H20" s="511" t="s">
        <v>706</v>
      </c>
      <c r="I20" s="511" t="s">
        <v>706</v>
      </c>
      <c r="J20" s="511" t="s">
        <v>1145</v>
      </c>
      <c r="K20" s="511" t="s">
        <v>1145</v>
      </c>
      <c r="L20" s="511" t="s">
        <v>704</v>
      </c>
      <c r="M20" s="511" t="s">
        <v>1145</v>
      </c>
      <c r="N20" s="511" t="s">
        <v>1145</v>
      </c>
      <c r="P20" s="16"/>
      <c r="Q20" s="16"/>
      <c r="S20" s="16"/>
      <c r="T20" s="16"/>
    </row>
    <row r="21" spans="1:20" s="5" customFormat="1" ht="12.75" x14ac:dyDescent="0.2">
      <c r="A21" s="392" t="s">
        <v>199</v>
      </c>
      <c r="B21" s="387" t="s">
        <v>209</v>
      </c>
      <c r="C21" s="390" t="s">
        <v>181</v>
      </c>
      <c r="D21" s="387" t="s">
        <v>210</v>
      </c>
      <c r="E21" s="377">
        <v>5501</v>
      </c>
      <c r="F21" s="411" t="s">
        <v>209</v>
      </c>
      <c r="G21" s="377">
        <v>5501</v>
      </c>
      <c r="H21" s="511" t="s">
        <v>704</v>
      </c>
      <c r="I21" s="511" t="s">
        <v>704</v>
      </c>
      <c r="J21" s="511" t="s">
        <v>704</v>
      </c>
      <c r="K21" s="511" t="s">
        <v>706</v>
      </c>
      <c r="L21" s="511" t="s">
        <v>704</v>
      </c>
      <c r="M21" s="511" t="s">
        <v>704</v>
      </c>
      <c r="N21" s="511" t="s">
        <v>706</v>
      </c>
      <c r="P21" s="16"/>
      <c r="Q21" s="16"/>
      <c r="S21" s="16"/>
      <c r="T21" s="16"/>
    </row>
    <row r="22" spans="1:20" s="5" customFormat="1" ht="12.75" x14ac:dyDescent="0.2">
      <c r="A22" s="392" t="s">
        <v>199</v>
      </c>
      <c r="B22" s="387" t="s">
        <v>209</v>
      </c>
      <c r="C22" s="390" t="s">
        <v>181</v>
      </c>
      <c r="D22" s="387" t="s">
        <v>210</v>
      </c>
      <c r="E22" s="377">
        <v>5501</v>
      </c>
      <c r="F22" s="411" t="s">
        <v>211</v>
      </c>
      <c r="G22" s="377">
        <v>5502</v>
      </c>
      <c r="H22" s="511" t="s">
        <v>704</v>
      </c>
      <c r="I22" s="511" t="s">
        <v>704</v>
      </c>
      <c r="J22" s="511" t="s">
        <v>706</v>
      </c>
      <c r="K22" s="511" t="s">
        <v>706</v>
      </c>
      <c r="L22" s="511" t="s">
        <v>706</v>
      </c>
      <c r="M22" s="511" t="s">
        <v>706</v>
      </c>
      <c r="N22" s="511" t="s">
        <v>706</v>
      </c>
      <c r="P22" s="16"/>
      <c r="Q22" s="16"/>
      <c r="S22" s="16"/>
      <c r="T22" s="16"/>
    </row>
    <row r="23" spans="1:20" s="5" customFormat="1" ht="12.75" x14ac:dyDescent="0.2">
      <c r="A23" s="392" t="s">
        <v>199</v>
      </c>
      <c r="B23" s="387" t="s">
        <v>209</v>
      </c>
      <c r="C23" s="390" t="s">
        <v>181</v>
      </c>
      <c r="D23" s="387" t="s">
        <v>210</v>
      </c>
      <c r="E23" s="377">
        <v>5501</v>
      </c>
      <c r="F23" s="194" t="s">
        <v>212</v>
      </c>
      <c r="G23" s="377">
        <v>5503</v>
      </c>
      <c r="H23" s="511" t="s">
        <v>704</v>
      </c>
      <c r="I23" s="511" t="s">
        <v>706</v>
      </c>
      <c r="J23" s="511" t="s">
        <v>706</v>
      </c>
      <c r="K23" s="511" t="s">
        <v>706</v>
      </c>
      <c r="L23" s="511" t="s">
        <v>706</v>
      </c>
      <c r="M23" s="511" t="s">
        <v>706</v>
      </c>
      <c r="N23" s="511" t="s">
        <v>706</v>
      </c>
      <c r="P23" s="16"/>
      <c r="Q23" s="16"/>
      <c r="S23" s="16"/>
      <c r="T23" s="16"/>
    </row>
    <row r="24" spans="1:20" s="5" customFormat="1" ht="12.75" x14ac:dyDescent="0.2">
      <c r="A24" s="392" t="s">
        <v>199</v>
      </c>
      <c r="B24" s="387" t="s">
        <v>209</v>
      </c>
      <c r="C24" s="390" t="s">
        <v>181</v>
      </c>
      <c r="D24" s="387" t="s">
        <v>210</v>
      </c>
      <c r="E24" s="377">
        <v>5501</v>
      </c>
      <c r="F24" s="194" t="s">
        <v>213</v>
      </c>
      <c r="G24" s="377">
        <v>5504</v>
      </c>
      <c r="H24" s="511" t="s">
        <v>704</v>
      </c>
      <c r="I24" s="511" t="s">
        <v>706</v>
      </c>
      <c r="J24" s="511" t="s">
        <v>706</v>
      </c>
      <c r="K24" s="511" t="s">
        <v>706</v>
      </c>
      <c r="L24" s="511" t="s">
        <v>706</v>
      </c>
      <c r="M24" s="511" t="s">
        <v>706</v>
      </c>
      <c r="N24" s="511" t="s">
        <v>706</v>
      </c>
      <c r="P24" s="16"/>
      <c r="Q24" s="16"/>
      <c r="S24" s="16"/>
      <c r="T24" s="16"/>
    </row>
    <row r="25" spans="1:20" s="5" customFormat="1" ht="12.75" x14ac:dyDescent="0.2">
      <c r="A25" s="392" t="s">
        <v>199</v>
      </c>
      <c r="B25" s="392" t="s">
        <v>214</v>
      </c>
      <c r="C25" s="390" t="s">
        <v>181</v>
      </c>
      <c r="D25" s="392" t="s">
        <v>215</v>
      </c>
      <c r="E25" s="377">
        <v>5601</v>
      </c>
      <c r="F25" s="193" t="s">
        <v>214</v>
      </c>
      <c r="G25" s="377">
        <v>5601</v>
      </c>
      <c r="H25" s="511" t="s">
        <v>706</v>
      </c>
      <c r="I25" s="511" t="s">
        <v>704</v>
      </c>
      <c r="J25" s="511" t="s">
        <v>704</v>
      </c>
      <c r="K25" s="511" t="s">
        <v>706</v>
      </c>
      <c r="L25" s="511" t="s">
        <v>704</v>
      </c>
      <c r="M25" s="511" t="s">
        <v>704</v>
      </c>
      <c r="N25" s="511" t="s">
        <v>706</v>
      </c>
      <c r="P25" s="16"/>
      <c r="Q25" s="16"/>
      <c r="S25" s="16"/>
      <c r="T25" s="16"/>
    </row>
    <row r="26" spans="1:20" s="5" customFormat="1" ht="12.75" x14ac:dyDescent="0.2">
      <c r="A26" s="392" t="s">
        <v>199</v>
      </c>
      <c r="B26" s="392" t="s">
        <v>214</v>
      </c>
      <c r="C26" s="390" t="s">
        <v>181</v>
      </c>
      <c r="D26" s="392" t="s">
        <v>215</v>
      </c>
      <c r="E26" s="377">
        <v>5601</v>
      </c>
      <c r="F26" s="193" t="s">
        <v>216</v>
      </c>
      <c r="G26" s="377">
        <v>5603</v>
      </c>
      <c r="H26" s="511" t="s">
        <v>706</v>
      </c>
      <c r="I26" s="511" t="s">
        <v>706</v>
      </c>
      <c r="J26" s="511" t="s">
        <v>1145</v>
      </c>
      <c r="K26" s="511" t="s">
        <v>1145</v>
      </c>
      <c r="L26" s="511" t="s">
        <v>706</v>
      </c>
      <c r="M26" s="511" t="s">
        <v>1145</v>
      </c>
      <c r="N26" s="511" t="s">
        <v>1145</v>
      </c>
      <c r="P26" s="16"/>
      <c r="Q26" s="16"/>
      <c r="S26" s="16"/>
      <c r="T26" s="16"/>
    </row>
    <row r="27" spans="1:20" s="5" customFormat="1" ht="12.75" x14ac:dyDescent="0.2">
      <c r="A27" s="392" t="s">
        <v>199</v>
      </c>
      <c r="B27" s="392" t="s">
        <v>214</v>
      </c>
      <c r="C27" s="390" t="s">
        <v>181</v>
      </c>
      <c r="D27" s="392" t="s">
        <v>215</v>
      </c>
      <c r="E27" s="377">
        <v>5601</v>
      </c>
      <c r="F27" s="193" t="s">
        <v>217</v>
      </c>
      <c r="G27" s="377">
        <v>5606</v>
      </c>
      <c r="H27" s="511" t="s">
        <v>706</v>
      </c>
      <c r="I27" s="511" t="s">
        <v>706</v>
      </c>
      <c r="J27" s="511" t="s">
        <v>1145</v>
      </c>
      <c r="K27" s="511" t="s">
        <v>1145</v>
      </c>
      <c r="L27" s="511" t="s">
        <v>706</v>
      </c>
      <c r="M27" s="511" t="s">
        <v>1145</v>
      </c>
      <c r="N27" s="511" t="s">
        <v>1145</v>
      </c>
      <c r="P27" s="16"/>
      <c r="Q27" s="16"/>
      <c r="S27" s="16"/>
      <c r="T27" s="16"/>
    </row>
    <row r="28" spans="1:20" s="5" customFormat="1" ht="12.75" x14ac:dyDescent="0.2">
      <c r="A28" s="392" t="s">
        <v>199</v>
      </c>
      <c r="B28" s="387" t="s">
        <v>218</v>
      </c>
      <c r="C28" s="390" t="s">
        <v>181</v>
      </c>
      <c r="D28" s="387" t="s">
        <v>219</v>
      </c>
      <c r="E28" s="377">
        <v>5701</v>
      </c>
      <c r="F28" s="194" t="s">
        <v>219</v>
      </c>
      <c r="G28" s="377">
        <v>5701</v>
      </c>
      <c r="H28" s="511" t="s">
        <v>706</v>
      </c>
      <c r="I28" s="511" t="s">
        <v>706</v>
      </c>
      <c r="J28" s="511" t="s">
        <v>1145</v>
      </c>
      <c r="K28" s="511" t="s">
        <v>1145</v>
      </c>
      <c r="L28" s="511" t="s">
        <v>704</v>
      </c>
      <c r="M28" s="511" t="s">
        <v>1145</v>
      </c>
      <c r="N28" s="511" t="s">
        <v>1145</v>
      </c>
      <c r="P28" s="16"/>
      <c r="Q28" s="16"/>
      <c r="S28" s="16"/>
      <c r="T28" s="16"/>
    </row>
    <row r="29" spans="1:20" s="5" customFormat="1" ht="12.75" x14ac:dyDescent="0.2">
      <c r="A29" s="392" t="s">
        <v>199</v>
      </c>
      <c r="B29" s="392" t="s">
        <v>220</v>
      </c>
      <c r="C29" s="390" t="s">
        <v>200</v>
      </c>
      <c r="D29" s="392" t="s">
        <v>200</v>
      </c>
      <c r="E29" s="377">
        <v>5001</v>
      </c>
      <c r="F29" s="392" t="s">
        <v>221</v>
      </c>
      <c r="G29" s="377">
        <v>5801</v>
      </c>
      <c r="H29" s="511" t="s">
        <v>704</v>
      </c>
      <c r="I29" s="511" t="s">
        <v>706</v>
      </c>
      <c r="J29" s="511" t="s">
        <v>704</v>
      </c>
      <c r="K29" s="511" t="s">
        <v>706</v>
      </c>
      <c r="L29" s="511" t="s">
        <v>706</v>
      </c>
      <c r="M29" s="511" t="s">
        <v>704</v>
      </c>
      <c r="N29" s="511" t="s">
        <v>706</v>
      </c>
      <c r="P29" s="16"/>
      <c r="Q29" s="16"/>
      <c r="S29" s="16"/>
      <c r="T29" s="16"/>
    </row>
    <row r="30" spans="1:20" s="5" customFormat="1" ht="12.75" x14ac:dyDescent="0.2">
      <c r="A30" s="392" t="s">
        <v>199</v>
      </c>
      <c r="B30" s="392" t="s">
        <v>220</v>
      </c>
      <c r="C30" s="390" t="s">
        <v>200</v>
      </c>
      <c r="D30" s="392" t="s">
        <v>200</v>
      </c>
      <c r="E30" s="377">
        <v>5001</v>
      </c>
      <c r="F30" s="392" t="s">
        <v>222</v>
      </c>
      <c r="G30" s="377">
        <v>5802</v>
      </c>
      <c r="H30" s="511" t="s">
        <v>706</v>
      </c>
      <c r="I30" s="511" t="s">
        <v>706</v>
      </c>
      <c r="J30" s="511" t="s">
        <v>1145</v>
      </c>
      <c r="K30" s="511" t="s">
        <v>1145</v>
      </c>
      <c r="L30" s="511" t="s">
        <v>706</v>
      </c>
      <c r="M30" s="511" t="s">
        <v>1145</v>
      </c>
      <c r="N30" s="511" t="s">
        <v>1145</v>
      </c>
      <c r="P30" s="16"/>
      <c r="Q30" s="16"/>
      <c r="S30" s="16"/>
      <c r="T30" s="16"/>
    </row>
    <row r="31" spans="1:20" s="5" customFormat="1" ht="12.75" x14ac:dyDescent="0.2">
      <c r="A31" s="392" t="s">
        <v>199</v>
      </c>
      <c r="B31" s="392" t="s">
        <v>220</v>
      </c>
      <c r="C31" s="390" t="s">
        <v>200</v>
      </c>
      <c r="D31" s="392" t="s">
        <v>200</v>
      </c>
      <c r="E31" s="377">
        <v>5001</v>
      </c>
      <c r="F31" s="392" t="s">
        <v>223</v>
      </c>
      <c r="G31" s="377">
        <v>5803</v>
      </c>
      <c r="H31" s="511" t="s">
        <v>706</v>
      </c>
      <c r="I31" s="511" t="s">
        <v>706</v>
      </c>
      <c r="J31" s="511" t="s">
        <v>1145</v>
      </c>
      <c r="K31" s="511" t="s">
        <v>1145</v>
      </c>
      <c r="L31" s="511" t="s">
        <v>706</v>
      </c>
      <c r="M31" s="511" t="s">
        <v>1145</v>
      </c>
      <c r="N31" s="511" t="s">
        <v>1145</v>
      </c>
      <c r="P31" s="16"/>
      <c r="Q31" s="16"/>
      <c r="S31" s="16"/>
      <c r="T31" s="16"/>
    </row>
    <row r="32" spans="1:20" s="5" customFormat="1" ht="12.75" x14ac:dyDescent="0.2">
      <c r="A32" s="392" t="s">
        <v>199</v>
      </c>
      <c r="B32" s="392" t="s">
        <v>220</v>
      </c>
      <c r="C32" s="390" t="s">
        <v>200</v>
      </c>
      <c r="D32" s="392" t="s">
        <v>200</v>
      </c>
      <c r="E32" s="377">
        <v>5001</v>
      </c>
      <c r="F32" s="392" t="s">
        <v>224</v>
      </c>
      <c r="G32" s="377">
        <v>5804</v>
      </c>
      <c r="H32" s="511" t="s">
        <v>706</v>
      </c>
      <c r="I32" s="511" t="s">
        <v>704</v>
      </c>
      <c r="J32" s="511" t="s">
        <v>706</v>
      </c>
      <c r="K32" s="511" t="s">
        <v>706</v>
      </c>
      <c r="L32" s="511" t="s">
        <v>706</v>
      </c>
      <c r="M32" s="511" t="s">
        <v>706</v>
      </c>
      <c r="N32" s="511" t="s">
        <v>706</v>
      </c>
      <c r="P32" s="16"/>
      <c r="Q32" s="16"/>
      <c r="S32" s="16"/>
      <c r="T32" s="16"/>
    </row>
    <row r="33" spans="1:20" s="5" customFormat="1" ht="12.75" x14ac:dyDescent="0.2">
      <c r="A33" s="392" t="s">
        <v>225</v>
      </c>
      <c r="B33" s="392" t="s">
        <v>226</v>
      </c>
      <c r="C33" s="390" t="s">
        <v>181</v>
      </c>
      <c r="D33" s="392" t="s">
        <v>227</v>
      </c>
      <c r="E33" s="377">
        <v>6001</v>
      </c>
      <c r="F33" s="392" t="s">
        <v>228</v>
      </c>
      <c r="G33" s="377">
        <v>6101</v>
      </c>
      <c r="H33" s="511" t="s">
        <v>704</v>
      </c>
      <c r="I33" s="511" t="s">
        <v>704</v>
      </c>
      <c r="J33" s="511" t="s">
        <v>704</v>
      </c>
      <c r="K33" s="511" t="s">
        <v>706</v>
      </c>
      <c r="L33" s="511" t="s">
        <v>704</v>
      </c>
      <c r="M33" s="511" t="s">
        <v>704</v>
      </c>
      <c r="N33" s="511" t="s">
        <v>706</v>
      </c>
      <c r="P33" s="16"/>
      <c r="Q33" s="16"/>
      <c r="S33" s="16"/>
      <c r="T33" s="16"/>
    </row>
    <row r="34" spans="1:20" s="5" customFormat="1" ht="12.75" x14ac:dyDescent="0.2">
      <c r="A34" s="392" t="s">
        <v>225</v>
      </c>
      <c r="B34" s="392" t="s">
        <v>226</v>
      </c>
      <c r="C34" s="390" t="s">
        <v>181</v>
      </c>
      <c r="D34" s="392" t="s">
        <v>227</v>
      </c>
      <c r="E34" s="377">
        <v>6001</v>
      </c>
      <c r="F34" s="392" t="s">
        <v>229</v>
      </c>
      <c r="G34" s="377">
        <v>6108</v>
      </c>
      <c r="H34" s="511" t="s">
        <v>704</v>
      </c>
      <c r="I34" s="511" t="s">
        <v>704</v>
      </c>
      <c r="J34" s="511" t="s">
        <v>704</v>
      </c>
      <c r="K34" s="511" t="s">
        <v>706</v>
      </c>
      <c r="L34" s="511" t="s">
        <v>704</v>
      </c>
      <c r="M34" s="511" t="s">
        <v>704</v>
      </c>
      <c r="N34" s="511" t="s">
        <v>706</v>
      </c>
      <c r="P34" s="16"/>
      <c r="Q34" s="16"/>
      <c r="S34" s="16"/>
      <c r="T34" s="16"/>
    </row>
    <row r="35" spans="1:20" s="5" customFormat="1" ht="12.75" x14ac:dyDescent="0.2">
      <c r="A35" s="392" t="s">
        <v>225</v>
      </c>
      <c r="B35" s="387" t="s">
        <v>226</v>
      </c>
      <c r="C35" s="390" t="s">
        <v>181</v>
      </c>
      <c r="D35" s="387" t="s">
        <v>230</v>
      </c>
      <c r="E35" s="377">
        <v>6115</v>
      </c>
      <c r="F35" s="387" t="s">
        <v>230</v>
      </c>
      <c r="G35" s="377">
        <v>6115</v>
      </c>
      <c r="H35" s="511" t="s">
        <v>704</v>
      </c>
      <c r="I35" s="511" t="s">
        <v>704</v>
      </c>
      <c r="J35" s="511" t="s">
        <v>704</v>
      </c>
      <c r="K35" s="511" t="s">
        <v>706</v>
      </c>
      <c r="L35" s="511" t="s">
        <v>704</v>
      </c>
      <c r="M35" s="511" t="s">
        <v>704</v>
      </c>
      <c r="N35" s="511" t="s">
        <v>706</v>
      </c>
      <c r="P35" s="16"/>
      <c r="Q35" s="16"/>
      <c r="S35" s="16"/>
      <c r="T35" s="16"/>
    </row>
    <row r="36" spans="1:20" s="5" customFormat="1" ht="12.75" x14ac:dyDescent="0.2">
      <c r="A36" s="392" t="s">
        <v>225</v>
      </c>
      <c r="B36" s="387" t="s">
        <v>231</v>
      </c>
      <c r="C36" s="390" t="s">
        <v>181</v>
      </c>
      <c r="D36" s="387" t="s">
        <v>232</v>
      </c>
      <c r="E36" s="377">
        <v>6301</v>
      </c>
      <c r="F36" s="194" t="s">
        <v>232</v>
      </c>
      <c r="G36" s="377">
        <v>6301</v>
      </c>
      <c r="H36" s="511" t="s">
        <v>704</v>
      </c>
      <c r="I36" s="511" t="s">
        <v>706</v>
      </c>
      <c r="J36" s="511" t="s">
        <v>706</v>
      </c>
      <c r="K36" s="511" t="s">
        <v>706</v>
      </c>
      <c r="L36" s="511" t="s">
        <v>704</v>
      </c>
      <c r="M36" s="511" t="s">
        <v>706</v>
      </c>
      <c r="N36" s="511" t="s">
        <v>706</v>
      </c>
      <c r="P36" s="16"/>
      <c r="Q36" s="16"/>
      <c r="S36" s="16"/>
      <c r="T36" s="16"/>
    </row>
    <row r="37" spans="1:20" s="5" customFormat="1" ht="12.75" x14ac:dyDescent="0.2">
      <c r="A37" s="392" t="s">
        <v>233</v>
      </c>
      <c r="B37" s="392" t="s">
        <v>234</v>
      </c>
      <c r="C37" s="390" t="s">
        <v>181</v>
      </c>
      <c r="D37" s="392" t="s">
        <v>235</v>
      </c>
      <c r="E37" s="377">
        <v>7001</v>
      </c>
      <c r="F37" s="392" t="s">
        <v>234</v>
      </c>
      <c r="G37" s="377">
        <v>7101</v>
      </c>
      <c r="H37" s="511" t="s">
        <v>706</v>
      </c>
      <c r="I37" s="511" t="s">
        <v>706</v>
      </c>
      <c r="J37" s="511" t="s">
        <v>1145</v>
      </c>
      <c r="K37" s="511" t="s">
        <v>1145</v>
      </c>
      <c r="L37" s="511" t="s">
        <v>704</v>
      </c>
      <c r="M37" s="511" t="s">
        <v>1145</v>
      </c>
      <c r="N37" s="511" t="s">
        <v>1145</v>
      </c>
      <c r="P37" s="16"/>
      <c r="Q37" s="16"/>
      <c r="S37" s="16"/>
      <c r="T37" s="16"/>
    </row>
    <row r="38" spans="1:20" s="5" customFormat="1" ht="12.75" x14ac:dyDescent="0.2">
      <c r="A38" s="392" t="s">
        <v>233</v>
      </c>
      <c r="B38" s="387" t="s">
        <v>234</v>
      </c>
      <c r="C38" s="390" t="s">
        <v>181</v>
      </c>
      <c r="D38" s="387" t="s">
        <v>236</v>
      </c>
      <c r="E38" s="377">
        <v>7102</v>
      </c>
      <c r="F38" s="387" t="s">
        <v>236</v>
      </c>
      <c r="G38" s="377">
        <v>7102</v>
      </c>
      <c r="H38" s="511" t="s">
        <v>704</v>
      </c>
      <c r="I38" s="511" t="s">
        <v>704</v>
      </c>
      <c r="J38" s="511" t="s">
        <v>704</v>
      </c>
      <c r="K38" s="511" t="s">
        <v>706</v>
      </c>
      <c r="L38" s="511" t="s">
        <v>706</v>
      </c>
      <c r="M38" s="511" t="s">
        <v>704</v>
      </c>
      <c r="N38" s="511" t="s">
        <v>706</v>
      </c>
      <c r="P38" s="16"/>
      <c r="Q38" s="16"/>
      <c r="S38" s="16"/>
      <c r="T38" s="16"/>
    </row>
    <row r="39" spans="1:20" s="5" customFormat="1" ht="12.75" x14ac:dyDescent="0.2">
      <c r="A39" s="392" t="s">
        <v>233</v>
      </c>
      <c r="B39" s="392" t="s">
        <v>234</v>
      </c>
      <c r="C39" s="390" t="s">
        <v>181</v>
      </c>
      <c r="D39" s="392" t="s">
        <v>235</v>
      </c>
      <c r="E39" s="377">
        <v>7001</v>
      </c>
      <c r="F39" s="392" t="s">
        <v>233</v>
      </c>
      <c r="G39" s="377">
        <v>7105</v>
      </c>
      <c r="H39" s="511" t="s">
        <v>706</v>
      </c>
      <c r="I39" s="511" t="s">
        <v>706</v>
      </c>
      <c r="J39" s="511" t="s">
        <v>1145</v>
      </c>
      <c r="K39" s="511" t="s">
        <v>1145</v>
      </c>
      <c r="L39" s="511" t="s">
        <v>706</v>
      </c>
      <c r="M39" s="511" t="s">
        <v>1145</v>
      </c>
      <c r="N39" s="511" t="s">
        <v>1145</v>
      </c>
      <c r="P39" s="16"/>
      <c r="Q39" s="16"/>
      <c r="S39" s="16"/>
      <c r="T39" s="16"/>
    </row>
    <row r="40" spans="1:20" s="5" customFormat="1" ht="12.75" x14ac:dyDescent="0.2">
      <c r="A40" s="392" t="s">
        <v>233</v>
      </c>
      <c r="B40" s="392" t="s">
        <v>237</v>
      </c>
      <c r="C40" s="390" t="s">
        <v>181</v>
      </c>
      <c r="D40" s="392" t="s">
        <v>238</v>
      </c>
      <c r="E40" s="377">
        <v>7301</v>
      </c>
      <c r="F40" s="193" t="s">
        <v>237</v>
      </c>
      <c r="G40" s="377">
        <v>7301</v>
      </c>
      <c r="H40" s="511" t="s">
        <v>704</v>
      </c>
      <c r="I40" s="511" t="s">
        <v>706</v>
      </c>
      <c r="J40" s="511" t="s">
        <v>706</v>
      </c>
      <c r="K40" s="511" t="s">
        <v>706</v>
      </c>
      <c r="L40" s="511" t="s">
        <v>704</v>
      </c>
      <c r="M40" s="511" t="s">
        <v>706</v>
      </c>
      <c r="N40" s="511" t="s">
        <v>706</v>
      </c>
      <c r="P40" s="16"/>
      <c r="Q40" s="16"/>
      <c r="S40" s="16"/>
      <c r="T40" s="16"/>
    </row>
    <row r="41" spans="1:20" s="5" customFormat="1" ht="12.75" x14ac:dyDescent="0.2">
      <c r="A41" s="392" t="s">
        <v>233</v>
      </c>
      <c r="B41" s="392" t="s">
        <v>237</v>
      </c>
      <c r="C41" s="390" t="s">
        <v>181</v>
      </c>
      <c r="D41" s="392" t="s">
        <v>238</v>
      </c>
      <c r="E41" s="377">
        <v>7301</v>
      </c>
      <c r="F41" s="193" t="s">
        <v>239</v>
      </c>
      <c r="G41" s="377">
        <v>7305</v>
      </c>
      <c r="H41" s="511" t="s">
        <v>706</v>
      </c>
      <c r="I41" s="511" t="s">
        <v>706</v>
      </c>
      <c r="J41" s="511" t="s">
        <v>1145</v>
      </c>
      <c r="K41" s="511" t="s">
        <v>1145</v>
      </c>
      <c r="L41" s="511" t="s">
        <v>706</v>
      </c>
      <c r="M41" s="511" t="s">
        <v>1145</v>
      </c>
      <c r="N41" s="511" t="s">
        <v>1145</v>
      </c>
      <c r="P41" s="16"/>
      <c r="Q41" s="16"/>
      <c r="S41" s="16"/>
      <c r="T41" s="16"/>
    </row>
    <row r="42" spans="1:20" s="5" customFormat="1" ht="12.75" x14ac:dyDescent="0.2">
      <c r="A42" s="392" t="s">
        <v>233</v>
      </c>
      <c r="B42" s="392" t="s">
        <v>237</v>
      </c>
      <c r="C42" s="390" t="s">
        <v>181</v>
      </c>
      <c r="D42" s="392" t="s">
        <v>238</v>
      </c>
      <c r="E42" s="377">
        <v>7301</v>
      </c>
      <c r="F42" s="193" t="s">
        <v>240</v>
      </c>
      <c r="G42" s="377">
        <v>7306</v>
      </c>
      <c r="H42" s="511" t="s">
        <v>704</v>
      </c>
      <c r="I42" s="511" t="s">
        <v>706</v>
      </c>
      <c r="J42" s="511" t="s">
        <v>706</v>
      </c>
      <c r="K42" s="511" t="s">
        <v>706</v>
      </c>
      <c r="L42" s="511" t="s">
        <v>704</v>
      </c>
      <c r="M42" s="511" t="s">
        <v>706</v>
      </c>
      <c r="N42" s="511" t="s">
        <v>706</v>
      </c>
      <c r="P42" s="16"/>
      <c r="Q42" s="16"/>
      <c r="S42" s="16"/>
      <c r="T42" s="16"/>
    </row>
    <row r="43" spans="1:20" s="5" customFormat="1" ht="12.75" x14ac:dyDescent="0.2">
      <c r="A43" s="392" t="s">
        <v>233</v>
      </c>
      <c r="B43" s="387" t="s">
        <v>241</v>
      </c>
      <c r="C43" s="390" t="s">
        <v>181</v>
      </c>
      <c r="D43" s="387" t="s">
        <v>241</v>
      </c>
      <c r="E43" s="377">
        <v>7401</v>
      </c>
      <c r="F43" s="194" t="s">
        <v>241</v>
      </c>
      <c r="G43" s="377">
        <v>7401</v>
      </c>
      <c r="H43" s="511" t="s">
        <v>706</v>
      </c>
      <c r="I43" s="511" t="s">
        <v>706</v>
      </c>
      <c r="J43" s="511" t="s">
        <v>1145</v>
      </c>
      <c r="K43" s="511" t="s">
        <v>1145</v>
      </c>
      <c r="L43" s="511" t="s">
        <v>706</v>
      </c>
      <c r="M43" s="511" t="s">
        <v>1145</v>
      </c>
      <c r="N43" s="511" t="s">
        <v>1145</v>
      </c>
      <c r="P43" s="16"/>
      <c r="Q43" s="16"/>
      <c r="S43" s="16"/>
      <c r="T43" s="16"/>
    </row>
    <row r="44" spans="1:20" s="5" customFormat="1" ht="12.75" x14ac:dyDescent="0.2">
      <c r="A44" s="392" t="s">
        <v>242</v>
      </c>
      <c r="B44" s="392" t="s">
        <v>243</v>
      </c>
      <c r="C44" s="390" t="s">
        <v>244</v>
      </c>
      <c r="D44" s="392" t="s">
        <v>244</v>
      </c>
      <c r="E44" s="377">
        <v>8001</v>
      </c>
      <c r="F44" s="392" t="s">
        <v>243</v>
      </c>
      <c r="G44" s="377">
        <v>8101</v>
      </c>
      <c r="H44" s="511" t="s">
        <v>706</v>
      </c>
      <c r="I44" s="511" t="s">
        <v>706</v>
      </c>
      <c r="J44" s="511" t="s">
        <v>1145</v>
      </c>
      <c r="K44" s="511" t="s">
        <v>1145</v>
      </c>
      <c r="L44" s="511" t="s">
        <v>704</v>
      </c>
      <c r="M44" s="511" t="s">
        <v>1145</v>
      </c>
      <c r="N44" s="511" t="s">
        <v>1145</v>
      </c>
      <c r="P44" s="16"/>
      <c r="Q44" s="16"/>
      <c r="S44" s="16"/>
      <c r="T44" s="16"/>
    </row>
    <row r="45" spans="1:20" s="5" customFormat="1" ht="12.75" x14ac:dyDescent="0.2">
      <c r="A45" s="392" t="s">
        <v>242</v>
      </c>
      <c r="B45" s="392" t="s">
        <v>243</v>
      </c>
      <c r="C45" s="390" t="s">
        <v>244</v>
      </c>
      <c r="D45" s="392" t="s">
        <v>244</v>
      </c>
      <c r="E45" s="377">
        <v>8001</v>
      </c>
      <c r="F45" s="392" t="s">
        <v>245</v>
      </c>
      <c r="G45" s="377">
        <v>8102</v>
      </c>
      <c r="H45" s="511" t="s">
        <v>704</v>
      </c>
      <c r="I45" s="511" t="s">
        <v>704</v>
      </c>
      <c r="J45" s="511" t="s">
        <v>706</v>
      </c>
      <c r="K45" s="511" t="s">
        <v>706</v>
      </c>
      <c r="L45" s="511" t="s">
        <v>704</v>
      </c>
      <c r="M45" s="511" t="s">
        <v>706</v>
      </c>
      <c r="N45" s="511" t="s">
        <v>706</v>
      </c>
      <c r="P45" s="16"/>
      <c r="Q45" s="16"/>
      <c r="S45" s="16"/>
      <c r="T45" s="16"/>
    </row>
    <row r="46" spans="1:20" s="5" customFormat="1" ht="12.75" x14ac:dyDescent="0.2">
      <c r="A46" s="392" t="s">
        <v>242</v>
      </c>
      <c r="B46" s="392" t="s">
        <v>243</v>
      </c>
      <c r="C46" s="390" t="s">
        <v>244</v>
      </c>
      <c r="D46" s="392" t="s">
        <v>244</v>
      </c>
      <c r="E46" s="377">
        <v>8001</v>
      </c>
      <c r="F46" s="392" t="s">
        <v>246</v>
      </c>
      <c r="G46" s="377">
        <v>8103</v>
      </c>
      <c r="H46" s="511" t="s">
        <v>704</v>
      </c>
      <c r="I46" s="511" t="s">
        <v>704</v>
      </c>
      <c r="J46" s="511" t="s">
        <v>706</v>
      </c>
      <c r="K46" s="511" t="s">
        <v>706</v>
      </c>
      <c r="L46" s="511" t="s">
        <v>706</v>
      </c>
      <c r="M46" s="511" t="s">
        <v>706</v>
      </c>
      <c r="N46" s="511" t="s">
        <v>706</v>
      </c>
      <c r="P46" s="16"/>
      <c r="Q46" s="16"/>
      <c r="S46" s="16"/>
      <c r="T46" s="16"/>
    </row>
    <row r="47" spans="1:20" s="5" customFormat="1" ht="12.75" x14ac:dyDescent="0.2">
      <c r="A47" s="392" t="s">
        <v>242</v>
      </c>
      <c r="B47" s="392" t="s">
        <v>243</v>
      </c>
      <c r="C47" s="390" t="s">
        <v>244</v>
      </c>
      <c r="D47" s="392" t="s">
        <v>244</v>
      </c>
      <c r="E47" s="377">
        <v>8001</v>
      </c>
      <c r="F47" s="392" t="s">
        <v>247</v>
      </c>
      <c r="G47" s="377">
        <v>8105</v>
      </c>
      <c r="H47" s="511" t="s">
        <v>706</v>
      </c>
      <c r="I47" s="511" t="s">
        <v>706</v>
      </c>
      <c r="J47" s="511" t="s">
        <v>1145</v>
      </c>
      <c r="K47" s="511" t="s">
        <v>1145</v>
      </c>
      <c r="L47" s="511" t="s">
        <v>706</v>
      </c>
      <c r="M47" s="511" t="s">
        <v>1145</v>
      </c>
      <c r="N47" s="511" t="s">
        <v>1145</v>
      </c>
      <c r="P47" s="16"/>
      <c r="Q47" s="16"/>
      <c r="S47" s="16"/>
      <c r="T47" s="16"/>
    </row>
    <row r="48" spans="1:20" s="5" customFormat="1" ht="12.75" x14ac:dyDescent="0.2">
      <c r="A48" s="392" t="s">
        <v>242</v>
      </c>
      <c r="B48" s="392" t="s">
        <v>243</v>
      </c>
      <c r="C48" s="390" t="s">
        <v>244</v>
      </c>
      <c r="D48" s="392" t="s">
        <v>244</v>
      </c>
      <c r="E48" s="377">
        <v>8001</v>
      </c>
      <c r="F48" s="392" t="s">
        <v>248</v>
      </c>
      <c r="G48" s="377">
        <v>8106</v>
      </c>
      <c r="H48" s="511" t="s">
        <v>706</v>
      </c>
      <c r="I48" s="511" t="s">
        <v>706</v>
      </c>
      <c r="J48" s="511" t="s">
        <v>1145</v>
      </c>
      <c r="K48" s="511" t="s">
        <v>1145</v>
      </c>
      <c r="L48" s="511" t="s">
        <v>706</v>
      </c>
      <c r="M48" s="511" t="s">
        <v>1145</v>
      </c>
      <c r="N48" s="511" t="s">
        <v>1145</v>
      </c>
      <c r="P48" s="16"/>
      <c r="Q48" s="16"/>
      <c r="S48" s="16"/>
      <c r="T48" s="16"/>
    </row>
    <row r="49" spans="1:20" s="5" customFormat="1" ht="12.75" x14ac:dyDescent="0.2">
      <c r="A49" s="392" t="s">
        <v>242</v>
      </c>
      <c r="B49" s="392" t="s">
        <v>243</v>
      </c>
      <c r="C49" s="390" t="s">
        <v>244</v>
      </c>
      <c r="D49" s="392" t="s">
        <v>244</v>
      </c>
      <c r="E49" s="377">
        <v>8001</v>
      </c>
      <c r="F49" s="392" t="s">
        <v>249</v>
      </c>
      <c r="G49" s="377">
        <v>8107</v>
      </c>
      <c r="H49" s="511" t="s">
        <v>706</v>
      </c>
      <c r="I49" s="511" t="s">
        <v>706</v>
      </c>
      <c r="J49" s="511" t="s">
        <v>1145</v>
      </c>
      <c r="K49" s="511" t="s">
        <v>1145</v>
      </c>
      <c r="L49" s="511" t="s">
        <v>704</v>
      </c>
      <c r="M49" s="511" t="s">
        <v>1145</v>
      </c>
      <c r="N49" s="511" t="s">
        <v>1145</v>
      </c>
      <c r="P49" s="16"/>
      <c r="Q49" s="16"/>
      <c r="S49" s="16"/>
      <c r="T49" s="16"/>
    </row>
    <row r="50" spans="1:20" s="5" customFormat="1" ht="12.75" x14ac:dyDescent="0.2">
      <c r="A50" s="392" t="s">
        <v>242</v>
      </c>
      <c r="B50" s="392" t="s">
        <v>243</v>
      </c>
      <c r="C50" s="390" t="s">
        <v>244</v>
      </c>
      <c r="D50" s="392" t="s">
        <v>244</v>
      </c>
      <c r="E50" s="377">
        <v>8001</v>
      </c>
      <c r="F50" s="392" t="s">
        <v>250</v>
      </c>
      <c r="G50" s="377">
        <v>8108</v>
      </c>
      <c r="H50" s="511" t="s">
        <v>706</v>
      </c>
      <c r="I50" s="511" t="s">
        <v>704</v>
      </c>
      <c r="J50" s="511" t="s">
        <v>704</v>
      </c>
      <c r="K50" s="511" t="s">
        <v>706</v>
      </c>
      <c r="L50" s="511" t="s">
        <v>704</v>
      </c>
      <c r="M50" s="511" t="s">
        <v>704</v>
      </c>
      <c r="N50" s="511" t="s">
        <v>706</v>
      </c>
      <c r="P50" s="16"/>
      <c r="Q50" s="16"/>
      <c r="S50" s="16"/>
      <c r="T50" s="16"/>
    </row>
    <row r="51" spans="1:20" s="5" customFormat="1" ht="12.75" x14ac:dyDescent="0.2">
      <c r="A51" s="392" t="s">
        <v>242</v>
      </c>
      <c r="B51" s="392" t="s">
        <v>243</v>
      </c>
      <c r="C51" s="390" t="s">
        <v>244</v>
      </c>
      <c r="D51" s="392" t="s">
        <v>244</v>
      </c>
      <c r="E51" s="377">
        <v>8001</v>
      </c>
      <c r="F51" s="392" t="s">
        <v>251</v>
      </c>
      <c r="G51" s="377">
        <v>8109</v>
      </c>
      <c r="H51" s="511" t="s">
        <v>704</v>
      </c>
      <c r="I51" s="511" t="s">
        <v>706</v>
      </c>
      <c r="J51" s="511" t="s">
        <v>706</v>
      </c>
      <c r="K51" s="511" t="s">
        <v>706</v>
      </c>
      <c r="L51" s="511" t="s">
        <v>704</v>
      </c>
      <c r="M51" s="511" t="s">
        <v>706</v>
      </c>
      <c r="N51" s="511" t="s">
        <v>706</v>
      </c>
      <c r="P51" s="16"/>
      <c r="Q51" s="16"/>
      <c r="S51" s="16"/>
      <c r="T51" s="16"/>
    </row>
    <row r="52" spans="1:20" s="5" customFormat="1" ht="12.75" x14ac:dyDescent="0.2">
      <c r="A52" s="392" t="s">
        <v>242</v>
      </c>
      <c r="B52" s="392" t="s">
        <v>243</v>
      </c>
      <c r="C52" s="390" t="s">
        <v>244</v>
      </c>
      <c r="D52" s="392" t="s">
        <v>244</v>
      </c>
      <c r="E52" s="377">
        <v>8001</v>
      </c>
      <c r="F52" s="392" t="s">
        <v>252</v>
      </c>
      <c r="G52" s="377">
        <v>8110</v>
      </c>
      <c r="H52" s="511" t="s">
        <v>706</v>
      </c>
      <c r="I52" s="511" t="s">
        <v>704</v>
      </c>
      <c r="J52" s="511" t="s">
        <v>704</v>
      </c>
      <c r="K52" s="511" t="s">
        <v>706</v>
      </c>
      <c r="L52" s="511" t="s">
        <v>704</v>
      </c>
      <c r="M52" s="511" t="s">
        <v>704</v>
      </c>
      <c r="N52" s="511" t="s">
        <v>706</v>
      </c>
      <c r="P52" s="16"/>
      <c r="Q52" s="16"/>
      <c r="S52" s="16"/>
      <c r="T52" s="16"/>
    </row>
    <row r="53" spans="1:20" s="5" customFormat="1" ht="12.75" x14ac:dyDescent="0.2">
      <c r="A53" s="392" t="s">
        <v>242</v>
      </c>
      <c r="B53" s="392" t="s">
        <v>243</v>
      </c>
      <c r="C53" s="390" t="s">
        <v>244</v>
      </c>
      <c r="D53" s="392" t="s">
        <v>244</v>
      </c>
      <c r="E53" s="377">
        <v>8001</v>
      </c>
      <c r="F53" s="392" t="s">
        <v>253</v>
      </c>
      <c r="G53" s="377">
        <v>8111</v>
      </c>
      <c r="H53" s="511" t="s">
        <v>704</v>
      </c>
      <c r="I53" s="511" t="s">
        <v>706</v>
      </c>
      <c r="J53" s="511" t="s">
        <v>706</v>
      </c>
      <c r="K53" s="511" t="s">
        <v>706</v>
      </c>
      <c r="L53" s="511" t="s">
        <v>704</v>
      </c>
      <c r="M53" s="511" t="s">
        <v>706</v>
      </c>
      <c r="N53" s="511" t="s">
        <v>706</v>
      </c>
      <c r="P53" s="16"/>
      <c r="Q53" s="16"/>
      <c r="S53" s="16"/>
      <c r="T53" s="16"/>
    </row>
    <row r="54" spans="1:20" s="5" customFormat="1" ht="12.75" x14ac:dyDescent="0.2">
      <c r="A54" s="392" t="s">
        <v>242</v>
      </c>
      <c r="B54" s="392" t="s">
        <v>243</v>
      </c>
      <c r="C54" s="390" t="s">
        <v>244</v>
      </c>
      <c r="D54" s="392" t="s">
        <v>244</v>
      </c>
      <c r="E54" s="377">
        <v>8001</v>
      </c>
      <c r="F54" s="392" t="s">
        <v>254</v>
      </c>
      <c r="G54" s="377">
        <v>8112</v>
      </c>
      <c r="H54" s="511" t="s">
        <v>704</v>
      </c>
      <c r="I54" s="511" t="s">
        <v>704</v>
      </c>
      <c r="J54" s="511" t="s">
        <v>704</v>
      </c>
      <c r="K54" s="511" t="s">
        <v>706</v>
      </c>
      <c r="L54" s="511" t="s">
        <v>706</v>
      </c>
      <c r="M54" s="511" t="s">
        <v>704</v>
      </c>
      <c r="N54" s="511" t="s">
        <v>706</v>
      </c>
      <c r="P54" s="16"/>
      <c r="Q54" s="16"/>
      <c r="S54" s="16"/>
      <c r="T54" s="16"/>
    </row>
    <row r="55" spans="1:20" s="5" customFormat="1" ht="12.75" x14ac:dyDescent="0.2">
      <c r="A55" s="392" t="s">
        <v>242</v>
      </c>
      <c r="B55" s="392" t="s">
        <v>242</v>
      </c>
      <c r="C55" s="390" t="s">
        <v>181</v>
      </c>
      <c r="D55" s="392" t="s">
        <v>255</v>
      </c>
      <c r="E55" s="377">
        <v>8301</v>
      </c>
      <c r="F55" s="392" t="s">
        <v>256</v>
      </c>
      <c r="G55" s="377">
        <v>8301</v>
      </c>
      <c r="H55" s="511" t="s">
        <v>704</v>
      </c>
      <c r="I55" s="511" t="s">
        <v>704</v>
      </c>
      <c r="J55" s="511" t="s">
        <v>704</v>
      </c>
      <c r="K55" s="511" t="s">
        <v>706</v>
      </c>
      <c r="L55" s="511" t="s">
        <v>704</v>
      </c>
      <c r="M55" s="511" t="s">
        <v>704</v>
      </c>
      <c r="N55" s="511" t="s">
        <v>706</v>
      </c>
      <c r="P55" s="16"/>
      <c r="Q55" s="16"/>
      <c r="S55" s="16"/>
      <c r="T55" s="16"/>
    </row>
    <row r="56" spans="1:20" s="5" customFormat="1" ht="12.75" x14ac:dyDescent="0.2">
      <c r="A56" s="392" t="s">
        <v>242</v>
      </c>
      <c r="B56" s="392" t="s">
        <v>242</v>
      </c>
      <c r="C56" s="390" t="s">
        <v>181</v>
      </c>
      <c r="D56" s="392" t="s">
        <v>255</v>
      </c>
      <c r="E56" s="377">
        <v>8301</v>
      </c>
      <c r="F56" s="193" t="s">
        <v>257</v>
      </c>
      <c r="G56" s="377">
        <v>8306</v>
      </c>
      <c r="H56" s="511" t="s">
        <v>704</v>
      </c>
      <c r="I56" s="511" t="s">
        <v>706</v>
      </c>
      <c r="J56" s="511" t="s">
        <v>706</v>
      </c>
      <c r="K56" s="511" t="s">
        <v>706</v>
      </c>
      <c r="L56" s="511" t="s">
        <v>704</v>
      </c>
      <c r="M56" s="511" t="s">
        <v>706</v>
      </c>
      <c r="N56" s="511" t="s">
        <v>706</v>
      </c>
      <c r="P56" s="16"/>
      <c r="Q56" s="16"/>
      <c r="S56" s="16"/>
      <c r="T56" s="16"/>
    </row>
    <row r="57" spans="1:20" s="5" customFormat="1" ht="12.75" x14ac:dyDescent="0.2">
      <c r="A57" s="392" t="s">
        <v>258</v>
      </c>
      <c r="B57" s="392" t="s">
        <v>259</v>
      </c>
      <c r="C57" s="390" t="s">
        <v>181</v>
      </c>
      <c r="D57" s="392" t="s">
        <v>260</v>
      </c>
      <c r="E57" s="377">
        <v>9001</v>
      </c>
      <c r="F57" s="392" t="s">
        <v>261</v>
      </c>
      <c r="G57" s="377">
        <v>9101</v>
      </c>
      <c r="H57" s="511" t="s">
        <v>704</v>
      </c>
      <c r="I57" s="511" t="s">
        <v>706</v>
      </c>
      <c r="J57" s="511" t="s">
        <v>706</v>
      </c>
      <c r="K57" s="511" t="s">
        <v>706</v>
      </c>
      <c r="L57" s="511" t="s">
        <v>704</v>
      </c>
      <c r="M57" s="511" t="s">
        <v>706</v>
      </c>
      <c r="N57" s="511" t="s">
        <v>706</v>
      </c>
      <c r="P57" s="16"/>
      <c r="Q57" s="16"/>
      <c r="S57" s="16"/>
      <c r="T57" s="16"/>
    </row>
    <row r="58" spans="1:20" s="5" customFormat="1" ht="12.75" x14ac:dyDescent="0.2">
      <c r="A58" s="392" t="s">
        <v>258</v>
      </c>
      <c r="B58" s="392" t="s">
        <v>259</v>
      </c>
      <c r="C58" s="390" t="s">
        <v>181</v>
      </c>
      <c r="D58" s="392" t="s">
        <v>260</v>
      </c>
      <c r="E58" s="377">
        <v>9001</v>
      </c>
      <c r="F58" s="392" t="s">
        <v>262</v>
      </c>
      <c r="G58" s="377">
        <v>9112</v>
      </c>
      <c r="H58" s="511" t="s">
        <v>704</v>
      </c>
      <c r="I58" s="511" t="s">
        <v>706</v>
      </c>
      <c r="J58" s="511" t="s">
        <v>706</v>
      </c>
      <c r="K58" s="511" t="s">
        <v>706</v>
      </c>
      <c r="L58" s="511" t="s">
        <v>706</v>
      </c>
      <c r="M58" s="511" t="s">
        <v>706</v>
      </c>
      <c r="N58" s="511" t="s">
        <v>706</v>
      </c>
      <c r="P58" s="16"/>
      <c r="Q58" s="16"/>
      <c r="S58" s="16"/>
      <c r="T58" s="16"/>
    </row>
    <row r="59" spans="1:20" s="5" customFormat="1" ht="12.75" x14ac:dyDescent="0.2">
      <c r="A59" s="392" t="s">
        <v>258</v>
      </c>
      <c r="B59" s="387" t="s">
        <v>259</v>
      </c>
      <c r="C59" s="390" t="s">
        <v>181</v>
      </c>
      <c r="D59" s="387" t="s">
        <v>263</v>
      </c>
      <c r="E59" s="377">
        <v>9120</v>
      </c>
      <c r="F59" s="387" t="s">
        <v>263</v>
      </c>
      <c r="G59" s="377">
        <v>9120</v>
      </c>
      <c r="H59" s="511" t="s">
        <v>704</v>
      </c>
      <c r="I59" s="511" t="s">
        <v>704</v>
      </c>
      <c r="J59" s="511" t="s">
        <v>706</v>
      </c>
      <c r="K59" s="511" t="s">
        <v>706</v>
      </c>
      <c r="L59" s="511" t="s">
        <v>706</v>
      </c>
      <c r="M59" s="511" t="s">
        <v>706</v>
      </c>
      <c r="N59" s="511" t="s">
        <v>706</v>
      </c>
      <c r="P59" s="16"/>
      <c r="Q59" s="16"/>
      <c r="S59" s="16"/>
      <c r="T59" s="16"/>
    </row>
    <row r="60" spans="1:20" s="5" customFormat="1" ht="12.75" x14ac:dyDescent="0.2">
      <c r="A60" s="392" t="s">
        <v>258</v>
      </c>
      <c r="B60" s="387" t="s">
        <v>264</v>
      </c>
      <c r="C60" s="390" t="s">
        <v>181</v>
      </c>
      <c r="D60" s="387" t="s">
        <v>265</v>
      </c>
      <c r="E60" s="377">
        <v>9201</v>
      </c>
      <c r="F60" s="387" t="s">
        <v>265</v>
      </c>
      <c r="G60" s="377">
        <v>9201</v>
      </c>
      <c r="H60" s="511" t="s">
        <v>706</v>
      </c>
      <c r="I60" s="511" t="s">
        <v>706</v>
      </c>
      <c r="J60" s="511" t="s">
        <v>1145</v>
      </c>
      <c r="K60" s="511" t="s">
        <v>1145</v>
      </c>
      <c r="L60" s="511" t="s">
        <v>706</v>
      </c>
      <c r="M60" s="511" t="s">
        <v>1145</v>
      </c>
      <c r="N60" s="511" t="s">
        <v>1145</v>
      </c>
      <c r="P60" s="16"/>
      <c r="Q60" s="16"/>
      <c r="S60" s="16"/>
      <c r="T60" s="16"/>
    </row>
    <row r="61" spans="1:20" s="5" customFormat="1" ht="12.75" x14ac:dyDescent="0.2">
      <c r="A61" s="392" t="s">
        <v>266</v>
      </c>
      <c r="B61" s="392" t="s">
        <v>267</v>
      </c>
      <c r="C61" s="390" t="s">
        <v>181</v>
      </c>
      <c r="D61" s="392" t="s">
        <v>268</v>
      </c>
      <c r="E61" s="377">
        <v>10001</v>
      </c>
      <c r="F61" s="392" t="s">
        <v>269</v>
      </c>
      <c r="G61" s="377">
        <v>10101</v>
      </c>
      <c r="H61" s="511" t="s">
        <v>704</v>
      </c>
      <c r="I61" s="511" t="s">
        <v>704</v>
      </c>
      <c r="J61" s="511" t="s">
        <v>706</v>
      </c>
      <c r="K61" s="511" t="s">
        <v>706</v>
      </c>
      <c r="L61" s="511" t="s">
        <v>704</v>
      </c>
      <c r="M61" s="511" t="s">
        <v>706</v>
      </c>
      <c r="N61" s="511" t="s">
        <v>706</v>
      </c>
      <c r="P61" s="16"/>
      <c r="Q61" s="16"/>
      <c r="S61" s="16"/>
      <c r="T61" s="16"/>
    </row>
    <row r="62" spans="1:20" s="5" customFormat="1" ht="12.75" x14ac:dyDescent="0.2">
      <c r="A62" s="392" t="s">
        <v>266</v>
      </c>
      <c r="B62" s="392" t="s">
        <v>267</v>
      </c>
      <c r="C62" s="390" t="s">
        <v>181</v>
      </c>
      <c r="D62" s="392" t="s">
        <v>268</v>
      </c>
      <c r="E62" s="377">
        <v>10001</v>
      </c>
      <c r="F62" s="392" t="s">
        <v>270</v>
      </c>
      <c r="G62" s="377">
        <v>10109</v>
      </c>
      <c r="H62" s="511" t="s">
        <v>706</v>
      </c>
      <c r="I62" s="511" t="s">
        <v>706</v>
      </c>
      <c r="J62" s="511" t="s">
        <v>1145</v>
      </c>
      <c r="K62" s="511" t="s">
        <v>1145</v>
      </c>
      <c r="L62" s="511" t="s">
        <v>706</v>
      </c>
      <c r="M62" s="511" t="s">
        <v>1145</v>
      </c>
      <c r="N62" s="511" t="s">
        <v>1145</v>
      </c>
      <c r="P62" s="16"/>
      <c r="Q62" s="16"/>
      <c r="S62" s="16"/>
      <c r="T62" s="16"/>
    </row>
    <row r="63" spans="1:20" s="5" customFormat="1" ht="12.75" x14ac:dyDescent="0.2">
      <c r="A63" s="392" t="s">
        <v>266</v>
      </c>
      <c r="B63" s="387" t="s">
        <v>271</v>
      </c>
      <c r="C63" s="390" t="s">
        <v>181</v>
      </c>
      <c r="D63" s="387" t="s">
        <v>272</v>
      </c>
      <c r="E63" s="377">
        <v>10201</v>
      </c>
      <c r="F63" s="387" t="s">
        <v>272</v>
      </c>
      <c r="G63" s="377">
        <v>10201</v>
      </c>
      <c r="H63" s="511" t="s">
        <v>706</v>
      </c>
      <c r="I63" s="511" t="s">
        <v>706</v>
      </c>
      <c r="J63" s="511" t="s">
        <v>1145</v>
      </c>
      <c r="K63" s="511" t="s">
        <v>1145</v>
      </c>
      <c r="L63" s="511" t="s">
        <v>704</v>
      </c>
      <c r="M63" s="511" t="s">
        <v>1145</v>
      </c>
      <c r="N63" s="511" t="s">
        <v>1145</v>
      </c>
      <c r="P63" s="16"/>
      <c r="Q63" s="16"/>
      <c r="S63" s="16"/>
      <c r="T63" s="16"/>
    </row>
    <row r="64" spans="1:20" s="5" customFormat="1" ht="12.75" x14ac:dyDescent="0.2">
      <c r="A64" s="392" t="s">
        <v>266</v>
      </c>
      <c r="B64" s="392" t="s">
        <v>273</v>
      </c>
      <c r="C64" s="390" t="s">
        <v>181</v>
      </c>
      <c r="D64" s="392" t="s">
        <v>273</v>
      </c>
      <c r="E64" s="377">
        <v>10301</v>
      </c>
      <c r="F64" s="392" t="s">
        <v>273</v>
      </c>
      <c r="G64" s="377">
        <v>10301</v>
      </c>
      <c r="H64" s="511" t="s">
        <v>704</v>
      </c>
      <c r="I64" s="511" t="s">
        <v>704</v>
      </c>
      <c r="J64" s="511" t="s">
        <v>706</v>
      </c>
      <c r="K64" s="511" t="s">
        <v>706</v>
      </c>
      <c r="L64" s="511" t="s">
        <v>704</v>
      </c>
      <c r="M64" s="511" t="s">
        <v>706</v>
      </c>
      <c r="N64" s="511" t="s">
        <v>706</v>
      </c>
      <c r="P64" s="16"/>
      <c r="Q64" s="16"/>
      <c r="S64" s="16"/>
      <c r="T64" s="16"/>
    </row>
    <row r="65" spans="1:20" s="5" customFormat="1" ht="12.75" x14ac:dyDescent="0.2">
      <c r="A65" s="392" t="s">
        <v>274</v>
      </c>
      <c r="B65" s="387" t="s">
        <v>275</v>
      </c>
      <c r="C65" s="390" t="s">
        <v>181</v>
      </c>
      <c r="D65" s="387" t="s">
        <v>275</v>
      </c>
      <c r="E65" s="377">
        <v>11101</v>
      </c>
      <c r="F65" s="387" t="s">
        <v>275</v>
      </c>
      <c r="G65" s="377">
        <v>11101</v>
      </c>
      <c r="H65" s="511" t="s">
        <v>706</v>
      </c>
      <c r="I65" s="511" t="s">
        <v>706</v>
      </c>
      <c r="J65" s="511" t="s">
        <v>1145</v>
      </c>
      <c r="K65" s="511" t="s">
        <v>1145</v>
      </c>
      <c r="L65" s="511" t="s">
        <v>706</v>
      </c>
      <c r="M65" s="511" t="s">
        <v>1145</v>
      </c>
      <c r="N65" s="511" t="s">
        <v>1145</v>
      </c>
      <c r="P65" s="16"/>
      <c r="Q65" s="16"/>
      <c r="S65" s="16"/>
      <c r="T65" s="16"/>
    </row>
    <row r="66" spans="1:20" s="5" customFormat="1" ht="12.75" x14ac:dyDescent="0.2">
      <c r="A66" s="392" t="s">
        <v>276</v>
      </c>
      <c r="B66" s="392" t="s">
        <v>276</v>
      </c>
      <c r="C66" s="390" t="s">
        <v>181</v>
      </c>
      <c r="D66" s="392" t="s">
        <v>277</v>
      </c>
      <c r="E66" s="377">
        <v>12101</v>
      </c>
      <c r="F66" s="193" t="s">
        <v>277</v>
      </c>
      <c r="G66" s="377">
        <v>12101</v>
      </c>
      <c r="H66" s="511" t="s">
        <v>704</v>
      </c>
      <c r="I66" s="511" t="s">
        <v>706</v>
      </c>
      <c r="J66" s="511" t="s">
        <v>706</v>
      </c>
      <c r="K66" s="511" t="s">
        <v>706</v>
      </c>
      <c r="L66" s="511" t="s">
        <v>704</v>
      </c>
      <c r="M66" s="511" t="s">
        <v>706</v>
      </c>
      <c r="N66" s="511" t="s">
        <v>706</v>
      </c>
      <c r="P66" s="16"/>
      <c r="Q66" s="16"/>
      <c r="S66" s="16"/>
      <c r="T66" s="16"/>
    </row>
    <row r="67" spans="1:20" s="5" customFormat="1" ht="12.75" x14ac:dyDescent="0.2">
      <c r="A67" s="392" t="s">
        <v>278</v>
      </c>
      <c r="B67" s="392" t="s">
        <v>279</v>
      </c>
      <c r="C67" s="390" t="s">
        <v>280</v>
      </c>
      <c r="D67" s="392" t="s">
        <v>280</v>
      </c>
      <c r="E67" s="377">
        <v>13001</v>
      </c>
      <c r="F67" s="392" t="s">
        <v>279</v>
      </c>
      <c r="G67" s="377">
        <v>13101</v>
      </c>
      <c r="H67" s="511" t="s">
        <v>704</v>
      </c>
      <c r="I67" s="511" t="s">
        <v>706</v>
      </c>
      <c r="J67" s="511" t="s">
        <v>706</v>
      </c>
      <c r="K67" s="511" t="s">
        <v>706</v>
      </c>
      <c r="L67" s="511" t="s">
        <v>704</v>
      </c>
      <c r="M67" s="511" t="s">
        <v>706</v>
      </c>
      <c r="N67" s="511" t="s">
        <v>706</v>
      </c>
      <c r="P67" s="16"/>
      <c r="Q67" s="16"/>
      <c r="S67" s="16"/>
      <c r="T67" s="16"/>
    </row>
    <row r="68" spans="1:20" s="5" customFormat="1" ht="12.75" x14ac:dyDescent="0.2">
      <c r="A68" s="392" t="s">
        <v>278</v>
      </c>
      <c r="B68" s="392" t="s">
        <v>279</v>
      </c>
      <c r="C68" s="390" t="s">
        <v>280</v>
      </c>
      <c r="D68" s="392" t="s">
        <v>280</v>
      </c>
      <c r="E68" s="377">
        <v>13001</v>
      </c>
      <c r="F68" s="392" t="s">
        <v>281</v>
      </c>
      <c r="G68" s="377">
        <v>13102</v>
      </c>
      <c r="H68" s="511" t="s">
        <v>706</v>
      </c>
      <c r="I68" s="511" t="s">
        <v>706</v>
      </c>
      <c r="J68" s="511" t="s">
        <v>1145</v>
      </c>
      <c r="K68" s="511" t="s">
        <v>1145</v>
      </c>
      <c r="L68" s="511" t="s">
        <v>706</v>
      </c>
      <c r="M68" s="511" t="s">
        <v>1145</v>
      </c>
      <c r="N68" s="511" t="s">
        <v>1145</v>
      </c>
      <c r="P68" s="16"/>
      <c r="Q68" s="16"/>
      <c r="S68" s="16"/>
      <c r="T68" s="16"/>
    </row>
    <row r="69" spans="1:20" s="5" customFormat="1" ht="12.75" x14ac:dyDescent="0.2">
      <c r="A69" s="392" t="s">
        <v>278</v>
      </c>
      <c r="B69" s="392" t="s">
        <v>279</v>
      </c>
      <c r="C69" s="390" t="s">
        <v>280</v>
      </c>
      <c r="D69" s="392" t="s">
        <v>280</v>
      </c>
      <c r="E69" s="377">
        <v>13001</v>
      </c>
      <c r="F69" s="392" t="s">
        <v>282</v>
      </c>
      <c r="G69" s="377">
        <v>13103</v>
      </c>
      <c r="H69" s="511" t="s">
        <v>704</v>
      </c>
      <c r="I69" s="511" t="s">
        <v>704</v>
      </c>
      <c r="J69" s="511" t="s">
        <v>704</v>
      </c>
      <c r="K69" s="511" t="s">
        <v>706</v>
      </c>
      <c r="L69" s="511" t="s">
        <v>706</v>
      </c>
      <c r="M69" s="511" t="s">
        <v>704</v>
      </c>
      <c r="N69" s="511" t="s">
        <v>706</v>
      </c>
      <c r="P69" s="16"/>
      <c r="Q69" s="16"/>
      <c r="S69" s="16"/>
      <c r="T69" s="16"/>
    </row>
    <row r="70" spans="1:20" s="5" customFormat="1" ht="12.75" x14ac:dyDescent="0.2">
      <c r="A70" s="392" t="s">
        <v>278</v>
      </c>
      <c r="B70" s="392" t="s">
        <v>279</v>
      </c>
      <c r="C70" s="390" t="s">
        <v>280</v>
      </c>
      <c r="D70" s="392" t="s">
        <v>280</v>
      </c>
      <c r="E70" s="377">
        <v>13001</v>
      </c>
      <c r="F70" s="392" t="s">
        <v>283</v>
      </c>
      <c r="G70" s="377">
        <v>13104</v>
      </c>
      <c r="H70" s="511" t="s">
        <v>706</v>
      </c>
      <c r="I70" s="511" t="s">
        <v>706</v>
      </c>
      <c r="J70" s="511" t="s">
        <v>1145</v>
      </c>
      <c r="K70" s="511" t="s">
        <v>1145</v>
      </c>
      <c r="L70" s="511" t="s">
        <v>704</v>
      </c>
      <c r="M70" s="511" t="s">
        <v>1145</v>
      </c>
      <c r="N70" s="511" t="s">
        <v>1145</v>
      </c>
      <c r="P70" s="16"/>
      <c r="Q70" s="16"/>
      <c r="S70" s="16"/>
      <c r="T70" s="16"/>
    </row>
    <row r="71" spans="1:20" s="5" customFormat="1" ht="12.75" x14ac:dyDescent="0.2">
      <c r="A71" s="392" t="s">
        <v>278</v>
      </c>
      <c r="B71" s="392" t="s">
        <v>279</v>
      </c>
      <c r="C71" s="390" t="s">
        <v>280</v>
      </c>
      <c r="D71" s="392" t="s">
        <v>280</v>
      </c>
      <c r="E71" s="377">
        <v>13001</v>
      </c>
      <c r="F71" s="392" t="s">
        <v>284</v>
      </c>
      <c r="G71" s="377">
        <v>13105</v>
      </c>
      <c r="H71" s="511" t="s">
        <v>706</v>
      </c>
      <c r="I71" s="511" t="s">
        <v>706</v>
      </c>
      <c r="J71" s="511" t="s">
        <v>1145</v>
      </c>
      <c r="K71" s="511" t="s">
        <v>1145</v>
      </c>
      <c r="L71" s="511" t="s">
        <v>706</v>
      </c>
      <c r="M71" s="511" t="s">
        <v>1145</v>
      </c>
      <c r="N71" s="511" t="s">
        <v>1145</v>
      </c>
      <c r="P71" s="16"/>
      <c r="Q71" s="16"/>
      <c r="S71" s="16"/>
      <c r="T71" s="16"/>
    </row>
    <row r="72" spans="1:20" s="5" customFormat="1" ht="12.75" x14ac:dyDescent="0.2">
      <c r="A72" s="392" t="s">
        <v>278</v>
      </c>
      <c r="B72" s="392" t="s">
        <v>279</v>
      </c>
      <c r="C72" s="390" t="s">
        <v>280</v>
      </c>
      <c r="D72" s="392" t="s">
        <v>280</v>
      </c>
      <c r="E72" s="377">
        <v>13001</v>
      </c>
      <c r="F72" s="392" t="s">
        <v>285</v>
      </c>
      <c r="G72" s="377">
        <v>13106</v>
      </c>
      <c r="H72" s="511" t="s">
        <v>706</v>
      </c>
      <c r="I72" s="511" t="s">
        <v>704</v>
      </c>
      <c r="J72" s="511" t="s">
        <v>706</v>
      </c>
      <c r="K72" s="511" t="s">
        <v>706</v>
      </c>
      <c r="L72" s="511" t="s">
        <v>706</v>
      </c>
      <c r="M72" s="511" t="s">
        <v>706</v>
      </c>
      <c r="N72" s="511" t="s">
        <v>706</v>
      </c>
      <c r="P72" s="16"/>
      <c r="Q72" s="16"/>
      <c r="S72" s="16"/>
      <c r="T72" s="16"/>
    </row>
    <row r="73" spans="1:20" s="5" customFormat="1" ht="12.75" x14ac:dyDescent="0.2">
      <c r="A73" s="392" t="s">
        <v>278</v>
      </c>
      <c r="B73" s="392" t="s">
        <v>279</v>
      </c>
      <c r="C73" s="390" t="s">
        <v>280</v>
      </c>
      <c r="D73" s="392" t="s">
        <v>280</v>
      </c>
      <c r="E73" s="377">
        <v>13001</v>
      </c>
      <c r="F73" s="392" t="s">
        <v>286</v>
      </c>
      <c r="G73" s="377">
        <v>13107</v>
      </c>
      <c r="H73" s="511" t="s">
        <v>706</v>
      </c>
      <c r="I73" s="511" t="s">
        <v>706</v>
      </c>
      <c r="J73" s="511" t="s">
        <v>1145</v>
      </c>
      <c r="K73" s="511" t="s">
        <v>1145</v>
      </c>
      <c r="L73" s="511" t="s">
        <v>706</v>
      </c>
      <c r="M73" s="511" t="s">
        <v>1145</v>
      </c>
      <c r="N73" s="511" t="s">
        <v>1145</v>
      </c>
      <c r="P73" s="16"/>
      <c r="Q73" s="16"/>
      <c r="S73" s="16"/>
      <c r="T73" s="16"/>
    </row>
    <row r="74" spans="1:20" s="5" customFormat="1" ht="12.75" x14ac:dyDescent="0.2">
      <c r="A74" s="392" t="s">
        <v>278</v>
      </c>
      <c r="B74" s="392" t="s">
        <v>279</v>
      </c>
      <c r="C74" s="390" t="s">
        <v>280</v>
      </c>
      <c r="D74" s="392" t="s">
        <v>280</v>
      </c>
      <c r="E74" s="377">
        <v>13001</v>
      </c>
      <c r="F74" s="392" t="s">
        <v>287</v>
      </c>
      <c r="G74" s="377">
        <v>13108</v>
      </c>
      <c r="H74" s="511" t="s">
        <v>706</v>
      </c>
      <c r="I74" s="511" t="s">
        <v>706</v>
      </c>
      <c r="J74" s="511" t="s">
        <v>1145</v>
      </c>
      <c r="K74" s="511" t="s">
        <v>1145</v>
      </c>
      <c r="L74" s="511" t="s">
        <v>704</v>
      </c>
      <c r="M74" s="511" t="s">
        <v>1145</v>
      </c>
      <c r="N74" s="511" t="s">
        <v>1145</v>
      </c>
      <c r="P74" s="16"/>
      <c r="Q74" s="16"/>
      <c r="S74" s="16"/>
      <c r="T74" s="16"/>
    </row>
    <row r="75" spans="1:20" s="5" customFormat="1" ht="12.75" x14ac:dyDescent="0.2">
      <c r="A75" s="392" t="s">
        <v>278</v>
      </c>
      <c r="B75" s="392" t="s">
        <v>279</v>
      </c>
      <c r="C75" s="390" t="s">
        <v>280</v>
      </c>
      <c r="D75" s="392" t="s">
        <v>280</v>
      </c>
      <c r="E75" s="377">
        <v>13001</v>
      </c>
      <c r="F75" s="392" t="s">
        <v>288</v>
      </c>
      <c r="G75" s="377">
        <v>13109</v>
      </c>
      <c r="H75" s="511" t="s">
        <v>706</v>
      </c>
      <c r="I75" s="511" t="s">
        <v>706</v>
      </c>
      <c r="J75" s="511" t="s">
        <v>1145</v>
      </c>
      <c r="K75" s="511" t="s">
        <v>1145</v>
      </c>
      <c r="L75" s="511" t="s">
        <v>706</v>
      </c>
      <c r="M75" s="511" t="s">
        <v>1145</v>
      </c>
      <c r="N75" s="511" t="s">
        <v>1145</v>
      </c>
      <c r="P75" s="16"/>
      <c r="Q75" s="16"/>
      <c r="S75" s="16"/>
      <c r="T75" s="16"/>
    </row>
    <row r="76" spans="1:20" s="5" customFormat="1" ht="12.75" x14ac:dyDescent="0.2">
      <c r="A76" s="392" t="s">
        <v>278</v>
      </c>
      <c r="B76" s="392" t="s">
        <v>279</v>
      </c>
      <c r="C76" s="390" t="s">
        <v>280</v>
      </c>
      <c r="D76" s="392" t="s">
        <v>280</v>
      </c>
      <c r="E76" s="377">
        <v>13001</v>
      </c>
      <c r="F76" s="392" t="s">
        <v>289</v>
      </c>
      <c r="G76" s="377">
        <v>13110</v>
      </c>
      <c r="H76" s="511" t="s">
        <v>704</v>
      </c>
      <c r="I76" s="511" t="s">
        <v>704</v>
      </c>
      <c r="J76" s="511" t="s">
        <v>704</v>
      </c>
      <c r="K76" s="511" t="s">
        <v>706</v>
      </c>
      <c r="L76" s="511" t="s">
        <v>704</v>
      </c>
      <c r="M76" s="511" t="s">
        <v>704</v>
      </c>
      <c r="N76" s="511" t="s">
        <v>706</v>
      </c>
      <c r="P76" s="16"/>
      <c r="Q76" s="16"/>
      <c r="S76" s="16"/>
      <c r="T76" s="16"/>
    </row>
    <row r="77" spans="1:20" s="5" customFormat="1" ht="12.75" x14ac:dyDescent="0.2">
      <c r="A77" s="392" t="s">
        <v>278</v>
      </c>
      <c r="B77" s="392" t="s">
        <v>279</v>
      </c>
      <c r="C77" s="390" t="s">
        <v>280</v>
      </c>
      <c r="D77" s="392" t="s">
        <v>280</v>
      </c>
      <c r="E77" s="377">
        <v>13001</v>
      </c>
      <c r="F77" s="392" t="s">
        <v>290</v>
      </c>
      <c r="G77" s="377">
        <v>13111</v>
      </c>
      <c r="H77" s="511" t="s">
        <v>706</v>
      </c>
      <c r="I77" s="511" t="s">
        <v>706</v>
      </c>
      <c r="J77" s="511" t="s">
        <v>1145</v>
      </c>
      <c r="K77" s="511" t="s">
        <v>1145</v>
      </c>
      <c r="L77" s="511" t="s">
        <v>706</v>
      </c>
      <c r="M77" s="511" t="s">
        <v>1145</v>
      </c>
      <c r="N77" s="511" t="s">
        <v>1145</v>
      </c>
      <c r="P77" s="16"/>
      <c r="Q77" s="16"/>
      <c r="S77" s="16"/>
      <c r="T77" s="16"/>
    </row>
    <row r="78" spans="1:20" s="5" customFormat="1" ht="12.75" x14ac:dyDescent="0.2">
      <c r="A78" s="392" t="s">
        <v>278</v>
      </c>
      <c r="B78" s="392" t="s">
        <v>279</v>
      </c>
      <c r="C78" s="390" t="s">
        <v>280</v>
      </c>
      <c r="D78" s="392" t="s">
        <v>280</v>
      </c>
      <c r="E78" s="377">
        <v>13001</v>
      </c>
      <c r="F78" s="392" t="s">
        <v>291</v>
      </c>
      <c r="G78" s="377">
        <v>13112</v>
      </c>
      <c r="H78" s="511" t="s">
        <v>704</v>
      </c>
      <c r="I78" s="511" t="s">
        <v>706</v>
      </c>
      <c r="J78" s="511" t="s">
        <v>706</v>
      </c>
      <c r="K78" s="511" t="s">
        <v>706</v>
      </c>
      <c r="L78" s="511" t="s">
        <v>706</v>
      </c>
      <c r="M78" s="511" t="s">
        <v>706</v>
      </c>
      <c r="N78" s="511" t="s">
        <v>706</v>
      </c>
      <c r="P78" s="16"/>
      <c r="Q78" s="16"/>
      <c r="S78" s="16"/>
      <c r="T78" s="16"/>
    </row>
    <row r="79" spans="1:20" s="5" customFormat="1" ht="12.75" x14ac:dyDescent="0.2">
      <c r="A79" s="392" t="s">
        <v>278</v>
      </c>
      <c r="B79" s="392" t="s">
        <v>279</v>
      </c>
      <c r="C79" s="390" t="s">
        <v>280</v>
      </c>
      <c r="D79" s="392" t="s">
        <v>280</v>
      </c>
      <c r="E79" s="377">
        <v>13001</v>
      </c>
      <c r="F79" s="392" t="s">
        <v>292</v>
      </c>
      <c r="G79" s="377">
        <v>13113</v>
      </c>
      <c r="H79" s="511" t="s">
        <v>706</v>
      </c>
      <c r="I79" s="511" t="s">
        <v>706</v>
      </c>
      <c r="J79" s="511" t="s">
        <v>1145</v>
      </c>
      <c r="K79" s="511" t="s">
        <v>1145</v>
      </c>
      <c r="L79" s="511" t="s">
        <v>706</v>
      </c>
      <c r="M79" s="511" t="s">
        <v>1145</v>
      </c>
      <c r="N79" s="511" t="s">
        <v>1145</v>
      </c>
      <c r="P79" s="16"/>
      <c r="Q79" s="16"/>
      <c r="S79" s="16"/>
      <c r="T79" s="16"/>
    </row>
    <row r="80" spans="1:20" s="5" customFormat="1" ht="12.75" x14ac:dyDescent="0.2">
      <c r="A80" s="392" t="s">
        <v>278</v>
      </c>
      <c r="B80" s="392" t="s">
        <v>279</v>
      </c>
      <c r="C80" s="390" t="s">
        <v>280</v>
      </c>
      <c r="D80" s="392" t="s">
        <v>280</v>
      </c>
      <c r="E80" s="377">
        <v>13001</v>
      </c>
      <c r="F80" s="392" t="s">
        <v>293</v>
      </c>
      <c r="G80" s="377">
        <v>13114</v>
      </c>
      <c r="H80" s="511" t="s">
        <v>706</v>
      </c>
      <c r="I80" s="511" t="s">
        <v>706</v>
      </c>
      <c r="J80" s="511" t="s">
        <v>1145</v>
      </c>
      <c r="K80" s="511" t="s">
        <v>1145</v>
      </c>
      <c r="L80" s="511" t="s">
        <v>704</v>
      </c>
      <c r="M80" s="511" t="s">
        <v>1145</v>
      </c>
      <c r="N80" s="511" t="s">
        <v>1145</v>
      </c>
      <c r="P80" s="16"/>
      <c r="Q80" s="16"/>
      <c r="S80" s="16"/>
      <c r="T80" s="16"/>
    </row>
    <row r="81" spans="1:20" s="5" customFormat="1" ht="12.75" x14ac:dyDescent="0.2">
      <c r="A81" s="392" t="s">
        <v>278</v>
      </c>
      <c r="B81" s="392" t="s">
        <v>279</v>
      </c>
      <c r="C81" s="390" t="s">
        <v>280</v>
      </c>
      <c r="D81" s="392" t="s">
        <v>280</v>
      </c>
      <c r="E81" s="377">
        <v>13001</v>
      </c>
      <c r="F81" s="392" t="s">
        <v>294</v>
      </c>
      <c r="G81" s="377">
        <v>13115</v>
      </c>
      <c r="H81" s="511" t="s">
        <v>704</v>
      </c>
      <c r="I81" s="511" t="s">
        <v>706</v>
      </c>
      <c r="J81" s="511" t="s">
        <v>1145</v>
      </c>
      <c r="K81" s="511" t="s">
        <v>1145</v>
      </c>
      <c r="L81" s="511" t="s">
        <v>706</v>
      </c>
      <c r="M81" s="511" t="s">
        <v>1145</v>
      </c>
      <c r="N81" s="511" t="s">
        <v>1145</v>
      </c>
      <c r="P81" s="16"/>
      <c r="Q81" s="16"/>
      <c r="S81" s="16"/>
      <c r="T81" s="16"/>
    </row>
    <row r="82" spans="1:20" s="5" customFormat="1" ht="12.75" x14ac:dyDescent="0.2">
      <c r="A82" s="392" t="s">
        <v>278</v>
      </c>
      <c r="B82" s="392" t="s">
        <v>279</v>
      </c>
      <c r="C82" s="390" t="s">
        <v>280</v>
      </c>
      <c r="D82" s="392" t="s">
        <v>280</v>
      </c>
      <c r="E82" s="377">
        <v>13001</v>
      </c>
      <c r="F82" s="392" t="s">
        <v>295</v>
      </c>
      <c r="G82" s="377">
        <v>13116</v>
      </c>
      <c r="H82" s="511" t="s">
        <v>704</v>
      </c>
      <c r="I82" s="511" t="s">
        <v>704</v>
      </c>
      <c r="J82" s="511" t="s">
        <v>704</v>
      </c>
      <c r="K82" s="511" t="s">
        <v>706</v>
      </c>
      <c r="L82" s="511" t="s">
        <v>706</v>
      </c>
      <c r="M82" s="511" t="s">
        <v>704</v>
      </c>
      <c r="N82" s="511" t="s">
        <v>706</v>
      </c>
      <c r="P82" s="16"/>
      <c r="Q82" s="16"/>
      <c r="S82" s="16"/>
      <c r="T82" s="16"/>
    </row>
    <row r="83" spans="1:20" s="5" customFormat="1" ht="12.75" x14ac:dyDescent="0.2">
      <c r="A83" s="392" t="s">
        <v>278</v>
      </c>
      <c r="B83" s="392" t="s">
        <v>279</v>
      </c>
      <c r="C83" s="390" t="s">
        <v>280</v>
      </c>
      <c r="D83" s="392" t="s">
        <v>280</v>
      </c>
      <c r="E83" s="377">
        <v>13001</v>
      </c>
      <c r="F83" s="392" t="s">
        <v>296</v>
      </c>
      <c r="G83" s="377">
        <v>13117</v>
      </c>
      <c r="H83" s="511" t="s">
        <v>706</v>
      </c>
      <c r="I83" s="511" t="s">
        <v>706</v>
      </c>
      <c r="J83" s="511" t="s">
        <v>1145</v>
      </c>
      <c r="K83" s="511" t="s">
        <v>1145</v>
      </c>
      <c r="L83" s="511" t="s">
        <v>706</v>
      </c>
      <c r="M83" s="511" t="s">
        <v>1145</v>
      </c>
      <c r="N83" s="511" t="s">
        <v>1145</v>
      </c>
      <c r="P83" s="16"/>
      <c r="Q83" s="16"/>
      <c r="S83" s="16"/>
      <c r="T83" s="16"/>
    </row>
    <row r="84" spans="1:20" s="5" customFormat="1" ht="12.75" x14ac:dyDescent="0.2">
      <c r="A84" s="392" t="s">
        <v>278</v>
      </c>
      <c r="B84" s="392" t="s">
        <v>279</v>
      </c>
      <c r="C84" s="390" t="s">
        <v>280</v>
      </c>
      <c r="D84" s="392" t="s">
        <v>280</v>
      </c>
      <c r="E84" s="377">
        <v>13001</v>
      </c>
      <c r="F84" s="392" t="s">
        <v>297</v>
      </c>
      <c r="G84" s="377">
        <v>13118</v>
      </c>
      <c r="H84" s="511" t="s">
        <v>706</v>
      </c>
      <c r="I84" s="511" t="s">
        <v>706</v>
      </c>
      <c r="J84" s="511" t="s">
        <v>1145</v>
      </c>
      <c r="K84" s="511" t="s">
        <v>1145</v>
      </c>
      <c r="L84" s="511" t="s">
        <v>706</v>
      </c>
      <c r="M84" s="511" t="s">
        <v>1145</v>
      </c>
      <c r="N84" s="511" t="s">
        <v>1145</v>
      </c>
      <c r="P84" s="16"/>
      <c r="Q84" s="16"/>
      <c r="S84" s="16"/>
      <c r="T84" s="16"/>
    </row>
    <row r="85" spans="1:20" s="5" customFormat="1" ht="12.75" x14ac:dyDescent="0.2">
      <c r="A85" s="392" t="s">
        <v>278</v>
      </c>
      <c r="B85" s="392" t="s">
        <v>279</v>
      </c>
      <c r="C85" s="390" t="s">
        <v>280</v>
      </c>
      <c r="D85" s="392" t="s">
        <v>280</v>
      </c>
      <c r="E85" s="377">
        <v>13001</v>
      </c>
      <c r="F85" s="392" t="s">
        <v>298</v>
      </c>
      <c r="G85" s="377">
        <v>13119</v>
      </c>
      <c r="H85" s="511" t="s">
        <v>706</v>
      </c>
      <c r="I85" s="511" t="s">
        <v>706</v>
      </c>
      <c r="J85" s="511" t="s">
        <v>1145</v>
      </c>
      <c r="K85" s="511" t="s">
        <v>1145</v>
      </c>
      <c r="L85" s="511" t="s">
        <v>704</v>
      </c>
      <c r="M85" s="511" t="s">
        <v>1145</v>
      </c>
      <c r="N85" s="511" t="s">
        <v>1145</v>
      </c>
      <c r="P85" s="16"/>
      <c r="Q85" s="16"/>
      <c r="S85" s="16"/>
      <c r="T85" s="16"/>
    </row>
    <row r="86" spans="1:20" s="5" customFormat="1" ht="12.75" x14ac:dyDescent="0.2">
      <c r="A86" s="392" t="s">
        <v>278</v>
      </c>
      <c r="B86" s="392" t="s">
        <v>279</v>
      </c>
      <c r="C86" s="390" t="s">
        <v>280</v>
      </c>
      <c r="D86" s="392" t="s">
        <v>280</v>
      </c>
      <c r="E86" s="377">
        <v>13001</v>
      </c>
      <c r="F86" s="392" t="s">
        <v>299</v>
      </c>
      <c r="G86" s="377">
        <v>13120</v>
      </c>
      <c r="H86" s="511" t="s">
        <v>704</v>
      </c>
      <c r="I86" s="511" t="s">
        <v>706</v>
      </c>
      <c r="J86" s="511" t="s">
        <v>706</v>
      </c>
      <c r="K86" s="511" t="s">
        <v>706</v>
      </c>
      <c r="L86" s="511" t="s">
        <v>704</v>
      </c>
      <c r="M86" s="511" t="s">
        <v>706</v>
      </c>
      <c r="N86" s="511" t="s">
        <v>706</v>
      </c>
      <c r="P86" s="16"/>
      <c r="Q86" s="16"/>
      <c r="S86" s="16"/>
      <c r="T86" s="16"/>
    </row>
    <row r="87" spans="1:20" s="5" customFormat="1" ht="12.75" x14ac:dyDescent="0.2">
      <c r="A87" s="392" t="s">
        <v>278</v>
      </c>
      <c r="B87" s="392" t="s">
        <v>279</v>
      </c>
      <c r="C87" s="390" t="s">
        <v>280</v>
      </c>
      <c r="D87" s="392" t="s">
        <v>280</v>
      </c>
      <c r="E87" s="377">
        <v>13001</v>
      </c>
      <c r="F87" s="392" t="s">
        <v>300</v>
      </c>
      <c r="G87" s="377">
        <v>13121</v>
      </c>
      <c r="H87" s="511" t="s">
        <v>704</v>
      </c>
      <c r="I87" s="511" t="s">
        <v>704</v>
      </c>
      <c r="J87" s="511" t="s">
        <v>704</v>
      </c>
      <c r="K87" s="511" t="s">
        <v>706</v>
      </c>
      <c r="L87" s="511" t="s">
        <v>706</v>
      </c>
      <c r="M87" s="511" t="s">
        <v>704</v>
      </c>
      <c r="N87" s="511" t="s">
        <v>706</v>
      </c>
      <c r="P87" s="16"/>
      <c r="Q87" s="16"/>
      <c r="S87" s="16"/>
      <c r="T87" s="16"/>
    </row>
    <row r="88" spans="1:20" s="5" customFormat="1" ht="12.75" x14ac:dyDescent="0.2">
      <c r="A88" s="392" t="s">
        <v>278</v>
      </c>
      <c r="B88" s="392" t="s">
        <v>279</v>
      </c>
      <c r="C88" s="390" t="s">
        <v>280</v>
      </c>
      <c r="D88" s="392" t="s">
        <v>280</v>
      </c>
      <c r="E88" s="377">
        <v>13001</v>
      </c>
      <c r="F88" s="392" t="s">
        <v>301</v>
      </c>
      <c r="G88" s="377">
        <v>13122</v>
      </c>
      <c r="H88" s="511" t="s">
        <v>704</v>
      </c>
      <c r="I88" s="511" t="s">
        <v>704</v>
      </c>
      <c r="J88" s="511" t="s">
        <v>704</v>
      </c>
      <c r="K88" s="511" t="s">
        <v>706</v>
      </c>
      <c r="L88" s="511" t="s">
        <v>706</v>
      </c>
      <c r="M88" s="511" t="s">
        <v>704</v>
      </c>
      <c r="N88" s="511" t="s">
        <v>706</v>
      </c>
      <c r="P88" s="16"/>
      <c r="Q88" s="16"/>
      <c r="S88" s="16"/>
      <c r="T88" s="16"/>
    </row>
    <row r="89" spans="1:20" s="5" customFormat="1" ht="12.75" x14ac:dyDescent="0.2">
      <c r="A89" s="392" t="s">
        <v>278</v>
      </c>
      <c r="B89" s="392" t="s">
        <v>279</v>
      </c>
      <c r="C89" s="390" t="s">
        <v>280</v>
      </c>
      <c r="D89" s="392" t="s">
        <v>280</v>
      </c>
      <c r="E89" s="377">
        <v>13001</v>
      </c>
      <c r="F89" s="392" t="s">
        <v>302</v>
      </c>
      <c r="G89" s="377">
        <v>13123</v>
      </c>
      <c r="H89" s="511" t="s">
        <v>706</v>
      </c>
      <c r="I89" s="511" t="s">
        <v>706</v>
      </c>
      <c r="J89" s="511" t="s">
        <v>1145</v>
      </c>
      <c r="K89" s="511" t="s">
        <v>1145</v>
      </c>
      <c r="L89" s="511" t="s">
        <v>704</v>
      </c>
      <c r="M89" s="511" t="s">
        <v>1145</v>
      </c>
      <c r="N89" s="511" t="s">
        <v>1145</v>
      </c>
      <c r="P89" s="16"/>
      <c r="Q89" s="16"/>
      <c r="S89" s="16"/>
      <c r="T89" s="16"/>
    </row>
    <row r="90" spans="1:20" s="5" customFormat="1" ht="12.75" x14ac:dyDescent="0.2">
      <c r="A90" s="392" t="s">
        <v>278</v>
      </c>
      <c r="B90" s="392" t="s">
        <v>279</v>
      </c>
      <c r="C90" s="390" t="s">
        <v>280</v>
      </c>
      <c r="D90" s="392" t="s">
        <v>280</v>
      </c>
      <c r="E90" s="377">
        <v>13001</v>
      </c>
      <c r="F90" s="392" t="s">
        <v>303</v>
      </c>
      <c r="G90" s="377">
        <v>13124</v>
      </c>
      <c r="H90" s="511" t="s">
        <v>706</v>
      </c>
      <c r="I90" s="511" t="s">
        <v>706</v>
      </c>
      <c r="J90" s="511" t="s">
        <v>1145</v>
      </c>
      <c r="K90" s="511" t="s">
        <v>1145</v>
      </c>
      <c r="L90" s="511" t="s">
        <v>706</v>
      </c>
      <c r="M90" s="511" t="s">
        <v>1145</v>
      </c>
      <c r="N90" s="511" t="s">
        <v>1145</v>
      </c>
      <c r="P90" s="16"/>
      <c r="Q90" s="16"/>
      <c r="S90" s="16"/>
      <c r="T90" s="16"/>
    </row>
    <row r="91" spans="1:20" s="5" customFormat="1" ht="12.75" x14ac:dyDescent="0.2">
      <c r="A91" s="392" t="s">
        <v>278</v>
      </c>
      <c r="B91" s="392" t="s">
        <v>279</v>
      </c>
      <c r="C91" s="390" t="s">
        <v>280</v>
      </c>
      <c r="D91" s="392" t="s">
        <v>280</v>
      </c>
      <c r="E91" s="377">
        <v>13001</v>
      </c>
      <c r="F91" s="392" t="s">
        <v>304</v>
      </c>
      <c r="G91" s="377">
        <v>13125</v>
      </c>
      <c r="H91" s="511" t="s">
        <v>704</v>
      </c>
      <c r="I91" s="511" t="s">
        <v>704</v>
      </c>
      <c r="J91" s="511" t="s">
        <v>704</v>
      </c>
      <c r="K91" s="511" t="s">
        <v>706</v>
      </c>
      <c r="L91" s="511" t="s">
        <v>706</v>
      </c>
      <c r="M91" s="511" t="s">
        <v>704</v>
      </c>
      <c r="N91" s="511" t="s">
        <v>706</v>
      </c>
      <c r="P91" s="16"/>
      <c r="Q91" s="16"/>
      <c r="S91" s="16"/>
      <c r="T91" s="16"/>
    </row>
    <row r="92" spans="1:20" s="5" customFormat="1" ht="12.75" x14ac:dyDescent="0.2">
      <c r="A92" s="392" t="s">
        <v>278</v>
      </c>
      <c r="B92" s="392" t="s">
        <v>279</v>
      </c>
      <c r="C92" s="390" t="s">
        <v>280</v>
      </c>
      <c r="D92" s="392" t="s">
        <v>280</v>
      </c>
      <c r="E92" s="377">
        <v>13001</v>
      </c>
      <c r="F92" s="392" t="s">
        <v>305</v>
      </c>
      <c r="G92" s="377">
        <v>13126</v>
      </c>
      <c r="H92" s="511" t="s">
        <v>706</v>
      </c>
      <c r="I92" s="511" t="s">
        <v>706</v>
      </c>
      <c r="J92" s="511" t="s">
        <v>1145</v>
      </c>
      <c r="K92" s="511" t="s">
        <v>1145</v>
      </c>
      <c r="L92" s="511" t="s">
        <v>706</v>
      </c>
      <c r="M92" s="511" t="s">
        <v>1145</v>
      </c>
      <c r="N92" s="511" t="s">
        <v>1145</v>
      </c>
      <c r="P92" s="16"/>
      <c r="Q92" s="16"/>
      <c r="S92" s="16"/>
      <c r="T92" s="16"/>
    </row>
    <row r="93" spans="1:20" s="5" customFormat="1" ht="12.75" x14ac:dyDescent="0.2">
      <c r="A93" s="392" t="s">
        <v>278</v>
      </c>
      <c r="B93" s="392" t="s">
        <v>279</v>
      </c>
      <c r="C93" s="390" t="s">
        <v>280</v>
      </c>
      <c r="D93" s="392" t="s">
        <v>280</v>
      </c>
      <c r="E93" s="377">
        <v>13001</v>
      </c>
      <c r="F93" s="392" t="s">
        <v>306</v>
      </c>
      <c r="G93" s="377">
        <v>13127</v>
      </c>
      <c r="H93" s="511" t="s">
        <v>706</v>
      </c>
      <c r="I93" s="511" t="s">
        <v>706</v>
      </c>
      <c r="J93" s="511" t="s">
        <v>1145</v>
      </c>
      <c r="K93" s="511" t="s">
        <v>1145</v>
      </c>
      <c r="L93" s="511" t="s">
        <v>704</v>
      </c>
      <c r="M93" s="511" t="s">
        <v>1145</v>
      </c>
      <c r="N93" s="511" t="s">
        <v>1145</v>
      </c>
      <c r="P93" s="16"/>
      <c r="Q93" s="16"/>
      <c r="S93" s="16"/>
      <c r="T93" s="16"/>
    </row>
    <row r="94" spans="1:20" s="5" customFormat="1" ht="12.75" x14ac:dyDescent="0.2">
      <c r="A94" s="392" t="s">
        <v>278</v>
      </c>
      <c r="B94" s="392" t="s">
        <v>279</v>
      </c>
      <c r="C94" s="390" t="s">
        <v>280</v>
      </c>
      <c r="D94" s="392" t="s">
        <v>280</v>
      </c>
      <c r="E94" s="377">
        <v>13001</v>
      </c>
      <c r="F94" s="392" t="s">
        <v>307</v>
      </c>
      <c r="G94" s="377">
        <v>13128</v>
      </c>
      <c r="H94" s="511" t="s">
        <v>706</v>
      </c>
      <c r="I94" s="511" t="s">
        <v>706</v>
      </c>
      <c r="J94" s="511" t="s">
        <v>1145</v>
      </c>
      <c r="K94" s="511" t="s">
        <v>1145</v>
      </c>
      <c r="L94" s="511" t="s">
        <v>706</v>
      </c>
      <c r="M94" s="511" t="s">
        <v>1145</v>
      </c>
      <c r="N94" s="511" t="s">
        <v>1145</v>
      </c>
      <c r="P94" s="16"/>
      <c r="Q94" s="16"/>
      <c r="S94" s="16"/>
      <c r="T94" s="16"/>
    </row>
    <row r="95" spans="1:20" s="5" customFormat="1" ht="12.75" x14ac:dyDescent="0.2">
      <c r="A95" s="392" t="s">
        <v>278</v>
      </c>
      <c r="B95" s="392" t="s">
        <v>279</v>
      </c>
      <c r="C95" s="390" t="s">
        <v>280</v>
      </c>
      <c r="D95" s="392" t="s">
        <v>280</v>
      </c>
      <c r="E95" s="377">
        <v>13001</v>
      </c>
      <c r="F95" s="392" t="s">
        <v>308</v>
      </c>
      <c r="G95" s="377">
        <v>13129</v>
      </c>
      <c r="H95" s="511" t="s">
        <v>704</v>
      </c>
      <c r="I95" s="511" t="s">
        <v>704</v>
      </c>
      <c r="J95" s="511" t="s">
        <v>706</v>
      </c>
      <c r="K95" s="511" t="s">
        <v>706</v>
      </c>
      <c r="L95" s="511" t="s">
        <v>706</v>
      </c>
      <c r="M95" s="511" t="s">
        <v>706</v>
      </c>
      <c r="N95" s="511" t="s">
        <v>706</v>
      </c>
      <c r="P95" s="16"/>
      <c r="Q95" s="16"/>
      <c r="S95" s="16"/>
      <c r="T95" s="16"/>
    </row>
    <row r="96" spans="1:20" s="5" customFormat="1" ht="12.75" x14ac:dyDescent="0.2">
      <c r="A96" s="392" t="s">
        <v>278</v>
      </c>
      <c r="B96" s="392" t="s">
        <v>279</v>
      </c>
      <c r="C96" s="390" t="s">
        <v>280</v>
      </c>
      <c r="D96" s="392" t="s">
        <v>280</v>
      </c>
      <c r="E96" s="377">
        <v>13001</v>
      </c>
      <c r="F96" s="392" t="s">
        <v>309</v>
      </c>
      <c r="G96" s="377">
        <v>13130</v>
      </c>
      <c r="H96" s="511" t="s">
        <v>706</v>
      </c>
      <c r="I96" s="511" t="s">
        <v>706</v>
      </c>
      <c r="J96" s="511" t="s">
        <v>1145</v>
      </c>
      <c r="K96" s="511" t="s">
        <v>1145</v>
      </c>
      <c r="L96" s="511" t="s">
        <v>704</v>
      </c>
      <c r="M96" s="511" t="s">
        <v>1145</v>
      </c>
      <c r="N96" s="511" t="s">
        <v>1145</v>
      </c>
      <c r="P96" s="16"/>
      <c r="Q96" s="16"/>
      <c r="S96" s="16"/>
      <c r="T96" s="16"/>
    </row>
    <row r="97" spans="1:20" s="5" customFormat="1" ht="12.75" x14ac:dyDescent="0.2">
      <c r="A97" s="392" t="s">
        <v>278</v>
      </c>
      <c r="B97" s="392" t="s">
        <v>279</v>
      </c>
      <c r="C97" s="390" t="s">
        <v>280</v>
      </c>
      <c r="D97" s="392" t="s">
        <v>280</v>
      </c>
      <c r="E97" s="377">
        <v>13001</v>
      </c>
      <c r="F97" s="392" t="s">
        <v>310</v>
      </c>
      <c r="G97" s="377">
        <v>13131</v>
      </c>
      <c r="H97" s="511" t="s">
        <v>706</v>
      </c>
      <c r="I97" s="511" t="s">
        <v>706</v>
      </c>
      <c r="J97" s="511" t="s">
        <v>1145</v>
      </c>
      <c r="K97" s="511" t="s">
        <v>1145</v>
      </c>
      <c r="L97" s="511" t="s">
        <v>706</v>
      </c>
      <c r="M97" s="511" t="s">
        <v>1145</v>
      </c>
      <c r="N97" s="511" t="s">
        <v>1145</v>
      </c>
      <c r="P97" s="16"/>
      <c r="Q97" s="16"/>
      <c r="S97" s="16"/>
      <c r="T97" s="16"/>
    </row>
    <row r="98" spans="1:20" s="5" customFormat="1" ht="12.75" x14ac:dyDescent="0.2">
      <c r="A98" s="392" t="s">
        <v>278</v>
      </c>
      <c r="B98" s="392" t="s">
        <v>279</v>
      </c>
      <c r="C98" s="390" t="s">
        <v>280</v>
      </c>
      <c r="D98" s="392" t="s">
        <v>280</v>
      </c>
      <c r="E98" s="377">
        <v>13001</v>
      </c>
      <c r="F98" s="392" t="s">
        <v>311</v>
      </c>
      <c r="G98" s="377">
        <v>13132</v>
      </c>
      <c r="H98" s="511" t="s">
        <v>704</v>
      </c>
      <c r="I98" s="511" t="s">
        <v>704</v>
      </c>
      <c r="J98" s="511" t="s">
        <v>706</v>
      </c>
      <c r="K98" s="511" t="s">
        <v>706</v>
      </c>
      <c r="L98" s="511" t="s">
        <v>706</v>
      </c>
      <c r="M98" s="511" t="s">
        <v>706</v>
      </c>
      <c r="N98" s="511" t="s">
        <v>706</v>
      </c>
      <c r="P98" s="16"/>
      <c r="Q98" s="16"/>
      <c r="S98" s="16"/>
      <c r="T98" s="16"/>
    </row>
    <row r="99" spans="1:20" s="5" customFormat="1" ht="12.75" x14ac:dyDescent="0.2">
      <c r="A99" s="392" t="s">
        <v>278</v>
      </c>
      <c r="B99" s="392" t="s">
        <v>312</v>
      </c>
      <c r="C99" s="390" t="s">
        <v>280</v>
      </c>
      <c r="D99" s="392" t="s">
        <v>280</v>
      </c>
      <c r="E99" s="377">
        <v>13001</v>
      </c>
      <c r="F99" s="392" t="s">
        <v>313</v>
      </c>
      <c r="G99" s="377">
        <v>13201</v>
      </c>
      <c r="H99" s="511" t="s">
        <v>706</v>
      </c>
      <c r="I99" s="511" t="s">
        <v>706</v>
      </c>
      <c r="J99" s="511" t="s">
        <v>1145</v>
      </c>
      <c r="K99" s="511" t="s">
        <v>1145</v>
      </c>
      <c r="L99" s="511" t="s">
        <v>706</v>
      </c>
      <c r="M99" s="511" t="s">
        <v>1145</v>
      </c>
      <c r="N99" s="511" t="s">
        <v>1145</v>
      </c>
      <c r="P99" s="16"/>
      <c r="Q99" s="16"/>
      <c r="S99" s="16"/>
      <c r="T99" s="16"/>
    </row>
    <row r="100" spans="1:20" s="5" customFormat="1" ht="12.75" x14ac:dyDescent="0.2">
      <c r="A100" s="392" t="s">
        <v>278</v>
      </c>
      <c r="B100" s="392" t="s">
        <v>312</v>
      </c>
      <c r="C100" s="390" t="s">
        <v>280</v>
      </c>
      <c r="D100" s="392" t="s">
        <v>280</v>
      </c>
      <c r="E100" s="377">
        <v>13001</v>
      </c>
      <c r="F100" s="392" t="s">
        <v>314</v>
      </c>
      <c r="G100" s="377">
        <v>13202</v>
      </c>
      <c r="H100" s="511" t="s">
        <v>704</v>
      </c>
      <c r="I100" s="511" t="s">
        <v>704</v>
      </c>
      <c r="J100" s="511" t="s">
        <v>704</v>
      </c>
      <c r="K100" s="511" t="s">
        <v>704</v>
      </c>
      <c r="L100" s="511" t="s">
        <v>706</v>
      </c>
      <c r="M100" s="511" t="s">
        <v>704</v>
      </c>
      <c r="N100" s="511" t="s">
        <v>704</v>
      </c>
      <c r="P100" s="16"/>
      <c r="Q100" s="16"/>
      <c r="S100" s="16"/>
      <c r="T100" s="16"/>
    </row>
    <row r="101" spans="1:20" s="5" customFormat="1" ht="12.75" x14ac:dyDescent="0.2">
      <c r="A101" s="392" t="s">
        <v>278</v>
      </c>
      <c r="B101" s="392" t="s">
        <v>312</v>
      </c>
      <c r="C101" s="390" t="s">
        <v>280</v>
      </c>
      <c r="D101" s="392" t="s">
        <v>280</v>
      </c>
      <c r="E101" s="377">
        <v>13001</v>
      </c>
      <c r="F101" s="392" t="s">
        <v>315</v>
      </c>
      <c r="G101" s="377">
        <v>13203</v>
      </c>
      <c r="H101" s="511" t="s">
        <v>704</v>
      </c>
      <c r="I101" s="511" t="s">
        <v>706</v>
      </c>
      <c r="J101" s="511" t="s">
        <v>1145</v>
      </c>
      <c r="K101" s="511" t="s">
        <v>1145</v>
      </c>
      <c r="L101" s="511" t="s">
        <v>706</v>
      </c>
      <c r="M101" s="511" t="s">
        <v>1145</v>
      </c>
      <c r="N101" s="511" t="s">
        <v>1145</v>
      </c>
      <c r="P101" s="16"/>
      <c r="Q101" s="16"/>
      <c r="S101" s="16"/>
      <c r="T101" s="16"/>
    </row>
    <row r="102" spans="1:20" s="5" customFormat="1" ht="12.75" x14ac:dyDescent="0.2">
      <c r="A102" s="392" t="s">
        <v>278</v>
      </c>
      <c r="B102" s="392" t="s">
        <v>316</v>
      </c>
      <c r="C102" s="390" t="s">
        <v>280</v>
      </c>
      <c r="D102" s="392" t="s">
        <v>280</v>
      </c>
      <c r="E102" s="377">
        <v>13001</v>
      </c>
      <c r="F102" s="392" t="s">
        <v>317</v>
      </c>
      <c r="G102" s="377">
        <v>13301</v>
      </c>
      <c r="H102" s="511" t="s">
        <v>706</v>
      </c>
      <c r="I102" s="511" t="s">
        <v>706</v>
      </c>
      <c r="J102" s="511" t="s">
        <v>1145</v>
      </c>
      <c r="K102" s="511" t="s">
        <v>1145</v>
      </c>
      <c r="L102" s="511" t="s">
        <v>704</v>
      </c>
      <c r="M102" s="511" t="s">
        <v>1145</v>
      </c>
      <c r="N102" s="511" t="s">
        <v>1145</v>
      </c>
      <c r="P102" s="16"/>
      <c r="Q102" s="16"/>
      <c r="S102" s="16"/>
      <c r="T102" s="16"/>
    </row>
    <row r="103" spans="1:20" s="5" customFormat="1" ht="12.75" x14ac:dyDescent="0.2">
      <c r="A103" s="392" t="s">
        <v>278</v>
      </c>
      <c r="B103" s="392" t="s">
        <v>316</v>
      </c>
      <c r="C103" s="390" t="s">
        <v>280</v>
      </c>
      <c r="D103" s="392" t="s">
        <v>280</v>
      </c>
      <c r="E103" s="377">
        <v>13001</v>
      </c>
      <c r="F103" s="392" t="s">
        <v>318</v>
      </c>
      <c r="G103" s="377">
        <v>13302</v>
      </c>
      <c r="H103" s="511" t="s">
        <v>706</v>
      </c>
      <c r="I103" s="511" t="s">
        <v>706</v>
      </c>
      <c r="J103" s="511" t="s">
        <v>1145</v>
      </c>
      <c r="K103" s="511" t="s">
        <v>1145</v>
      </c>
      <c r="L103" s="511" t="s">
        <v>706</v>
      </c>
      <c r="M103" s="511" t="s">
        <v>1145</v>
      </c>
      <c r="N103" s="511" t="s">
        <v>1145</v>
      </c>
      <c r="P103" s="16"/>
      <c r="Q103" s="16"/>
      <c r="S103" s="16"/>
      <c r="T103" s="16"/>
    </row>
    <row r="104" spans="1:20" s="5" customFormat="1" ht="12.75" x14ac:dyDescent="0.2">
      <c r="A104" s="392" t="s">
        <v>278</v>
      </c>
      <c r="B104" s="392" t="s">
        <v>316</v>
      </c>
      <c r="C104" s="390" t="s">
        <v>280</v>
      </c>
      <c r="D104" s="392" t="s">
        <v>280</v>
      </c>
      <c r="E104" s="377">
        <v>13001</v>
      </c>
      <c r="F104" s="392" t="s">
        <v>319</v>
      </c>
      <c r="G104" s="377">
        <v>13303</v>
      </c>
      <c r="H104" s="511" t="s">
        <v>706</v>
      </c>
      <c r="I104" s="511" t="s">
        <v>706</v>
      </c>
      <c r="J104" s="511" t="s">
        <v>1145</v>
      </c>
      <c r="K104" s="511" t="s">
        <v>1145</v>
      </c>
      <c r="L104" s="511" t="s">
        <v>706</v>
      </c>
      <c r="M104" s="511" t="s">
        <v>1145</v>
      </c>
      <c r="N104" s="511" t="s">
        <v>1145</v>
      </c>
      <c r="P104" s="16"/>
      <c r="Q104" s="16"/>
      <c r="S104" s="16"/>
      <c r="T104" s="16"/>
    </row>
    <row r="105" spans="1:20" s="5" customFormat="1" ht="12.75" x14ac:dyDescent="0.2">
      <c r="A105" s="392" t="s">
        <v>278</v>
      </c>
      <c r="B105" s="392" t="s">
        <v>320</v>
      </c>
      <c r="C105" s="390" t="s">
        <v>280</v>
      </c>
      <c r="D105" s="392" t="s">
        <v>280</v>
      </c>
      <c r="E105" s="377">
        <v>13001</v>
      </c>
      <c r="F105" s="392" t="s">
        <v>321</v>
      </c>
      <c r="G105" s="377">
        <v>13401</v>
      </c>
      <c r="H105" s="511" t="s">
        <v>706</v>
      </c>
      <c r="I105" s="511" t="s">
        <v>706</v>
      </c>
      <c r="J105" s="511" t="s">
        <v>1145</v>
      </c>
      <c r="K105" s="511" t="s">
        <v>1145</v>
      </c>
      <c r="L105" s="511" t="s">
        <v>704</v>
      </c>
      <c r="M105" s="511" t="s">
        <v>1145</v>
      </c>
      <c r="N105" s="511" t="s">
        <v>1145</v>
      </c>
      <c r="P105" s="16"/>
      <c r="Q105" s="16"/>
      <c r="S105" s="16"/>
      <c r="T105" s="16"/>
    </row>
    <row r="106" spans="1:20" s="5" customFormat="1" ht="12.75" x14ac:dyDescent="0.2">
      <c r="A106" s="392" t="s">
        <v>278</v>
      </c>
      <c r="B106" s="392" t="s">
        <v>320</v>
      </c>
      <c r="C106" s="390" t="s">
        <v>280</v>
      </c>
      <c r="D106" s="392" t="s">
        <v>280</v>
      </c>
      <c r="E106" s="377">
        <v>13001</v>
      </c>
      <c r="F106" s="392" t="s">
        <v>322</v>
      </c>
      <c r="G106" s="377">
        <v>13402</v>
      </c>
      <c r="H106" s="511" t="s">
        <v>706</v>
      </c>
      <c r="I106" s="511" t="s">
        <v>704</v>
      </c>
      <c r="J106" s="511" t="s">
        <v>704</v>
      </c>
      <c r="K106" s="511" t="s">
        <v>706</v>
      </c>
      <c r="L106" s="511" t="s">
        <v>706</v>
      </c>
      <c r="M106" s="511" t="s">
        <v>704</v>
      </c>
      <c r="N106" s="511" t="s">
        <v>706</v>
      </c>
      <c r="P106" s="16"/>
      <c r="Q106" s="16"/>
      <c r="S106" s="16"/>
      <c r="T106" s="16"/>
    </row>
    <row r="107" spans="1:20" s="5" customFormat="1" ht="12.75" x14ac:dyDescent="0.2">
      <c r="A107" s="392" t="s">
        <v>278</v>
      </c>
      <c r="B107" s="392" t="s">
        <v>320</v>
      </c>
      <c r="C107" s="390" t="s">
        <v>280</v>
      </c>
      <c r="D107" s="392" t="s">
        <v>280</v>
      </c>
      <c r="E107" s="377">
        <v>13001</v>
      </c>
      <c r="F107" s="392" t="s">
        <v>323</v>
      </c>
      <c r="G107" s="377">
        <v>13403</v>
      </c>
      <c r="H107" s="511" t="s">
        <v>706</v>
      </c>
      <c r="I107" s="511" t="s">
        <v>706</v>
      </c>
      <c r="J107" s="511" t="s">
        <v>1145</v>
      </c>
      <c r="K107" s="511" t="s">
        <v>1145</v>
      </c>
      <c r="L107" s="511" t="s">
        <v>706</v>
      </c>
      <c r="M107" s="511" t="s">
        <v>1145</v>
      </c>
      <c r="N107" s="511" t="s">
        <v>1145</v>
      </c>
      <c r="P107" s="16"/>
      <c r="Q107" s="16"/>
      <c r="S107" s="16"/>
      <c r="T107" s="16"/>
    </row>
    <row r="108" spans="1:20" s="5" customFormat="1" ht="12.75" x14ac:dyDescent="0.2">
      <c r="A108" s="392" t="s">
        <v>278</v>
      </c>
      <c r="B108" s="392" t="s">
        <v>320</v>
      </c>
      <c r="C108" s="390" t="s">
        <v>280</v>
      </c>
      <c r="D108" s="392" t="s">
        <v>280</v>
      </c>
      <c r="E108" s="377">
        <v>13001</v>
      </c>
      <c r="F108" s="392" t="s">
        <v>324</v>
      </c>
      <c r="G108" s="377">
        <v>13404</v>
      </c>
      <c r="H108" s="511" t="s">
        <v>706</v>
      </c>
      <c r="I108" s="511" t="s">
        <v>706</v>
      </c>
      <c r="J108" s="511" t="s">
        <v>1145</v>
      </c>
      <c r="K108" s="511" t="s">
        <v>1145</v>
      </c>
      <c r="L108" s="511" t="s">
        <v>706</v>
      </c>
      <c r="M108" s="511" t="s">
        <v>1145</v>
      </c>
      <c r="N108" s="511" t="s">
        <v>1145</v>
      </c>
      <c r="P108" s="16"/>
      <c r="Q108" s="16"/>
      <c r="S108" s="16"/>
      <c r="T108" s="16"/>
    </row>
    <row r="109" spans="1:20" s="5" customFormat="1" ht="12.75" x14ac:dyDescent="0.2">
      <c r="A109" s="392" t="s">
        <v>278</v>
      </c>
      <c r="B109" s="392" t="s">
        <v>325</v>
      </c>
      <c r="C109" s="390" t="s">
        <v>181</v>
      </c>
      <c r="D109" s="392" t="s">
        <v>325</v>
      </c>
      <c r="E109" s="377">
        <v>13501</v>
      </c>
      <c r="F109" s="193" t="s">
        <v>325</v>
      </c>
      <c r="G109" s="377">
        <v>13501</v>
      </c>
      <c r="H109" s="511" t="s">
        <v>706</v>
      </c>
      <c r="I109" s="511" t="s">
        <v>706</v>
      </c>
      <c r="J109" s="511" t="s">
        <v>1145</v>
      </c>
      <c r="K109" s="511" t="s">
        <v>1145</v>
      </c>
      <c r="L109" s="511" t="s">
        <v>706</v>
      </c>
      <c r="M109" s="511" t="s">
        <v>1145</v>
      </c>
      <c r="N109" s="511" t="s">
        <v>1145</v>
      </c>
      <c r="P109" s="16"/>
      <c r="Q109" s="16"/>
      <c r="S109" s="16"/>
      <c r="T109" s="16"/>
    </row>
    <row r="110" spans="1:20" s="5" customFormat="1" ht="12.75" x14ac:dyDescent="0.2">
      <c r="A110" s="392" t="s">
        <v>278</v>
      </c>
      <c r="B110" s="392" t="s">
        <v>326</v>
      </c>
      <c r="C110" s="390" t="s">
        <v>280</v>
      </c>
      <c r="D110" s="392" t="s">
        <v>280</v>
      </c>
      <c r="E110" s="377">
        <v>13001</v>
      </c>
      <c r="F110" s="392" t="s">
        <v>326</v>
      </c>
      <c r="G110" s="377">
        <v>13601</v>
      </c>
      <c r="H110" s="511" t="s">
        <v>706</v>
      </c>
      <c r="I110" s="511" t="s">
        <v>704</v>
      </c>
      <c r="J110" s="511" t="s">
        <v>706</v>
      </c>
      <c r="K110" s="511" t="s">
        <v>706</v>
      </c>
      <c r="L110" s="511" t="s">
        <v>706</v>
      </c>
      <c r="M110" s="511" t="s">
        <v>706</v>
      </c>
      <c r="N110" s="511" t="s">
        <v>706</v>
      </c>
      <c r="P110" s="16"/>
      <c r="Q110" s="16"/>
      <c r="S110" s="16"/>
      <c r="T110" s="16"/>
    </row>
    <row r="111" spans="1:20" s="5" customFormat="1" ht="12.75" x14ac:dyDescent="0.2">
      <c r="A111" s="392" t="s">
        <v>278</v>
      </c>
      <c r="B111" s="392" t="s">
        <v>326</v>
      </c>
      <c r="C111" s="390" t="s">
        <v>280</v>
      </c>
      <c r="D111" s="392" t="s">
        <v>280</v>
      </c>
      <c r="E111" s="377">
        <v>13001</v>
      </c>
      <c r="F111" s="392" t="s">
        <v>327</v>
      </c>
      <c r="G111" s="377">
        <v>13602</v>
      </c>
      <c r="H111" s="511" t="s">
        <v>706</v>
      </c>
      <c r="I111" s="511" t="s">
        <v>706</v>
      </c>
      <c r="J111" s="511" t="s">
        <v>1145</v>
      </c>
      <c r="K111" s="511" t="s">
        <v>1145</v>
      </c>
      <c r="L111" s="511" t="s">
        <v>706</v>
      </c>
      <c r="M111" s="511" t="s">
        <v>1145</v>
      </c>
      <c r="N111" s="511" t="s">
        <v>1145</v>
      </c>
      <c r="P111" s="16"/>
      <c r="Q111" s="16"/>
      <c r="S111" s="16"/>
      <c r="T111" s="16"/>
    </row>
    <row r="112" spans="1:20" s="5" customFormat="1" ht="12.75" x14ac:dyDescent="0.2">
      <c r="A112" s="392" t="s">
        <v>278</v>
      </c>
      <c r="B112" s="392" t="s">
        <v>326</v>
      </c>
      <c r="C112" s="390" t="s">
        <v>280</v>
      </c>
      <c r="D112" s="392" t="s">
        <v>280</v>
      </c>
      <c r="E112" s="377">
        <v>13001</v>
      </c>
      <c r="F112" s="392" t="s">
        <v>328</v>
      </c>
      <c r="G112" s="377">
        <v>13603</v>
      </c>
      <c r="H112" s="511" t="s">
        <v>706</v>
      </c>
      <c r="I112" s="511" t="s">
        <v>706</v>
      </c>
      <c r="J112" s="511" t="s">
        <v>1145</v>
      </c>
      <c r="K112" s="511" t="s">
        <v>1145</v>
      </c>
      <c r="L112" s="511" t="s">
        <v>704</v>
      </c>
      <c r="M112" s="511" t="s">
        <v>1145</v>
      </c>
      <c r="N112" s="511" t="s">
        <v>1145</v>
      </c>
      <c r="P112" s="16"/>
      <c r="Q112" s="16"/>
      <c r="S112" s="16"/>
      <c r="T112" s="16"/>
    </row>
    <row r="113" spans="1:20" s="5" customFormat="1" ht="12.75" x14ac:dyDescent="0.2">
      <c r="A113" s="392" t="s">
        <v>278</v>
      </c>
      <c r="B113" s="392" t="s">
        <v>326</v>
      </c>
      <c r="C113" s="390" t="s">
        <v>280</v>
      </c>
      <c r="D113" s="392" t="s">
        <v>280</v>
      </c>
      <c r="E113" s="377">
        <v>13001</v>
      </c>
      <c r="F113" s="392" t="s">
        <v>329</v>
      </c>
      <c r="G113" s="377">
        <v>13604</v>
      </c>
      <c r="H113" s="511" t="s">
        <v>706</v>
      </c>
      <c r="I113" s="511" t="s">
        <v>706</v>
      </c>
      <c r="J113" s="511" t="s">
        <v>1145</v>
      </c>
      <c r="K113" s="511" t="s">
        <v>1145</v>
      </c>
      <c r="L113" s="511" t="s">
        <v>706</v>
      </c>
      <c r="M113" s="511" t="s">
        <v>1145</v>
      </c>
      <c r="N113" s="511" t="s">
        <v>1145</v>
      </c>
      <c r="P113" s="16"/>
      <c r="Q113" s="16"/>
      <c r="S113" s="16"/>
      <c r="T113" s="16"/>
    </row>
    <row r="114" spans="1:20" s="5" customFormat="1" ht="12.75" x14ac:dyDescent="0.2">
      <c r="A114" s="392" t="s">
        <v>278</v>
      </c>
      <c r="B114" s="392" t="s">
        <v>326</v>
      </c>
      <c r="C114" s="390" t="s">
        <v>280</v>
      </c>
      <c r="D114" s="392" t="s">
        <v>280</v>
      </c>
      <c r="E114" s="377">
        <v>13001</v>
      </c>
      <c r="F114" s="392" t="s">
        <v>330</v>
      </c>
      <c r="G114" s="377">
        <v>13605</v>
      </c>
      <c r="H114" s="511" t="s">
        <v>706</v>
      </c>
      <c r="I114" s="511" t="s">
        <v>706</v>
      </c>
      <c r="J114" s="511" t="s">
        <v>1145</v>
      </c>
      <c r="K114" s="511" t="s">
        <v>1145</v>
      </c>
      <c r="L114" s="511" t="s">
        <v>706</v>
      </c>
      <c r="M114" s="511" t="s">
        <v>1145</v>
      </c>
      <c r="N114" s="511" t="s">
        <v>1145</v>
      </c>
      <c r="P114" s="16"/>
      <c r="Q114" s="16"/>
      <c r="S114" s="16"/>
      <c r="T114" s="16"/>
    </row>
    <row r="115" spans="1:20" s="5" customFormat="1" ht="12.75" x14ac:dyDescent="0.2">
      <c r="A115" s="392" t="s">
        <v>331</v>
      </c>
      <c r="B115" s="392" t="s">
        <v>332</v>
      </c>
      <c r="C115" s="390" t="s">
        <v>181</v>
      </c>
      <c r="D115" s="392" t="s">
        <v>332</v>
      </c>
      <c r="E115" s="377">
        <v>14101</v>
      </c>
      <c r="F115" s="392" t="s">
        <v>332</v>
      </c>
      <c r="G115" s="377">
        <v>14101</v>
      </c>
      <c r="H115" s="511" t="s">
        <v>706</v>
      </c>
      <c r="I115" s="511" t="s">
        <v>706</v>
      </c>
      <c r="J115" s="511" t="s">
        <v>1145</v>
      </c>
      <c r="K115" s="511" t="s">
        <v>1145</v>
      </c>
      <c r="L115" s="511" t="s">
        <v>704</v>
      </c>
      <c r="M115" s="511" t="s">
        <v>1145</v>
      </c>
      <c r="N115" s="511" t="s">
        <v>1145</v>
      </c>
      <c r="P115" s="16"/>
      <c r="Q115" s="16"/>
      <c r="S115" s="16"/>
      <c r="T115" s="16"/>
    </row>
    <row r="116" spans="1:20" s="5" customFormat="1" ht="12.75" x14ac:dyDescent="0.2">
      <c r="A116" s="392" t="s">
        <v>333</v>
      </c>
      <c r="B116" s="392" t="s">
        <v>334</v>
      </c>
      <c r="C116" s="390" t="s">
        <v>181</v>
      </c>
      <c r="D116" s="392" t="s">
        <v>334</v>
      </c>
      <c r="E116" s="377">
        <v>15101</v>
      </c>
      <c r="F116" s="392" t="s">
        <v>334</v>
      </c>
      <c r="G116" s="377">
        <v>15101</v>
      </c>
      <c r="H116" s="511" t="s">
        <v>704</v>
      </c>
      <c r="I116" s="511" t="s">
        <v>704</v>
      </c>
      <c r="J116" s="511" t="s">
        <v>706</v>
      </c>
      <c r="K116" s="511" t="s">
        <v>706</v>
      </c>
      <c r="L116" s="511" t="s">
        <v>704</v>
      </c>
      <c r="M116" s="511" t="s">
        <v>706</v>
      </c>
      <c r="N116" s="511" t="s">
        <v>706</v>
      </c>
      <c r="P116" s="16"/>
      <c r="Q116" s="16"/>
      <c r="S116" s="16"/>
      <c r="T116" s="16"/>
    </row>
    <row r="117" spans="1:20" s="5" customFormat="1" ht="12.75" x14ac:dyDescent="0.2">
      <c r="A117" s="392" t="s">
        <v>335</v>
      </c>
      <c r="B117" s="403" t="s">
        <v>336</v>
      </c>
      <c r="C117" s="390" t="s">
        <v>181</v>
      </c>
      <c r="D117" s="392" t="s">
        <v>337</v>
      </c>
      <c r="E117" s="377">
        <v>16101</v>
      </c>
      <c r="F117" s="392" t="s">
        <v>338</v>
      </c>
      <c r="G117" s="377">
        <v>16101</v>
      </c>
      <c r="H117" s="511" t="s">
        <v>706</v>
      </c>
      <c r="I117" s="511" t="s">
        <v>706</v>
      </c>
      <c r="J117" s="511" t="s">
        <v>1145</v>
      </c>
      <c r="K117" s="511" t="s">
        <v>1145</v>
      </c>
      <c r="L117" s="511" t="s">
        <v>704</v>
      </c>
      <c r="M117" s="511" t="s">
        <v>1145</v>
      </c>
      <c r="N117" s="511" t="s">
        <v>1145</v>
      </c>
      <c r="P117" s="16"/>
      <c r="Q117" s="16"/>
      <c r="S117" s="16"/>
      <c r="T117" s="16"/>
    </row>
    <row r="118" spans="1:20" s="5" customFormat="1" ht="12.75" x14ac:dyDescent="0.2">
      <c r="A118" s="392" t="s">
        <v>335</v>
      </c>
      <c r="B118" s="403" t="s">
        <v>336</v>
      </c>
      <c r="C118" s="390" t="s">
        <v>181</v>
      </c>
      <c r="D118" s="392" t="s">
        <v>337</v>
      </c>
      <c r="E118" s="377">
        <v>16101</v>
      </c>
      <c r="F118" s="392" t="s">
        <v>339</v>
      </c>
      <c r="G118" s="377">
        <v>16103</v>
      </c>
      <c r="H118" s="511" t="s">
        <v>704</v>
      </c>
      <c r="I118" s="511" t="s">
        <v>706</v>
      </c>
      <c r="J118" s="511" t="s">
        <v>1145</v>
      </c>
      <c r="K118" s="511" t="s">
        <v>1145</v>
      </c>
      <c r="L118" s="511" t="s">
        <v>704</v>
      </c>
      <c r="M118" s="511" t="s">
        <v>1145</v>
      </c>
      <c r="N118" s="511" t="s">
        <v>1145</v>
      </c>
      <c r="P118" s="16"/>
      <c r="Q118" s="16"/>
      <c r="S118" s="16"/>
      <c r="T118" s="16"/>
    </row>
    <row r="119" spans="1:20" s="5" customFormat="1" ht="12.75" x14ac:dyDescent="0.2">
      <c r="A119" s="392" t="s">
        <v>335</v>
      </c>
      <c r="B119" s="403" t="s">
        <v>340</v>
      </c>
      <c r="C119" s="390" t="s">
        <v>181</v>
      </c>
      <c r="D119" s="387" t="s">
        <v>341</v>
      </c>
      <c r="E119" s="377">
        <v>16301</v>
      </c>
      <c r="F119" s="387" t="s">
        <v>341</v>
      </c>
      <c r="G119" s="377">
        <v>16301</v>
      </c>
      <c r="H119" s="511" t="s">
        <v>704</v>
      </c>
      <c r="I119" s="511" t="s">
        <v>704</v>
      </c>
      <c r="J119" s="511" t="s">
        <v>706</v>
      </c>
      <c r="K119" s="511" t="s">
        <v>706</v>
      </c>
      <c r="L119" s="511" t="s">
        <v>704</v>
      </c>
      <c r="M119" s="511" t="s">
        <v>706</v>
      </c>
      <c r="N119" s="511" t="s">
        <v>706</v>
      </c>
      <c r="P119" s="16"/>
      <c r="Q119" s="16"/>
      <c r="S119" s="16"/>
      <c r="T119" s="16"/>
    </row>
  </sheetData>
  <mergeCells count="1">
    <mergeCell ref="B1:N1"/>
  </mergeCells>
  <hyperlinks>
    <hyperlink ref="O1" location="INDICE!A1" display="INDICE" xr:uid="{00000000-0004-0000-3F00-000000000000}"/>
    <hyperlink ref="O2" location="Matriz_Estadisticas!A1" display="ESTADÍSTICAS" xr:uid="{00000000-0004-0000-3F00-000001000000}"/>
  </hyperlinks>
  <pageMargins left="0.7" right="0.7" top="0.75" bottom="0.75" header="0.3" footer="0.3"/>
  <pageSetup orientation="portrait" horizontalDpi="4294967293" verticalDpi="4294967293" r:id="rId1"/>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dimension ref="A1:C37"/>
  <sheetViews>
    <sheetView workbookViewId="0"/>
  </sheetViews>
  <sheetFormatPr baseColWidth="10" defaultColWidth="11.42578125" defaultRowHeight="15" x14ac:dyDescent="0.25"/>
  <cols>
    <col min="1" max="1" width="44.42578125" style="51" bestFit="1" customWidth="1"/>
    <col min="2" max="2" width="100.7109375" style="51" customWidth="1"/>
    <col min="3" max="3" width="7" style="34" bestFit="1" customWidth="1"/>
    <col min="4" max="16384" width="11.42578125" style="34"/>
  </cols>
  <sheetData>
    <row r="1" spans="1:3" x14ac:dyDescent="0.25">
      <c r="A1" s="679" t="s">
        <v>401</v>
      </c>
      <c r="B1" s="679" t="s">
        <v>402</v>
      </c>
      <c r="C1" s="6" t="s">
        <v>144</v>
      </c>
    </row>
    <row r="2" spans="1:3" x14ac:dyDescent="0.25">
      <c r="A2" s="415" t="s">
        <v>8</v>
      </c>
      <c r="B2" s="311" t="s">
        <v>130</v>
      </c>
      <c r="C2" s="263"/>
    </row>
    <row r="3" spans="1:3" x14ac:dyDescent="0.25">
      <c r="A3" s="415" t="s">
        <v>6</v>
      </c>
      <c r="B3" s="311" t="s">
        <v>122</v>
      </c>
      <c r="C3" s="263"/>
    </row>
    <row r="4" spans="1:3" x14ac:dyDescent="0.25">
      <c r="A4" s="415" t="s">
        <v>370</v>
      </c>
      <c r="B4" s="311" t="s">
        <v>129</v>
      </c>
      <c r="C4" s="263"/>
    </row>
    <row r="5" spans="1:3" x14ac:dyDescent="0.25">
      <c r="A5" s="415" t="s">
        <v>11</v>
      </c>
      <c r="B5" s="311" t="s">
        <v>1146</v>
      </c>
      <c r="C5" s="263"/>
    </row>
    <row r="6" spans="1:3" x14ac:dyDescent="0.25">
      <c r="A6" s="415" t="s">
        <v>145</v>
      </c>
      <c r="B6" s="311" t="s">
        <v>451</v>
      </c>
      <c r="C6" s="263"/>
    </row>
    <row r="7" spans="1:3" x14ac:dyDescent="0.25">
      <c r="A7" s="415" t="s">
        <v>9</v>
      </c>
      <c r="B7" s="311" t="s">
        <v>405</v>
      </c>
      <c r="C7" s="263"/>
    </row>
    <row r="8" spans="1:3" x14ac:dyDescent="0.25">
      <c r="A8" s="415" t="s">
        <v>371</v>
      </c>
      <c r="B8" s="311">
        <v>2018</v>
      </c>
      <c r="C8" s="263"/>
    </row>
    <row r="9" spans="1:3" x14ac:dyDescent="0.25">
      <c r="A9" s="415" t="s">
        <v>372</v>
      </c>
      <c r="B9" s="311" t="s">
        <v>453</v>
      </c>
      <c r="C9" s="263"/>
    </row>
    <row r="10" spans="1:3" ht="89.25" x14ac:dyDescent="0.25">
      <c r="A10" s="209" t="s">
        <v>373</v>
      </c>
      <c r="B10" s="287" t="s">
        <v>1147</v>
      </c>
      <c r="C10" s="263"/>
    </row>
    <row r="11" spans="1:3" x14ac:dyDescent="0.25">
      <c r="A11" s="415" t="s">
        <v>374</v>
      </c>
      <c r="B11" s="311" t="s">
        <v>455</v>
      </c>
      <c r="C11" s="263"/>
    </row>
    <row r="12" spans="1:3" x14ac:dyDescent="0.25">
      <c r="A12" s="415" t="s">
        <v>375</v>
      </c>
      <c r="B12" s="311" t="s">
        <v>527</v>
      </c>
      <c r="C12" s="263"/>
    </row>
    <row r="13" spans="1:3" x14ac:dyDescent="0.25">
      <c r="A13" s="415" t="s">
        <v>376</v>
      </c>
      <c r="B13" s="311" t="s">
        <v>527</v>
      </c>
      <c r="C13" s="263"/>
    </row>
    <row r="14" spans="1:3" x14ac:dyDescent="0.25">
      <c r="A14" s="415" t="s">
        <v>146</v>
      </c>
      <c r="B14" s="311" t="s">
        <v>458</v>
      </c>
      <c r="C14" s="263"/>
    </row>
    <row r="15" spans="1:3" x14ac:dyDescent="0.25">
      <c r="A15" s="415" t="s">
        <v>377</v>
      </c>
      <c r="B15" s="426">
        <v>43061</v>
      </c>
      <c r="C15" s="263"/>
    </row>
    <row r="16" spans="1:3" x14ac:dyDescent="0.25">
      <c r="A16" s="415" t="s">
        <v>378</v>
      </c>
      <c r="B16" s="426">
        <v>43706</v>
      </c>
      <c r="C16" s="263"/>
    </row>
    <row r="17" spans="1:2" x14ac:dyDescent="0.25">
      <c r="A17" s="415" t="s">
        <v>379</v>
      </c>
      <c r="B17" s="311" t="s">
        <v>412</v>
      </c>
    </row>
    <row r="18" spans="1:2" x14ac:dyDescent="0.25">
      <c r="A18" s="415" t="s">
        <v>380</v>
      </c>
      <c r="B18" s="311" t="s">
        <v>1148</v>
      </c>
    </row>
    <row r="19" spans="1:2" x14ac:dyDescent="0.25">
      <c r="A19" s="415" t="s">
        <v>381</v>
      </c>
      <c r="B19" s="311" t="s">
        <v>1113</v>
      </c>
    </row>
    <row r="20" spans="1:2" x14ac:dyDescent="0.25">
      <c r="A20" s="415" t="s">
        <v>382</v>
      </c>
      <c r="B20" s="435" t="s">
        <v>462</v>
      </c>
    </row>
    <row r="21" spans="1:2" x14ac:dyDescent="0.25">
      <c r="A21" s="415" t="s">
        <v>385</v>
      </c>
      <c r="B21" s="311" t="s">
        <v>1149</v>
      </c>
    </row>
    <row r="22" spans="1:2" x14ac:dyDescent="0.25">
      <c r="A22" s="415" t="s">
        <v>386</v>
      </c>
      <c r="B22" s="311" t="s">
        <v>1150</v>
      </c>
    </row>
    <row r="23" spans="1:2" x14ac:dyDescent="0.25">
      <c r="A23" s="415" t="s">
        <v>418</v>
      </c>
      <c r="B23" s="311" t="s">
        <v>1151</v>
      </c>
    </row>
    <row r="24" spans="1:2" x14ac:dyDescent="0.25">
      <c r="A24" s="415" t="s">
        <v>387</v>
      </c>
      <c r="B24" s="311">
        <v>2018</v>
      </c>
    </row>
    <row r="25" spans="1:2" x14ac:dyDescent="0.25">
      <c r="A25" s="415" t="s">
        <v>388</v>
      </c>
      <c r="B25" s="311" t="s">
        <v>453</v>
      </c>
    </row>
    <row r="26" spans="1:2" x14ac:dyDescent="0.25">
      <c r="A26" s="415" t="s">
        <v>389</v>
      </c>
      <c r="B26" s="327" t="s">
        <v>1152</v>
      </c>
    </row>
    <row r="27" spans="1:2" x14ac:dyDescent="0.25">
      <c r="A27" s="415" t="s">
        <v>390</v>
      </c>
      <c r="B27" s="311" t="s">
        <v>1153</v>
      </c>
    </row>
    <row r="28" spans="1:2" x14ac:dyDescent="0.25">
      <c r="A28" s="415" t="s">
        <v>422</v>
      </c>
      <c r="B28" s="645" t="s">
        <v>1154</v>
      </c>
    </row>
    <row r="29" spans="1:2" x14ac:dyDescent="0.25">
      <c r="A29" s="415" t="s">
        <v>391</v>
      </c>
      <c r="B29" s="311">
        <v>2018</v>
      </c>
    </row>
    <row r="30" spans="1:2" x14ac:dyDescent="0.25">
      <c r="A30" s="415" t="s">
        <v>392</v>
      </c>
      <c r="B30" s="311" t="s">
        <v>453</v>
      </c>
    </row>
    <row r="31" spans="1:2" x14ac:dyDescent="0.25">
      <c r="A31" s="415" t="s">
        <v>393</v>
      </c>
      <c r="B31" s="311"/>
    </row>
    <row r="32" spans="1:2" x14ac:dyDescent="0.25">
      <c r="A32" s="415" t="s">
        <v>394</v>
      </c>
      <c r="B32" s="311"/>
    </row>
    <row r="33" spans="1:2" x14ac:dyDescent="0.25">
      <c r="A33" s="415" t="s">
        <v>423</v>
      </c>
      <c r="B33" s="212"/>
    </row>
    <row r="34" spans="1:2" x14ac:dyDescent="0.25">
      <c r="A34" s="415" t="s">
        <v>395</v>
      </c>
      <c r="B34" s="212"/>
    </row>
    <row r="35" spans="1:2" x14ac:dyDescent="0.25">
      <c r="A35" s="415" t="s">
        <v>396</v>
      </c>
      <c r="B35" s="212"/>
    </row>
    <row r="36" spans="1:2" x14ac:dyDescent="0.25">
      <c r="A36" s="415" t="s">
        <v>383</v>
      </c>
      <c r="B36" s="212" t="s">
        <v>1117</v>
      </c>
    </row>
    <row r="37" spans="1:2" x14ac:dyDescent="0.25">
      <c r="A37" s="415" t="s">
        <v>384</v>
      </c>
      <c r="B37" s="212" t="s">
        <v>1155</v>
      </c>
    </row>
  </sheetData>
  <hyperlinks>
    <hyperlink ref="C1" location="INDICE!A1" display="INDICE" xr:uid="{00000000-0004-0000-4000-000000000000}"/>
  </hyperlinks>
  <pageMargins left="0.7" right="0.7" top="0.75" bottom="0.75" header="0.3" footer="0.3"/>
  <pageSetup paperSize="9" orientation="portrait" horizontalDpi="300" verticalDpi="300" r:id="rId1"/>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dimension ref="A1:C37"/>
  <sheetViews>
    <sheetView workbookViewId="0"/>
  </sheetViews>
  <sheetFormatPr baseColWidth="10" defaultColWidth="11.42578125" defaultRowHeight="15" x14ac:dyDescent="0.25"/>
  <cols>
    <col min="1" max="1" width="44.42578125" style="51" bestFit="1" customWidth="1"/>
    <col min="2" max="2" width="100.7109375" style="51" customWidth="1"/>
    <col min="3" max="3" width="7" style="34" bestFit="1" customWidth="1"/>
    <col min="4" max="16384" width="11.42578125" style="34"/>
  </cols>
  <sheetData>
    <row r="1" spans="1:3" x14ac:dyDescent="0.25">
      <c r="A1" s="679" t="s">
        <v>401</v>
      </c>
      <c r="B1" s="679" t="s">
        <v>402</v>
      </c>
      <c r="C1" s="6" t="s">
        <v>144</v>
      </c>
    </row>
    <row r="2" spans="1:3" x14ac:dyDescent="0.25">
      <c r="A2" s="415" t="s">
        <v>8</v>
      </c>
      <c r="B2" s="413" t="s">
        <v>131</v>
      </c>
      <c r="C2" s="263"/>
    </row>
    <row r="3" spans="1:3" x14ac:dyDescent="0.25">
      <c r="A3" s="415" t="s">
        <v>6</v>
      </c>
      <c r="B3" s="413" t="s">
        <v>122</v>
      </c>
      <c r="C3" s="263"/>
    </row>
    <row r="4" spans="1:3" x14ac:dyDescent="0.25">
      <c r="A4" s="415" t="s">
        <v>370</v>
      </c>
      <c r="B4" s="311" t="s">
        <v>129</v>
      </c>
      <c r="C4" s="263"/>
    </row>
    <row r="5" spans="1:3" x14ac:dyDescent="0.25">
      <c r="A5" s="415" t="s">
        <v>11</v>
      </c>
      <c r="B5" s="413" t="s">
        <v>1156</v>
      </c>
      <c r="C5" s="263"/>
    </row>
    <row r="6" spans="1:3" x14ac:dyDescent="0.25">
      <c r="A6" s="415" t="s">
        <v>145</v>
      </c>
      <c r="B6" s="413" t="s">
        <v>451</v>
      </c>
      <c r="C6" s="263"/>
    </row>
    <row r="7" spans="1:3" x14ac:dyDescent="0.25">
      <c r="A7" s="415" t="s">
        <v>9</v>
      </c>
      <c r="B7" s="413" t="s">
        <v>405</v>
      </c>
      <c r="C7" s="263"/>
    </row>
    <row r="8" spans="1:3" x14ac:dyDescent="0.25">
      <c r="A8" s="415" t="s">
        <v>371</v>
      </c>
      <c r="B8" s="413">
        <v>2018</v>
      </c>
      <c r="C8" s="263"/>
    </row>
    <row r="9" spans="1:3" x14ac:dyDescent="0.25">
      <c r="A9" s="415" t="s">
        <v>372</v>
      </c>
      <c r="B9" s="413" t="s">
        <v>453</v>
      </c>
      <c r="C9" s="263"/>
    </row>
    <row r="10" spans="1:3" ht="127.5" x14ac:dyDescent="0.25">
      <c r="A10" s="209" t="s">
        <v>373</v>
      </c>
      <c r="B10" s="646" t="s">
        <v>1157</v>
      </c>
      <c r="C10" s="263"/>
    </row>
    <row r="11" spans="1:3" x14ac:dyDescent="0.25">
      <c r="A11" s="415" t="s">
        <v>374</v>
      </c>
      <c r="B11" s="413" t="s">
        <v>455</v>
      </c>
      <c r="C11" s="263"/>
    </row>
    <row r="12" spans="1:3" x14ac:dyDescent="0.25">
      <c r="A12" s="415" t="s">
        <v>375</v>
      </c>
      <c r="B12" s="413" t="s">
        <v>527</v>
      </c>
      <c r="C12" s="263"/>
    </row>
    <row r="13" spans="1:3" x14ac:dyDescent="0.25">
      <c r="A13" s="415" t="s">
        <v>376</v>
      </c>
      <c r="B13" s="413" t="s">
        <v>527</v>
      </c>
      <c r="C13" s="263"/>
    </row>
    <row r="14" spans="1:3" x14ac:dyDescent="0.25">
      <c r="A14" s="415" t="s">
        <v>146</v>
      </c>
      <c r="B14" s="413" t="s">
        <v>458</v>
      </c>
      <c r="C14" s="263"/>
    </row>
    <row r="15" spans="1:3" x14ac:dyDescent="0.25">
      <c r="A15" s="415" t="s">
        <v>377</v>
      </c>
      <c r="B15" s="408">
        <v>43061</v>
      </c>
      <c r="C15" s="263"/>
    </row>
    <row r="16" spans="1:3" x14ac:dyDescent="0.25">
      <c r="A16" s="415" t="s">
        <v>378</v>
      </c>
      <c r="B16" s="408">
        <v>43671</v>
      </c>
      <c r="C16" s="263"/>
    </row>
    <row r="17" spans="1:2" x14ac:dyDescent="0.25">
      <c r="A17" s="415" t="s">
        <v>379</v>
      </c>
      <c r="B17" s="413" t="s">
        <v>412</v>
      </c>
    </row>
    <row r="18" spans="1:2" x14ac:dyDescent="0.25">
      <c r="A18" s="415" t="s">
        <v>380</v>
      </c>
      <c r="B18" s="646" t="s">
        <v>1148</v>
      </c>
    </row>
    <row r="19" spans="1:2" x14ac:dyDescent="0.25">
      <c r="A19" s="415" t="s">
        <v>381</v>
      </c>
      <c r="B19" s="646" t="s">
        <v>1113</v>
      </c>
    </row>
    <row r="20" spans="1:2" x14ac:dyDescent="0.25">
      <c r="A20" s="415" t="s">
        <v>382</v>
      </c>
      <c r="B20" s="375" t="s">
        <v>462</v>
      </c>
    </row>
    <row r="21" spans="1:2" x14ac:dyDescent="0.25">
      <c r="A21" s="415" t="s">
        <v>385</v>
      </c>
      <c r="B21" s="646" t="s">
        <v>1158</v>
      </c>
    </row>
    <row r="22" spans="1:2" x14ac:dyDescent="0.25">
      <c r="A22" s="415" t="s">
        <v>386</v>
      </c>
      <c r="B22" s="646" t="s">
        <v>1153</v>
      </c>
    </row>
    <row r="23" spans="1:2" x14ac:dyDescent="0.25">
      <c r="A23" s="415" t="s">
        <v>418</v>
      </c>
      <c r="B23" s="646" t="s">
        <v>1159</v>
      </c>
    </row>
    <row r="24" spans="1:2" x14ac:dyDescent="0.25">
      <c r="A24" s="415" t="s">
        <v>387</v>
      </c>
      <c r="B24" s="646">
        <v>2018</v>
      </c>
    </row>
    <row r="25" spans="1:2" x14ac:dyDescent="0.25">
      <c r="A25" s="415" t="s">
        <v>388</v>
      </c>
      <c r="B25" s="646" t="s">
        <v>453</v>
      </c>
    </row>
    <row r="26" spans="1:2" x14ac:dyDescent="0.25">
      <c r="A26" s="415" t="s">
        <v>389</v>
      </c>
      <c r="B26" s="646" t="s">
        <v>1152</v>
      </c>
    </row>
    <row r="27" spans="1:2" x14ac:dyDescent="0.25">
      <c r="A27" s="432" t="s">
        <v>390</v>
      </c>
      <c r="B27" s="646" t="s">
        <v>1153</v>
      </c>
    </row>
    <row r="28" spans="1:2" x14ac:dyDescent="0.25">
      <c r="A28" s="432" t="s">
        <v>422</v>
      </c>
      <c r="B28" s="623" t="s">
        <v>1160</v>
      </c>
    </row>
    <row r="29" spans="1:2" x14ac:dyDescent="0.25">
      <c r="A29" s="432" t="s">
        <v>391</v>
      </c>
      <c r="B29" s="646">
        <v>2018</v>
      </c>
    </row>
    <row r="30" spans="1:2" x14ac:dyDescent="0.25">
      <c r="A30" s="432" t="s">
        <v>392</v>
      </c>
      <c r="B30" s="646" t="s">
        <v>453</v>
      </c>
    </row>
    <row r="31" spans="1:2" x14ac:dyDescent="0.25">
      <c r="A31" s="432" t="s">
        <v>393</v>
      </c>
      <c r="B31" s="646"/>
    </row>
    <row r="32" spans="1:2" x14ac:dyDescent="0.25">
      <c r="A32" s="432" t="s">
        <v>394</v>
      </c>
      <c r="B32" s="646"/>
    </row>
    <row r="33" spans="1:2" x14ac:dyDescent="0.25">
      <c r="A33" s="432" t="s">
        <v>423</v>
      </c>
      <c r="B33" s="212"/>
    </row>
    <row r="34" spans="1:2" x14ac:dyDescent="0.25">
      <c r="A34" s="432" t="s">
        <v>395</v>
      </c>
      <c r="B34" s="212"/>
    </row>
    <row r="35" spans="1:2" x14ac:dyDescent="0.25">
      <c r="A35" s="432" t="s">
        <v>396</v>
      </c>
      <c r="B35" s="212"/>
    </row>
    <row r="36" spans="1:2" x14ac:dyDescent="0.25">
      <c r="A36" s="432" t="s">
        <v>383</v>
      </c>
      <c r="B36" s="212" t="s">
        <v>1117</v>
      </c>
    </row>
    <row r="37" spans="1:2" x14ac:dyDescent="0.25">
      <c r="A37" s="432" t="s">
        <v>384</v>
      </c>
      <c r="B37" s="212" t="s">
        <v>1161</v>
      </c>
    </row>
  </sheetData>
  <hyperlinks>
    <hyperlink ref="C1" location="INDICE!A1" display="INDICE" xr:uid="{00000000-0004-0000-4100-000000000000}"/>
  </hyperlinks>
  <pageMargins left="0.7" right="0.7" top="0.75" bottom="0.75" header="0.3" footer="0.3"/>
  <pageSetup orientation="portrait" horizontalDpi="4294967293" verticalDpi="4294967293" r:id="rId1"/>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dimension ref="A1:M119"/>
  <sheetViews>
    <sheetView workbookViewId="0"/>
  </sheetViews>
  <sheetFormatPr baseColWidth="10" defaultColWidth="9.140625" defaultRowHeight="15" x14ac:dyDescent="0.25"/>
  <cols>
    <col min="1" max="1" width="17.28515625" style="17" bestFit="1" customWidth="1"/>
    <col min="2" max="2" width="22.140625" style="17" bestFit="1" customWidth="1"/>
    <col min="3" max="3" width="16.140625" style="17" bestFit="1" customWidth="1"/>
    <col min="4" max="4" width="38.5703125" style="17" bestFit="1" customWidth="1"/>
    <col min="5" max="5" width="10.42578125" style="17" bestFit="1" customWidth="1"/>
    <col min="6" max="6" width="19" style="17" bestFit="1" customWidth="1"/>
    <col min="7" max="7" width="6" style="17" bestFit="1" customWidth="1"/>
    <col min="8" max="8" width="20.28515625" style="17" bestFit="1" customWidth="1"/>
    <col min="9" max="9" width="28.7109375" style="17" bestFit="1" customWidth="1"/>
    <col min="10" max="10" width="28.7109375" style="26" bestFit="1" customWidth="1"/>
    <col min="11" max="11" width="28.28515625" style="177" bestFit="1" customWidth="1"/>
    <col min="12" max="12" width="29.28515625" style="177" bestFit="1" customWidth="1"/>
    <col min="13" max="13" width="13.140625" style="17" bestFit="1" customWidth="1"/>
    <col min="14" max="16384" width="9.140625" style="17"/>
  </cols>
  <sheetData>
    <row r="1" spans="1:13" customFormat="1" ht="30" customHeight="1" x14ac:dyDescent="0.25">
      <c r="A1" s="679" t="s">
        <v>1162</v>
      </c>
      <c r="B1" s="737" t="s">
        <v>1163</v>
      </c>
      <c r="C1" s="738"/>
      <c r="D1" s="738"/>
      <c r="E1" s="738"/>
      <c r="F1" s="738"/>
      <c r="G1" s="738"/>
      <c r="H1" s="738"/>
      <c r="I1" s="738"/>
      <c r="J1" s="738"/>
      <c r="K1" s="738"/>
      <c r="L1" s="739"/>
      <c r="M1" s="6" t="s">
        <v>144</v>
      </c>
    </row>
    <row r="2" spans="1:13" customFormat="1" ht="30" customHeight="1" x14ac:dyDescent="0.25">
      <c r="A2" s="173" t="s">
        <v>174</v>
      </c>
      <c r="B2" s="173" t="s">
        <v>175</v>
      </c>
      <c r="C2" s="173" t="s">
        <v>176</v>
      </c>
      <c r="D2" s="173" t="s">
        <v>177</v>
      </c>
      <c r="E2" s="173" t="s">
        <v>178</v>
      </c>
      <c r="F2" s="173" t="s">
        <v>14</v>
      </c>
      <c r="G2" s="173" t="s">
        <v>470</v>
      </c>
      <c r="H2" s="173" t="s">
        <v>1164</v>
      </c>
      <c r="I2" s="178" t="s">
        <v>1165</v>
      </c>
      <c r="J2" s="178" t="s">
        <v>1166</v>
      </c>
      <c r="K2" s="178" t="s">
        <v>1167</v>
      </c>
      <c r="L2" s="178" t="s">
        <v>1168</v>
      </c>
      <c r="M2" s="6" t="s">
        <v>432</v>
      </c>
    </row>
    <row r="3" spans="1:13" s="5" customFormat="1" ht="12.75" x14ac:dyDescent="0.2">
      <c r="A3" s="392" t="s">
        <v>179</v>
      </c>
      <c r="B3" s="392" t="s">
        <v>180</v>
      </c>
      <c r="C3" s="390" t="s">
        <v>181</v>
      </c>
      <c r="D3" s="392" t="s">
        <v>182</v>
      </c>
      <c r="E3" s="377">
        <v>1001</v>
      </c>
      <c r="F3" s="392" t="s">
        <v>180</v>
      </c>
      <c r="G3" s="377">
        <v>1101</v>
      </c>
      <c r="H3" s="512">
        <v>1</v>
      </c>
      <c r="I3" s="513">
        <v>0</v>
      </c>
      <c r="J3" s="513">
        <v>1</v>
      </c>
      <c r="K3" s="513">
        <f>(I3/H3)*100</f>
        <v>0</v>
      </c>
      <c r="L3" s="513">
        <v>100</v>
      </c>
    </row>
    <row r="4" spans="1:13" s="5" customFormat="1" ht="12.75" x14ac:dyDescent="0.2">
      <c r="A4" s="392" t="s">
        <v>179</v>
      </c>
      <c r="B4" s="392" t="s">
        <v>180</v>
      </c>
      <c r="C4" s="390" t="s">
        <v>181</v>
      </c>
      <c r="D4" s="392" t="s">
        <v>182</v>
      </c>
      <c r="E4" s="377">
        <v>1001</v>
      </c>
      <c r="F4" s="392" t="s">
        <v>183</v>
      </c>
      <c r="G4" s="377">
        <v>1107</v>
      </c>
      <c r="H4" s="518" t="s">
        <v>1169</v>
      </c>
      <c r="I4" s="518" t="s">
        <v>1169</v>
      </c>
      <c r="J4" s="518" t="s">
        <v>1169</v>
      </c>
      <c r="K4" s="518" t="s">
        <v>1169</v>
      </c>
      <c r="L4" s="518" t="s">
        <v>1169</v>
      </c>
    </row>
    <row r="5" spans="1:13" s="5" customFormat="1" ht="12.75" x14ac:dyDescent="0.2">
      <c r="A5" s="392" t="s">
        <v>184</v>
      </c>
      <c r="B5" s="392" t="s">
        <v>184</v>
      </c>
      <c r="C5" s="390" t="s">
        <v>181</v>
      </c>
      <c r="D5" s="392" t="s">
        <v>184</v>
      </c>
      <c r="E5" s="377">
        <v>2101</v>
      </c>
      <c r="F5" s="392" t="s">
        <v>184</v>
      </c>
      <c r="G5" s="377">
        <v>2101</v>
      </c>
      <c r="H5" s="512">
        <v>2</v>
      </c>
      <c r="I5" s="513">
        <v>0</v>
      </c>
      <c r="J5" s="513">
        <v>0</v>
      </c>
      <c r="K5" s="513">
        <v>0</v>
      </c>
      <c r="L5" s="513">
        <v>0</v>
      </c>
    </row>
    <row r="6" spans="1:13" s="5" customFormat="1" ht="12.75" x14ac:dyDescent="0.2">
      <c r="A6" s="392" t="s">
        <v>184</v>
      </c>
      <c r="B6" s="392" t="s">
        <v>185</v>
      </c>
      <c r="C6" s="390" t="s">
        <v>181</v>
      </c>
      <c r="D6" s="392" t="s">
        <v>186</v>
      </c>
      <c r="E6" s="377">
        <v>2201</v>
      </c>
      <c r="F6" s="392" t="s">
        <v>186</v>
      </c>
      <c r="G6" s="377">
        <v>2201</v>
      </c>
      <c r="H6" s="512">
        <v>4</v>
      </c>
      <c r="I6" s="513">
        <v>0</v>
      </c>
      <c r="J6" s="513">
        <v>0</v>
      </c>
      <c r="K6" s="513">
        <v>0</v>
      </c>
      <c r="L6" s="513">
        <v>0</v>
      </c>
    </row>
    <row r="7" spans="1:13" s="5" customFormat="1" ht="12.75" x14ac:dyDescent="0.2">
      <c r="A7" s="392" t="s">
        <v>187</v>
      </c>
      <c r="B7" s="392" t="s">
        <v>188</v>
      </c>
      <c r="C7" s="390" t="s">
        <v>181</v>
      </c>
      <c r="D7" s="392" t="s">
        <v>189</v>
      </c>
      <c r="E7" s="377">
        <v>3001</v>
      </c>
      <c r="F7" s="392" t="s">
        <v>188</v>
      </c>
      <c r="G7" s="377">
        <v>3101</v>
      </c>
      <c r="H7" s="512">
        <v>1</v>
      </c>
      <c r="I7" s="513">
        <v>0</v>
      </c>
      <c r="J7" s="513">
        <v>0</v>
      </c>
      <c r="K7" s="513">
        <v>0</v>
      </c>
      <c r="L7" s="513">
        <v>0</v>
      </c>
    </row>
    <row r="8" spans="1:13" s="5" customFormat="1" ht="12.75" x14ac:dyDescent="0.2">
      <c r="A8" s="392" t="s">
        <v>187</v>
      </c>
      <c r="B8" s="392" t="s">
        <v>188</v>
      </c>
      <c r="C8" s="390" t="s">
        <v>181</v>
      </c>
      <c r="D8" s="392" t="s">
        <v>189</v>
      </c>
      <c r="E8" s="377">
        <v>3001</v>
      </c>
      <c r="F8" s="392" t="s">
        <v>190</v>
      </c>
      <c r="G8" s="377">
        <v>3103</v>
      </c>
      <c r="H8" s="518" t="s">
        <v>1169</v>
      </c>
      <c r="I8" s="518" t="s">
        <v>1169</v>
      </c>
      <c r="J8" s="518" t="s">
        <v>1169</v>
      </c>
      <c r="K8" s="518" t="s">
        <v>1169</v>
      </c>
      <c r="L8" s="518" t="s">
        <v>1169</v>
      </c>
    </row>
    <row r="9" spans="1:13" s="5" customFormat="1" ht="12.75" x14ac:dyDescent="0.2">
      <c r="A9" s="392" t="s">
        <v>187</v>
      </c>
      <c r="B9" s="387" t="s">
        <v>191</v>
      </c>
      <c r="C9" s="390" t="s">
        <v>181</v>
      </c>
      <c r="D9" s="387" t="s">
        <v>192</v>
      </c>
      <c r="E9" s="377">
        <v>3301</v>
      </c>
      <c r="F9" s="387" t="s">
        <v>192</v>
      </c>
      <c r="G9" s="377">
        <v>3301</v>
      </c>
      <c r="H9" s="518" t="s">
        <v>1169</v>
      </c>
      <c r="I9" s="518" t="s">
        <v>1169</v>
      </c>
      <c r="J9" s="518" t="s">
        <v>1169</v>
      </c>
      <c r="K9" s="518" t="s">
        <v>1169</v>
      </c>
      <c r="L9" s="518" t="s">
        <v>1169</v>
      </c>
    </row>
    <row r="10" spans="1:13" s="5" customFormat="1" ht="12.75" x14ac:dyDescent="0.2">
      <c r="A10" s="392" t="s">
        <v>193</v>
      </c>
      <c r="B10" s="392" t="s">
        <v>194</v>
      </c>
      <c r="C10" s="390" t="s">
        <v>181</v>
      </c>
      <c r="D10" s="392" t="s">
        <v>195</v>
      </c>
      <c r="E10" s="377">
        <v>4001</v>
      </c>
      <c r="F10" s="392" t="s">
        <v>196</v>
      </c>
      <c r="G10" s="377">
        <v>4101</v>
      </c>
      <c r="H10" s="512">
        <v>1</v>
      </c>
      <c r="I10" s="513">
        <v>0</v>
      </c>
      <c r="J10" s="513">
        <v>0</v>
      </c>
      <c r="K10" s="513">
        <v>0</v>
      </c>
      <c r="L10" s="513">
        <v>0</v>
      </c>
    </row>
    <row r="11" spans="1:13" s="5" customFormat="1" ht="12.75" x14ac:dyDescent="0.2">
      <c r="A11" s="392" t="s">
        <v>193</v>
      </c>
      <c r="B11" s="392" t="s">
        <v>194</v>
      </c>
      <c r="C11" s="390" t="s">
        <v>181</v>
      </c>
      <c r="D11" s="392" t="s">
        <v>195</v>
      </c>
      <c r="E11" s="377">
        <v>4001</v>
      </c>
      <c r="F11" s="392" t="s">
        <v>193</v>
      </c>
      <c r="G11" s="377">
        <v>4102</v>
      </c>
      <c r="H11" s="512">
        <v>1</v>
      </c>
      <c r="I11" s="513">
        <v>0</v>
      </c>
      <c r="J11" s="513">
        <v>0</v>
      </c>
      <c r="K11" s="513">
        <v>0</v>
      </c>
      <c r="L11" s="513">
        <v>0</v>
      </c>
    </row>
    <row r="12" spans="1:13" s="5" customFormat="1" ht="12.75" x14ac:dyDescent="0.2">
      <c r="A12" s="392" t="s">
        <v>193</v>
      </c>
      <c r="B12" s="392" t="s">
        <v>197</v>
      </c>
      <c r="C12" s="390" t="s">
        <v>181</v>
      </c>
      <c r="D12" s="392" t="s">
        <v>198</v>
      </c>
      <c r="E12" s="377">
        <v>4301</v>
      </c>
      <c r="F12" s="193" t="s">
        <v>198</v>
      </c>
      <c r="G12" s="377">
        <v>4301</v>
      </c>
      <c r="H12" s="512">
        <v>1</v>
      </c>
      <c r="I12" s="513">
        <v>0</v>
      </c>
      <c r="J12" s="513">
        <v>0</v>
      </c>
      <c r="K12" s="513">
        <v>0</v>
      </c>
      <c r="L12" s="513">
        <v>0</v>
      </c>
    </row>
    <row r="13" spans="1:13" s="5" customFormat="1" ht="12.75" x14ac:dyDescent="0.2">
      <c r="A13" s="392" t="s">
        <v>199</v>
      </c>
      <c r="B13" s="392" t="s">
        <v>199</v>
      </c>
      <c r="C13" s="390" t="s">
        <v>200</v>
      </c>
      <c r="D13" s="392" t="s">
        <v>200</v>
      </c>
      <c r="E13" s="377">
        <v>5001</v>
      </c>
      <c r="F13" s="392" t="s">
        <v>199</v>
      </c>
      <c r="G13" s="377">
        <v>5101</v>
      </c>
      <c r="H13" s="512">
        <v>11</v>
      </c>
      <c r="I13" s="513">
        <v>0</v>
      </c>
      <c r="J13" s="513">
        <v>1</v>
      </c>
      <c r="K13" s="513">
        <v>0</v>
      </c>
      <c r="L13" s="513">
        <v>9.0909090909090917</v>
      </c>
    </row>
    <row r="14" spans="1:13" s="5" customFormat="1" ht="12.75" x14ac:dyDescent="0.2">
      <c r="A14" s="392" t="s">
        <v>199</v>
      </c>
      <c r="B14" s="392" t="s">
        <v>199</v>
      </c>
      <c r="C14" s="390" t="s">
        <v>200</v>
      </c>
      <c r="D14" s="392" t="s">
        <v>200</v>
      </c>
      <c r="E14" s="377">
        <v>5001</v>
      </c>
      <c r="F14" s="392" t="s">
        <v>201</v>
      </c>
      <c r="G14" s="377">
        <v>5102</v>
      </c>
      <c r="H14" s="518" t="s">
        <v>1169</v>
      </c>
      <c r="I14" s="518" t="s">
        <v>1169</v>
      </c>
      <c r="J14" s="518" t="s">
        <v>1169</v>
      </c>
      <c r="K14" s="518" t="s">
        <v>1169</v>
      </c>
      <c r="L14" s="518" t="s">
        <v>1169</v>
      </c>
    </row>
    <row r="15" spans="1:13" s="5" customFormat="1" ht="12.75" x14ac:dyDescent="0.2">
      <c r="A15" s="392" t="s">
        <v>199</v>
      </c>
      <c r="B15" s="392" t="s">
        <v>199</v>
      </c>
      <c r="C15" s="390" t="s">
        <v>200</v>
      </c>
      <c r="D15" s="392" t="s">
        <v>200</v>
      </c>
      <c r="E15" s="377">
        <v>5001</v>
      </c>
      <c r="F15" s="392" t="s">
        <v>202</v>
      </c>
      <c r="G15" s="377">
        <v>5103</v>
      </c>
      <c r="H15" s="518" t="s">
        <v>1169</v>
      </c>
      <c r="I15" s="518" t="s">
        <v>1169</v>
      </c>
      <c r="J15" s="518" t="s">
        <v>1169</v>
      </c>
      <c r="K15" s="518" t="s">
        <v>1169</v>
      </c>
      <c r="L15" s="518" t="s">
        <v>1169</v>
      </c>
    </row>
    <row r="16" spans="1:13" s="5" customFormat="1" ht="12.75" x14ac:dyDescent="0.2">
      <c r="A16" s="392" t="s">
        <v>199</v>
      </c>
      <c r="B16" s="392" t="s">
        <v>199</v>
      </c>
      <c r="C16" s="390" t="s">
        <v>200</v>
      </c>
      <c r="D16" s="392" t="s">
        <v>200</v>
      </c>
      <c r="E16" s="377">
        <v>5001</v>
      </c>
      <c r="F16" s="392" t="s">
        <v>203</v>
      </c>
      <c r="G16" s="377">
        <v>5105</v>
      </c>
      <c r="H16" s="518" t="s">
        <v>1169</v>
      </c>
      <c r="I16" s="518" t="s">
        <v>1169</v>
      </c>
      <c r="J16" s="518" t="s">
        <v>1169</v>
      </c>
      <c r="K16" s="518" t="s">
        <v>1169</v>
      </c>
      <c r="L16" s="518" t="s">
        <v>1169</v>
      </c>
    </row>
    <row r="17" spans="1:12" s="5" customFormat="1" ht="12.75" x14ac:dyDescent="0.2">
      <c r="A17" s="392" t="s">
        <v>199</v>
      </c>
      <c r="B17" s="392" t="s">
        <v>199</v>
      </c>
      <c r="C17" s="390" t="s">
        <v>200</v>
      </c>
      <c r="D17" s="392" t="s">
        <v>200</v>
      </c>
      <c r="E17" s="377">
        <v>5001</v>
      </c>
      <c r="F17" s="392" t="s">
        <v>204</v>
      </c>
      <c r="G17" s="377">
        <v>5107</v>
      </c>
      <c r="H17" s="518" t="s">
        <v>1169</v>
      </c>
      <c r="I17" s="518" t="s">
        <v>1169</v>
      </c>
      <c r="J17" s="518" t="s">
        <v>1169</v>
      </c>
      <c r="K17" s="518" t="s">
        <v>1169</v>
      </c>
      <c r="L17" s="518" t="s">
        <v>1169</v>
      </c>
    </row>
    <row r="18" spans="1:12" s="5" customFormat="1" ht="12.75" x14ac:dyDescent="0.2">
      <c r="A18" s="392" t="s">
        <v>199</v>
      </c>
      <c r="B18" s="392" t="s">
        <v>199</v>
      </c>
      <c r="C18" s="390" t="s">
        <v>200</v>
      </c>
      <c r="D18" s="392" t="s">
        <v>200</v>
      </c>
      <c r="E18" s="377">
        <v>5001</v>
      </c>
      <c r="F18" s="392" t="s">
        <v>205</v>
      </c>
      <c r="G18" s="377">
        <v>5109</v>
      </c>
      <c r="H18" s="518" t="s">
        <v>1169</v>
      </c>
      <c r="I18" s="518" t="s">
        <v>1169</v>
      </c>
      <c r="J18" s="518" t="s">
        <v>1169</v>
      </c>
      <c r="K18" s="518" t="s">
        <v>1169</v>
      </c>
      <c r="L18" s="518" t="s">
        <v>1169</v>
      </c>
    </row>
    <row r="19" spans="1:12" s="5" customFormat="1" ht="12.75" x14ac:dyDescent="0.2">
      <c r="A19" s="392" t="s">
        <v>199</v>
      </c>
      <c r="B19" s="387" t="s">
        <v>206</v>
      </c>
      <c r="C19" s="390" t="s">
        <v>181</v>
      </c>
      <c r="D19" s="387" t="s">
        <v>207</v>
      </c>
      <c r="E19" s="377">
        <v>5301</v>
      </c>
      <c r="F19" s="194" t="s">
        <v>206</v>
      </c>
      <c r="G19" s="377">
        <v>5301</v>
      </c>
      <c r="H19" s="514">
        <v>1</v>
      </c>
      <c r="I19" s="515">
        <v>0</v>
      </c>
      <c r="J19" s="515">
        <v>0</v>
      </c>
      <c r="K19" s="515">
        <v>0</v>
      </c>
      <c r="L19" s="513">
        <v>0</v>
      </c>
    </row>
    <row r="20" spans="1:12" s="5" customFormat="1" ht="12.75" x14ac:dyDescent="0.2">
      <c r="A20" s="392" t="s">
        <v>199</v>
      </c>
      <c r="B20" s="387" t="s">
        <v>206</v>
      </c>
      <c r="C20" s="390" t="s">
        <v>181</v>
      </c>
      <c r="D20" s="387" t="s">
        <v>207</v>
      </c>
      <c r="E20" s="377">
        <v>5301</v>
      </c>
      <c r="F20" s="194" t="s">
        <v>208</v>
      </c>
      <c r="G20" s="377">
        <v>5304</v>
      </c>
      <c r="H20" s="518" t="s">
        <v>1169</v>
      </c>
      <c r="I20" s="518" t="s">
        <v>1169</v>
      </c>
      <c r="J20" s="518" t="s">
        <v>1169</v>
      </c>
      <c r="K20" s="518" t="s">
        <v>1169</v>
      </c>
      <c r="L20" s="518" t="s">
        <v>1169</v>
      </c>
    </row>
    <row r="21" spans="1:12" s="5" customFormat="1" ht="12.75" x14ac:dyDescent="0.2">
      <c r="A21" s="392" t="s">
        <v>199</v>
      </c>
      <c r="B21" s="387" t="s">
        <v>209</v>
      </c>
      <c r="C21" s="390" t="s">
        <v>181</v>
      </c>
      <c r="D21" s="387" t="s">
        <v>210</v>
      </c>
      <c r="E21" s="377">
        <v>5501</v>
      </c>
      <c r="F21" s="194" t="s">
        <v>209</v>
      </c>
      <c r="G21" s="377">
        <v>5501</v>
      </c>
      <c r="H21" s="518" t="s">
        <v>1169</v>
      </c>
      <c r="I21" s="518" t="s">
        <v>1169</v>
      </c>
      <c r="J21" s="518" t="s">
        <v>1169</v>
      </c>
      <c r="K21" s="518" t="s">
        <v>1169</v>
      </c>
      <c r="L21" s="518" t="s">
        <v>1169</v>
      </c>
    </row>
    <row r="22" spans="1:12" s="5" customFormat="1" ht="12.75" x14ac:dyDescent="0.2">
      <c r="A22" s="392" t="s">
        <v>199</v>
      </c>
      <c r="B22" s="387" t="s">
        <v>209</v>
      </c>
      <c r="C22" s="390" t="s">
        <v>181</v>
      </c>
      <c r="D22" s="387" t="s">
        <v>210</v>
      </c>
      <c r="E22" s="377">
        <v>5501</v>
      </c>
      <c r="F22" s="194" t="s">
        <v>211</v>
      </c>
      <c r="G22" s="377">
        <v>5502</v>
      </c>
      <c r="H22" s="512">
        <v>1</v>
      </c>
      <c r="I22" s="513">
        <v>0</v>
      </c>
      <c r="J22" s="513">
        <v>0</v>
      </c>
      <c r="K22" s="513">
        <v>0</v>
      </c>
      <c r="L22" s="513">
        <v>0</v>
      </c>
    </row>
    <row r="23" spans="1:12" s="5" customFormat="1" ht="12.75" x14ac:dyDescent="0.2">
      <c r="A23" s="392" t="s">
        <v>199</v>
      </c>
      <c r="B23" s="387" t="s">
        <v>209</v>
      </c>
      <c r="C23" s="390" t="s">
        <v>181</v>
      </c>
      <c r="D23" s="387" t="s">
        <v>210</v>
      </c>
      <c r="E23" s="377">
        <v>5501</v>
      </c>
      <c r="F23" s="194" t="s">
        <v>212</v>
      </c>
      <c r="G23" s="377">
        <v>5503</v>
      </c>
      <c r="H23" s="518" t="s">
        <v>1169</v>
      </c>
      <c r="I23" s="518" t="s">
        <v>1169</v>
      </c>
      <c r="J23" s="518" t="s">
        <v>1169</v>
      </c>
      <c r="K23" s="518" t="s">
        <v>1169</v>
      </c>
      <c r="L23" s="518" t="s">
        <v>1169</v>
      </c>
    </row>
    <row r="24" spans="1:12" s="5" customFormat="1" ht="12.75" x14ac:dyDescent="0.2">
      <c r="A24" s="392" t="s">
        <v>199</v>
      </c>
      <c r="B24" s="387" t="s">
        <v>209</v>
      </c>
      <c r="C24" s="390" t="s">
        <v>181</v>
      </c>
      <c r="D24" s="387" t="s">
        <v>210</v>
      </c>
      <c r="E24" s="377">
        <v>5501</v>
      </c>
      <c r="F24" s="194" t="s">
        <v>213</v>
      </c>
      <c r="G24" s="377">
        <v>5504</v>
      </c>
      <c r="H24" s="518" t="s">
        <v>1169</v>
      </c>
      <c r="I24" s="518" t="s">
        <v>1169</v>
      </c>
      <c r="J24" s="518" t="s">
        <v>1169</v>
      </c>
      <c r="K24" s="518" t="s">
        <v>1169</v>
      </c>
      <c r="L24" s="518" t="s">
        <v>1169</v>
      </c>
    </row>
    <row r="25" spans="1:12" s="5" customFormat="1" ht="12.75" x14ac:dyDescent="0.2">
      <c r="A25" s="392" t="s">
        <v>199</v>
      </c>
      <c r="B25" s="392" t="s">
        <v>214</v>
      </c>
      <c r="C25" s="390" t="s">
        <v>181</v>
      </c>
      <c r="D25" s="392" t="s">
        <v>215</v>
      </c>
      <c r="E25" s="377">
        <v>5601</v>
      </c>
      <c r="F25" s="193" t="s">
        <v>214</v>
      </c>
      <c r="G25" s="377">
        <v>5601</v>
      </c>
      <c r="H25" s="518" t="s">
        <v>1169</v>
      </c>
      <c r="I25" s="518" t="s">
        <v>1169</v>
      </c>
      <c r="J25" s="518" t="s">
        <v>1169</v>
      </c>
      <c r="K25" s="518" t="s">
        <v>1169</v>
      </c>
      <c r="L25" s="518" t="s">
        <v>1169</v>
      </c>
    </row>
    <row r="26" spans="1:12" s="5" customFormat="1" ht="12.75" x14ac:dyDescent="0.2">
      <c r="A26" s="392" t="s">
        <v>199</v>
      </c>
      <c r="B26" s="392" t="s">
        <v>214</v>
      </c>
      <c r="C26" s="390" t="s">
        <v>181</v>
      </c>
      <c r="D26" s="392" t="s">
        <v>215</v>
      </c>
      <c r="E26" s="377">
        <v>5601</v>
      </c>
      <c r="F26" s="193" t="s">
        <v>216</v>
      </c>
      <c r="G26" s="377">
        <v>5603</v>
      </c>
      <c r="H26" s="512">
        <v>1</v>
      </c>
      <c r="I26" s="513">
        <v>0</v>
      </c>
      <c r="J26" s="513">
        <v>0</v>
      </c>
      <c r="K26" s="513">
        <v>0</v>
      </c>
      <c r="L26" s="513">
        <v>0</v>
      </c>
    </row>
    <row r="27" spans="1:12" s="5" customFormat="1" ht="12.75" x14ac:dyDescent="0.2">
      <c r="A27" s="392" t="s">
        <v>199</v>
      </c>
      <c r="B27" s="392" t="s">
        <v>214</v>
      </c>
      <c r="C27" s="390" t="s">
        <v>181</v>
      </c>
      <c r="D27" s="392" t="s">
        <v>215</v>
      </c>
      <c r="E27" s="377">
        <v>5601</v>
      </c>
      <c r="F27" s="193" t="s">
        <v>217</v>
      </c>
      <c r="G27" s="377">
        <v>5606</v>
      </c>
      <c r="H27" s="518" t="s">
        <v>1169</v>
      </c>
      <c r="I27" s="518" t="s">
        <v>1169</v>
      </c>
      <c r="J27" s="518" t="s">
        <v>1169</v>
      </c>
      <c r="K27" s="518" t="s">
        <v>1169</v>
      </c>
      <c r="L27" s="518" t="s">
        <v>1169</v>
      </c>
    </row>
    <row r="28" spans="1:12" s="5" customFormat="1" ht="12.75" x14ac:dyDescent="0.2">
      <c r="A28" s="392" t="s">
        <v>199</v>
      </c>
      <c r="B28" s="387" t="s">
        <v>218</v>
      </c>
      <c r="C28" s="390" t="s">
        <v>181</v>
      </c>
      <c r="D28" s="387" t="s">
        <v>219</v>
      </c>
      <c r="E28" s="377">
        <v>5701</v>
      </c>
      <c r="F28" s="194" t="s">
        <v>219</v>
      </c>
      <c r="G28" s="377">
        <v>5701</v>
      </c>
      <c r="H28" s="518" t="s">
        <v>1169</v>
      </c>
      <c r="I28" s="518" t="s">
        <v>1169</v>
      </c>
      <c r="J28" s="518" t="s">
        <v>1169</v>
      </c>
      <c r="K28" s="518" t="s">
        <v>1169</v>
      </c>
      <c r="L28" s="518" t="s">
        <v>1169</v>
      </c>
    </row>
    <row r="29" spans="1:12" s="5" customFormat="1" ht="12.75" x14ac:dyDescent="0.2">
      <c r="A29" s="392" t="s">
        <v>199</v>
      </c>
      <c r="B29" s="392" t="s">
        <v>220</v>
      </c>
      <c r="C29" s="390" t="s">
        <v>200</v>
      </c>
      <c r="D29" s="392" t="s">
        <v>200</v>
      </c>
      <c r="E29" s="377">
        <v>5001</v>
      </c>
      <c r="F29" s="392" t="s">
        <v>221</v>
      </c>
      <c r="G29" s="377">
        <v>5801</v>
      </c>
      <c r="H29" s="518" t="s">
        <v>1169</v>
      </c>
      <c r="I29" s="518" t="s">
        <v>1169</v>
      </c>
      <c r="J29" s="518" t="s">
        <v>1169</v>
      </c>
      <c r="K29" s="518" t="s">
        <v>1169</v>
      </c>
      <c r="L29" s="518" t="s">
        <v>1169</v>
      </c>
    </row>
    <row r="30" spans="1:12" s="5" customFormat="1" ht="12.75" x14ac:dyDescent="0.2">
      <c r="A30" s="392" t="s">
        <v>199</v>
      </c>
      <c r="B30" s="392" t="s">
        <v>220</v>
      </c>
      <c r="C30" s="390" t="s">
        <v>200</v>
      </c>
      <c r="D30" s="392" t="s">
        <v>200</v>
      </c>
      <c r="E30" s="377">
        <v>5001</v>
      </c>
      <c r="F30" s="392" t="s">
        <v>222</v>
      </c>
      <c r="G30" s="377">
        <v>5802</v>
      </c>
      <c r="H30" s="518" t="s">
        <v>1169</v>
      </c>
      <c r="I30" s="518" t="s">
        <v>1169</v>
      </c>
      <c r="J30" s="518" t="s">
        <v>1169</v>
      </c>
      <c r="K30" s="518" t="s">
        <v>1169</v>
      </c>
      <c r="L30" s="518" t="s">
        <v>1169</v>
      </c>
    </row>
    <row r="31" spans="1:12" s="5" customFormat="1" ht="12.75" x14ac:dyDescent="0.2">
      <c r="A31" s="392" t="s">
        <v>199</v>
      </c>
      <c r="B31" s="392" t="s">
        <v>220</v>
      </c>
      <c r="C31" s="390" t="s">
        <v>200</v>
      </c>
      <c r="D31" s="392" t="s">
        <v>200</v>
      </c>
      <c r="E31" s="377">
        <v>5001</v>
      </c>
      <c r="F31" s="392" t="s">
        <v>223</v>
      </c>
      <c r="G31" s="377">
        <v>5803</v>
      </c>
      <c r="H31" s="518" t="s">
        <v>1169</v>
      </c>
      <c r="I31" s="518" t="s">
        <v>1169</v>
      </c>
      <c r="J31" s="518" t="s">
        <v>1169</v>
      </c>
      <c r="K31" s="518" t="s">
        <v>1169</v>
      </c>
      <c r="L31" s="518" t="s">
        <v>1169</v>
      </c>
    </row>
    <row r="32" spans="1:12" s="5" customFormat="1" ht="12.75" x14ac:dyDescent="0.2">
      <c r="A32" s="392" t="s">
        <v>199</v>
      </c>
      <c r="B32" s="392" t="s">
        <v>220</v>
      </c>
      <c r="C32" s="390" t="s">
        <v>200</v>
      </c>
      <c r="D32" s="392" t="s">
        <v>200</v>
      </c>
      <c r="E32" s="377">
        <v>5001</v>
      </c>
      <c r="F32" s="392" t="s">
        <v>224</v>
      </c>
      <c r="G32" s="377">
        <v>5804</v>
      </c>
      <c r="H32" s="518" t="s">
        <v>1169</v>
      </c>
      <c r="I32" s="518" t="s">
        <v>1169</v>
      </c>
      <c r="J32" s="518" t="s">
        <v>1169</v>
      </c>
      <c r="K32" s="518" t="s">
        <v>1169</v>
      </c>
      <c r="L32" s="518" t="s">
        <v>1169</v>
      </c>
    </row>
    <row r="33" spans="1:12" s="5" customFormat="1" ht="12.75" x14ac:dyDescent="0.2">
      <c r="A33" s="392" t="s">
        <v>225</v>
      </c>
      <c r="B33" s="392" t="s">
        <v>226</v>
      </c>
      <c r="C33" s="390" t="s">
        <v>181</v>
      </c>
      <c r="D33" s="392" t="s">
        <v>227</v>
      </c>
      <c r="E33" s="377">
        <v>6001</v>
      </c>
      <c r="F33" s="392" t="s">
        <v>228</v>
      </c>
      <c r="G33" s="377">
        <v>6101</v>
      </c>
      <c r="H33" s="512">
        <v>3</v>
      </c>
      <c r="I33" s="513">
        <v>0</v>
      </c>
      <c r="J33" s="513">
        <v>0</v>
      </c>
      <c r="K33" s="513">
        <v>0</v>
      </c>
      <c r="L33" s="513">
        <v>0</v>
      </c>
    </row>
    <row r="34" spans="1:12" s="5" customFormat="1" ht="12.75" x14ac:dyDescent="0.2">
      <c r="A34" s="392" t="s">
        <v>225</v>
      </c>
      <c r="B34" s="392" t="s">
        <v>226</v>
      </c>
      <c r="C34" s="390" t="s">
        <v>181</v>
      </c>
      <c r="D34" s="392" t="s">
        <v>227</v>
      </c>
      <c r="E34" s="377">
        <v>6001</v>
      </c>
      <c r="F34" s="392" t="s">
        <v>229</v>
      </c>
      <c r="G34" s="377">
        <v>6108</v>
      </c>
      <c r="H34" s="512">
        <v>2</v>
      </c>
      <c r="I34" s="513">
        <v>0</v>
      </c>
      <c r="J34" s="513">
        <v>0</v>
      </c>
      <c r="K34" s="513">
        <v>0</v>
      </c>
      <c r="L34" s="513">
        <v>0</v>
      </c>
    </row>
    <row r="35" spans="1:12" s="5" customFormat="1" ht="12.75" x14ac:dyDescent="0.2">
      <c r="A35" s="392" t="s">
        <v>225</v>
      </c>
      <c r="B35" s="387" t="s">
        <v>226</v>
      </c>
      <c r="C35" s="390" t="s">
        <v>181</v>
      </c>
      <c r="D35" s="387" t="s">
        <v>230</v>
      </c>
      <c r="E35" s="377">
        <v>6115</v>
      </c>
      <c r="F35" s="387" t="s">
        <v>230</v>
      </c>
      <c r="G35" s="377">
        <v>6115</v>
      </c>
      <c r="H35" s="518" t="s">
        <v>1169</v>
      </c>
      <c r="I35" s="518" t="s">
        <v>1169</v>
      </c>
      <c r="J35" s="518" t="s">
        <v>1169</v>
      </c>
      <c r="K35" s="518" t="s">
        <v>1169</v>
      </c>
      <c r="L35" s="518" t="s">
        <v>1169</v>
      </c>
    </row>
    <row r="36" spans="1:12" s="5" customFormat="1" ht="12.75" x14ac:dyDescent="0.2">
      <c r="A36" s="392" t="s">
        <v>225</v>
      </c>
      <c r="B36" s="387" t="s">
        <v>231</v>
      </c>
      <c r="C36" s="390" t="s">
        <v>181</v>
      </c>
      <c r="D36" s="387" t="s">
        <v>232</v>
      </c>
      <c r="E36" s="377">
        <v>6301</v>
      </c>
      <c r="F36" s="194" t="s">
        <v>232</v>
      </c>
      <c r="G36" s="377">
        <v>6301</v>
      </c>
      <c r="H36" s="518" t="s">
        <v>1169</v>
      </c>
      <c r="I36" s="518" t="s">
        <v>1169</v>
      </c>
      <c r="J36" s="518" t="s">
        <v>1169</v>
      </c>
      <c r="K36" s="518" t="s">
        <v>1169</v>
      </c>
      <c r="L36" s="518" t="s">
        <v>1169</v>
      </c>
    </row>
    <row r="37" spans="1:12" s="5" customFormat="1" ht="12.75" x14ac:dyDescent="0.2">
      <c r="A37" s="392" t="s">
        <v>233</v>
      </c>
      <c r="B37" s="392" t="s">
        <v>234</v>
      </c>
      <c r="C37" s="390" t="s">
        <v>181</v>
      </c>
      <c r="D37" s="392" t="s">
        <v>235</v>
      </c>
      <c r="E37" s="377">
        <v>7001</v>
      </c>
      <c r="F37" s="392" t="s">
        <v>234</v>
      </c>
      <c r="G37" s="377">
        <v>7101</v>
      </c>
      <c r="H37" s="518" t="s">
        <v>1169</v>
      </c>
      <c r="I37" s="518" t="s">
        <v>1169</v>
      </c>
      <c r="J37" s="518" t="s">
        <v>1169</v>
      </c>
      <c r="K37" s="518" t="s">
        <v>1169</v>
      </c>
      <c r="L37" s="518" t="s">
        <v>1169</v>
      </c>
    </row>
    <row r="38" spans="1:12" s="5" customFormat="1" ht="12.75" x14ac:dyDescent="0.2">
      <c r="A38" s="392" t="s">
        <v>233</v>
      </c>
      <c r="B38" s="387" t="s">
        <v>234</v>
      </c>
      <c r="C38" s="390" t="s">
        <v>181</v>
      </c>
      <c r="D38" s="387" t="s">
        <v>236</v>
      </c>
      <c r="E38" s="377">
        <v>7102</v>
      </c>
      <c r="F38" s="387" t="s">
        <v>236</v>
      </c>
      <c r="G38" s="377">
        <v>7102</v>
      </c>
      <c r="H38" s="518" t="s">
        <v>1169</v>
      </c>
      <c r="I38" s="518" t="s">
        <v>1169</v>
      </c>
      <c r="J38" s="518" t="s">
        <v>1169</v>
      </c>
      <c r="K38" s="518" t="s">
        <v>1169</v>
      </c>
      <c r="L38" s="518" t="s">
        <v>1169</v>
      </c>
    </row>
    <row r="39" spans="1:12" s="5" customFormat="1" ht="12.75" x14ac:dyDescent="0.2">
      <c r="A39" s="392" t="s">
        <v>233</v>
      </c>
      <c r="B39" s="392" t="s">
        <v>234</v>
      </c>
      <c r="C39" s="390" t="s">
        <v>181</v>
      </c>
      <c r="D39" s="392" t="s">
        <v>235</v>
      </c>
      <c r="E39" s="377">
        <v>7001</v>
      </c>
      <c r="F39" s="392" t="s">
        <v>233</v>
      </c>
      <c r="G39" s="377">
        <v>7105</v>
      </c>
      <c r="H39" s="518" t="s">
        <v>1169</v>
      </c>
      <c r="I39" s="518" t="s">
        <v>1169</v>
      </c>
      <c r="J39" s="518" t="s">
        <v>1169</v>
      </c>
      <c r="K39" s="518" t="s">
        <v>1169</v>
      </c>
      <c r="L39" s="518" t="s">
        <v>1169</v>
      </c>
    </row>
    <row r="40" spans="1:12" s="5" customFormat="1" ht="12.75" x14ac:dyDescent="0.2">
      <c r="A40" s="392" t="s">
        <v>233</v>
      </c>
      <c r="B40" s="392" t="s">
        <v>237</v>
      </c>
      <c r="C40" s="390" t="s">
        <v>181</v>
      </c>
      <c r="D40" s="392" t="s">
        <v>238</v>
      </c>
      <c r="E40" s="377">
        <v>7301</v>
      </c>
      <c r="F40" s="193" t="s">
        <v>237</v>
      </c>
      <c r="G40" s="377">
        <v>7301</v>
      </c>
      <c r="H40" s="512">
        <v>1</v>
      </c>
      <c r="I40" s="513">
        <v>0</v>
      </c>
      <c r="J40" s="513">
        <v>0</v>
      </c>
      <c r="K40" s="513">
        <v>0</v>
      </c>
      <c r="L40" s="513">
        <v>0</v>
      </c>
    </row>
    <row r="41" spans="1:12" s="569" customFormat="1" ht="12.75" x14ac:dyDescent="0.2">
      <c r="A41" s="392" t="s">
        <v>233</v>
      </c>
      <c r="B41" s="392" t="s">
        <v>237</v>
      </c>
      <c r="C41" s="390" t="s">
        <v>181</v>
      </c>
      <c r="D41" s="392" t="s">
        <v>238</v>
      </c>
      <c r="E41" s="377">
        <v>7301</v>
      </c>
      <c r="F41" s="193" t="s">
        <v>239</v>
      </c>
      <c r="G41" s="377">
        <v>7305</v>
      </c>
      <c r="H41" s="518" t="s">
        <v>1169</v>
      </c>
      <c r="I41" s="518" t="s">
        <v>1169</v>
      </c>
      <c r="J41" s="518" t="s">
        <v>1169</v>
      </c>
      <c r="K41" s="518" t="s">
        <v>1169</v>
      </c>
      <c r="L41" s="518" t="s">
        <v>1169</v>
      </c>
    </row>
    <row r="42" spans="1:12" s="5" customFormat="1" ht="12.75" x14ac:dyDescent="0.2">
      <c r="A42" s="392" t="s">
        <v>233</v>
      </c>
      <c r="B42" s="392" t="s">
        <v>237</v>
      </c>
      <c r="C42" s="390" t="s">
        <v>181</v>
      </c>
      <c r="D42" s="392" t="s">
        <v>238</v>
      </c>
      <c r="E42" s="377">
        <v>7301</v>
      </c>
      <c r="F42" s="193" t="s">
        <v>240</v>
      </c>
      <c r="G42" s="377">
        <v>7306</v>
      </c>
      <c r="H42" s="518" t="s">
        <v>1169</v>
      </c>
      <c r="I42" s="518" t="s">
        <v>1169</v>
      </c>
      <c r="J42" s="518" t="s">
        <v>1169</v>
      </c>
      <c r="K42" s="518" t="s">
        <v>1169</v>
      </c>
      <c r="L42" s="518" t="s">
        <v>1169</v>
      </c>
    </row>
    <row r="43" spans="1:12" s="5" customFormat="1" ht="12.75" x14ac:dyDescent="0.2">
      <c r="A43" s="392" t="s">
        <v>233</v>
      </c>
      <c r="B43" s="387" t="s">
        <v>241</v>
      </c>
      <c r="C43" s="390" t="s">
        <v>181</v>
      </c>
      <c r="D43" s="387" t="s">
        <v>241</v>
      </c>
      <c r="E43" s="377">
        <v>7401</v>
      </c>
      <c r="F43" s="194" t="s">
        <v>241</v>
      </c>
      <c r="G43" s="377">
        <v>7401</v>
      </c>
      <c r="H43" s="518" t="s">
        <v>1169</v>
      </c>
      <c r="I43" s="518" t="s">
        <v>1169</v>
      </c>
      <c r="J43" s="518" t="s">
        <v>1169</v>
      </c>
      <c r="K43" s="518" t="s">
        <v>1169</v>
      </c>
      <c r="L43" s="518" t="s">
        <v>1169</v>
      </c>
    </row>
    <row r="44" spans="1:12" s="5" customFormat="1" ht="12.75" x14ac:dyDescent="0.2">
      <c r="A44" s="392" t="s">
        <v>242</v>
      </c>
      <c r="B44" s="392" t="s">
        <v>243</v>
      </c>
      <c r="C44" s="390" t="s">
        <v>244</v>
      </c>
      <c r="D44" s="392" t="s">
        <v>244</v>
      </c>
      <c r="E44" s="377">
        <v>8001</v>
      </c>
      <c r="F44" s="392" t="s">
        <v>243</v>
      </c>
      <c r="G44" s="377">
        <v>8101</v>
      </c>
      <c r="H44" s="518" t="s">
        <v>1169</v>
      </c>
      <c r="I44" s="518" t="s">
        <v>1169</v>
      </c>
      <c r="J44" s="518" t="s">
        <v>1169</v>
      </c>
      <c r="K44" s="518" t="s">
        <v>1169</v>
      </c>
      <c r="L44" s="518" t="s">
        <v>1169</v>
      </c>
    </row>
    <row r="45" spans="1:12" s="5" customFormat="1" ht="12.75" x14ac:dyDescent="0.2">
      <c r="A45" s="392" t="s">
        <v>242</v>
      </c>
      <c r="B45" s="392" t="s">
        <v>243</v>
      </c>
      <c r="C45" s="390" t="s">
        <v>244</v>
      </c>
      <c r="D45" s="392" t="s">
        <v>244</v>
      </c>
      <c r="E45" s="377">
        <v>8001</v>
      </c>
      <c r="F45" s="392" t="s">
        <v>245</v>
      </c>
      <c r="G45" s="377">
        <v>8102</v>
      </c>
      <c r="H45" s="512">
        <v>2</v>
      </c>
      <c r="I45" s="513">
        <v>0</v>
      </c>
      <c r="J45" s="513">
        <v>0</v>
      </c>
      <c r="K45" s="513">
        <v>0</v>
      </c>
      <c r="L45" s="513">
        <v>0</v>
      </c>
    </row>
    <row r="46" spans="1:12" s="5" customFormat="1" ht="12.75" x14ac:dyDescent="0.2">
      <c r="A46" s="392" t="s">
        <v>242</v>
      </c>
      <c r="B46" s="392" t="s">
        <v>243</v>
      </c>
      <c r="C46" s="390" t="s">
        <v>244</v>
      </c>
      <c r="D46" s="392" t="s">
        <v>244</v>
      </c>
      <c r="E46" s="377">
        <v>8001</v>
      </c>
      <c r="F46" s="392" t="s">
        <v>246</v>
      </c>
      <c r="G46" s="377">
        <v>8103</v>
      </c>
      <c r="H46" s="518" t="s">
        <v>1169</v>
      </c>
      <c r="I46" s="518" t="s">
        <v>1169</v>
      </c>
      <c r="J46" s="518" t="s">
        <v>1169</v>
      </c>
      <c r="K46" s="518" t="s">
        <v>1169</v>
      </c>
      <c r="L46" s="518" t="s">
        <v>1169</v>
      </c>
    </row>
    <row r="47" spans="1:12" s="5" customFormat="1" ht="12.75" x14ac:dyDescent="0.2">
      <c r="A47" s="392" t="s">
        <v>242</v>
      </c>
      <c r="B47" s="392" t="s">
        <v>243</v>
      </c>
      <c r="C47" s="390" t="s">
        <v>244</v>
      </c>
      <c r="D47" s="392" t="s">
        <v>244</v>
      </c>
      <c r="E47" s="377">
        <v>8001</v>
      </c>
      <c r="F47" s="392" t="s">
        <v>247</v>
      </c>
      <c r="G47" s="377">
        <v>8105</v>
      </c>
      <c r="H47" s="518" t="s">
        <v>1169</v>
      </c>
      <c r="I47" s="518" t="s">
        <v>1169</v>
      </c>
      <c r="J47" s="518" t="s">
        <v>1169</v>
      </c>
      <c r="K47" s="518" t="s">
        <v>1169</v>
      </c>
      <c r="L47" s="518" t="s">
        <v>1169</v>
      </c>
    </row>
    <row r="48" spans="1:12" s="5" customFormat="1" ht="12.75" x14ac:dyDescent="0.2">
      <c r="A48" s="392" t="s">
        <v>242</v>
      </c>
      <c r="B48" s="392" t="s">
        <v>243</v>
      </c>
      <c r="C48" s="390" t="s">
        <v>244</v>
      </c>
      <c r="D48" s="392" t="s">
        <v>244</v>
      </c>
      <c r="E48" s="377">
        <v>8001</v>
      </c>
      <c r="F48" s="392" t="s">
        <v>248</v>
      </c>
      <c r="G48" s="377">
        <v>8106</v>
      </c>
      <c r="H48" s="512">
        <v>1</v>
      </c>
      <c r="I48" s="513">
        <v>0</v>
      </c>
      <c r="J48" s="513">
        <v>0</v>
      </c>
      <c r="K48" s="513">
        <v>0</v>
      </c>
      <c r="L48" s="513">
        <v>0</v>
      </c>
    </row>
    <row r="49" spans="1:12" s="5" customFormat="1" ht="12.75" x14ac:dyDescent="0.2">
      <c r="A49" s="392" t="s">
        <v>242</v>
      </c>
      <c r="B49" s="392" t="s">
        <v>243</v>
      </c>
      <c r="C49" s="390" t="s">
        <v>244</v>
      </c>
      <c r="D49" s="392" t="s">
        <v>244</v>
      </c>
      <c r="E49" s="377">
        <v>8001</v>
      </c>
      <c r="F49" s="392" t="s">
        <v>249</v>
      </c>
      <c r="G49" s="377">
        <v>8107</v>
      </c>
      <c r="H49" s="518" t="s">
        <v>1169</v>
      </c>
      <c r="I49" s="518" t="s">
        <v>1169</v>
      </c>
      <c r="J49" s="518" t="s">
        <v>1169</v>
      </c>
      <c r="K49" s="518" t="s">
        <v>1169</v>
      </c>
      <c r="L49" s="518" t="s">
        <v>1169</v>
      </c>
    </row>
    <row r="50" spans="1:12" s="5" customFormat="1" ht="12.75" x14ac:dyDescent="0.2">
      <c r="A50" s="392" t="s">
        <v>242</v>
      </c>
      <c r="B50" s="392" t="s">
        <v>243</v>
      </c>
      <c r="C50" s="390" t="s">
        <v>244</v>
      </c>
      <c r="D50" s="392" t="s">
        <v>244</v>
      </c>
      <c r="E50" s="377">
        <v>8001</v>
      </c>
      <c r="F50" s="392" t="s">
        <v>250</v>
      </c>
      <c r="G50" s="377">
        <v>8108</v>
      </c>
      <c r="H50" s="518" t="s">
        <v>1169</v>
      </c>
      <c r="I50" s="518" t="s">
        <v>1169</v>
      </c>
      <c r="J50" s="518" t="s">
        <v>1169</v>
      </c>
      <c r="K50" s="518" t="s">
        <v>1169</v>
      </c>
      <c r="L50" s="518" t="s">
        <v>1169</v>
      </c>
    </row>
    <row r="51" spans="1:12" s="5" customFormat="1" ht="12.75" x14ac:dyDescent="0.2">
      <c r="A51" s="392" t="s">
        <v>242</v>
      </c>
      <c r="B51" s="392" t="s">
        <v>243</v>
      </c>
      <c r="C51" s="390" t="s">
        <v>244</v>
      </c>
      <c r="D51" s="392" t="s">
        <v>244</v>
      </c>
      <c r="E51" s="377">
        <v>8001</v>
      </c>
      <c r="F51" s="392" t="s">
        <v>251</v>
      </c>
      <c r="G51" s="377">
        <v>8109</v>
      </c>
      <c r="H51" s="518" t="s">
        <v>1169</v>
      </c>
      <c r="I51" s="518" t="s">
        <v>1169</v>
      </c>
      <c r="J51" s="518" t="s">
        <v>1169</v>
      </c>
      <c r="K51" s="518" t="s">
        <v>1169</v>
      </c>
      <c r="L51" s="518" t="s">
        <v>1169</v>
      </c>
    </row>
    <row r="52" spans="1:12" s="5" customFormat="1" ht="12.75" x14ac:dyDescent="0.2">
      <c r="A52" s="392" t="s">
        <v>242</v>
      </c>
      <c r="B52" s="392" t="s">
        <v>243</v>
      </c>
      <c r="C52" s="390" t="s">
        <v>244</v>
      </c>
      <c r="D52" s="392" t="s">
        <v>244</v>
      </c>
      <c r="E52" s="377">
        <v>8001</v>
      </c>
      <c r="F52" s="392" t="s">
        <v>252</v>
      </c>
      <c r="G52" s="377">
        <v>8110</v>
      </c>
      <c r="H52" s="518" t="s">
        <v>1169</v>
      </c>
      <c r="I52" s="518" t="s">
        <v>1169</v>
      </c>
      <c r="J52" s="518" t="s">
        <v>1169</v>
      </c>
      <c r="K52" s="518" t="s">
        <v>1169</v>
      </c>
      <c r="L52" s="518" t="s">
        <v>1169</v>
      </c>
    </row>
    <row r="53" spans="1:12" s="5" customFormat="1" ht="12.75" x14ac:dyDescent="0.2">
      <c r="A53" s="392" t="s">
        <v>242</v>
      </c>
      <c r="B53" s="392" t="s">
        <v>243</v>
      </c>
      <c r="C53" s="390" t="s">
        <v>244</v>
      </c>
      <c r="D53" s="392" t="s">
        <v>244</v>
      </c>
      <c r="E53" s="377">
        <v>8001</v>
      </c>
      <c r="F53" s="392" t="s">
        <v>253</v>
      </c>
      <c r="G53" s="377">
        <v>8111</v>
      </c>
      <c r="H53" s="518" t="s">
        <v>1169</v>
      </c>
      <c r="I53" s="518" t="s">
        <v>1169</v>
      </c>
      <c r="J53" s="518" t="s">
        <v>1169</v>
      </c>
      <c r="K53" s="518" t="s">
        <v>1169</v>
      </c>
      <c r="L53" s="518" t="s">
        <v>1169</v>
      </c>
    </row>
    <row r="54" spans="1:12" s="5" customFormat="1" ht="12.75" x14ac:dyDescent="0.2">
      <c r="A54" s="392" t="s">
        <v>242</v>
      </c>
      <c r="B54" s="392" t="s">
        <v>243</v>
      </c>
      <c r="C54" s="390" t="s">
        <v>244</v>
      </c>
      <c r="D54" s="392" t="s">
        <v>244</v>
      </c>
      <c r="E54" s="377">
        <v>8001</v>
      </c>
      <c r="F54" s="392" t="s">
        <v>254</v>
      </c>
      <c r="G54" s="377">
        <v>8112</v>
      </c>
      <c r="H54" s="518" t="s">
        <v>1169</v>
      </c>
      <c r="I54" s="518" t="s">
        <v>1169</v>
      </c>
      <c r="J54" s="518" t="s">
        <v>1169</v>
      </c>
      <c r="K54" s="518" t="s">
        <v>1169</v>
      </c>
      <c r="L54" s="518" t="s">
        <v>1169</v>
      </c>
    </row>
    <row r="55" spans="1:12" s="5" customFormat="1" ht="12.75" x14ac:dyDescent="0.2">
      <c r="A55" s="392" t="s">
        <v>242</v>
      </c>
      <c r="B55" s="392" t="s">
        <v>242</v>
      </c>
      <c r="C55" s="390" t="s">
        <v>181</v>
      </c>
      <c r="D55" s="392" t="s">
        <v>255</v>
      </c>
      <c r="E55" s="377">
        <v>8301</v>
      </c>
      <c r="F55" s="392" t="s">
        <v>256</v>
      </c>
      <c r="G55" s="377">
        <v>8301</v>
      </c>
      <c r="H55" s="518" t="s">
        <v>1169</v>
      </c>
      <c r="I55" s="518" t="s">
        <v>1169</v>
      </c>
      <c r="J55" s="518" t="s">
        <v>1169</v>
      </c>
      <c r="K55" s="518" t="s">
        <v>1169</v>
      </c>
      <c r="L55" s="518" t="s">
        <v>1169</v>
      </c>
    </row>
    <row r="56" spans="1:12" s="5" customFormat="1" ht="12.75" x14ac:dyDescent="0.2">
      <c r="A56" s="392" t="s">
        <v>242</v>
      </c>
      <c r="B56" s="392" t="s">
        <v>242</v>
      </c>
      <c r="C56" s="390" t="s">
        <v>181</v>
      </c>
      <c r="D56" s="392" t="s">
        <v>255</v>
      </c>
      <c r="E56" s="377">
        <v>8301</v>
      </c>
      <c r="F56" s="193" t="s">
        <v>257</v>
      </c>
      <c r="G56" s="377">
        <v>8306</v>
      </c>
      <c r="H56" s="518" t="s">
        <v>1169</v>
      </c>
      <c r="I56" s="518" t="s">
        <v>1169</v>
      </c>
      <c r="J56" s="518" t="s">
        <v>1169</v>
      </c>
      <c r="K56" s="518" t="s">
        <v>1169</v>
      </c>
      <c r="L56" s="518" t="s">
        <v>1169</v>
      </c>
    </row>
    <row r="57" spans="1:12" s="5" customFormat="1" ht="12.75" x14ac:dyDescent="0.2">
      <c r="A57" s="392" t="s">
        <v>258</v>
      </c>
      <c r="B57" s="392" t="s">
        <v>259</v>
      </c>
      <c r="C57" s="390" t="s">
        <v>181</v>
      </c>
      <c r="D57" s="392" t="s">
        <v>260</v>
      </c>
      <c r="E57" s="377">
        <v>9001</v>
      </c>
      <c r="F57" s="392" t="s">
        <v>261</v>
      </c>
      <c r="G57" s="377">
        <v>9101</v>
      </c>
      <c r="H57" s="518" t="s">
        <v>1169</v>
      </c>
      <c r="I57" s="518" t="s">
        <v>1169</v>
      </c>
      <c r="J57" s="518" t="s">
        <v>1169</v>
      </c>
      <c r="K57" s="518" t="s">
        <v>1169</v>
      </c>
      <c r="L57" s="518" t="s">
        <v>1169</v>
      </c>
    </row>
    <row r="58" spans="1:12" s="5" customFormat="1" ht="12.75" x14ac:dyDescent="0.2">
      <c r="A58" s="392" t="s">
        <v>258</v>
      </c>
      <c r="B58" s="392" t="s">
        <v>259</v>
      </c>
      <c r="C58" s="390" t="s">
        <v>181</v>
      </c>
      <c r="D58" s="392" t="s">
        <v>260</v>
      </c>
      <c r="E58" s="377">
        <v>9001</v>
      </c>
      <c r="F58" s="392" t="s">
        <v>262</v>
      </c>
      <c r="G58" s="377">
        <v>9112</v>
      </c>
      <c r="H58" s="518" t="s">
        <v>1169</v>
      </c>
      <c r="I58" s="518" t="s">
        <v>1169</v>
      </c>
      <c r="J58" s="518" t="s">
        <v>1169</v>
      </c>
      <c r="K58" s="518" t="s">
        <v>1169</v>
      </c>
      <c r="L58" s="518" t="s">
        <v>1169</v>
      </c>
    </row>
    <row r="59" spans="1:12" s="5" customFormat="1" ht="12.75" x14ac:dyDescent="0.2">
      <c r="A59" s="392" t="s">
        <v>258</v>
      </c>
      <c r="B59" s="387" t="s">
        <v>259</v>
      </c>
      <c r="C59" s="390" t="s">
        <v>181</v>
      </c>
      <c r="D59" s="387" t="s">
        <v>263</v>
      </c>
      <c r="E59" s="377">
        <v>9120</v>
      </c>
      <c r="F59" s="387" t="s">
        <v>263</v>
      </c>
      <c r="G59" s="377">
        <v>9120</v>
      </c>
      <c r="H59" s="518" t="s">
        <v>1169</v>
      </c>
      <c r="I59" s="518" t="s">
        <v>1169</v>
      </c>
      <c r="J59" s="518" t="s">
        <v>1169</v>
      </c>
      <c r="K59" s="518" t="s">
        <v>1169</v>
      </c>
      <c r="L59" s="518" t="s">
        <v>1169</v>
      </c>
    </row>
    <row r="60" spans="1:12" s="5" customFormat="1" ht="12.75" x14ac:dyDescent="0.2">
      <c r="A60" s="392" t="s">
        <v>258</v>
      </c>
      <c r="B60" s="387" t="s">
        <v>264</v>
      </c>
      <c r="C60" s="390" t="s">
        <v>181</v>
      </c>
      <c r="D60" s="387" t="s">
        <v>265</v>
      </c>
      <c r="E60" s="377">
        <v>9201</v>
      </c>
      <c r="F60" s="387" t="s">
        <v>265</v>
      </c>
      <c r="G60" s="377">
        <v>9201</v>
      </c>
      <c r="H60" s="518" t="s">
        <v>1169</v>
      </c>
      <c r="I60" s="518" t="s">
        <v>1169</v>
      </c>
      <c r="J60" s="518" t="s">
        <v>1169</v>
      </c>
      <c r="K60" s="518" t="s">
        <v>1169</v>
      </c>
      <c r="L60" s="518" t="s">
        <v>1169</v>
      </c>
    </row>
    <row r="61" spans="1:12" s="5" customFormat="1" ht="12.75" x14ac:dyDescent="0.2">
      <c r="A61" s="392" t="s">
        <v>266</v>
      </c>
      <c r="B61" s="392" t="s">
        <v>267</v>
      </c>
      <c r="C61" s="390" t="s">
        <v>181</v>
      </c>
      <c r="D61" s="392" t="s">
        <v>268</v>
      </c>
      <c r="E61" s="377">
        <v>10001</v>
      </c>
      <c r="F61" s="392" t="s">
        <v>269</v>
      </c>
      <c r="G61" s="377">
        <v>10101</v>
      </c>
      <c r="H61" s="512">
        <v>1</v>
      </c>
      <c r="I61" s="513">
        <v>0</v>
      </c>
      <c r="J61" s="513">
        <v>0</v>
      </c>
      <c r="K61" s="513">
        <v>0</v>
      </c>
      <c r="L61" s="513">
        <v>0</v>
      </c>
    </row>
    <row r="62" spans="1:12" s="5" customFormat="1" ht="12.75" x14ac:dyDescent="0.2">
      <c r="A62" s="392" t="s">
        <v>266</v>
      </c>
      <c r="B62" s="392" t="s">
        <v>267</v>
      </c>
      <c r="C62" s="390" t="s">
        <v>181</v>
      </c>
      <c r="D62" s="392" t="s">
        <v>268</v>
      </c>
      <c r="E62" s="377">
        <v>10001</v>
      </c>
      <c r="F62" s="392" t="s">
        <v>270</v>
      </c>
      <c r="G62" s="377">
        <v>10109</v>
      </c>
      <c r="H62" s="512">
        <v>1</v>
      </c>
      <c r="I62" s="513">
        <v>0</v>
      </c>
      <c r="J62" s="513">
        <v>0</v>
      </c>
      <c r="K62" s="513">
        <v>0</v>
      </c>
      <c r="L62" s="513">
        <v>0</v>
      </c>
    </row>
    <row r="63" spans="1:12" s="5" customFormat="1" ht="12.75" x14ac:dyDescent="0.2">
      <c r="A63" s="392" t="s">
        <v>266</v>
      </c>
      <c r="B63" s="387" t="s">
        <v>271</v>
      </c>
      <c r="C63" s="390" t="s">
        <v>181</v>
      </c>
      <c r="D63" s="387" t="s">
        <v>272</v>
      </c>
      <c r="E63" s="377">
        <v>10201</v>
      </c>
      <c r="F63" s="387" t="s">
        <v>272</v>
      </c>
      <c r="G63" s="377">
        <v>10201</v>
      </c>
      <c r="H63" s="512">
        <v>2</v>
      </c>
      <c r="I63" s="513">
        <v>0</v>
      </c>
      <c r="J63" s="513">
        <v>0</v>
      </c>
      <c r="K63" s="513">
        <v>0</v>
      </c>
      <c r="L63" s="513">
        <v>0</v>
      </c>
    </row>
    <row r="64" spans="1:12" s="5" customFormat="1" ht="12.75" x14ac:dyDescent="0.2">
      <c r="A64" s="392" t="s">
        <v>266</v>
      </c>
      <c r="B64" s="392" t="s">
        <v>273</v>
      </c>
      <c r="C64" s="390" t="s">
        <v>181</v>
      </c>
      <c r="D64" s="392" t="s">
        <v>273</v>
      </c>
      <c r="E64" s="377">
        <v>10301</v>
      </c>
      <c r="F64" s="392" t="s">
        <v>273</v>
      </c>
      <c r="G64" s="377">
        <v>10301</v>
      </c>
      <c r="H64" s="512">
        <v>1</v>
      </c>
      <c r="I64" s="513">
        <v>0</v>
      </c>
      <c r="J64" s="513">
        <v>0</v>
      </c>
      <c r="K64" s="513">
        <v>0</v>
      </c>
      <c r="L64" s="513">
        <v>0</v>
      </c>
    </row>
    <row r="65" spans="1:12" s="5" customFormat="1" ht="12.75" x14ac:dyDescent="0.2">
      <c r="A65" s="392" t="s">
        <v>274</v>
      </c>
      <c r="B65" s="387" t="s">
        <v>275</v>
      </c>
      <c r="C65" s="390" t="s">
        <v>181</v>
      </c>
      <c r="D65" s="387" t="s">
        <v>275</v>
      </c>
      <c r="E65" s="377">
        <v>11101</v>
      </c>
      <c r="F65" s="387" t="s">
        <v>275</v>
      </c>
      <c r="G65" s="377">
        <v>11101</v>
      </c>
      <c r="H65" s="518" t="s">
        <v>1169</v>
      </c>
      <c r="I65" s="518" t="s">
        <v>1169</v>
      </c>
      <c r="J65" s="518" t="s">
        <v>1169</v>
      </c>
      <c r="K65" s="518" t="s">
        <v>1169</v>
      </c>
      <c r="L65" s="518" t="s">
        <v>1169</v>
      </c>
    </row>
    <row r="66" spans="1:12" s="5" customFormat="1" ht="12.75" x14ac:dyDescent="0.2">
      <c r="A66" s="392" t="s">
        <v>276</v>
      </c>
      <c r="B66" s="392" t="s">
        <v>276</v>
      </c>
      <c r="C66" s="390" t="s">
        <v>181</v>
      </c>
      <c r="D66" s="392" t="s">
        <v>277</v>
      </c>
      <c r="E66" s="377">
        <v>12101</v>
      </c>
      <c r="F66" s="193" t="s">
        <v>277</v>
      </c>
      <c r="G66" s="377">
        <v>12101</v>
      </c>
      <c r="H66" s="512">
        <v>1</v>
      </c>
      <c r="I66" s="513">
        <v>0</v>
      </c>
      <c r="J66" s="513">
        <v>0</v>
      </c>
      <c r="K66" s="513">
        <v>0</v>
      </c>
      <c r="L66" s="513">
        <v>0</v>
      </c>
    </row>
    <row r="67" spans="1:12" s="5" customFormat="1" ht="12.75" x14ac:dyDescent="0.2">
      <c r="A67" s="392" t="s">
        <v>278</v>
      </c>
      <c r="B67" s="392" t="s">
        <v>279</v>
      </c>
      <c r="C67" s="390" t="s">
        <v>280</v>
      </c>
      <c r="D67" s="392" t="s">
        <v>280</v>
      </c>
      <c r="E67" s="377">
        <v>13001</v>
      </c>
      <c r="F67" s="392" t="s">
        <v>279</v>
      </c>
      <c r="G67" s="377">
        <v>13101</v>
      </c>
      <c r="H67" s="518" t="s">
        <v>1169</v>
      </c>
      <c r="I67" s="518" t="s">
        <v>1169</v>
      </c>
      <c r="J67" s="518" t="s">
        <v>1169</v>
      </c>
      <c r="K67" s="518" t="s">
        <v>1169</v>
      </c>
      <c r="L67" s="518" t="s">
        <v>1169</v>
      </c>
    </row>
    <row r="68" spans="1:12" s="5" customFormat="1" ht="12.75" x14ac:dyDescent="0.2">
      <c r="A68" s="392" t="s">
        <v>278</v>
      </c>
      <c r="B68" s="392" t="s">
        <v>279</v>
      </c>
      <c r="C68" s="390" t="s">
        <v>280</v>
      </c>
      <c r="D68" s="392" t="s">
        <v>280</v>
      </c>
      <c r="E68" s="377">
        <v>13001</v>
      </c>
      <c r="F68" s="392" t="s">
        <v>281</v>
      </c>
      <c r="G68" s="377">
        <v>13102</v>
      </c>
      <c r="H68" s="518" t="s">
        <v>1169</v>
      </c>
      <c r="I68" s="518" t="s">
        <v>1169</v>
      </c>
      <c r="J68" s="518" t="s">
        <v>1169</v>
      </c>
      <c r="K68" s="518" t="s">
        <v>1169</v>
      </c>
      <c r="L68" s="518" t="s">
        <v>1169</v>
      </c>
    </row>
    <row r="69" spans="1:12" s="5" customFormat="1" ht="12.75" x14ac:dyDescent="0.2">
      <c r="A69" s="392" t="s">
        <v>278</v>
      </c>
      <c r="B69" s="392" t="s">
        <v>279</v>
      </c>
      <c r="C69" s="390" t="s">
        <v>280</v>
      </c>
      <c r="D69" s="392" t="s">
        <v>280</v>
      </c>
      <c r="E69" s="377">
        <v>13001</v>
      </c>
      <c r="F69" s="392" t="s">
        <v>282</v>
      </c>
      <c r="G69" s="377">
        <v>13103</v>
      </c>
      <c r="H69" s="518" t="s">
        <v>1169</v>
      </c>
      <c r="I69" s="518" t="s">
        <v>1169</v>
      </c>
      <c r="J69" s="518" t="s">
        <v>1169</v>
      </c>
      <c r="K69" s="518" t="s">
        <v>1169</v>
      </c>
      <c r="L69" s="518" t="s">
        <v>1169</v>
      </c>
    </row>
    <row r="70" spans="1:12" s="5" customFormat="1" ht="12.75" x14ac:dyDescent="0.2">
      <c r="A70" s="392" t="s">
        <v>278</v>
      </c>
      <c r="B70" s="392" t="s">
        <v>279</v>
      </c>
      <c r="C70" s="390" t="s">
        <v>280</v>
      </c>
      <c r="D70" s="392" t="s">
        <v>280</v>
      </c>
      <c r="E70" s="377">
        <v>13001</v>
      </c>
      <c r="F70" s="392" t="s">
        <v>283</v>
      </c>
      <c r="G70" s="377">
        <v>13104</v>
      </c>
      <c r="H70" s="518" t="s">
        <v>1169</v>
      </c>
      <c r="I70" s="518" t="s">
        <v>1169</v>
      </c>
      <c r="J70" s="518" t="s">
        <v>1169</v>
      </c>
      <c r="K70" s="518" t="s">
        <v>1169</v>
      </c>
      <c r="L70" s="518" t="s">
        <v>1169</v>
      </c>
    </row>
    <row r="71" spans="1:12" s="5" customFormat="1" ht="12.75" x14ac:dyDescent="0.2">
      <c r="A71" s="392" t="s">
        <v>278</v>
      </c>
      <c r="B71" s="392" t="s">
        <v>279</v>
      </c>
      <c r="C71" s="390" t="s">
        <v>280</v>
      </c>
      <c r="D71" s="392" t="s">
        <v>280</v>
      </c>
      <c r="E71" s="377">
        <v>13001</v>
      </c>
      <c r="F71" s="392" t="s">
        <v>284</v>
      </c>
      <c r="G71" s="377">
        <v>13105</v>
      </c>
      <c r="H71" s="518" t="s">
        <v>1169</v>
      </c>
      <c r="I71" s="518" t="s">
        <v>1169</v>
      </c>
      <c r="J71" s="518" t="s">
        <v>1169</v>
      </c>
      <c r="K71" s="518" t="s">
        <v>1169</v>
      </c>
      <c r="L71" s="518" t="s">
        <v>1169</v>
      </c>
    </row>
    <row r="72" spans="1:12" s="5" customFormat="1" ht="12.75" x14ac:dyDescent="0.2">
      <c r="A72" s="392" t="s">
        <v>278</v>
      </c>
      <c r="B72" s="392" t="s">
        <v>279</v>
      </c>
      <c r="C72" s="390" t="s">
        <v>280</v>
      </c>
      <c r="D72" s="392" t="s">
        <v>280</v>
      </c>
      <c r="E72" s="377">
        <v>13001</v>
      </c>
      <c r="F72" s="392" t="s">
        <v>285</v>
      </c>
      <c r="G72" s="377">
        <v>13106</v>
      </c>
      <c r="H72" s="512">
        <v>1</v>
      </c>
      <c r="I72" s="513">
        <v>0</v>
      </c>
      <c r="J72" s="513">
        <v>0</v>
      </c>
      <c r="K72" s="513">
        <v>0</v>
      </c>
      <c r="L72" s="513">
        <v>0</v>
      </c>
    </row>
    <row r="73" spans="1:12" s="5" customFormat="1" ht="12.75" x14ac:dyDescent="0.2">
      <c r="A73" s="392" t="s">
        <v>278</v>
      </c>
      <c r="B73" s="392" t="s">
        <v>279</v>
      </c>
      <c r="C73" s="390" t="s">
        <v>280</v>
      </c>
      <c r="D73" s="392" t="s">
        <v>280</v>
      </c>
      <c r="E73" s="377">
        <v>13001</v>
      </c>
      <c r="F73" s="392" t="s">
        <v>286</v>
      </c>
      <c r="G73" s="377">
        <v>13107</v>
      </c>
      <c r="H73" s="518" t="s">
        <v>1169</v>
      </c>
      <c r="I73" s="518" t="s">
        <v>1169</v>
      </c>
      <c r="J73" s="518" t="s">
        <v>1169</v>
      </c>
      <c r="K73" s="518" t="s">
        <v>1169</v>
      </c>
      <c r="L73" s="518" t="s">
        <v>1169</v>
      </c>
    </row>
    <row r="74" spans="1:12" s="5" customFormat="1" ht="12.75" x14ac:dyDescent="0.2">
      <c r="A74" s="392" t="s">
        <v>278</v>
      </c>
      <c r="B74" s="392" t="s">
        <v>279</v>
      </c>
      <c r="C74" s="390" t="s">
        <v>280</v>
      </c>
      <c r="D74" s="392" t="s">
        <v>280</v>
      </c>
      <c r="E74" s="377">
        <v>13001</v>
      </c>
      <c r="F74" s="392" t="s">
        <v>287</v>
      </c>
      <c r="G74" s="377">
        <v>13108</v>
      </c>
      <c r="H74" s="512">
        <v>3</v>
      </c>
      <c r="I74" s="513">
        <v>0</v>
      </c>
      <c r="J74" s="513">
        <v>0</v>
      </c>
      <c r="K74" s="513">
        <v>0</v>
      </c>
      <c r="L74" s="513">
        <v>0</v>
      </c>
    </row>
    <row r="75" spans="1:12" s="5" customFormat="1" ht="12.75" x14ac:dyDescent="0.2">
      <c r="A75" s="392" t="s">
        <v>278</v>
      </c>
      <c r="B75" s="392" t="s">
        <v>279</v>
      </c>
      <c r="C75" s="390" t="s">
        <v>280</v>
      </c>
      <c r="D75" s="392" t="s">
        <v>280</v>
      </c>
      <c r="E75" s="377">
        <v>13001</v>
      </c>
      <c r="F75" s="392" t="s">
        <v>288</v>
      </c>
      <c r="G75" s="377">
        <v>13109</v>
      </c>
      <c r="H75" s="518" t="s">
        <v>1169</v>
      </c>
      <c r="I75" s="518" t="s">
        <v>1169</v>
      </c>
      <c r="J75" s="518" t="s">
        <v>1169</v>
      </c>
      <c r="K75" s="518" t="s">
        <v>1169</v>
      </c>
      <c r="L75" s="518" t="s">
        <v>1169</v>
      </c>
    </row>
    <row r="76" spans="1:12" s="5" customFormat="1" ht="12.75" x14ac:dyDescent="0.2">
      <c r="A76" s="392" t="s">
        <v>278</v>
      </c>
      <c r="B76" s="392" t="s">
        <v>279</v>
      </c>
      <c r="C76" s="390" t="s">
        <v>280</v>
      </c>
      <c r="D76" s="392" t="s">
        <v>280</v>
      </c>
      <c r="E76" s="377">
        <v>13001</v>
      </c>
      <c r="F76" s="392" t="s">
        <v>289</v>
      </c>
      <c r="G76" s="377">
        <v>13110</v>
      </c>
      <c r="H76" s="518" t="s">
        <v>1169</v>
      </c>
      <c r="I76" s="518" t="s">
        <v>1169</v>
      </c>
      <c r="J76" s="518" t="s">
        <v>1169</v>
      </c>
      <c r="K76" s="518" t="s">
        <v>1169</v>
      </c>
      <c r="L76" s="518" t="s">
        <v>1169</v>
      </c>
    </row>
    <row r="77" spans="1:12" s="5" customFormat="1" ht="12.75" x14ac:dyDescent="0.2">
      <c r="A77" s="392" t="s">
        <v>278</v>
      </c>
      <c r="B77" s="392" t="s">
        <v>279</v>
      </c>
      <c r="C77" s="390" t="s">
        <v>280</v>
      </c>
      <c r="D77" s="392" t="s">
        <v>280</v>
      </c>
      <c r="E77" s="377">
        <v>13001</v>
      </c>
      <c r="F77" s="392" t="s">
        <v>290</v>
      </c>
      <c r="G77" s="377">
        <v>13111</v>
      </c>
      <c r="H77" s="518" t="s">
        <v>1169</v>
      </c>
      <c r="I77" s="518" t="s">
        <v>1169</v>
      </c>
      <c r="J77" s="518" t="s">
        <v>1169</v>
      </c>
      <c r="K77" s="518" t="s">
        <v>1169</v>
      </c>
      <c r="L77" s="518" t="s">
        <v>1169</v>
      </c>
    </row>
    <row r="78" spans="1:12" s="5" customFormat="1" ht="12.75" x14ac:dyDescent="0.2">
      <c r="A78" s="392" t="s">
        <v>278</v>
      </c>
      <c r="B78" s="392" t="s">
        <v>279</v>
      </c>
      <c r="C78" s="390" t="s">
        <v>280</v>
      </c>
      <c r="D78" s="392" t="s">
        <v>280</v>
      </c>
      <c r="E78" s="377">
        <v>13001</v>
      </c>
      <c r="F78" s="392" t="s">
        <v>291</v>
      </c>
      <c r="G78" s="377">
        <v>13112</v>
      </c>
      <c r="H78" s="518" t="s">
        <v>1169</v>
      </c>
      <c r="I78" s="518" t="s">
        <v>1169</v>
      </c>
      <c r="J78" s="518" t="s">
        <v>1169</v>
      </c>
      <c r="K78" s="518" t="s">
        <v>1169</v>
      </c>
      <c r="L78" s="518" t="s">
        <v>1169</v>
      </c>
    </row>
    <row r="79" spans="1:12" s="5" customFormat="1" ht="12.75" x14ac:dyDescent="0.2">
      <c r="A79" s="392" t="s">
        <v>278</v>
      </c>
      <c r="B79" s="392" t="s">
        <v>279</v>
      </c>
      <c r="C79" s="390" t="s">
        <v>280</v>
      </c>
      <c r="D79" s="392" t="s">
        <v>280</v>
      </c>
      <c r="E79" s="377">
        <v>13001</v>
      </c>
      <c r="F79" s="392" t="s">
        <v>292</v>
      </c>
      <c r="G79" s="377">
        <v>13113</v>
      </c>
      <c r="H79" s="518" t="s">
        <v>1169</v>
      </c>
      <c r="I79" s="518" t="s">
        <v>1169</v>
      </c>
      <c r="J79" s="518" t="s">
        <v>1169</v>
      </c>
      <c r="K79" s="518" t="s">
        <v>1169</v>
      </c>
      <c r="L79" s="518" t="s">
        <v>1169</v>
      </c>
    </row>
    <row r="80" spans="1:12" s="5" customFormat="1" ht="12.75" x14ac:dyDescent="0.2">
      <c r="A80" s="392" t="s">
        <v>278</v>
      </c>
      <c r="B80" s="392" t="s">
        <v>279</v>
      </c>
      <c r="C80" s="390" t="s">
        <v>280</v>
      </c>
      <c r="D80" s="392" t="s">
        <v>280</v>
      </c>
      <c r="E80" s="377">
        <v>13001</v>
      </c>
      <c r="F80" s="392" t="s">
        <v>293</v>
      </c>
      <c r="G80" s="377">
        <v>13114</v>
      </c>
      <c r="H80" s="512">
        <v>2</v>
      </c>
      <c r="I80" s="513">
        <v>0</v>
      </c>
      <c r="J80" s="513">
        <v>1</v>
      </c>
      <c r="K80" s="513">
        <v>0</v>
      </c>
      <c r="L80" s="513">
        <v>50</v>
      </c>
    </row>
    <row r="81" spans="1:12" s="5" customFormat="1" ht="12.75" x14ac:dyDescent="0.2">
      <c r="A81" s="392" t="s">
        <v>278</v>
      </c>
      <c r="B81" s="392" t="s">
        <v>279</v>
      </c>
      <c r="C81" s="390" t="s">
        <v>280</v>
      </c>
      <c r="D81" s="392" t="s">
        <v>280</v>
      </c>
      <c r="E81" s="377">
        <v>13001</v>
      </c>
      <c r="F81" s="392" t="s">
        <v>294</v>
      </c>
      <c r="G81" s="377">
        <v>13115</v>
      </c>
      <c r="H81" s="518" t="s">
        <v>1169</v>
      </c>
      <c r="I81" s="518" t="s">
        <v>1169</v>
      </c>
      <c r="J81" s="518" t="s">
        <v>1169</v>
      </c>
      <c r="K81" s="518" t="s">
        <v>1169</v>
      </c>
      <c r="L81" s="518" t="s">
        <v>1169</v>
      </c>
    </row>
    <row r="82" spans="1:12" s="5" customFormat="1" ht="12.75" x14ac:dyDescent="0.2">
      <c r="A82" s="392" t="s">
        <v>278</v>
      </c>
      <c r="B82" s="392" t="s">
        <v>279</v>
      </c>
      <c r="C82" s="390" t="s">
        <v>280</v>
      </c>
      <c r="D82" s="392" t="s">
        <v>280</v>
      </c>
      <c r="E82" s="377">
        <v>13001</v>
      </c>
      <c r="F82" s="392" t="s">
        <v>295</v>
      </c>
      <c r="G82" s="377">
        <v>13116</v>
      </c>
      <c r="H82" s="512">
        <v>1</v>
      </c>
      <c r="I82" s="513">
        <v>0</v>
      </c>
      <c r="J82" s="513">
        <v>0</v>
      </c>
      <c r="K82" s="513">
        <v>0</v>
      </c>
      <c r="L82" s="513">
        <v>0</v>
      </c>
    </row>
    <row r="83" spans="1:12" s="5" customFormat="1" ht="12.75" x14ac:dyDescent="0.2">
      <c r="A83" s="392" t="s">
        <v>278</v>
      </c>
      <c r="B83" s="392" t="s">
        <v>279</v>
      </c>
      <c r="C83" s="390" t="s">
        <v>280</v>
      </c>
      <c r="D83" s="392" t="s">
        <v>280</v>
      </c>
      <c r="E83" s="377">
        <v>13001</v>
      </c>
      <c r="F83" s="392" t="s">
        <v>296</v>
      </c>
      <c r="G83" s="377">
        <v>13117</v>
      </c>
      <c r="H83" s="518" t="s">
        <v>1169</v>
      </c>
      <c r="I83" s="518" t="s">
        <v>1169</v>
      </c>
      <c r="J83" s="518" t="s">
        <v>1169</v>
      </c>
      <c r="K83" s="518" t="s">
        <v>1169</v>
      </c>
      <c r="L83" s="518" t="s">
        <v>1169</v>
      </c>
    </row>
    <row r="84" spans="1:12" s="5" customFormat="1" ht="12.75" x14ac:dyDescent="0.2">
      <c r="A84" s="392" t="s">
        <v>278</v>
      </c>
      <c r="B84" s="392" t="s">
        <v>279</v>
      </c>
      <c r="C84" s="390" t="s">
        <v>280</v>
      </c>
      <c r="D84" s="392" t="s">
        <v>280</v>
      </c>
      <c r="E84" s="377">
        <v>13001</v>
      </c>
      <c r="F84" s="392" t="s">
        <v>297</v>
      </c>
      <c r="G84" s="377">
        <v>13118</v>
      </c>
      <c r="H84" s="518" t="s">
        <v>1169</v>
      </c>
      <c r="I84" s="518" t="s">
        <v>1169</v>
      </c>
      <c r="J84" s="518" t="s">
        <v>1169</v>
      </c>
      <c r="K84" s="518" t="s">
        <v>1169</v>
      </c>
      <c r="L84" s="518" t="s">
        <v>1169</v>
      </c>
    </row>
    <row r="85" spans="1:12" s="5" customFormat="1" ht="12.75" x14ac:dyDescent="0.2">
      <c r="A85" s="392" t="s">
        <v>278</v>
      </c>
      <c r="B85" s="392" t="s">
        <v>279</v>
      </c>
      <c r="C85" s="390" t="s">
        <v>280</v>
      </c>
      <c r="D85" s="392" t="s">
        <v>280</v>
      </c>
      <c r="E85" s="377">
        <v>13001</v>
      </c>
      <c r="F85" s="392" t="s">
        <v>298</v>
      </c>
      <c r="G85" s="377">
        <v>13119</v>
      </c>
      <c r="H85" s="518" t="s">
        <v>1169</v>
      </c>
      <c r="I85" s="518" t="s">
        <v>1169</v>
      </c>
      <c r="J85" s="518" t="s">
        <v>1169</v>
      </c>
      <c r="K85" s="518" t="s">
        <v>1169</v>
      </c>
      <c r="L85" s="518" t="s">
        <v>1169</v>
      </c>
    </row>
    <row r="86" spans="1:12" s="5" customFormat="1" ht="12.75" x14ac:dyDescent="0.2">
      <c r="A86" s="392" t="s">
        <v>278</v>
      </c>
      <c r="B86" s="392" t="s">
        <v>279</v>
      </c>
      <c r="C86" s="390" t="s">
        <v>280</v>
      </c>
      <c r="D86" s="392" t="s">
        <v>280</v>
      </c>
      <c r="E86" s="377">
        <v>13001</v>
      </c>
      <c r="F86" s="392" t="s">
        <v>299</v>
      </c>
      <c r="G86" s="377">
        <v>13120</v>
      </c>
      <c r="H86" s="512">
        <v>6</v>
      </c>
      <c r="I86" s="513">
        <v>0</v>
      </c>
      <c r="J86" s="513">
        <v>0</v>
      </c>
      <c r="K86" s="513">
        <v>0</v>
      </c>
      <c r="L86" s="513">
        <v>0</v>
      </c>
    </row>
    <row r="87" spans="1:12" s="5" customFormat="1" ht="12.75" x14ac:dyDescent="0.2">
      <c r="A87" s="392" t="s">
        <v>278</v>
      </c>
      <c r="B87" s="392" t="s">
        <v>279</v>
      </c>
      <c r="C87" s="390" t="s">
        <v>280</v>
      </c>
      <c r="D87" s="392" t="s">
        <v>280</v>
      </c>
      <c r="E87" s="377">
        <v>13001</v>
      </c>
      <c r="F87" s="392" t="s">
        <v>300</v>
      </c>
      <c r="G87" s="377">
        <v>13121</v>
      </c>
      <c r="H87" s="174" t="s">
        <v>1169</v>
      </c>
      <c r="I87" s="513">
        <v>0</v>
      </c>
      <c r="J87" s="513">
        <v>0</v>
      </c>
      <c r="K87" s="513">
        <v>0</v>
      </c>
      <c r="L87" s="513">
        <v>0</v>
      </c>
    </row>
    <row r="88" spans="1:12" s="5" customFormat="1" ht="12.75" x14ac:dyDescent="0.2">
      <c r="A88" s="392" t="s">
        <v>278</v>
      </c>
      <c r="B88" s="392" t="s">
        <v>279</v>
      </c>
      <c r="C88" s="390" t="s">
        <v>280</v>
      </c>
      <c r="D88" s="392" t="s">
        <v>280</v>
      </c>
      <c r="E88" s="377">
        <v>13001</v>
      </c>
      <c r="F88" s="392" t="s">
        <v>301</v>
      </c>
      <c r="G88" s="377">
        <v>13122</v>
      </c>
      <c r="H88" s="174" t="s">
        <v>1169</v>
      </c>
      <c r="I88" s="513">
        <v>0</v>
      </c>
      <c r="J88" s="513">
        <v>0</v>
      </c>
      <c r="K88" s="513">
        <v>0</v>
      </c>
      <c r="L88" s="513">
        <v>0</v>
      </c>
    </row>
    <row r="89" spans="1:12" s="5" customFormat="1" ht="12.75" x14ac:dyDescent="0.2">
      <c r="A89" s="175" t="s">
        <v>278</v>
      </c>
      <c r="B89" s="175" t="s">
        <v>279</v>
      </c>
      <c r="C89" s="442" t="s">
        <v>280</v>
      </c>
      <c r="D89" s="175" t="s">
        <v>280</v>
      </c>
      <c r="E89" s="176">
        <v>13001</v>
      </c>
      <c r="F89" s="175" t="s">
        <v>302</v>
      </c>
      <c r="G89" s="176">
        <v>13123</v>
      </c>
      <c r="H89" s="517">
        <v>10</v>
      </c>
      <c r="I89" s="516">
        <v>0</v>
      </c>
      <c r="J89" s="516">
        <v>2</v>
      </c>
      <c r="K89" s="516">
        <v>0</v>
      </c>
      <c r="L89" s="516">
        <v>20</v>
      </c>
    </row>
    <row r="90" spans="1:12" s="5" customFormat="1" ht="12.75" x14ac:dyDescent="0.2">
      <c r="A90" s="392" t="s">
        <v>278</v>
      </c>
      <c r="B90" s="392" t="s">
        <v>279</v>
      </c>
      <c r="C90" s="390" t="s">
        <v>280</v>
      </c>
      <c r="D90" s="392" t="s">
        <v>280</v>
      </c>
      <c r="E90" s="377">
        <v>13001</v>
      </c>
      <c r="F90" s="392" t="s">
        <v>303</v>
      </c>
      <c r="G90" s="377">
        <v>13124</v>
      </c>
      <c r="H90" s="518" t="s">
        <v>1169</v>
      </c>
      <c r="I90" s="518" t="s">
        <v>1169</v>
      </c>
      <c r="J90" s="518" t="s">
        <v>1169</v>
      </c>
      <c r="K90" s="518" t="s">
        <v>1169</v>
      </c>
      <c r="L90" s="518" t="s">
        <v>1169</v>
      </c>
    </row>
    <row r="91" spans="1:12" s="5" customFormat="1" ht="12.75" x14ac:dyDescent="0.2">
      <c r="A91" s="392" t="s">
        <v>278</v>
      </c>
      <c r="B91" s="392" t="s">
        <v>279</v>
      </c>
      <c r="C91" s="390" t="s">
        <v>280</v>
      </c>
      <c r="D91" s="392" t="s">
        <v>280</v>
      </c>
      <c r="E91" s="377">
        <v>13001</v>
      </c>
      <c r="F91" s="392" t="s">
        <v>304</v>
      </c>
      <c r="G91" s="377">
        <v>13125</v>
      </c>
      <c r="H91" s="518" t="s">
        <v>1169</v>
      </c>
      <c r="I91" s="518" t="s">
        <v>1169</v>
      </c>
      <c r="J91" s="518" t="s">
        <v>1169</v>
      </c>
      <c r="K91" s="518" t="s">
        <v>1169</v>
      </c>
      <c r="L91" s="518" t="s">
        <v>1169</v>
      </c>
    </row>
    <row r="92" spans="1:12" s="5" customFormat="1" ht="12.75" x14ac:dyDescent="0.2">
      <c r="A92" s="392" t="s">
        <v>278</v>
      </c>
      <c r="B92" s="392" t="s">
        <v>279</v>
      </c>
      <c r="C92" s="390" t="s">
        <v>280</v>
      </c>
      <c r="D92" s="392" t="s">
        <v>280</v>
      </c>
      <c r="E92" s="377">
        <v>13001</v>
      </c>
      <c r="F92" s="392" t="s">
        <v>305</v>
      </c>
      <c r="G92" s="377">
        <v>13126</v>
      </c>
      <c r="H92" s="518" t="s">
        <v>1169</v>
      </c>
      <c r="I92" s="518" t="s">
        <v>1169</v>
      </c>
      <c r="J92" s="518" t="s">
        <v>1169</v>
      </c>
      <c r="K92" s="518" t="s">
        <v>1169</v>
      </c>
      <c r="L92" s="518" t="s">
        <v>1169</v>
      </c>
    </row>
    <row r="93" spans="1:12" s="5" customFormat="1" ht="12.75" x14ac:dyDescent="0.2">
      <c r="A93" s="392" t="s">
        <v>278</v>
      </c>
      <c r="B93" s="392" t="s">
        <v>279</v>
      </c>
      <c r="C93" s="390" t="s">
        <v>280</v>
      </c>
      <c r="D93" s="392" t="s">
        <v>280</v>
      </c>
      <c r="E93" s="377">
        <v>13001</v>
      </c>
      <c r="F93" s="392" t="s">
        <v>306</v>
      </c>
      <c r="G93" s="377">
        <v>13127</v>
      </c>
      <c r="H93" s="512">
        <v>1</v>
      </c>
      <c r="I93" s="513">
        <v>0</v>
      </c>
      <c r="J93" s="513">
        <v>0</v>
      </c>
      <c r="K93" s="513">
        <v>0</v>
      </c>
      <c r="L93" s="513">
        <v>0</v>
      </c>
    </row>
    <row r="94" spans="1:12" s="5" customFormat="1" ht="12.75" x14ac:dyDescent="0.2">
      <c r="A94" s="392" t="s">
        <v>278</v>
      </c>
      <c r="B94" s="392" t="s">
        <v>279</v>
      </c>
      <c r="C94" s="390" t="s">
        <v>280</v>
      </c>
      <c r="D94" s="392" t="s">
        <v>280</v>
      </c>
      <c r="E94" s="377">
        <v>13001</v>
      </c>
      <c r="F94" s="392" t="s">
        <v>307</v>
      </c>
      <c r="G94" s="377">
        <v>13128</v>
      </c>
      <c r="H94" s="518" t="s">
        <v>1169</v>
      </c>
      <c r="I94" s="518" t="s">
        <v>1169</v>
      </c>
      <c r="J94" s="518" t="s">
        <v>1169</v>
      </c>
      <c r="K94" s="518" t="s">
        <v>1169</v>
      </c>
      <c r="L94" s="518" t="s">
        <v>1169</v>
      </c>
    </row>
    <row r="95" spans="1:12" s="5" customFormat="1" ht="12.75" x14ac:dyDescent="0.2">
      <c r="A95" s="392" t="s">
        <v>278</v>
      </c>
      <c r="B95" s="392" t="s">
        <v>279</v>
      </c>
      <c r="C95" s="390" t="s">
        <v>280</v>
      </c>
      <c r="D95" s="392" t="s">
        <v>280</v>
      </c>
      <c r="E95" s="377">
        <v>13001</v>
      </c>
      <c r="F95" s="392" t="s">
        <v>308</v>
      </c>
      <c r="G95" s="377">
        <v>13129</v>
      </c>
      <c r="H95" s="518" t="s">
        <v>1169</v>
      </c>
      <c r="I95" s="518" t="s">
        <v>1169</v>
      </c>
      <c r="J95" s="518" t="s">
        <v>1169</v>
      </c>
      <c r="K95" s="518" t="s">
        <v>1169</v>
      </c>
      <c r="L95" s="518" t="s">
        <v>1169</v>
      </c>
    </row>
    <row r="96" spans="1:12" s="5" customFormat="1" ht="12.75" x14ac:dyDescent="0.2">
      <c r="A96" s="392" t="s">
        <v>278</v>
      </c>
      <c r="B96" s="392" t="s">
        <v>279</v>
      </c>
      <c r="C96" s="390" t="s">
        <v>280</v>
      </c>
      <c r="D96" s="392" t="s">
        <v>280</v>
      </c>
      <c r="E96" s="377">
        <v>13001</v>
      </c>
      <c r="F96" s="392" t="s">
        <v>309</v>
      </c>
      <c r="G96" s="377">
        <v>13130</v>
      </c>
      <c r="H96" s="518" t="s">
        <v>1169</v>
      </c>
      <c r="I96" s="518" t="s">
        <v>1169</v>
      </c>
      <c r="J96" s="518" t="s">
        <v>1169</v>
      </c>
      <c r="K96" s="518" t="s">
        <v>1169</v>
      </c>
      <c r="L96" s="518" t="s">
        <v>1169</v>
      </c>
    </row>
    <row r="97" spans="1:12" s="5" customFormat="1" ht="12.75" x14ac:dyDescent="0.2">
      <c r="A97" s="392" t="s">
        <v>278</v>
      </c>
      <c r="B97" s="392" t="s">
        <v>279</v>
      </c>
      <c r="C97" s="390" t="s">
        <v>280</v>
      </c>
      <c r="D97" s="392" t="s">
        <v>280</v>
      </c>
      <c r="E97" s="377">
        <v>13001</v>
      </c>
      <c r="F97" s="392" t="s">
        <v>310</v>
      </c>
      <c r="G97" s="377">
        <v>13131</v>
      </c>
      <c r="H97" s="518" t="s">
        <v>1169</v>
      </c>
      <c r="I97" s="518" t="s">
        <v>1169</v>
      </c>
      <c r="J97" s="518" t="s">
        <v>1169</v>
      </c>
      <c r="K97" s="518" t="s">
        <v>1169</v>
      </c>
      <c r="L97" s="518" t="s">
        <v>1169</v>
      </c>
    </row>
    <row r="98" spans="1:12" s="5" customFormat="1" ht="12.75" x14ac:dyDescent="0.2">
      <c r="A98" s="392" t="s">
        <v>278</v>
      </c>
      <c r="B98" s="392" t="s">
        <v>279</v>
      </c>
      <c r="C98" s="390" t="s">
        <v>280</v>
      </c>
      <c r="D98" s="392" t="s">
        <v>280</v>
      </c>
      <c r="E98" s="377">
        <v>13001</v>
      </c>
      <c r="F98" s="392" t="s">
        <v>311</v>
      </c>
      <c r="G98" s="377">
        <v>13132</v>
      </c>
      <c r="H98" s="518" t="s">
        <v>1169</v>
      </c>
      <c r="I98" s="518" t="s">
        <v>1169</v>
      </c>
      <c r="J98" s="518" t="s">
        <v>1169</v>
      </c>
      <c r="K98" s="518" t="s">
        <v>1169</v>
      </c>
      <c r="L98" s="518" t="s">
        <v>1169</v>
      </c>
    </row>
    <row r="99" spans="1:12" s="5" customFormat="1" ht="12.75" x14ac:dyDescent="0.2">
      <c r="A99" s="392" t="s">
        <v>278</v>
      </c>
      <c r="B99" s="392" t="s">
        <v>312</v>
      </c>
      <c r="C99" s="390" t="s">
        <v>280</v>
      </c>
      <c r="D99" s="392" t="s">
        <v>280</v>
      </c>
      <c r="E99" s="377">
        <v>13001</v>
      </c>
      <c r="F99" s="392" t="s">
        <v>313</v>
      </c>
      <c r="G99" s="377">
        <v>13201</v>
      </c>
      <c r="H99" s="518" t="s">
        <v>1169</v>
      </c>
      <c r="I99" s="518" t="s">
        <v>1169</v>
      </c>
      <c r="J99" s="518" t="s">
        <v>1169</v>
      </c>
      <c r="K99" s="518" t="s">
        <v>1169</v>
      </c>
      <c r="L99" s="518" t="s">
        <v>1169</v>
      </c>
    </row>
    <row r="100" spans="1:12" s="5" customFormat="1" ht="12.75" x14ac:dyDescent="0.2">
      <c r="A100" s="392" t="s">
        <v>278</v>
      </c>
      <c r="B100" s="392" t="s">
        <v>312</v>
      </c>
      <c r="C100" s="390" t="s">
        <v>280</v>
      </c>
      <c r="D100" s="392" t="s">
        <v>280</v>
      </c>
      <c r="E100" s="377">
        <v>13001</v>
      </c>
      <c r="F100" s="392" t="s">
        <v>314</v>
      </c>
      <c r="G100" s="377">
        <v>13202</v>
      </c>
      <c r="H100" s="518" t="s">
        <v>1169</v>
      </c>
      <c r="I100" s="518" t="s">
        <v>1169</v>
      </c>
      <c r="J100" s="518" t="s">
        <v>1169</v>
      </c>
      <c r="K100" s="518" t="s">
        <v>1169</v>
      </c>
      <c r="L100" s="518" t="s">
        <v>1169</v>
      </c>
    </row>
    <row r="101" spans="1:12" s="5" customFormat="1" ht="12.75" x14ac:dyDescent="0.2">
      <c r="A101" s="392" t="s">
        <v>278</v>
      </c>
      <c r="B101" s="392" t="s">
        <v>312</v>
      </c>
      <c r="C101" s="390" t="s">
        <v>280</v>
      </c>
      <c r="D101" s="392" t="s">
        <v>280</v>
      </c>
      <c r="E101" s="377">
        <v>13001</v>
      </c>
      <c r="F101" s="392" t="s">
        <v>315</v>
      </c>
      <c r="G101" s="377">
        <v>13203</v>
      </c>
      <c r="H101" s="512">
        <v>1</v>
      </c>
      <c r="I101" s="513">
        <v>0</v>
      </c>
      <c r="J101" s="513">
        <v>0</v>
      </c>
      <c r="K101" s="513">
        <v>0</v>
      </c>
      <c r="L101" s="513">
        <v>0</v>
      </c>
    </row>
    <row r="102" spans="1:12" s="5" customFormat="1" ht="12.75" x14ac:dyDescent="0.2">
      <c r="A102" s="392" t="s">
        <v>278</v>
      </c>
      <c r="B102" s="392" t="s">
        <v>316</v>
      </c>
      <c r="C102" s="390" t="s">
        <v>280</v>
      </c>
      <c r="D102" s="392" t="s">
        <v>280</v>
      </c>
      <c r="E102" s="377">
        <v>13001</v>
      </c>
      <c r="F102" s="392" t="s">
        <v>317</v>
      </c>
      <c r="G102" s="377">
        <v>13301</v>
      </c>
      <c r="H102" s="512">
        <v>1</v>
      </c>
      <c r="I102" s="513">
        <v>0</v>
      </c>
      <c r="J102" s="513">
        <v>0</v>
      </c>
      <c r="K102" s="513">
        <v>0</v>
      </c>
      <c r="L102" s="513">
        <v>0</v>
      </c>
    </row>
    <row r="103" spans="1:12" s="5" customFormat="1" ht="12.75" x14ac:dyDescent="0.2">
      <c r="A103" s="392" t="s">
        <v>278</v>
      </c>
      <c r="B103" s="392" t="s">
        <v>316</v>
      </c>
      <c r="C103" s="390" t="s">
        <v>280</v>
      </c>
      <c r="D103" s="392" t="s">
        <v>280</v>
      </c>
      <c r="E103" s="377">
        <v>13001</v>
      </c>
      <c r="F103" s="392" t="s">
        <v>318</v>
      </c>
      <c r="G103" s="377">
        <v>13302</v>
      </c>
      <c r="H103" s="518" t="s">
        <v>1169</v>
      </c>
      <c r="I103" s="518" t="s">
        <v>1169</v>
      </c>
      <c r="J103" s="518" t="s">
        <v>1169</v>
      </c>
      <c r="K103" s="518" t="s">
        <v>1169</v>
      </c>
      <c r="L103" s="518" t="s">
        <v>1169</v>
      </c>
    </row>
    <row r="104" spans="1:12" s="5" customFormat="1" ht="12.75" x14ac:dyDescent="0.2">
      <c r="A104" s="392" t="s">
        <v>278</v>
      </c>
      <c r="B104" s="392" t="s">
        <v>316</v>
      </c>
      <c r="C104" s="390" t="s">
        <v>280</v>
      </c>
      <c r="D104" s="392" t="s">
        <v>280</v>
      </c>
      <c r="E104" s="377">
        <v>13001</v>
      </c>
      <c r="F104" s="392" t="s">
        <v>319</v>
      </c>
      <c r="G104" s="377">
        <v>13303</v>
      </c>
      <c r="H104" s="518" t="s">
        <v>1169</v>
      </c>
      <c r="I104" s="518" t="s">
        <v>1169</v>
      </c>
      <c r="J104" s="518" t="s">
        <v>1169</v>
      </c>
      <c r="K104" s="518" t="s">
        <v>1169</v>
      </c>
      <c r="L104" s="518" t="s">
        <v>1169</v>
      </c>
    </row>
    <row r="105" spans="1:12" s="5" customFormat="1" ht="12.75" x14ac:dyDescent="0.2">
      <c r="A105" s="392" t="s">
        <v>278</v>
      </c>
      <c r="B105" s="392" t="s">
        <v>320</v>
      </c>
      <c r="C105" s="390" t="s">
        <v>280</v>
      </c>
      <c r="D105" s="392" t="s">
        <v>280</v>
      </c>
      <c r="E105" s="377">
        <v>13001</v>
      </c>
      <c r="F105" s="392" t="s">
        <v>321</v>
      </c>
      <c r="G105" s="377">
        <v>13401</v>
      </c>
      <c r="H105" s="518" t="s">
        <v>1169</v>
      </c>
      <c r="I105" s="518" t="s">
        <v>1169</v>
      </c>
      <c r="J105" s="518" t="s">
        <v>1169</v>
      </c>
      <c r="K105" s="518" t="s">
        <v>1169</v>
      </c>
      <c r="L105" s="518" t="s">
        <v>1169</v>
      </c>
    </row>
    <row r="106" spans="1:12" s="5" customFormat="1" ht="12.75" x14ac:dyDescent="0.2">
      <c r="A106" s="392" t="s">
        <v>278</v>
      </c>
      <c r="B106" s="392" t="s">
        <v>320</v>
      </c>
      <c r="C106" s="390" t="s">
        <v>280</v>
      </c>
      <c r="D106" s="392" t="s">
        <v>280</v>
      </c>
      <c r="E106" s="377">
        <v>13001</v>
      </c>
      <c r="F106" s="392" t="s">
        <v>322</v>
      </c>
      <c r="G106" s="377">
        <v>13402</v>
      </c>
      <c r="H106" s="518" t="s">
        <v>1169</v>
      </c>
      <c r="I106" s="518" t="s">
        <v>1169</v>
      </c>
      <c r="J106" s="518" t="s">
        <v>1169</v>
      </c>
      <c r="K106" s="518" t="s">
        <v>1169</v>
      </c>
      <c r="L106" s="518" t="s">
        <v>1169</v>
      </c>
    </row>
    <row r="107" spans="1:12" s="5" customFormat="1" ht="12.75" x14ac:dyDescent="0.2">
      <c r="A107" s="392" t="s">
        <v>278</v>
      </c>
      <c r="B107" s="392" t="s">
        <v>320</v>
      </c>
      <c r="C107" s="390" t="s">
        <v>280</v>
      </c>
      <c r="D107" s="392" t="s">
        <v>280</v>
      </c>
      <c r="E107" s="377">
        <v>13001</v>
      </c>
      <c r="F107" s="392" t="s">
        <v>323</v>
      </c>
      <c r="G107" s="377">
        <v>13403</v>
      </c>
      <c r="H107" s="518" t="s">
        <v>1169</v>
      </c>
      <c r="I107" s="518" t="s">
        <v>1169</v>
      </c>
      <c r="J107" s="518" t="s">
        <v>1169</v>
      </c>
      <c r="K107" s="518" t="s">
        <v>1169</v>
      </c>
      <c r="L107" s="518" t="s">
        <v>1169</v>
      </c>
    </row>
    <row r="108" spans="1:12" s="5" customFormat="1" ht="12.75" x14ac:dyDescent="0.2">
      <c r="A108" s="392" t="s">
        <v>278</v>
      </c>
      <c r="B108" s="392" t="s">
        <v>320</v>
      </c>
      <c r="C108" s="390" t="s">
        <v>280</v>
      </c>
      <c r="D108" s="392" t="s">
        <v>280</v>
      </c>
      <c r="E108" s="377">
        <v>13001</v>
      </c>
      <c r="F108" s="392" t="s">
        <v>324</v>
      </c>
      <c r="G108" s="377">
        <v>13404</v>
      </c>
      <c r="H108" s="512">
        <v>1</v>
      </c>
      <c r="I108" s="513">
        <v>0</v>
      </c>
      <c r="J108" s="513">
        <v>0</v>
      </c>
      <c r="K108" s="513">
        <v>0</v>
      </c>
      <c r="L108" s="513">
        <v>0</v>
      </c>
    </row>
    <row r="109" spans="1:12" s="5" customFormat="1" ht="12.75" x14ac:dyDescent="0.2">
      <c r="A109" s="392" t="s">
        <v>278</v>
      </c>
      <c r="B109" s="392" t="s">
        <v>325</v>
      </c>
      <c r="C109" s="390" t="s">
        <v>181</v>
      </c>
      <c r="D109" s="392" t="s">
        <v>325</v>
      </c>
      <c r="E109" s="377">
        <v>13501</v>
      </c>
      <c r="F109" s="193" t="s">
        <v>325</v>
      </c>
      <c r="G109" s="377">
        <v>13501</v>
      </c>
      <c r="H109" s="518" t="s">
        <v>1169</v>
      </c>
      <c r="I109" s="518" t="s">
        <v>1169</v>
      </c>
      <c r="J109" s="518" t="s">
        <v>1169</v>
      </c>
      <c r="K109" s="518" t="s">
        <v>1169</v>
      </c>
      <c r="L109" s="518" t="s">
        <v>1169</v>
      </c>
    </row>
    <row r="110" spans="1:12" s="5" customFormat="1" ht="12.75" x14ac:dyDescent="0.2">
      <c r="A110" s="392" t="s">
        <v>278</v>
      </c>
      <c r="B110" s="392" t="s">
        <v>326</v>
      </c>
      <c r="C110" s="390" t="s">
        <v>280</v>
      </c>
      <c r="D110" s="392" t="s">
        <v>280</v>
      </c>
      <c r="E110" s="377">
        <v>13001</v>
      </c>
      <c r="F110" s="392" t="s">
        <v>326</v>
      </c>
      <c r="G110" s="377">
        <v>13601</v>
      </c>
      <c r="H110" s="518" t="s">
        <v>1169</v>
      </c>
      <c r="I110" s="518" t="s">
        <v>1169</v>
      </c>
      <c r="J110" s="518" t="s">
        <v>1169</v>
      </c>
      <c r="K110" s="518" t="s">
        <v>1169</v>
      </c>
      <c r="L110" s="518" t="s">
        <v>1169</v>
      </c>
    </row>
    <row r="111" spans="1:12" s="5" customFormat="1" ht="12.75" x14ac:dyDescent="0.2">
      <c r="A111" s="392" t="s">
        <v>278</v>
      </c>
      <c r="B111" s="392" t="s">
        <v>326</v>
      </c>
      <c r="C111" s="390" t="s">
        <v>280</v>
      </c>
      <c r="D111" s="392" t="s">
        <v>280</v>
      </c>
      <c r="E111" s="377">
        <v>13001</v>
      </c>
      <c r="F111" s="392" t="s">
        <v>327</v>
      </c>
      <c r="G111" s="377">
        <v>13602</v>
      </c>
      <c r="H111" s="518" t="s">
        <v>1169</v>
      </c>
      <c r="I111" s="518" t="s">
        <v>1169</v>
      </c>
      <c r="J111" s="518" t="s">
        <v>1169</v>
      </c>
      <c r="K111" s="518" t="s">
        <v>1169</v>
      </c>
      <c r="L111" s="518" t="s">
        <v>1169</v>
      </c>
    </row>
    <row r="112" spans="1:12" s="5" customFormat="1" ht="12.75" x14ac:dyDescent="0.2">
      <c r="A112" s="392" t="s">
        <v>278</v>
      </c>
      <c r="B112" s="392" t="s">
        <v>326</v>
      </c>
      <c r="C112" s="390" t="s">
        <v>280</v>
      </c>
      <c r="D112" s="392" t="s">
        <v>280</v>
      </c>
      <c r="E112" s="377">
        <v>13001</v>
      </c>
      <c r="F112" s="392" t="s">
        <v>328</v>
      </c>
      <c r="G112" s="377">
        <v>13603</v>
      </c>
      <c r="H112" s="518" t="s">
        <v>1169</v>
      </c>
      <c r="I112" s="518" t="s">
        <v>1169</v>
      </c>
      <c r="J112" s="518" t="s">
        <v>1169</v>
      </c>
      <c r="K112" s="518" t="s">
        <v>1169</v>
      </c>
      <c r="L112" s="518" t="s">
        <v>1169</v>
      </c>
    </row>
    <row r="113" spans="1:12" s="5" customFormat="1" ht="12.75" x14ac:dyDescent="0.2">
      <c r="A113" s="392" t="s">
        <v>278</v>
      </c>
      <c r="B113" s="392" t="s">
        <v>326</v>
      </c>
      <c r="C113" s="390" t="s">
        <v>280</v>
      </c>
      <c r="D113" s="392" t="s">
        <v>280</v>
      </c>
      <c r="E113" s="377">
        <v>13001</v>
      </c>
      <c r="F113" s="392" t="s">
        <v>329</v>
      </c>
      <c r="G113" s="377">
        <v>13604</v>
      </c>
      <c r="H113" s="518" t="s">
        <v>1169</v>
      </c>
      <c r="I113" s="518" t="s">
        <v>1169</v>
      </c>
      <c r="J113" s="518" t="s">
        <v>1169</v>
      </c>
      <c r="K113" s="518" t="s">
        <v>1169</v>
      </c>
      <c r="L113" s="518" t="s">
        <v>1169</v>
      </c>
    </row>
    <row r="114" spans="1:12" s="5" customFormat="1" ht="12.75" x14ac:dyDescent="0.2">
      <c r="A114" s="392" t="s">
        <v>278</v>
      </c>
      <c r="B114" s="392" t="s">
        <v>326</v>
      </c>
      <c r="C114" s="390" t="s">
        <v>280</v>
      </c>
      <c r="D114" s="392" t="s">
        <v>280</v>
      </c>
      <c r="E114" s="377">
        <v>13001</v>
      </c>
      <c r="F114" s="392" t="s">
        <v>330</v>
      </c>
      <c r="G114" s="377">
        <v>13605</v>
      </c>
      <c r="H114" s="518" t="s">
        <v>1169</v>
      </c>
      <c r="I114" s="518" t="s">
        <v>1169</v>
      </c>
      <c r="J114" s="518" t="s">
        <v>1169</v>
      </c>
      <c r="K114" s="518" t="s">
        <v>1169</v>
      </c>
      <c r="L114" s="518" t="s">
        <v>1169</v>
      </c>
    </row>
    <row r="115" spans="1:12" s="5" customFormat="1" ht="12.75" x14ac:dyDescent="0.2">
      <c r="A115" s="392" t="s">
        <v>331</v>
      </c>
      <c r="B115" s="392" t="s">
        <v>332</v>
      </c>
      <c r="C115" s="390" t="s">
        <v>181</v>
      </c>
      <c r="D115" s="392" t="s">
        <v>332</v>
      </c>
      <c r="E115" s="377">
        <v>14101</v>
      </c>
      <c r="F115" s="392" t="s">
        <v>332</v>
      </c>
      <c r="G115" s="377">
        <v>14101</v>
      </c>
      <c r="H115" s="512">
        <v>2</v>
      </c>
      <c r="I115" s="513">
        <v>0</v>
      </c>
      <c r="J115" s="513">
        <v>0</v>
      </c>
      <c r="K115" s="513">
        <v>0</v>
      </c>
      <c r="L115" s="513">
        <v>0</v>
      </c>
    </row>
    <row r="116" spans="1:12" s="5" customFormat="1" ht="12.75" x14ac:dyDescent="0.2">
      <c r="A116" s="392" t="s">
        <v>333</v>
      </c>
      <c r="B116" s="392" t="s">
        <v>334</v>
      </c>
      <c r="C116" s="390" t="s">
        <v>181</v>
      </c>
      <c r="D116" s="392" t="s">
        <v>334</v>
      </c>
      <c r="E116" s="377">
        <v>15101</v>
      </c>
      <c r="F116" s="392" t="s">
        <v>334</v>
      </c>
      <c r="G116" s="377">
        <v>15101</v>
      </c>
      <c r="H116" s="512">
        <v>1</v>
      </c>
      <c r="I116" s="513">
        <v>0</v>
      </c>
      <c r="J116" s="513">
        <v>0</v>
      </c>
      <c r="K116" s="513">
        <v>0</v>
      </c>
      <c r="L116" s="513">
        <v>0</v>
      </c>
    </row>
    <row r="117" spans="1:12" s="5" customFormat="1" ht="12.75" x14ac:dyDescent="0.2">
      <c r="A117" s="392" t="s">
        <v>335</v>
      </c>
      <c r="B117" s="349" t="s">
        <v>336</v>
      </c>
      <c r="C117" s="390" t="s">
        <v>181</v>
      </c>
      <c r="D117" s="392" t="s">
        <v>337</v>
      </c>
      <c r="E117" s="377">
        <v>16101</v>
      </c>
      <c r="F117" s="392" t="s">
        <v>338</v>
      </c>
      <c r="G117" s="377">
        <v>16101</v>
      </c>
      <c r="H117" s="518" t="s">
        <v>1169</v>
      </c>
      <c r="I117" s="518" t="s">
        <v>1169</v>
      </c>
      <c r="J117" s="518" t="s">
        <v>1169</v>
      </c>
      <c r="K117" s="518" t="s">
        <v>1169</v>
      </c>
      <c r="L117" s="518" t="s">
        <v>1169</v>
      </c>
    </row>
    <row r="118" spans="1:12" s="5" customFormat="1" ht="12.75" x14ac:dyDescent="0.2">
      <c r="A118" s="392" t="s">
        <v>335</v>
      </c>
      <c r="B118" s="349" t="s">
        <v>336</v>
      </c>
      <c r="C118" s="390" t="s">
        <v>181</v>
      </c>
      <c r="D118" s="392" t="s">
        <v>337</v>
      </c>
      <c r="E118" s="377">
        <v>16101</v>
      </c>
      <c r="F118" s="392" t="s">
        <v>339</v>
      </c>
      <c r="G118" s="377">
        <v>16103</v>
      </c>
      <c r="H118" s="512">
        <v>1</v>
      </c>
      <c r="I118" s="513">
        <v>0</v>
      </c>
      <c r="J118" s="513">
        <v>0</v>
      </c>
      <c r="K118" s="513">
        <v>0</v>
      </c>
      <c r="L118" s="513">
        <v>0</v>
      </c>
    </row>
    <row r="119" spans="1:12" s="5" customFormat="1" ht="12.75" x14ac:dyDescent="0.2">
      <c r="A119" s="392" t="s">
        <v>335</v>
      </c>
      <c r="B119" s="349" t="s">
        <v>340</v>
      </c>
      <c r="C119" s="390" t="s">
        <v>181</v>
      </c>
      <c r="D119" s="387" t="s">
        <v>341</v>
      </c>
      <c r="E119" s="377">
        <v>16301</v>
      </c>
      <c r="F119" s="387" t="s">
        <v>341</v>
      </c>
      <c r="G119" s="377">
        <v>16301</v>
      </c>
      <c r="H119" s="518" t="s">
        <v>1169</v>
      </c>
      <c r="I119" s="518" t="s">
        <v>1169</v>
      </c>
      <c r="J119" s="518" t="s">
        <v>1169</v>
      </c>
      <c r="K119" s="518" t="s">
        <v>1169</v>
      </c>
      <c r="L119" s="518" t="s">
        <v>1169</v>
      </c>
    </row>
  </sheetData>
  <mergeCells count="1">
    <mergeCell ref="B1:L1"/>
  </mergeCells>
  <hyperlinks>
    <hyperlink ref="M1" location="INDICE!A1" display="INDICE" xr:uid="{00000000-0004-0000-4200-000000000000}"/>
    <hyperlink ref="M2" location="Matriz_Estadisticas!A1" display="ESTADÍSTICAS" xr:uid="{00000000-0004-0000-4200-000001000000}"/>
  </hyperlinks>
  <pageMargins left="0.7" right="0.7" top="0.75" bottom="0.75" header="0.3" footer="0.3"/>
  <pageSetup orientation="portrait" horizontalDpi="4294967293" verticalDpi="4294967293" r:id="rId1"/>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pageSetUpPr fitToPage="1"/>
  </sheetPr>
  <dimension ref="A1:C37"/>
  <sheetViews>
    <sheetView zoomScaleNormal="100" workbookViewId="0"/>
  </sheetViews>
  <sheetFormatPr baseColWidth="10" defaultColWidth="96.42578125" defaultRowHeight="12.75" x14ac:dyDescent="0.25"/>
  <cols>
    <col min="1" max="1" width="44.42578125" style="10" bestFit="1" customWidth="1"/>
    <col min="2" max="2" width="100.7109375" style="10" customWidth="1"/>
    <col min="3" max="3" width="7" style="10" bestFit="1" customWidth="1"/>
    <col min="4" max="16384" width="96.42578125" style="10"/>
  </cols>
  <sheetData>
    <row r="1" spans="1:3" ht="15" x14ac:dyDescent="0.25">
      <c r="A1" s="679" t="s">
        <v>401</v>
      </c>
      <c r="B1" s="679" t="s">
        <v>402</v>
      </c>
      <c r="C1" s="6" t="s">
        <v>144</v>
      </c>
    </row>
    <row r="2" spans="1:3" ht="15" customHeight="1" x14ac:dyDescent="0.25">
      <c r="A2" s="415" t="s">
        <v>8</v>
      </c>
      <c r="B2" s="414" t="s">
        <v>124</v>
      </c>
    </row>
    <row r="3" spans="1:3" ht="15" customHeight="1" x14ac:dyDescent="0.25">
      <c r="A3" s="415" t="s">
        <v>6</v>
      </c>
      <c r="B3" s="414" t="s">
        <v>122</v>
      </c>
    </row>
    <row r="4" spans="1:3" ht="15" customHeight="1" x14ac:dyDescent="0.25">
      <c r="A4" s="415" t="s">
        <v>370</v>
      </c>
      <c r="B4" s="414" t="s">
        <v>123</v>
      </c>
    </row>
    <row r="5" spans="1:3" ht="25.5" x14ac:dyDescent="0.25">
      <c r="A5" s="415" t="s">
        <v>11</v>
      </c>
      <c r="B5" s="414" t="s">
        <v>1170</v>
      </c>
    </row>
    <row r="6" spans="1:3" ht="15" customHeight="1" x14ac:dyDescent="0.25">
      <c r="A6" s="415" t="s">
        <v>145</v>
      </c>
      <c r="B6" s="414" t="s">
        <v>404</v>
      </c>
    </row>
    <row r="7" spans="1:3" ht="15" customHeight="1" x14ac:dyDescent="0.25">
      <c r="A7" s="415" t="s">
        <v>9</v>
      </c>
      <c r="B7" s="414" t="s">
        <v>405</v>
      </c>
    </row>
    <row r="8" spans="1:3" ht="15" customHeight="1" x14ac:dyDescent="0.25">
      <c r="A8" s="415" t="s">
        <v>371</v>
      </c>
      <c r="B8" s="414">
        <v>2018</v>
      </c>
    </row>
    <row r="9" spans="1:3" ht="15" customHeight="1" x14ac:dyDescent="0.25">
      <c r="A9" s="415" t="s">
        <v>372</v>
      </c>
      <c r="B9" s="414" t="s">
        <v>453</v>
      </c>
    </row>
    <row r="10" spans="1:3" ht="76.5" x14ac:dyDescent="0.25">
      <c r="A10" s="209" t="s">
        <v>373</v>
      </c>
      <c r="B10" s="296" t="s">
        <v>1171</v>
      </c>
    </row>
    <row r="11" spans="1:3" ht="15" customHeight="1" x14ac:dyDescent="0.25">
      <c r="A11" s="415" t="s">
        <v>374</v>
      </c>
      <c r="B11" s="414" t="s">
        <v>1030</v>
      </c>
    </row>
    <row r="12" spans="1:3" ht="15" customHeight="1" x14ac:dyDescent="0.25">
      <c r="A12" s="415" t="s">
        <v>375</v>
      </c>
      <c r="B12" s="414" t="s">
        <v>527</v>
      </c>
    </row>
    <row r="13" spans="1:3" ht="15" customHeight="1" x14ac:dyDescent="0.25">
      <c r="A13" s="415" t="s">
        <v>376</v>
      </c>
      <c r="B13" s="414" t="s">
        <v>527</v>
      </c>
    </row>
    <row r="14" spans="1:3" ht="15" customHeight="1" x14ac:dyDescent="0.25">
      <c r="A14" s="415" t="s">
        <v>146</v>
      </c>
      <c r="B14" s="414" t="s">
        <v>458</v>
      </c>
    </row>
    <row r="15" spans="1:3" ht="15" customHeight="1" x14ac:dyDescent="0.25">
      <c r="A15" s="415" t="s">
        <v>377</v>
      </c>
      <c r="B15" s="264">
        <v>43087</v>
      </c>
    </row>
    <row r="16" spans="1:3" ht="15" customHeight="1" x14ac:dyDescent="0.25">
      <c r="A16" s="415" t="s">
        <v>378</v>
      </c>
      <c r="B16" s="264">
        <v>43682</v>
      </c>
    </row>
    <row r="17" spans="1:2" ht="15" customHeight="1" x14ac:dyDescent="0.25">
      <c r="A17" s="415" t="s">
        <v>379</v>
      </c>
      <c r="B17" s="414" t="s">
        <v>1033</v>
      </c>
    </row>
    <row r="18" spans="1:2" ht="15" customHeight="1" x14ac:dyDescent="0.25">
      <c r="A18" s="415" t="s">
        <v>380</v>
      </c>
      <c r="B18" s="414" t="s">
        <v>1172</v>
      </c>
    </row>
    <row r="19" spans="1:2" ht="15" customHeight="1" x14ac:dyDescent="0.25">
      <c r="A19" s="415" t="s">
        <v>381</v>
      </c>
      <c r="B19" s="414" t="s">
        <v>1173</v>
      </c>
    </row>
    <row r="20" spans="1:2" ht="15" customHeight="1" x14ac:dyDescent="0.25">
      <c r="A20" s="415" t="s">
        <v>382</v>
      </c>
      <c r="B20" s="375" t="s">
        <v>462</v>
      </c>
    </row>
    <row r="21" spans="1:2" ht="15" customHeight="1" x14ac:dyDescent="0.25">
      <c r="A21" s="415" t="s">
        <v>385</v>
      </c>
      <c r="B21" s="407" t="s">
        <v>1174</v>
      </c>
    </row>
    <row r="22" spans="1:2" ht="15" customHeight="1" x14ac:dyDescent="0.25">
      <c r="A22" s="415" t="s">
        <v>386</v>
      </c>
      <c r="B22" s="407" t="s">
        <v>1175</v>
      </c>
    </row>
    <row r="23" spans="1:2" ht="15" customHeight="1" x14ac:dyDescent="0.25">
      <c r="A23" s="415" t="s">
        <v>418</v>
      </c>
      <c r="B23" s="610" t="s">
        <v>1176</v>
      </c>
    </row>
    <row r="24" spans="1:2" ht="15" customHeight="1" x14ac:dyDescent="0.25">
      <c r="A24" s="415" t="s">
        <v>387</v>
      </c>
      <c r="B24" s="407">
        <v>2018</v>
      </c>
    </row>
    <row r="25" spans="1:2" ht="15" customHeight="1" x14ac:dyDescent="0.25">
      <c r="A25" s="415" t="s">
        <v>388</v>
      </c>
      <c r="B25" s="407" t="s">
        <v>453</v>
      </c>
    </row>
    <row r="26" spans="1:2" x14ac:dyDescent="0.25">
      <c r="A26" s="415" t="s">
        <v>389</v>
      </c>
      <c r="B26" s="407" t="s">
        <v>1177</v>
      </c>
    </row>
    <row r="27" spans="1:2" ht="15" customHeight="1" x14ac:dyDescent="0.25">
      <c r="A27" s="415" t="s">
        <v>390</v>
      </c>
      <c r="B27" s="407" t="s">
        <v>1175</v>
      </c>
    </row>
    <row r="28" spans="1:2" ht="15" customHeight="1" x14ac:dyDescent="0.25">
      <c r="A28" s="415" t="s">
        <v>422</v>
      </c>
      <c r="B28" s="610" t="s">
        <v>1178</v>
      </c>
    </row>
    <row r="29" spans="1:2" ht="15" customHeight="1" x14ac:dyDescent="0.25">
      <c r="A29" s="415" t="s">
        <v>391</v>
      </c>
      <c r="B29" s="407">
        <v>2018</v>
      </c>
    </row>
    <row r="30" spans="1:2" ht="15" customHeight="1" x14ac:dyDescent="0.25">
      <c r="A30" s="415" t="s">
        <v>392</v>
      </c>
      <c r="B30" s="407" t="s">
        <v>453</v>
      </c>
    </row>
    <row r="31" spans="1:2" ht="15" customHeight="1" x14ac:dyDescent="0.25">
      <c r="A31" s="415" t="s">
        <v>393</v>
      </c>
      <c r="B31" s="407"/>
    </row>
    <row r="32" spans="1:2" ht="15" customHeight="1" x14ac:dyDescent="0.25">
      <c r="A32" s="415" t="s">
        <v>394</v>
      </c>
      <c r="B32" s="407"/>
    </row>
    <row r="33" spans="1:2" ht="15" customHeight="1" x14ac:dyDescent="0.25">
      <c r="A33" s="415" t="s">
        <v>423</v>
      </c>
      <c r="B33" s="435"/>
    </row>
    <row r="34" spans="1:2" ht="15" customHeight="1" x14ac:dyDescent="0.25">
      <c r="A34" s="415" t="s">
        <v>395</v>
      </c>
      <c r="B34" s="435"/>
    </row>
    <row r="35" spans="1:2" ht="15" customHeight="1" x14ac:dyDescent="0.25">
      <c r="A35" s="415" t="s">
        <v>396</v>
      </c>
      <c r="B35" s="435"/>
    </row>
    <row r="36" spans="1:2" ht="15" customHeight="1" x14ac:dyDescent="0.25">
      <c r="A36" s="415" t="s">
        <v>383</v>
      </c>
      <c r="B36" s="435" t="s">
        <v>1179</v>
      </c>
    </row>
    <row r="37" spans="1:2" ht="15" customHeight="1" x14ac:dyDescent="0.25">
      <c r="A37" s="415" t="s">
        <v>384</v>
      </c>
      <c r="B37" s="435" t="s">
        <v>468</v>
      </c>
    </row>
  </sheetData>
  <hyperlinks>
    <hyperlink ref="C1" location="INDICE!A1" display="INDICE" xr:uid="{00000000-0004-0000-4300-000000000000}"/>
  </hyperlinks>
  <pageMargins left="0.7" right="0.7" top="0.75" bottom="0.75" header="0.3" footer="0.3"/>
  <pageSetup scale="71" fitToHeight="0" orientation="portrait" horizontalDpi="4294967293" verticalDpi="4294967293" r:id="rId1"/>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dimension ref="A1:K119"/>
  <sheetViews>
    <sheetView workbookViewId="0">
      <pane ySplit="2" topLeftCell="A3" activePane="bottomLeft" state="frozen"/>
      <selection activeCell="A16" sqref="A16"/>
      <selection pane="bottomLeft"/>
    </sheetView>
  </sheetViews>
  <sheetFormatPr baseColWidth="10" defaultColWidth="11.42578125" defaultRowHeight="15" x14ac:dyDescent="0.25"/>
  <cols>
    <col min="1" max="1" width="17.28515625" bestFit="1" customWidth="1"/>
    <col min="2" max="2" width="22.140625" style="402" bestFit="1" customWidth="1"/>
    <col min="3" max="3" width="16.140625" style="402" bestFit="1" customWidth="1"/>
    <col min="4" max="4" width="38.5703125" bestFit="1" customWidth="1"/>
    <col min="5" max="5" width="11.5703125" bestFit="1" customWidth="1"/>
    <col min="6" max="6" width="19" bestFit="1" customWidth="1"/>
    <col min="7" max="7" width="6" bestFit="1" customWidth="1"/>
    <col min="8" max="8" width="34.140625" customWidth="1"/>
    <col min="9" max="9" width="32.7109375" bestFit="1" customWidth="1"/>
    <col min="10" max="10" width="47.85546875" bestFit="1" customWidth="1"/>
    <col min="11" max="11" width="13.140625" bestFit="1" customWidth="1"/>
  </cols>
  <sheetData>
    <row r="1" spans="1:11" x14ac:dyDescent="0.25">
      <c r="A1" s="139" t="s">
        <v>124</v>
      </c>
      <c r="B1" s="734" t="s">
        <v>1180</v>
      </c>
      <c r="C1" s="735"/>
      <c r="D1" s="735"/>
      <c r="E1" s="735"/>
      <c r="F1" s="735"/>
      <c r="G1" s="735"/>
      <c r="H1" s="735"/>
      <c r="I1" s="735"/>
      <c r="J1" s="736"/>
      <c r="K1" s="6" t="s">
        <v>144</v>
      </c>
    </row>
    <row r="2" spans="1:11" ht="60" x14ac:dyDescent="0.25">
      <c r="A2" s="255" t="s">
        <v>174</v>
      </c>
      <c r="B2" s="255" t="s">
        <v>175</v>
      </c>
      <c r="C2" s="255" t="s">
        <v>176</v>
      </c>
      <c r="D2" s="255" t="s">
        <v>177</v>
      </c>
      <c r="E2" s="255" t="s">
        <v>178</v>
      </c>
      <c r="F2" s="255" t="s">
        <v>14</v>
      </c>
      <c r="G2" s="255" t="s">
        <v>470</v>
      </c>
      <c r="H2" s="649" t="s">
        <v>1181</v>
      </c>
      <c r="I2" s="255" t="s">
        <v>1182</v>
      </c>
      <c r="J2" s="649" t="s">
        <v>1183</v>
      </c>
      <c r="K2" s="6" t="s">
        <v>432</v>
      </c>
    </row>
    <row r="3" spans="1:11" s="5" customFormat="1" ht="12.75" x14ac:dyDescent="0.2">
      <c r="A3" s="392" t="s">
        <v>179</v>
      </c>
      <c r="B3" s="392" t="s">
        <v>180</v>
      </c>
      <c r="C3" s="390" t="s">
        <v>181</v>
      </c>
      <c r="D3" s="392" t="s">
        <v>182</v>
      </c>
      <c r="E3" s="377">
        <v>1001</v>
      </c>
      <c r="F3" s="392" t="s">
        <v>180</v>
      </c>
      <c r="G3" s="377">
        <v>1101</v>
      </c>
      <c r="H3" s="133">
        <v>25212020</v>
      </c>
      <c r="I3" s="133">
        <v>870888801</v>
      </c>
      <c r="J3" s="172">
        <f t="shared" ref="J3:J21" si="0">(H3/I3)*100</f>
        <v>2.894975796112</v>
      </c>
    </row>
    <row r="4" spans="1:11" s="5" customFormat="1" ht="12.75" x14ac:dyDescent="0.2">
      <c r="A4" s="392" t="s">
        <v>179</v>
      </c>
      <c r="B4" s="392" t="s">
        <v>180</v>
      </c>
      <c r="C4" s="390" t="s">
        <v>181</v>
      </c>
      <c r="D4" s="392" t="s">
        <v>182</v>
      </c>
      <c r="E4" s="377">
        <v>1001</v>
      </c>
      <c r="F4" s="392" t="s">
        <v>183</v>
      </c>
      <c r="G4" s="377">
        <v>1107</v>
      </c>
      <c r="H4" s="133">
        <v>0</v>
      </c>
      <c r="I4" s="133">
        <v>649528217</v>
      </c>
      <c r="J4" s="172">
        <f t="shared" si="0"/>
        <v>0</v>
      </c>
    </row>
    <row r="5" spans="1:11" s="5" customFormat="1" ht="12.75" x14ac:dyDescent="0.2">
      <c r="A5" s="392" t="s">
        <v>184</v>
      </c>
      <c r="B5" s="392" t="s">
        <v>184</v>
      </c>
      <c r="C5" s="390" t="s">
        <v>181</v>
      </c>
      <c r="D5" s="392" t="s">
        <v>184</v>
      </c>
      <c r="E5" s="377">
        <v>2101</v>
      </c>
      <c r="F5" s="392" t="s">
        <v>184</v>
      </c>
      <c r="G5" s="377">
        <v>2101</v>
      </c>
      <c r="H5" s="133">
        <v>35531064</v>
      </c>
      <c r="I5" s="133">
        <v>1059582871</v>
      </c>
      <c r="J5" s="172">
        <f t="shared" si="0"/>
        <v>3.3533067561262979</v>
      </c>
    </row>
    <row r="6" spans="1:11" s="5" customFormat="1" ht="12.75" x14ac:dyDescent="0.2">
      <c r="A6" s="392" t="s">
        <v>184</v>
      </c>
      <c r="B6" s="392" t="s">
        <v>185</v>
      </c>
      <c r="C6" s="390" t="s">
        <v>181</v>
      </c>
      <c r="D6" s="392" t="s">
        <v>186</v>
      </c>
      <c r="E6" s="377">
        <v>2201</v>
      </c>
      <c r="F6" s="392" t="s">
        <v>186</v>
      </c>
      <c r="G6" s="377">
        <v>2201</v>
      </c>
      <c r="H6" s="133">
        <v>0</v>
      </c>
      <c r="I6" s="133">
        <v>998038012</v>
      </c>
      <c r="J6" s="172">
        <f t="shared" si="0"/>
        <v>0</v>
      </c>
    </row>
    <row r="7" spans="1:11" s="5" customFormat="1" ht="12.75" x14ac:dyDescent="0.2">
      <c r="A7" s="392" t="s">
        <v>187</v>
      </c>
      <c r="B7" s="392" t="s">
        <v>188</v>
      </c>
      <c r="C7" s="390" t="s">
        <v>181</v>
      </c>
      <c r="D7" s="392" t="s">
        <v>189</v>
      </c>
      <c r="E7" s="377">
        <v>3001</v>
      </c>
      <c r="F7" s="392" t="s">
        <v>188</v>
      </c>
      <c r="G7" s="377">
        <v>3101</v>
      </c>
      <c r="H7" s="133">
        <v>2072341</v>
      </c>
      <c r="I7" s="133">
        <v>751385926</v>
      </c>
      <c r="J7" s="172">
        <f t="shared" si="0"/>
        <v>0.27580247756730009</v>
      </c>
    </row>
    <row r="8" spans="1:11" s="5" customFormat="1" ht="12.75" x14ac:dyDescent="0.2">
      <c r="A8" s="392" t="s">
        <v>187</v>
      </c>
      <c r="B8" s="392" t="s">
        <v>188</v>
      </c>
      <c r="C8" s="390" t="s">
        <v>181</v>
      </c>
      <c r="D8" s="392" t="s">
        <v>189</v>
      </c>
      <c r="E8" s="377">
        <v>3001</v>
      </c>
      <c r="F8" s="392" t="s">
        <v>190</v>
      </c>
      <c r="G8" s="377">
        <v>3103</v>
      </c>
      <c r="H8" s="133">
        <v>0</v>
      </c>
      <c r="I8" s="133">
        <v>57095737</v>
      </c>
      <c r="J8" s="172">
        <f t="shared" si="0"/>
        <v>0</v>
      </c>
    </row>
    <row r="9" spans="1:11" s="5" customFormat="1" ht="12.75" x14ac:dyDescent="0.2">
      <c r="A9" s="392" t="s">
        <v>187</v>
      </c>
      <c r="B9" s="387" t="s">
        <v>191</v>
      </c>
      <c r="C9" s="390" t="s">
        <v>181</v>
      </c>
      <c r="D9" s="387" t="s">
        <v>192</v>
      </c>
      <c r="E9" s="377">
        <v>3301</v>
      </c>
      <c r="F9" s="387" t="s">
        <v>192</v>
      </c>
      <c r="G9" s="377">
        <v>3301</v>
      </c>
      <c r="H9" s="133">
        <v>0</v>
      </c>
      <c r="I9" s="133">
        <v>126408566</v>
      </c>
      <c r="J9" s="172">
        <f t="shared" si="0"/>
        <v>0</v>
      </c>
    </row>
    <row r="10" spans="1:11" s="5" customFormat="1" ht="12.75" x14ac:dyDescent="0.2">
      <c r="A10" s="392" t="s">
        <v>193</v>
      </c>
      <c r="B10" s="392" t="s">
        <v>194</v>
      </c>
      <c r="C10" s="390" t="s">
        <v>181</v>
      </c>
      <c r="D10" s="392" t="s">
        <v>195</v>
      </c>
      <c r="E10" s="377">
        <v>4001</v>
      </c>
      <c r="F10" s="392" t="s">
        <v>196</v>
      </c>
      <c r="G10" s="377">
        <v>4101</v>
      </c>
      <c r="H10" s="133">
        <v>5803971</v>
      </c>
      <c r="I10" s="133">
        <v>687125071</v>
      </c>
      <c r="J10" s="172">
        <f t="shared" si="0"/>
        <v>0.84467460800888172</v>
      </c>
    </row>
    <row r="11" spans="1:11" s="5" customFormat="1" ht="12.75" x14ac:dyDescent="0.2">
      <c r="A11" s="392" t="s">
        <v>193</v>
      </c>
      <c r="B11" s="392" t="s">
        <v>194</v>
      </c>
      <c r="C11" s="390" t="s">
        <v>181</v>
      </c>
      <c r="D11" s="392" t="s">
        <v>195</v>
      </c>
      <c r="E11" s="377">
        <v>4001</v>
      </c>
      <c r="F11" s="392" t="s">
        <v>193</v>
      </c>
      <c r="G11" s="377">
        <v>4102</v>
      </c>
      <c r="H11" s="133">
        <v>1274857</v>
      </c>
      <c r="I11" s="133">
        <v>587085138</v>
      </c>
      <c r="J11" s="172">
        <f t="shared" si="0"/>
        <v>0.21715027642208853</v>
      </c>
    </row>
    <row r="12" spans="1:11" s="5" customFormat="1" ht="12.75" x14ac:dyDescent="0.2">
      <c r="A12" s="392" t="s">
        <v>193</v>
      </c>
      <c r="B12" s="392" t="s">
        <v>197</v>
      </c>
      <c r="C12" s="390" t="s">
        <v>181</v>
      </c>
      <c r="D12" s="392" t="s">
        <v>198</v>
      </c>
      <c r="E12" s="377">
        <v>4301</v>
      </c>
      <c r="F12" s="193" t="s">
        <v>198</v>
      </c>
      <c r="G12" s="377">
        <v>4301</v>
      </c>
      <c r="H12" s="133">
        <v>941993</v>
      </c>
      <c r="I12" s="133">
        <v>734827842</v>
      </c>
      <c r="J12" s="172">
        <f t="shared" si="0"/>
        <v>0.12819233923365686</v>
      </c>
    </row>
    <row r="13" spans="1:11" s="5" customFormat="1" ht="12.75" x14ac:dyDescent="0.2">
      <c r="A13" s="392" t="s">
        <v>199</v>
      </c>
      <c r="B13" s="392" t="s">
        <v>199</v>
      </c>
      <c r="C13" s="390" t="s">
        <v>200</v>
      </c>
      <c r="D13" s="392" t="s">
        <v>200</v>
      </c>
      <c r="E13" s="377">
        <v>5001</v>
      </c>
      <c r="F13" s="392" t="s">
        <v>199</v>
      </c>
      <c r="G13" s="377">
        <v>5101</v>
      </c>
      <c r="H13" s="133">
        <v>43575226</v>
      </c>
      <c r="I13" s="133">
        <v>462752529</v>
      </c>
      <c r="J13" s="172">
        <f t="shared" si="0"/>
        <v>9.416528980223033</v>
      </c>
    </row>
    <row r="14" spans="1:11" s="5" customFormat="1" ht="12.75" x14ac:dyDescent="0.2">
      <c r="A14" s="392" t="s">
        <v>199</v>
      </c>
      <c r="B14" s="392" t="s">
        <v>199</v>
      </c>
      <c r="C14" s="390" t="s">
        <v>200</v>
      </c>
      <c r="D14" s="392" t="s">
        <v>200</v>
      </c>
      <c r="E14" s="377">
        <v>5001</v>
      </c>
      <c r="F14" s="392" t="s">
        <v>201</v>
      </c>
      <c r="G14" s="377">
        <v>5102</v>
      </c>
      <c r="H14" s="133">
        <v>0</v>
      </c>
      <c r="I14" s="133">
        <v>53229559</v>
      </c>
      <c r="J14" s="172">
        <f t="shared" si="0"/>
        <v>0</v>
      </c>
    </row>
    <row r="15" spans="1:11" s="5" customFormat="1" ht="12.75" x14ac:dyDescent="0.2">
      <c r="A15" s="392" t="s">
        <v>199</v>
      </c>
      <c r="B15" s="392" t="s">
        <v>199</v>
      </c>
      <c r="C15" s="390" t="s">
        <v>200</v>
      </c>
      <c r="D15" s="392" t="s">
        <v>200</v>
      </c>
      <c r="E15" s="377">
        <v>5001</v>
      </c>
      <c r="F15" s="392" t="s">
        <v>202</v>
      </c>
      <c r="G15" s="377">
        <v>5103</v>
      </c>
      <c r="H15" s="133">
        <v>0</v>
      </c>
      <c r="I15" s="133">
        <v>195689784</v>
      </c>
      <c r="J15" s="172">
        <f t="shared" si="0"/>
        <v>0</v>
      </c>
    </row>
    <row r="16" spans="1:11" s="5" customFormat="1" ht="12.75" x14ac:dyDescent="0.2">
      <c r="A16" s="392" t="s">
        <v>199</v>
      </c>
      <c r="B16" s="392" t="s">
        <v>199</v>
      </c>
      <c r="C16" s="390" t="s">
        <v>200</v>
      </c>
      <c r="D16" s="392" t="s">
        <v>200</v>
      </c>
      <c r="E16" s="377">
        <v>5001</v>
      </c>
      <c r="F16" s="392" t="s">
        <v>203</v>
      </c>
      <c r="G16" s="377">
        <v>5105</v>
      </c>
      <c r="H16" s="133">
        <v>0</v>
      </c>
      <c r="I16" s="133">
        <v>71868675</v>
      </c>
      <c r="J16" s="172">
        <f t="shared" si="0"/>
        <v>0</v>
      </c>
    </row>
    <row r="17" spans="1:10" s="5" customFormat="1" ht="12.75" x14ac:dyDescent="0.2">
      <c r="A17" s="392" t="s">
        <v>199</v>
      </c>
      <c r="B17" s="392" t="s">
        <v>199</v>
      </c>
      <c r="C17" s="390" t="s">
        <v>200</v>
      </c>
      <c r="D17" s="392" t="s">
        <v>200</v>
      </c>
      <c r="E17" s="377">
        <v>5001</v>
      </c>
      <c r="F17" s="392" t="s">
        <v>204</v>
      </c>
      <c r="G17" s="377">
        <v>5107</v>
      </c>
      <c r="H17" s="133">
        <v>0</v>
      </c>
      <c r="I17" s="133">
        <v>68440483</v>
      </c>
      <c r="J17" s="172">
        <f t="shared" si="0"/>
        <v>0</v>
      </c>
    </row>
    <row r="18" spans="1:10" s="5" customFormat="1" ht="12.75" x14ac:dyDescent="0.2">
      <c r="A18" s="392" t="s">
        <v>199</v>
      </c>
      <c r="B18" s="392" t="s">
        <v>199</v>
      </c>
      <c r="C18" s="390" t="s">
        <v>200</v>
      </c>
      <c r="D18" s="392" t="s">
        <v>200</v>
      </c>
      <c r="E18" s="377">
        <v>5001</v>
      </c>
      <c r="F18" s="392" t="s">
        <v>205</v>
      </c>
      <c r="G18" s="377">
        <v>5109</v>
      </c>
      <c r="H18" s="133">
        <v>66309841</v>
      </c>
      <c r="I18" s="133">
        <v>370225362</v>
      </c>
      <c r="J18" s="172">
        <f t="shared" si="0"/>
        <v>17.910669501891121</v>
      </c>
    </row>
    <row r="19" spans="1:10" s="5" customFormat="1" ht="12.75" x14ac:dyDescent="0.2">
      <c r="A19" s="392" t="s">
        <v>199</v>
      </c>
      <c r="B19" s="387" t="s">
        <v>206</v>
      </c>
      <c r="C19" s="390" t="s">
        <v>181</v>
      </c>
      <c r="D19" s="387" t="s">
        <v>207</v>
      </c>
      <c r="E19" s="377">
        <v>5301</v>
      </c>
      <c r="F19" s="194" t="s">
        <v>206</v>
      </c>
      <c r="G19" s="377">
        <v>5301</v>
      </c>
      <c r="H19" s="133">
        <v>0</v>
      </c>
      <c r="I19" s="133">
        <v>64749071</v>
      </c>
      <c r="J19" s="172">
        <f t="shared" si="0"/>
        <v>0</v>
      </c>
    </row>
    <row r="20" spans="1:10" s="5" customFormat="1" ht="12.75" x14ac:dyDescent="0.2">
      <c r="A20" s="392" t="s">
        <v>199</v>
      </c>
      <c r="B20" s="387" t="s">
        <v>206</v>
      </c>
      <c r="C20" s="390" t="s">
        <v>181</v>
      </c>
      <c r="D20" s="387" t="s">
        <v>207</v>
      </c>
      <c r="E20" s="377">
        <v>5301</v>
      </c>
      <c r="F20" s="194" t="s">
        <v>208</v>
      </c>
      <c r="G20" s="377">
        <v>5304</v>
      </c>
      <c r="H20" s="133">
        <v>0</v>
      </c>
      <c r="I20" s="133">
        <v>14442929</v>
      </c>
      <c r="J20" s="172">
        <f t="shared" si="0"/>
        <v>0</v>
      </c>
    </row>
    <row r="21" spans="1:10" s="5" customFormat="1" ht="12.75" x14ac:dyDescent="0.2">
      <c r="A21" s="392" t="s">
        <v>199</v>
      </c>
      <c r="B21" s="387" t="s">
        <v>209</v>
      </c>
      <c r="C21" s="390" t="s">
        <v>181</v>
      </c>
      <c r="D21" s="387" t="s">
        <v>210</v>
      </c>
      <c r="E21" s="377">
        <v>5501</v>
      </c>
      <c r="F21" s="194" t="s">
        <v>209</v>
      </c>
      <c r="G21" s="377">
        <v>5501</v>
      </c>
      <c r="H21" s="133">
        <v>192089</v>
      </c>
      <c r="I21" s="133">
        <v>180836126</v>
      </c>
      <c r="J21" s="172">
        <f t="shared" si="0"/>
        <v>0.10622269136643636</v>
      </c>
    </row>
    <row r="22" spans="1:10" s="5" customFormat="1" ht="12.75" x14ac:dyDescent="0.2">
      <c r="A22" s="392" t="s">
        <v>199</v>
      </c>
      <c r="B22" s="387" t="s">
        <v>209</v>
      </c>
      <c r="C22" s="390" t="s">
        <v>181</v>
      </c>
      <c r="D22" s="387" t="s">
        <v>210</v>
      </c>
      <c r="E22" s="377">
        <v>5501</v>
      </c>
      <c r="F22" s="194" t="s">
        <v>211</v>
      </c>
      <c r="G22" s="377">
        <v>5502</v>
      </c>
      <c r="H22" s="133">
        <v>0</v>
      </c>
      <c r="I22" s="133">
        <v>0</v>
      </c>
      <c r="J22" s="172">
        <v>0</v>
      </c>
    </row>
    <row r="23" spans="1:10" s="5" customFormat="1" ht="12.75" x14ac:dyDescent="0.2">
      <c r="A23" s="392" t="s">
        <v>199</v>
      </c>
      <c r="B23" s="387" t="s">
        <v>209</v>
      </c>
      <c r="C23" s="390" t="s">
        <v>181</v>
      </c>
      <c r="D23" s="387" t="s">
        <v>210</v>
      </c>
      <c r="E23" s="377">
        <v>5501</v>
      </c>
      <c r="F23" s="194" t="s">
        <v>212</v>
      </c>
      <c r="G23" s="377">
        <v>5503</v>
      </c>
      <c r="H23" s="133">
        <v>0</v>
      </c>
      <c r="I23" s="133">
        <v>20157930</v>
      </c>
      <c r="J23" s="172">
        <f t="shared" ref="J23:J79" si="1">(H23/I23)*100</f>
        <v>0</v>
      </c>
    </row>
    <row r="24" spans="1:10" s="5" customFormat="1" ht="12.75" x14ac:dyDescent="0.2">
      <c r="A24" s="392" t="s">
        <v>199</v>
      </c>
      <c r="B24" s="387" t="s">
        <v>209</v>
      </c>
      <c r="C24" s="390" t="s">
        <v>181</v>
      </c>
      <c r="D24" s="387" t="s">
        <v>210</v>
      </c>
      <c r="E24" s="377">
        <v>5501</v>
      </c>
      <c r="F24" s="194" t="s">
        <v>213</v>
      </c>
      <c r="G24" s="377">
        <v>5504</v>
      </c>
      <c r="H24" s="133">
        <v>0</v>
      </c>
      <c r="I24" s="133">
        <v>58325442</v>
      </c>
      <c r="J24" s="172">
        <f t="shared" si="1"/>
        <v>0</v>
      </c>
    </row>
    <row r="25" spans="1:10" s="5" customFormat="1" ht="12.75" x14ac:dyDescent="0.2">
      <c r="A25" s="392" t="s">
        <v>199</v>
      </c>
      <c r="B25" s="392" t="s">
        <v>214</v>
      </c>
      <c r="C25" s="390" t="s">
        <v>181</v>
      </c>
      <c r="D25" s="392" t="s">
        <v>215</v>
      </c>
      <c r="E25" s="377">
        <v>5601</v>
      </c>
      <c r="F25" s="193" t="s">
        <v>214</v>
      </c>
      <c r="G25" s="377">
        <v>5601</v>
      </c>
      <c r="H25" s="133">
        <v>0</v>
      </c>
      <c r="I25" s="133">
        <v>854220942</v>
      </c>
      <c r="J25" s="172">
        <f t="shared" si="1"/>
        <v>0</v>
      </c>
    </row>
    <row r="26" spans="1:10" s="5" customFormat="1" ht="12.75" x14ac:dyDescent="0.2">
      <c r="A26" s="392" t="s">
        <v>199</v>
      </c>
      <c r="B26" s="392" t="s">
        <v>214</v>
      </c>
      <c r="C26" s="390" t="s">
        <v>181</v>
      </c>
      <c r="D26" s="392" t="s">
        <v>215</v>
      </c>
      <c r="E26" s="377">
        <v>5601</v>
      </c>
      <c r="F26" s="193" t="s">
        <v>216</v>
      </c>
      <c r="G26" s="377">
        <v>5603</v>
      </c>
      <c r="H26" s="133">
        <v>1186134</v>
      </c>
      <c r="I26" s="133">
        <v>35295696</v>
      </c>
      <c r="J26" s="172">
        <f t="shared" si="1"/>
        <v>3.360562715635357</v>
      </c>
    </row>
    <row r="27" spans="1:10" s="5" customFormat="1" ht="12.75" x14ac:dyDescent="0.2">
      <c r="A27" s="392" t="s">
        <v>199</v>
      </c>
      <c r="B27" s="392" t="s">
        <v>214</v>
      </c>
      <c r="C27" s="390" t="s">
        <v>181</v>
      </c>
      <c r="D27" s="392" t="s">
        <v>215</v>
      </c>
      <c r="E27" s="377">
        <v>5601</v>
      </c>
      <c r="F27" s="193" t="s">
        <v>217</v>
      </c>
      <c r="G27" s="377">
        <v>5606</v>
      </c>
      <c r="H27" s="133">
        <v>0</v>
      </c>
      <c r="I27" s="133">
        <v>18047007</v>
      </c>
      <c r="J27" s="172">
        <f t="shared" si="1"/>
        <v>0</v>
      </c>
    </row>
    <row r="28" spans="1:10" s="5" customFormat="1" ht="12.75" x14ac:dyDescent="0.2">
      <c r="A28" s="392" t="s">
        <v>199</v>
      </c>
      <c r="B28" s="387" t="s">
        <v>218</v>
      </c>
      <c r="C28" s="390" t="s">
        <v>181</v>
      </c>
      <c r="D28" s="387" t="s">
        <v>219</v>
      </c>
      <c r="E28" s="377">
        <v>5701</v>
      </c>
      <c r="F28" s="194" t="s">
        <v>219</v>
      </c>
      <c r="G28" s="377">
        <v>5701</v>
      </c>
      <c r="H28" s="133">
        <v>14499584</v>
      </c>
      <c r="I28" s="133">
        <v>114528820</v>
      </c>
      <c r="J28" s="172">
        <f t="shared" si="1"/>
        <v>12.660205527307451</v>
      </c>
    </row>
    <row r="29" spans="1:10" s="5" customFormat="1" ht="12.75" x14ac:dyDescent="0.2">
      <c r="A29" s="392" t="s">
        <v>199</v>
      </c>
      <c r="B29" s="392" t="s">
        <v>220</v>
      </c>
      <c r="C29" s="390" t="s">
        <v>200</v>
      </c>
      <c r="D29" s="392" t="s">
        <v>200</v>
      </c>
      <c r="E29" s="377">
        <v>5001</v>
      </c>
      <c r="F29" s="392" t="s">
        <v>221</v>
      </c>
      <c r="G29" s="377">
        <v>5801</v>
      </c>
      <c r="H29" s="133">
        <v>0</v>
      </c>
      <c r="I29" s="133">
        <v>116423008</v>
      </c>
      <c r="J29" s="172">
        <f t="shared" si="1"/>
        <v>0</v>
      </c>
    </row>
    <row r="30" spans="1:10" s="5" customFormat="1" ht="12.75" x14ac:dyDescent="0.2">
      <c r="A30" s="392" t="s">
        <v>199</v>
      </c>
      <c r="B30" s="392" t="s">
        <v>220</v>
      </c>
      <c r="C30" s="390" t="s">
        <v>200</v>
      </c>
      <c r="D30" s="392" t="s">
        <v>200</v>
      </c>
      <c r="E30" s="377">
        <v>5001</v>
      </c>
      <c r="F30" s="392" t="s">
        <v>222</v>
      </c>
      <c r="G30" s="377">
        <v>5802</v>
      </c>
      <c r="H30" s="133">
        <v>0</v>
      </c>
      <c r="I30" s="133">
        <v>70759617</v>
      </c>
      <c r="J30" s="172">
        <f t="shared" si="1"/>
        <v>0</v>
      </c>
    </row>
    <row r="31" spans="1:10" s="5" customFormat="1" ht="12.75" x14ac:dyDescent="0.2">
      <c r="A31" s="392" t="s">
        <v>199</v>
      </c>
      <c r="B31" s="392" t="s">
        <v>220</v>
      </c>
      <c r="C31" s="390" t="s">
        <v>200</v>
      </c>
      <c r="D31" s="392" t="s">
        <v>200</v>
      </c>
      <c r="E31" s="377">
        <v>5001</v>
      </c>
      <c r="F31" s="392" t="s">
        <v>223</v>
      </c>
      <c r="G31" s="377">
        <v>5803</v>
      </c>
      <c r="H31" s="133">
        <v>0</v>
      </c>
      <c r="I31" s="133">
        <v>54777270</v>
      </c>
      <c r="J31" s="172">
        <f t="shared" si="1"/>
        <v>0</v>
      </c>
    </row>
    <row r="32" spans="1:10" s="5" customFormat="1" ht="12.75" x14ac:dyDescent="0.2">
      <c r="A32" s="392" t="s">
        <v>199</v>
      </c>
      <c r="B32" s="392" t="s">
        <v>220</v>
      </c>
      <c r="C32" s="390" t="s">
        <v>200</v>
      </c>
      <c r="D32" s="392" t="s">
        <v>200</v>
      </c>
      <c r="E32" s="377">
        <v>5001</v>
      </c>
      <c r="F32" s="392" t="s">
        <v>224</v>
      </c>
      <c r="G32" s="377">
        <v>5804</v>
      </c>
      <c r="H32" s="133">
        <v>0</v>
      </c>
      <c r="I32" s="133">
        <v>55048747</v>
      </c>
      <c r="J32" s="172">
        <f t="shared" si="1"/>
        <v>0</v>
      </c>
    </row>
    <row r="33" spans="1:10" s="5" customFormat="1" ht="12.75" x14ac:dyDescent="0.2">
      <c r="A33" s="392" t="s">
        <v>225</v>
      </c>
      <c r="B33" s="392" t="s">
        <v>226</v>
      </c>
      <c r="C33" s="390" t="s">
        <v>181</v>
      </c>
      <c r="D33" s="392" t="s">
        <v>227</v>
      </c>
      <c r="E33" s="377">
        <v>6001</v>
      </c>
      <c r="F33" s="392" t="s">
        <v>228</v>
      </c>
      <c r="G33" s="377">
        <v>6101</v>
      </c>
      <c r="H33" s="133">
        <v>11604022</v>
      </c>
      <c r="I33" s="133">
        <v>397119203</v>
      </c>
      <c r="J33" s="172">
        <f t="shared" si="1"/>
        <v>2.9220500827808116</v>
      </c>
    </row>
    <row r="34" spans="1:10" s="5" customFormat="1" ht="12.75" x14ac:dyDescent="0.2">
      <c r="A34" s="392" t="s">
        <v>225</v>
      </c>
      <c r="B34" s="392" t="s">
        <v>226</v>
      </c>
      <c r="C34" s="390" t="s">
        <v>181</v>
      </c>
      <c r="D34" s="392" t="s">
        <v>227</v>
      </c>
      <c r="E34" s="377">
        <v>6001</v>
      </c>
      <c r="F34" s="392" t="s">
        <v>229</v>
      </c>
      <c r="G34" s="377">
        <v>6108</v>
      </c>
      <c r="H34" s="133">
        <v>0</v>
      </c>
      <c r="I34" s="133">
        <v>119082957</v>
      </c>
      <c r="J34" s="172">
        <f t="shared" si="1"/>
        <v>0</v>
      </c>
    </row>
    <row r="35" spans="1:10" s="5" customFormat="1" ht="12.75" x14ac:dyDescent="0.2">
      <c r="A35" s="392" t="s">
        <v>225</v>
      </c>
      <c r="B35" s="387" t="s">
        <v>226</v>
      </c>
      <c r="C35" s="390" t="s">
        <v>181</v>
      </c>
      <c r="D35" s="387" t="s">
        <v>230</v>
      </c>
      <c r="E35" s="377">
        <v>6115</v>
      </c>
      <c r="F35" s="387" t="s">
        <v>230</v>
      </c>
      <c r="G35" s="377">
        <v>6115</v>
      </c>
      <c r="H35" s="133">
        <v>0</v>
      </c>
      <c r="I35" s="133">
        <v>164430845</v>
      </c>
      <c r="J35" s="172">
        <f t="shared" si="1"/>
        <v>0</v>
      </c>
    </row>
    <row r="36" spans="1:10" s="5" customFormat="1" ht="12.75" x14ac:dyDescent="0.2">
      <c r="A36" s="392" t="s">
        <v>225</v>
      </c>
      <c r="B36" s="387" t="s">
        <v>231</v>
      </c>
      <c r="C36" s="390" t="s">
        <v>181</v>
      </c>
      <c r="D36" s="387" t="s">
        <v>232</v>
      </c>
      <c r="E36" s="377">
        <v>6301</v>
      </c>
      <c r="F36" s="194" t="s">
        <v>232</v>
      </c>
      <c r="G36" s="377">
        <v>6301</v>
      </c>
      <c r="H36" s="133">
        <v>11348482</v>
      </c>
      <c r="I36" s="133">
        <v>98214506</v>
      </c>
      <c r="J36" s="172">
        <f t="shared" si="1"/>
        <v>11.554792120015348</v>
      </c>
    </row>
    <row r="37" spans="1:10" s="5" customFormat="1" ht="12.75" x14ac:dyDescent="0.2">
      <c r="A37" s="392" t="s">
        <v>233</v>
      </c>
      <c r="B37" s="392" t="s">
        <v>234</v>
      </c>
      <c r="C37" s="390" t="s">
        <v>181</v>
      </c>
      <c r="D37" s="392" t="s">
        <v>235</v>
      </c>
      <c r="E37" s="377">
        <v>7001</v>
      </c>
      <c r="F37" s="392" t="s">
        <v>234</v>
      </c>
      <c r="G37" s="377">
        <v>7101</v>
      </c>
      <c r="H37" s="133">
        <v>31793919</v>
      </c>
      <c r="I37" s="133">
        <v>384999370</v>
      </c>
      <c r="J37" s="172">
        <f t="shared" si="1"/>
        <v>8.2581742925968946</v>
      </c>
    </row>
    <row r="38" spans="1:10" s="5" customFormat="1" ht="12.75" x14ac:dyDescent="0.2">
      <c r="A38" s="392" t="s">
        <v>233</v>
      </c>
      <c r="B38" s="387" t="s">
        <v>234</v>
      </c>
      <c r="C38" s="390" t="s">
        <v>181</v>
      </c>
      <c r="D38" s="387" t="s">
        <v>236</v>
      </c>
      <c r="E38" s="377">
        <v>7102</v>
      </c>
      <c r="F38" s="387" t="s">
        <v>236</v>
      </c>
      <c r="G38" s="377">
        <v>7102</v>
      </c>
      <c r="H38" s="133">
        <v>0</v>
      </c>
      <c r="I38" s="133">
        <v>247114559</v>
      </c>
      <c r="J38" s="172">
        <f t="shared" si="1"/>
        <v>0</v>
      </c>
    </row>
    <row r="39" spans="1:10" s="5" customFormat="1" ht="12.75" x14ac:dyDescent="0.2">
      <c r="A39" s="392" t="s">
        <v>233</v>
      </c>
      <c r="B39" s="392" t="s">
        <v>234</v>
      </c>
      <c r="C39" s="390" t="s">
        <v>181</v>
      </c>
      <c r="D39" s="392" t="s">
        <v>235</v>
      </c>
      <c r="E39" s="377">
        <v>7001</v>
      </c>
      <c r="F39" s="392" t="s">
        <v>233</v>
      </c>
      <c r="G39" s="377">
        <v>7105</v>
      </c>
      <c r="H39" s="133">
        <v>570921</v>
      </c>
      <c r="I39" s="133">
        <v>13187340</v>
      </c>
      <c r="J39" s="172">
        <f t="shared" si="1"/>
        <v>4.3293112940138041</v>
      </c>
    </row>
    <row r="40" spans="1:10" s="5" customFormat="1" ht="12.75" x14ac:dyDescent="0.2">
      <c r="A40" s="392" t="s">
        <v>233</v>
      </c>
      <c r="B40" s="392" t="s">
        <v>237</v>
      </c>
      <c r="C40" s="390" t="s">
        <v>181</v>
      </c>
      <c r="D40" s="392" t="s">
        <v>238</v>
      </c>
      <c r="E40" s="377">
        <v>7301</v>
      </c>
      <c r="F40" s="193" t="s">
        <v>237</v>
      </c>
      <c r="G40" s="377">
        <v>7301</v>
      </c>
      <c r="H40" s="133">
        <v>13593697</v>
      </c>
      <c r="I40" s="133">
        <v>258206493</v>
      </c>
      <c r="J40" s="172">
        <f t="shared" si="1"/>
        <v>5.2646611795312213</v>
      </c>
    </row>
    <row r="41" spans="1:10" s="5" customFormat="1" ht="12.75" x14ac:dyDescent="0.2">
      <c r="A41" s="392" t="s">
        <v>233</v>
      </c>
      <c r="B41" s="392" t="s">
        <v>237</v>
      </c>
      <c r="C41" s="390" t="s">
        <v>181</v>
      </c>
      <c r="D41" s="392" t="s">
        <v>238</v>
      </c>
      <c r="E41" s="377">
        <v>7301</v>
      </c>
      <c r="F41" s="193" t="s">
        <v>239</v>
      </c>
      <c r="G41" s="377">
        <v>7305</v>
      </c>
      <c r="H41" s="133">
        <v>0</v>
      </c>
      <c r="I41" s="133">
        <v>9420335</v>
      </c>
      <c r="J41" s="172">
        <f t="shared" si="1"/>
        <v>0</v>
      </c>
    </row>
    <row r="42" spans="1:10" s="5" customFormat="1" ht="12.75" x14ac:dyDescent="0.2">
      <c r="A42" s="392" t="s">
        <v>233</v>
      </c>
      <c r="B42" s="392" t="s">
        <v>237</v>
      </c>
      <c r="C42" s="390" t="s">
        <v>181</v>
      </c>
      <c r="D42" s="392" t="s">
        <v>238</v>
      </c>
      <c r="E42" s="377">
        <v>7301</v>
      </c>
      <c r="F42" s="193" t="s">
        <v>240</v>
      </c>
      <c r="G42" s="377">
        <v>7306</v>
      </c>
      <c r="H42" s="133">
        <v>552332</v>
      </c>
      <c r="I42" s="133">
        <v>51850068</v>
      </c>
      <c r="J42" s="172">
        <f t="shared" si="1"/>
        <v>1.0652483618729294</v>
      </c>
    </row>
    <row r="43" spans="1:10" s="5" customFormat="1" ht="12.75" x14ac:dyDescent="0.2">
      <c r="A43" s="392" t="s">
        <v>233</v>
      </c>
      <c r="B43" s="387" t="s">
        <v>241</v>
      </c>
      <c r="C43" s="390" t="s">
        <v>181</v>
      </c>
      <c r="D43" s="387" t="s">
        <v>241</v>
      </c>
      <c r="E43" s="377">
        <v>7401</v>
      </c>
      <c r="F43" s="194" t="s">
        <v>241</v>
      </c>
      <c r="G43" s="377">
        <v>7401</v>
      </c>
      <c r="H43" s="133">
        <v>113349</v>
      </c>
      <c r="I43" s="133">
        <v>245116044</v>
      </c>
      <c r="J43" s="172">
        <f t="shared" si="1"/>
        <v>4.624299501178307E-2</v>
      </c>
    </row>
    <row r="44" spans="1:10" s="5" customFormat="1" ht="12.75" x14ac:dyDescent="0.2">
      <c r="A44" s="392" t="s">
        <v>242</v>
      </c>
      <c r="B44" s="392" t="s">
        <v>243</v>
      </c>
      <c r="C44" s="390" t="s">
        <v>244</v>
      </c>
      <c r="D44" s="392" t="s">
        <v>244</v>
      </c>
      <c r="E44" s="377">
        <v>8001</v>
      </c>
      <c r="F44" s="392" t="s">
        <v>243</v>
      </c>
      <c r="G44" s="377">
        <v>8101</v>
      </c>
      <c r="H44" s="133">
        <v>588070</v>
      </c>
      <c r="I44" s="133">
        <v>548259820</v>
      </c>
      <c r="J44" s="172">
        <f t="shared" si="1"/>
        <v>0.10726118868240243</v>
      </c>
    </row>
    <row r="45" spans="1:10" s="5" customFormat="1" ht="12.75" x14ac:dyDescent="0.2">
      <c r="A45" s="392" t="s">
        <v>242</v>
      </c>
      <c r="B45" s="392" t="s">
        <v>243</v>
      </c>
      <c r="C45" s="390" t="s">
        <v>244</v>
      </c>
      <c r="D45" s="392" t="s">
        <v>244</v>
      </c>
      <c r="E45" s="377">
        <v>8001</v>
      </c>
      <c r="F45" s="392" t="s">
        <v>245</v>
      </c>
      <c r="G45" s="377">
        <v>8102</v>
      </c>
      <c r="H45" s="133">
        <v>1620470</v>
      </c>
      <c r="I45" s="133">
        <v>147080158</v>
      </c>
      <c r="J45" s="172">
        <f t="shared" si="1"/>
        <v>1.1017597628634583</v>
      </c>
    </row>
    <row r="46" spans="1:10" s="5" customFormat="1" ht="12.75" x14ac:dyDescent="0.2">
      <c r="A46" s="392" t="s">
        <v>242</v>
      </c>
      <c r="B46" s="392" t="s">
        <v>243</v>
      </c>
      <c r="C46" s="390" t="s">
        <v>244</v>
      </c>
      <c r="D46" s="392" t="s">
        <v>244</v>
      </c>
      <c r="E46" s="377">
        <v>8001</v>
      </c>
      <c r="F46" s="392" t="s">
        <v>246</v>
      </c>
      <c r="G46" s="377">
        <v>8103</v>
      </c>
      <c r="H46" s="133">
        <v>0</v>
      </c>
      <c r="I46" s="133">
        <v>81184759</v>
      </c>
      <c r="J46" s="172">
        <f t="shared" si="1"/>
        <v>0</v>
      </c>
    </row>
    <row r="47" spans="1:10" s="5" customFormat="1" ht="12.75" x14ac:dyDescent="0.2">
      <c r="A47" s="392" t="s">
        <v>242</v>
      </c>
      <c r="B47" s="392" t="s">
        <v>243</v>
      </c>
      <c r="C47" s="390" t="s">
        <v>244</v>
      </c>
      <c r="D47" s="392" t="s">
        <v>244</v>
      </c>
      <c r="E47" s="377">
        <v>8001</v>
      </c>
      <c r="F47" s="392" t="s">
        <v>247</v>
      </c>
      <c r="G47" s="377">
        <v>8105</v>
      </c>
      <c r="H47" s="133">
        <v>0</v>
      </c>
      <c r="I47" s="133">
        <v>38183626</v>
      </c>
      <c r="J47" s="172">
        <f t="shared" si="1"/>
        <v>0</v>
      </c>
    </row>
    <row r="48" spans="1:10" s="5" customFormat="1" ht="12.75" x14ac:dyDescent="0.2">
      <c r="A48" s="392" t="s">
        <v>242</v>
      </c>
      <c r="B48" s="392" t="s">
        <v>243</v>
      </c>
      <c r="C48" s="390" t="s">
        <v>244</v>
      </c>
      <c r="D48" s="392" t="s">
        <v>244</v>
      </c>
      <c r="E48" s="377">
        <v>8001</v>
      </c>
      <c r="F48" s="392" t="s">
        <v>248</v>
      </c>
      <c r="G48" s="377">
        <v>8106</v>
      </c>
      <c r="H48" s="133">
        <v>2361922</v>
      </c>
      <c r="I48" s="133">
        <v>104413508</v>
      </c>
      <c r="J48" s="172">
        <f t="shared" si="1"/>
        <v>2.2620847103422674</v>
      </c>
    </row>
    <row r="49" spans="1:10" s="5" customFormat="1" ht="12.75" x14ac:dyDescent="0.2">
      <c r="A49" s="392" t="s">
        <v>242</v>
      </c>
      <c r="B49" s="392" t="s">
        <v>243</v>
      </c>
      <c r="C49" s="390" t="s">
        <v>244</v>
      </c>
      <c r="D49" s="392" t="s">
        <v>244</v>
      </c>
      <c r="E49" s="377">
        <v>8001</v>
      </c>
      <c r="F49" s="392" t="s">
        <v>249</v>
      </c>
      <c r="G49" s="377">
        <v>8107</v>
      </c>
      <c r="H49" s="133">
        <v>2001723</v>
      </c>
      <c r="I49" s="133">
        <v>238995881</v>
      </c>
      <c r="J49" s="172">
        <f t="shared" si="1"/>
        <v>0.83755543887386075</v>
      </c>
    </row>
    <row r="50" spans="1:10" s="5" customFormat="1" ht="12.75" x14ac:dyDescent="0.2">
      <c r="A50" s="392" t="s">
        <v>242</v>
      </c>
      <c r="B50" s="392" t="s">
        <v>243</v>
      </c>
      <c r="C50" s="390" t="s">
        <v>244</v>
      </c>
      <c r="D50" s="392" t="s">
        <v>244</v>
      </c>
      <c r="E50" s="377">
        <v>8001</v>
      </c>
      <c r="F50" s="392" t="s">
        <v>250</v>
      </c>
      <c r="G50" s="377">
        <v>8108</v>
      </c>
      <c r="H50" s="133">
        <v>0</v>
      </c>
      <c r="I50" s="133">
        <v>75339578</v>
      </c>
      <c r="J50" s="172">
        <f t="shared" si="1"/>
        <v>0</v>
      </c>
    </row>
    <row r="51" spans="1:10" s="5" customFormat="1" ht="12.75" x14ac:dyDescent="0.2">
      <c r="A51" s="392" t="s">
        <v>242</v>
      </c>
      <c r="B51" s="392" t="s">
        <v>243</v>
      </c>
      <c r="C51" s="390" t="s">
        <v>244</v>
      </c>
      <c r="D51" s="392" t="s">
        <v>244</v>
      </c>
      <c r="E51" s="377">
        <v>8001</v>
      </c>
      <c r="F51" s="392" t="s">
        <v>251</v>
      </c>
      <c r="G51" s="377">
        <v>8109</v>
      </c>
      <c r="H51" s="133">
        <v>9225990</v>
      </c>
      <c r="I51" s="133">
        <v>29175659</v>
      </c>
      <c r="J51" s="172">
        <f t="shared" si="1"/>
        <v>31.622216313948552</v>
      </c>
    </row>
    <row r="52" spans="1:10" s="5" customFormat="1" ht="12.75" x14ac:dyDescent="0.2">
      <c r="A52" s="392" t="s">
        <v>242</v>
      </c>
      <c r="B52" s="392" t="s">
        <v>243</v>
      </c>
      <c r="C52" s="390" t="s">
        <v>244</v>
      </c>
      <c r="D52" s="392" t="s">
        <v>244</v>
      </c>
      <c r="E52" s="377">
        <v>8001</v>
      </c>
      <c r="F52" s="392" t="s">
        <v>252</v>
      </c>
      <c r="G52" s="377">
        <v>8110</v>
      </c>
      <c r="H52" s="133">
        <v>0</v>
      </c>
      <c r="I52" s="133">
        <v>444029107</v>
      </c>
      <c r="J52" s="172">
        <f t="shared" si="1"/>
        <v>0</v>
      </c>
    </row>
    <row r="53" spans="1:10" s="5" customFormat="1" ht="12.75" x14ac:dyDescent="0.2">
      <c r="A53" s="392" t="s">
        <v>242</v>
      </c>
      <c r="B53" s="392" t="s">
        <v>243</v>
      </c>
      <c r="C53" s="390" t="s">
        <v>244</v>
      </c>
      <c r="D53" s="392" t="s">
        <v>244</v>
      </c>
      <c r="E53" s="377">
        <v>8001</v>
      </c>
      <c r="F53" s="392" t="s">
        <v>253</v>
      </c>
      <c r="G53" s="377">
        <v>8111</v>
      </c>
      <c r="H53" s="133">
        <v>531281</v>
      </c>
      <c r="I53" s="133">
        <v>222583980</v>
      </c>
      <c r="J53" s="172">
        <f t="shared" si="1"/>
        <v>0.23868788760089563</v>
      </c>
    </row>
    <row r="54" spans="1:10" s="5" customFormat="1" ht="12.75" x14ac:dyDescent="0.2">
      <c r="A54" s="392" t="s">
        <v>242</v>
      </c>
      <c r="B54" s="392" t="s">
        <v>243</v>
      </c>
      <c r="C54" s="390" t="s">
        <v>244</v>
      </c>
      <c r="D54" s="392" t="s">
        <v>244</v>
      </c>
      <c r="E54" s="377">
        <v>8001</v>
      </c>
      <c r="F54" s="392" t="s">
        <v>254</v>
      </c>
      <c r="G54" s="377">
        <v>8112</v>
      </c>
      <c r="H54" s="133">
        <v>0</v>
      </c>
      <c r="I54" s="133">
        <v>43259273</v>
      </c>
      <c r="J54" s="172">
        <f t="shared" si="1"/>
        <v>0</v>
      </c>
    </row>
    <row r="55" spans="1:10" s="5" customFormat="1" ht="12.75" x14ac:dyDescent="0.2">
      <c r="A55" s="392" t="s">
        <v>242</v>
      </c>
      <c r="B55" s="392" t="s">
        <v>242</v>
      </c>
      <c r="C55" s="390" t="s">
        <v>181</v>
      </c>
      <c r="D55" s="392" t="s">
        <v>255</v>
      </c>
      <c r="E55" s="377">
        <v>8301</v>
      </c>
      <c r="F55" s="392" t="s">
        <v>256</v>
      </c>
      <c r="G55" s="377">
        <v>8301</v>
      </c>
      <c r="H55" s="133">
        <v>336887</v>
      </c>
      <c r="I55" s="133">
        <v>368086091</v>
      </c>
      <c r="J55" s="172">
        <f t="shared" si="1"/>
        <v>9.1523969048860371E-2</v>
      </c>
    </row>
    <row r="56" spans="1:10" s="5" customFormat="1" ht="12.75" x14ac:dyDescent="0.2">
      <c r="A56" s="392" t="s">
        <v>242</v>
      </c>
      <c r="B56" s="392" t="s">
        <v>242</v>
      </c>
      <c r="C56" s="390" t="s">
        <v>181</v>
      </c>
      <c r="D56" s="392" t="s">
        <v>255</v>
      </c>
      <c r="E56" s="377">
        <v>8301</v>
      </c>
      <c r="F56" s="193" t="s">
        <v>257</v>
      </c>
      <c r="G56" s="377">
        <v>8306</v>
      </c>
      <c r="H56" s="133">
        <v>399317</v>
      </c>
      <c r="I56" s="133">
        <v>23353272</v>
      </c>
      <c r="J56" s="172">
        <f t="shared" si="1"/>
        <v>1.7098974396392936</v>
      </c>
    </row>
    <row r="57" spans="1:10" s="5" customFormat="1" ht="12.75" x14ac:dyDescent="0.2">
      <c r="A57" s="392" t="s">
        <v>258</v>
      </c>
      <c r="B57" s="392" t="s">
        <v>259</v>
      </c>
      <c r="C57" s="390" t="s">
        <v>181</v>
      </c>
      <c r="D57" s="392" t="s">
        <v>260</v>
      </c>
      <c r="E57" s="377">
        <v>9001</v>
      </c>
      <c r="F57" s="392" t="s">
        <v>261</v>
      </c>
      <c r="G57" s="377">
        <v>9101</v>
      </c>
      <c r="H57" s="133">
        <v>398691</v>
      </c>
      <c r="I57" s="133">
        <v>637068556</v>
      </c>
      <c r="J57" s="172">
        <f t="shared" si="1"/>
        <v>6.2582118713138929E-2</v>
      </c>
    </row>
    <row r="58" spans="1:10" s="5" customFormat="1" ht="12.75" x14ac:dyDescent="0.2">
      <c r="A58" s="392" t="s">
        <v>258</v>
      </c>
      <c r="B58" s="392" t="s">
        <v>259</v>
      </c>
      <c r="C58" s="390" t="s">
        <v>181</v>
      </c>
      <c r="D58" s="392" t="s">
        <v>260</v>
      </c>
      <c r="E58" s="377">
        <v>9001</v>
      </c>
      <c r="F58" s="392" t="s">
        <v>262</v>
      </c>
      <c r="G58" s="377">
        <v>9112</v>
      </c>
      <c r="H58" s="133">
        <v>0</v>
      </c>
      <c r="I58" s="133">
        <v>389844536</v>
      </c>
      <c r="J58" s="172">
        <f t="shared" si="1"/>
        <v>0</v>
      </c>
    </row>
    <row r="59" spans="1:10" s="5" customFormat="1" ht="12.75" x14ac:dyDescent="0.2">
      <c r="A59" s="392" t="s">
        <v>258</v>
      </c>
      <c r="B59" s="387" t="s">
        <v>259</v>
      </c>
      <c r="C59" s="390" t="s">
        <v>181</v>
      </c>
      <c r="D59" s="387" t="s">
        <v>263</v>
      </c>
      <c r="E59" s="377">
        <v>9120</v>
      </c>
      <c r="F59" s="387" t="s">
        <v>263</v>
      </c>
      <c r="G59" s="377">
        <v>9120</v>
      </c>
      <c r="H59" s="133">
        <v>0</v>
      </c>
      <c r="I59" s="133">
        <v>343642245</v>
      </c>
      <c r="J59" s="172">
        <f t="shared" si="1"/>
        <v>0</v>
      </c>
    </row>
    <row r="60" spans="1:10" s="5" customFormat="1" ht="12.75" x14ac:dyDescent="0.2">
      <c r="A60" s="392" t="s">
        <v>258</v>
      </c>
      <c r="B60" s="387" t="s">
        <v>264</v>
      </c>
      <c r="C60" s="390" t="s">
        <v>181</v>
      </c>
      <c r="D60" s="387" t="s">
        <v>265</v>
      </c>
      <c r="E60" s="377">
        <v>9201</v>
      </c>
      <c r="F60" s="387" t="s">
        <v>265</v>
      </c>
      <c r="G60" s="377">
        <v>9201</v>
      </c>
      <c r="H60" s="133">
        <v>0</v>
      </c>
      <c r="I60" s="133">
        <v>497071852</v>
      </c>
      <c r="J60" s="172">
        <f t="shared" si="1"/>
        <v>0</v>
      </c>
    </row>
    <row r="61" spans="1:10" s="5" customFormat="1" ht="12.75" x14ac:dyDescent="0.2">
      <c r="A61" s="392" t="s">
        <v>266</v>
      </c>
      <c r="B61" s="392" t="s">
        <v>267</v>
      </c>
      <c r="C61" s="390" t="s">
        <v>181</v>
      </c>
      <c r="D61" s="392" t="s">
        <v>268</v>
      </c>
      <c r="E61" s="377">
        <v>10001</v>
      </c>
      <c r="F61" s="392" t="s">
        <v>269</v>
      </c>
      <c r="G61" s="377">
        <v>10101</v>
      </c>
      <c r="H61" s="133">
        <v>0</v>
      </c>
      <c r="I61" s="133">
        <v>829829422</v>
      </c>
      <c r="J61" s="172">
        <f t="shared" si="1"/>
        <v>0</v>
      </c>
    </row>
    <row r="62" spans="1:10" s="5" customFormat="1" ht="12.75" x14ac:dyDescent="0.2">
      <c r="A62" s="392" t="s">
        <v>266</v>
      </c>
      <c r="B62" s="392" t="s">
        <v>267</v>
      </c>
      <c r="C62" s="390" t="s">
        <v>181</v>
      </c>
      <c r="D62" s="392" t="s">
        <v>268</v>
      </c>
      <c r="E62" s="377">
        <v>10001</v>
      </c>
      <c r="F62" s="392" t="s">
        <v>270</v>
      </c>
      <c r="G62" s="377">
        <v>10109</v>
      </c>
      <c r="H62" s="133">
        <v>183254</v>
      </c>
      <c r="I62" s="133">
        <v>106871080</v>
      </c>
      <c r="J62" s="172">
        <f t="shared" si="1"/>
        <v>0.17147202030708403</v>
      </c>
    </row>
    <row r="63" spans="1:10" s="5" customFormat="1" ht="12.75" x14ac:dyDescent="0.2">
      <c r="A63" s="392" t="s">
        <v>266</v>
      </c>
      <c r="B63" s="387" t="s">
        <v>271</v>
      </c>
      <c r="C63" s="390" t="s">
        <v>181</v>
      </c>
      <c r="D63" s="387" t="s">
        <v>272</v>
      </c>
      <c r="E63" s="377">
        <v>10201</v>
      </c>
      <c r="F63" s="387" t="s">
        <v>272</v>
      </c>
      <c r="G63" s="377">
        <v>10201</v>
      </c>
      <c r="H63" s="133">
        <v>0</v>
      </c>
      <c r="I63" s="133">
        <v>90916772</v>
      </c>
      <c r="J63" s="172">
        <f t="shared" si="1"/>
        <v>0</v>
      </c>
    </row>
    <row r="64" spans="1:10" s="5" customFormat="1" ht="12.75" x14ac:dyDescent="0.2">
      <c r="A64" s="392" t="s">
        <v>266</v>
      </c>
      <c r="B64" s="392" t="s">
        <v>273</v>
      </c>
      <c r="C64" s="390" t="s">
        <v>181</v>
      </c>
      <c r="D64" s="392" t="s">
        <v>273</v>
      </c>
      <c r="E64" s="377">
        <v>10301</v>
      </c>
      <c r="F64" s="392" t="s">
        <v>273</v>
      </c>
      <c r="G64" s="377">
        <v>10301</v>
      </c>
      <c r="H64" s="133">
        <v>0</v>
      </c>
      <c r="I64" s="133">
        <v>335756736</v>
      </c>
      <c r="J64" s="172">
        <f t="shared" si="1"/>
        <v>0</v>
      </c>
    </row>
    <row r="65" spans="1:10" s="5" customFormat="1" ht="12.75" x14ac:dyDescent="0.2">
      <c r="A65" s="392" t="s">
        <v>274</v>
      </c>
      <c r="B65" s="387" t="s">
        <v>275</v>
      </c>
      <c r="C65" s="390" t="s">
        <v>181</v>
      </c>
      <c r="D65" s="387" t="s">
        <v>275</v>
      </c>
      <c r="E65" s="377">
        <v>11101</v>
      </c>
      <c r="F65" s="387" t="s">
        <v>275</v>
      </c>
      <c r="G65" s="377">
        <v>11101</v>
      </c>
      <c r="H65" s="133">
        <v>20654825</v>
      </c>
      <c r="I65" s="133">
        <v>243044021</v>
      </c>
      <c r="J65" s="172">
        <f t="shared" si="1"/>
        <v>8.4983884462642258</v>
      </c>
    </row>
    <row r="66" spans="1:10" s="5" customFormat="1" ht="12.75" x14ac:dyDescent="0.2">
      <c r="A66" s="392" t="s">
        <v>276</v>
      </c>
      <c r="B66" s="392" t="s">
        <v>276</v>
      </c>
      <c r="C66" s="390" t="s">
        <v>181</v>
      </c>
      <c r="D66" s="392" t="s">
        <v>277</v>
      </c>
      <c r="E66" s="377">
        <v>12101</v>
      </c>
      <c r="F66" s="193" t="s">
        <v>277</v>
      </c>
      <c r="G66" s="377">
        <v>12101</v>
      </c>
      <c r="H66" s="133">
        <v>2722615</v>
      </c>
      <c r="I66" s="133">
        <v>815164166</v>
      </c>
      <c r="J66" s="172">
        <f t="shared" si="1"/>
        <v>0.33399591316186489</v>
      </c>
    </row>
    <row r="67" spans="1:10" s="5" customFormat="1" ht="12.75" x14ac:dyDescent="0.2">
      <c r="A67" s="392" t="s">
        <v>278</v>
      </c>
      <c r="B67" s="392" t="s">
        <v>279</v>
      </c>
      <c r="C67" s="390" t="s">
        <v>280</v>
      </c>
      <c r="D67" s="392" t="s">
        <v>280</v>
      </c>
      <c r="E67" s="377">
        <v>13001</v>
      </c>
      <c r="F67" s="392" t="s">
        <v>279</v>
      </c>
      <c r="G67" s="377">
        <v>13101</v>
      </c>
      <c r="H67" s="133">
        <v>12534179</v>
      </c>
      <c r="I67" s="133">
        <v>323656385</v>
      </c>
      <c r="J67" s="172">
        <f t="shared" si="1"/>
        <v>3.8726808989107382</v>
      </c>
    </row>
    <row r="68" spans="1:10" s="5" customFormat="1" ht="12.75" x14ac:dyDescent="0.2">
      <c r="A68" s="392" t="s">
        <v>278</v>
      </c>
      <c r="B68" s="392" t="s">
        <v>279</v>
      </c>
      <c r="C68" s="390" t="s">
        <v>280</v>
      </c>
      <c r="D68" s="392" t="s">
        <v>280</v>
      </c>
      <c r="E68" s="377">
        <v>13001</v>
      </c>
      <c r="F68" s="392" t="s">
        <v>281</v>
      </c>
      <c r="G68" s="377">
        <v>13102</v>
      </c>
      <c r="H68" s="133">
        <v>0</v>
      </c>
      <c r="I68" s="133">
        <v>65881909</v>
      </c>
      <c r="J68" s="172">
        <f t="shared" si="1"/>
        <v>0</v>
      </c>
    </row>
    <row r="69" spans="1:10" s="5" customFormat="1" ht="12.75" x14ac:dyDescent="0.2">
      <c r="A69" s="392" t="s">
        <v>278</v>
      </c>
      <c r="B69" s="392" t="s">
        <v>279</v>
      </c>
      <c r="C69" s="390" t="s">
        <v>280</v>
      </c>
      <c r="D69" s="392" t="s">
        <v>280</v>
      </c>
      <c r="E69" s="377">
        <v>13001</v>
      </c>
      <c r="F69" s="392" t="s">
        <v>282</v>
      </c>
      <c r="G69" s="377">
        <v>13103</v>
      </c>
      <c r="H69" s="133">
        <v>0</v>
      </c>
      <c r="I69" s="133">
        <v>28549373</v>
      </c>
      <c r="J69" s="172">
        <f t="shared" si="1"/>
        <v>0</v>
      </c>
    </row>
    <row r="70" spans="1:10" s="5" customFormat="1" ht="12.75" x14ac:dyDescent="0.2">
      <c r="A70" s="392" t="s">
        <v>278</v>
      </c>
      <c r="B70" s="392" t="s">
        <v>279</v>
      </c>
      <c r="C70" s="390" t="s">
        <v>280</v>
      </c>
      <c r="D70" s="392" t="s">
        <v>280</v>
      </c>
      <c r="E70" s="377">
        <v>13001</v>
      </c>
      <c r="F70" s="392" t="s">
        <v>283</v>
      </c>
      <c r="G70" s="377">
        <v>13104</v>
      </c>
      <c r="H70" s="133">
        <v>0</v>
      </c>
      <c r="I70" s="133">
        <v>60168745</v>
      </c>
      <c r="J70" s="172">
        <f t="shared" si="1"/>
        <v>0</v>
      </c>
    </row>
    <row r="71" spans="1:10" s="5" customFormat="1" ht="12.75" x14ac:dyDescent="0.2">
      <c r="A71" s="392" t="s">
        <v>278</v>
      </c>
      <c r="B71" s="392" t="s">
        <v>279</v>
      </c>
      <c r="C71" s="390" t="s">
        <v>280</v>
      </c>
      <c r="D71" s="392" t="s">
        <v>280</v>
      </c>
      <c r="E71" s="377">
        <v>13001</v>
      </c>
      <c r="F71" s="392" t="s">
        <v>284</v>
      </c>
      <c r="G71" s="377">
        <v>13105</v>
      </c>
      <c r="H71" s="133">
        <v>0</v>
      </c>
      <c r="I71" s="133">
        <v>46760283</v>
      </c>
      <c r="J71" s="172">
        <f t="shared" si="1"/>
        <v>0</v>
      </c>
    </row>
    <row r="72" spans="1:10" s="5" customFormat="1" ht="12.75" x14ac:dyDescent="0.2">
      <c r="A72" s="392" t="s">
        <v>278</v>
      </c>
      <c r="B72" s="392" t="s">
        <v>279</v>
      </c>
      <c r="C72" s="390" t="s">
        <v>280</v>
      </c>
      <c r="D72" s="392" t="s">
        <v>280</v>
      </c>
      <c r="E72" s="377">
        <v>13001</v>
      </c>
      <c r="F72" s="392" t="s">
        <v>285</v>
      </c>
      <c r="G72" s="377">
        <v>13106</v>
      </c>
      <c r="H72" s="133">
        <v>0</v>
      </c>
      <c r="I72" s="133">
        <v>23972482</v>
      </c>
      <c r="J72" s="172">
        <f t="shared" si="1"/>
        <v>0</v>
      </c>
    </row>
    <row r="73" spans="1:10" s="5" customFormat="1" ht="12.75" x14ac:dyDescent="0.2">
      <c r="A73" s="392" t="s">
        <v>278</v>
      </c>
      <c r="B73" s="392" t="s">
        <v>279</v>
      </c>
      <c r="C73" s="390" t="s">
        <v>280</v>
      </c>
      <c r="D73" s="392" t="s">
        <v>280</v>
      </c>
      <c r="E73" s="377">
        <v>13001</v>
      </c>
      <c r="F73" s="392" t="s">
        <v>286</v>
      </c>
      <c r="G73" s="377">
        <v>13107</v>
      </c>
      <c r="H73" s="133">
        <v>0</v>
      </c>
      <c r="I73" s="133">
        <v>78767899</v>
      </c>
      <c r="J73" s="172">
        <f t="shared" si="1"/>
        <v>0</v>
      </c>
    </row>
    <row r="74" spans="1:10" s="5" customFormat="1" ht="12.75" x14ac:dyDescent="0.2">
      <c r="A74" s="392" t="s">
        <v>278</v>
      </c>
      <c r="B74" s="392" t="s">
        <v>279</v>
      </c>
      <c r="C74" s="390" t="s">
        <v>280</v>
      </c>
      <c r="D74" s="392" t="s">
        <v>280</v>
      </c>
      <c r="E74" s="377">
        <v>13001</v>
      </c>
      <c r="F74" s="392" t="s">
        <v>287</v>
      </c>
      <c r="G74" s="377">
        <v>13108</v>
      </c>
      <c r="H74" s="133">
        <v>0</v>
      </c>
      <c r="I74" s="133">
        <v>58365575</v>
      </c>
      <c r="J74" s="172">
        <f t="shared" si="1"/>
        <v>0</v>
      </c>
    </row>
    <row r="75" spans="1:10" s="5" customFormat="1" ht="12.75" x14ac:dyDescent="0.2">
      <c r="A75" s="392" t="s">
        <v>278</v>
      </c>
      <c r="B75" s="392" t="s">
        <v>279</v>
      </c>
      <c r="C75" s="390" t="s">
        <v>280</v>
      </c>
      <c r="D75" s="392" t="s">
        <v>280</v>
      </c>
      <c r="E75" s="377">
        <v>13001</v>
      </c>
      <c r="F75" s="392" t="s">
        <v>288</v>
      </c>
      <c r="G75" s="377">
        <v>13109</v>
      </c>
      <c r="H75" s="133">
        <v>0</v>
      </c>
      <c r="I75" s="133">
        <v>54388286</v>
      </c>
      <c r="J75" s="172">
        <f t="shared" si="1"/>
        <v>0</v>
      </c>
    </row>
    <row r="76" spans="1:10" s="5" customFormat="1" ht="12.75" x14ac:dyDescent="0.2">
      <c r="A76" s="392" t="s">
        <v>278</v>
      </c>
      <c r="B76" s="392" t="s">
        <v>279</v>
      </c>
      <c r="C76" s="390" t="s">
        <v>280</v>
      </c>
      <c r="D76" s="392" t="s">
        <v>280</v>
      </c>
      <c r="E76" s="377">
        <v>13001</v>
      </c>
      <c r="F76" s="392" t="s">
        <v>289</v>
      </c>
      <c r="G76" s="377">
        <v>13110</v>
      </c>
      <c r="H76" s="133">
        <v>0</v>
      </c>
      <c r="I76" s="133">
        <v>120975130</v>
      </c>
      <c r="J76" s="172">
        <f t="shared" si="1"/>
        <v>0</v>
      </c>
    </row>
    <row r="77" spans="1:10" s="5" customFormat="1" ht="12.75" x14ac:dyDescent="0.2">
      <c r="A77" s="392" t="s">
        <v>278</v>
      </c>
      <c r="B77" s="392" t="s">
        <v>279</v>
      </c>
      <c r="C77" s="390" t="s">
        <v>280</v>
      </c>
      <c r="D77" s="392" t="s">
        <v>280</v>
      </c>
      <c r="E77" s="377">
        <v>13001</v>
      </c>
      <c r="F77" s="392" t="s">
        <v>290</v>
      </c>
      <c r="G77" s="377">
        <v>13111</v>
      </c>
      <c r="H77" s="133">
        <v>0</v>
      </c>
      <c r="I77" s="133">
        <v>60398643</v>
      </c>
      <c r="J77" s="172">
        <f t="shared" si="1"/>
        <v>0</v>
      </c>
    </row>
    <row r="78" spans="1:10" s="5" customFormat="1" ht="12.75" x14ac:dyDescent="0.2">
      <c r="A78" s="392" t="s">
        <v>278</v>
      </c>
      <c r="B78" s="392" t="s">
        <v>279</v>
      </c>
      <c r="C78" s="390" t="s">
        <v>280</v>
      </c>
      <c r="D78" s="392" t="s">
        <v>280</v>
      </c>
      <c r="E78" s="377">
        <v>13001</v>
      </c>
      <c r="F78" s="392" t="s">
        <v>291</v>
      </c>
      <c r="G78" s="377">
        <v>13112</v>
      </c>
      <c r="H78" s="133">
        <v>0</v>
      </c>
      <c r="I78" s="133">
        <v>72511756</v>
      </c>
      <c r="J78" s="172">
        <f t="shared" si="1"/>
        <v>0</v>
      </c>
    </row>
    <row r="79" spans="1:10" s="5" customFormat="1" ht="12.75" x14ac:dyDescent="0.2">
      <c r="A79" s="392" t="s">
        <v>278</v>
      </c>
      <c r="B79" s="392" t="s">
        <v>279</v>
      </c>
      <c r="C79" s="390" t="s">
        <v>280</v>
      </c>
      <c r="D79" s="392" t="s">
        <v>280</v>
      </c>
      <c r="E79" s="377">
        <v>13001</v>
      </c>
      <c r="F79" s="392" t="s">
        <v>292</v>
      </c>
      <c r="G79" s="377">
        <v>13113</v>
      </c>
      <c r="H79" s="133">
        <v>0</v>
      </c>
      <c r="I79" s="133">
        <v>35859522</v>
      </c>
      <c r="J79" s="172">
        <f t="shared" si="1"/>
        <v>0</v>
      </c>
    </row>
    <row r="80" spans="1:10" s="5" customFormat="1" ht="12.75" x14ac:dyDescent="0.2">
      <c r="A80" s="392" t="s">
        <v>278</v>
      </c>
      <c r="B80" s="392" t="s">
        <v>279</v>
      </c>
      <c r="C80" s="390" t="s">
        <v>280</v>
      </c>
      <c r="D80" s="392" t="s">
        <v>280</v>
      </c>
      <c r="E80" s="377">
        <v>13001</v>
      </c>
      <c r="F80" s="392" t="s">
        <v>293</v>
      </c>
      <c r="G80" s="377">
        <v>13114</v>
      </c>
      <c r="H80" s="133">
        <v>0</v>
      </c>
      <c r="I80" s="133">
        <v>0</v>
      </c>
      <c r="J80" s="172">
        <v>0</v>
      </c>
    </row>
    <row r="81" spans="1:10" s="5" customFormat="1" ht="12.75" x14ac:dyDescent="0.2">
      <c r="A81" s="392" t="s">
        <v>278</v>
      </c>
      <c r="B81" s="392" t="s">
        <v>279</v>
      </c>
      <c r="C81" s="390" t="s">
        <v>280</v>
      </c>
      <c r="D81" s="392" t="s">
        <v>280</v>
      </c>
      <c r="E81" s="377">
        <v>13001</v>
      </c>
      <c r="F81" s="392" t="s">
        <v>294</v>
      </c>
      <c r="G81" s="377">
        <v>13115</v>
      </c>
      <c r="H81" s="133">
        <v>0</v>
      </c>
      <c r="I81" s="133">
        <v>0</v>
      </c>
      <c r="J81" s="172">
        <v>0</v>
      </c>
    </row>
    <row r="82" spans="1:10" s="5" customFormat="1" ht="12.75" x14ac:dyDescent="0.2">
      <c r="A82" s="392" t="s">
        <v>278</v>
      </c>
      <c r="B82" s="392" t="s">
        <v>279</v>
      </c>
      <c r="C82" s="390" t="s">
        <v>280</v>
      </c>
      <c r="D82" s="392" t="s">
        <v>280</v>
      </c>
      <c r="E82" s="377">
        <v>13001</v>
      </c>
      <c r="F82" s="392" t="s">
        <v>295</v>
      </c>
      <c r="G82" s="377">
        <v>13116</v>
      </c>
      <c r="H82" s="133">
        <v>0</v>
      </c>
      <c r="I82" s="133">
        <v>41161707</v>
      </c>
      <c r="J82" s="172">
        <f t="shared" ref="J82:J119" si="2">(H82/I82)*100</f>
        <v>0</v>
      </c>
    </row>
    <row r="83" spans="1:10" s="5" customFormat="1" ht="12.75" x14ac:dyDescent="0.2">
      <c r="A83" s="392" t="s">
        <v>278</v>
      </c>
      <c r="B83" s="392" t="s">
        <v>279</v>
      </c>
      <c r="C83" s="390" t="s">
        <v>280</v>
      </c>
      <c r="D83" s="392" t="s">
        <v>280</v>
      </c>
      <c r="E83" s="377">
        <v>13001</v>
      </c>
      <c r="F83" s="392" t="s">
        <v>296</v>
      </c>
      <c r="G83" s="377">
        <v>13117</v>
      </c>
      <c r="H83" s="133">
        <v>0</v>
      </c>
      <c r="I83" s="133">
        <v>45637717</v>
      </c>
      <c r="J83" s="172">
        <f t="shared" si="2"/>
        <v>0</v>
      </c>
    </row>
    <row r="84" spans="1:10" s="5" customFormat="1" ht="12.75" x14ac:dyDescent="0.2">
      <c r="A84" s="392" t="s">
        <v>278</v>
      </c>
      <c r="B84" s="392" t="s">
        <v>279</v>
      </c>
      <c r="C84" s="390" t="s">
        <v>280</v>
      </c>
      <c r="D84" s="392" t="s">
        <v>280</v>
      </c>
      <c r="E84" s="377">
        <v>13001</v>
      </c>
      <c r="F84" s="392" t="s">
        <v>297</v>
      </c>
      <c r="G84" s="377">
        <v>13118</v>
      </c>
      <c r="H84" s="133">
        <v>0</v>
      </c>
      <c r="I84" s="133">
        <v>34156502</v>
      </c>
      <c r="J84" s="172">
        <f t="shared" si="2"/>
        <v>0</v>
      </c>
    </row>
    <row r="85" spans="1:10" s="5" customFormat="1" ht="12.75" x14ac:dyDescent="0.2">
      <c r="A85" s="392" t="s">
        <v>278</v>
      </c>
      <c r="B85" s="392" t="s">
        <v>279</v>
      </c>
      <c r="C85" s="390" t="s">
        <v>280</v>
      </c>
      <c r="D85" s="392" t="s">
        <v>280</v>
      </c>
      <c r="E85" s="377">
        <v>13001</v>
      </c>
      <c r="F85" s="392" t="s">
        <v>298</v>
      </c>
      <c r="G85" s="377">
        <v>13119</v>
      </c>
      <c r="H85" s="133">
        <v>0</v>
      </c>
      <c r="I85" s="133">
        <v>137765347</v>
      </c>
      <c r="J85" s="172">
        <f t="shared" si="2"/>
        <v>0</v>
      </c>
    </row>
    <row r="86" spans="1:10" s="5" customFormat="1" ht="12.75" x14ac:dyDescent="0.2">
      <c r="A86" s="392" t="s">
        <v>278</v>
      </c>
      <c r="B86" s="392" t="s">
        <v>279</v>
      </c>
      <c r="C86" s="390" t="s">
        <v>280</v>
      </c>
      <c r="D86" s="392" t="s">
        <v>280</v>
      </c>
      <c r="E86" s="377">
        <v>13001</v>
      </c>
      <c r="F86" s="392" t="s">
        <v>299</v>
      </c>
      <c r="G86" s="377">
        <v>13120</v>
      </c>
      <c r="H86" s="133">
        <v>0</v>
      </c>
      <c r="I86" s="133">
        <v>8045255</v>
      </c>
      <c r="J86" s="172">
        <f t="shared" si="2"/>
        <v>0</v>
      </c>
    </row>
    <row r="87" spans="1:10" s="5" customFormat="1" ht="12.75" x14ac:dyDescent="0.2">
      <c r="A87" s="392" t="s">
        <v>278</v>
      </c>
      <c r="B87" s="392" t="s">
        <v>279</v>
      </c>
      <c r="C87" s="390" t="s">
        <v>280</v>
      </c>
      <c r="D87" s="392" t="s">
        <v>280</v>
      </c>
      <c r="E87" s="377">
        <v>13001</v>
      </c>
      <c r="F87" s="392" t="s">
        <v>300</v>
      </c>
      <c r="G87" s="377">
        <v>13121</v>
      </c>
      <c r="H87" s="133">
        <v>559293</v>
      </c>
      <c r="I87" s="133">
        <v>199496995</v>
      </c>
      <c r="J87" s="172">
        <f t="shared" si="2"/>
        <v>0.28035159126081072</v>
      </c>
    </row>
    <row r="88" spans="1:10" s="5" customFormat="1" ht="12.75" x14ac:dyDescent="0.2">
      <c r="A88" s="392" t="s">
        <v>278</v>
      </c>
      <c r="B88" s="392" t="s">
        <v>279</v>
      </c>
      <c r="C88" s="390" t="s">
        <v>280</v>
      </c>
      <c r="D88" s="392" t="s">
        <v>280</v>
      </c>
      <c r="E88" s="377">
        <v>13001</v>
      </c>
      <c r="F88" s="392" t="s">
        <v>301</v>
      </c>
      <c r="G88" s="377">
        <v>13122</v>
      </c>
      <c r="H88" s="133">
        <v>0</v>
      </c>
      <c r="I88" s="133">
        <v>85625181</v>
      </c>
      <c r="J88" s="172">
        <f t="shared" si="2"/>
        <v>0</v>
      </c>
    </row>
    <row r="89" spans="1:10" s="5" customFormat="1" ht="12.75" x14ac:dyDescent="0.2">
      <c r="A89" s="392" t="s">
        <v>278</v>
      </c>
      <c r="B89" s="392" t="s">
        <v>279</v>
      </c>
      <c r="C89" s="390" t="s">
        <v>280</v>
      </c>
      <c r="D89" s="392" t="s">
        <v>280</v>
      </c>
      <c r="E89" s="377">
        <v>13001</v>
      </c>
      <c r="F89" s="392" t="s">
        <v>302</v>
      </c>
      <c r="G89" s="377">
        <v>13123</v>
      </c>
      <c r="H89" s="133">
        <v>0</v>
      </c>
      <c r="I89" s="133">
        <v>33976020</v>
      </c>
      <c r="J89" s="172">
        <f t="shared" si="2"/>
        <v>0</v>
      </c>
    </row>
    <row r="90" spans="1:10" s="5" customFormat="1" ht="12.75" x14ac:dyDescent="0.2">
      <c r="A90" s="392" t="s">
        <v>278</v>
      </c>
      <c r="B90" s="392" t="s">
        <v>279</v>
      </c>
      <c r="C90" s="390" t="s">
        <v>280</v>
      </c>
      <c r="D90" s="392" t="s">
        <v>280</v>
      </c>
      <c r="E90" s="377">
        <v>13001</v>
      </c>
      <c r="F90" s="392" t="s">
        <v>303</v>
      </c>
      <c r="G90" s="377">
        <v>13124</v>
      </c>
      <c r="H90" s="133">
        <v>0</v>
      </c>
      <c r="I90" s="133">
        <v>127299141</v>
      </c>
      <c r="J90" s="172">
        <f t="shared" si="2"/>
        <v>0</v>
      </c>
    </row>
    <row r="91" spans="1:10" s="5" customFormat="1" ht="12.75" x14ac:dyDescent="0.2">
      <c r="A91" s="392" t="s">
        <v>278</v>
      </c>
      <c r="B91" s="392" t="s">
        <v>279</v>
      </c>
      <c r="C91" s="390" t="s">
        <v>280</v>
      </c>
      <c r="D91" s="392" t="s">
        <v>280</v>
      </c>
      <c r="E91" s="377">
        <v>13001</v>
      </c>
      <c r="F91" s="392" t="s">
        <v>304</v>
      </c>
      <c r="G91" s="377">
        <v>13125</v>
      </c>
      <c r="H91" s="133">
        <v>0</v>
      </c>
      <c r="I91" s="133">
        <v>318531373</v>
      </c>
      <c r="J91" s="172">
        <f t="shared" si="2"/>
        <v>0</v>
      </c>
    </row>
    <row r="92" spans="1:10" s="5" customFormat="1" ht="12.75" x14ac:dyDescent="0.2">
      <c r="A92" s="392" t="s">
        <v>278</v>
      </c>
      <c r="B92" s="392" t="s">
        <v>279</v>
      </c>
      <c r="C92" s="390" t="s">
        <v>280</v>
      </c>
      <c r="D92" s="392" t="s">
        <v>280</v>
      </c>
      <c r="E92" s="377">
        <v>13001</v>
      </c>
      <c r="F92" s="392" t="s">
        <v>305</v>
      </c>
      <c r="G92" s="377">
        <v>13126</v>
      </c>
      <c r="H92" s="133">
        <v>0</v>
      </c>
      <c r="I92" s="133">
        <v>153349659</v>
      </c>
      <c r="J92" s="172">
        <f t="shared" si="2"/>
        <v>0</v>
      </c>
    </row>
    <row r="93" spans="1:10" s="5" customFormat="1" ht="12.75" x14ac:dyDescent="0.2">
      <c r="A93" s="392" t="s">
        <v>278</v>
      </c>
      <c r="B93" s="392" t="s">
        <v>279</v>
      </c>
      <c r="C93" s="390" t="s">
        <v>280</v>
      </c>
      <c r="D93" s="392" t="s">
        <v>280</v>
      </c>
      <c r="E93" s="377">
        <v>13001</v>
      </c>
      <c r="F93" s="392" t="s">
        <v>306</v>
      </c>
      <c r="G93" s="377">
        <v>13127</v>
      </c>
      <c r="H93" s="133">
        <v>5129094</v>
      </c>
      <c r="I93" s="133">
        <v>189143671</v>
      </c>
      <c r="J93" s="172">
        <f t="shared" si="2"/>
        <v>2.7117449782393193</v>
      </c>
    </row>
    <row r="94" spans="1:10" s="5" customFormat="1" ht="12.75" x14ac:dyDescent="0.2">
      <c r="A94" s="392" t="s">
        <v>278</v>
      </c>
      <c r="B94" s="392" t="s">
        <v>279</v>
      </c>
      <c r="C94" s="390" t="s">
        <v>280</v>
      </c>
      <c r="D94" s="392" t="s">
        <v>280</v>
      </c>
      <c r="E94" s="377">
        <v>13001</v>
      </c>
      <c r="F94" s="392" t="s">
        <v>307</v>
      </c>
      <c r="G94" s="377">
        <v>13128</v>
      </c>
      <c r="H94" s="133">
        <v>1993145</v>
      </c>
      <c r="I94" s="133">
        <v>28823849</v>
      </c>
      <c r="J94" s="172">
        <f t="shared" si="2"/>
        <v>6.914916186245633</v>
      </c>
    </row>
    <row r="95" spans="1:10" s="5" customFormat="1" ht="12.75" x14ac:dyDescent="0.2">
      <c r="A95" s="392" t="s">
        <v>278</v>
      </c>
      <c r="B95" s="392" t="s">
        <v>279</v>
      </c>
      <c r="C95" s="390" t="s">
        <v>280</v>
      </c>
      <c r="D95" s="392" t="s">
        <v>280</v>
      </c>
      <c r="E95" s="377">
        <v>13001</v>
      </c>
      <c r="F95" s="392" t="s">
        <v>308</v>
      </c>
      <c r="G95" s="377">
        <v>13129</v>
      </c>
      <c r="H95" s="133">
        <v>0</v>
      </c>
      <c r="I95" s="133">
        <v>64746737</v>
      </c>
      <c r="J95" s="172">
        <f t="shared" si="2"/>
        <v>0</v>
      </c>
    </row>
    <row r="96" spans="1:10" s="5" customFormat="1" ht="12.75" x14ac:dyDescent="0.2">
      <c r="A96" s="392" t="s">
        <v>278</v>
      </c>
      <c r="B96" s="392" t="s">
        <v>279</v>
      </c>
      <c r="C96" s="390" t="s">
        <v>280</v>
      </c>
      <c r="D96" s="392" t="s">
        <v>280</v>
      </c>
      <c r="E96" s="377">
        <v>13001</v>
      </c>
      <c r="F96" s="392" t="s">
        <v>309</v>
      </c>
      <c r="G96" s="377">
        <v>13130</v>
      </c>
      <c r="H96" s="133">
        <v>0</v>
      </c>
      <c r="I96" s="133">
        <v>137271374</v>
      </c>
      <c r="J96" s="172">
        <f t="shared" si="2"/>
        <v>0</v>
      </c>
    </row>
    <row r="97" spans="1:10" s="5" customFormat="1" ht="12.75" x14ac:dyDescent="0.2">
      <c r="A97" s="392" t="s">
        <v>278</v>
      </c>
      <c r="B97" s="392" t="s">
        <v>279</v>
      </c>
      <c r="C97" s="390" t="s">
        <v>280</v>
      </c>
      <c r="D97" s="392" t="s">
        <v>280</v>
      </c>
      <c r="E97" s="377">
        <v>13001</v>
      </c>
      <c r="F97" s="392" t="s">
        <v>310</v>
      </c>
      <c r="G97" s="377">
        <v>13131</v>
      </c>
      <c r="H97" s="133">
        <v>0</v>
      </c>
      <c r="I97" s="133">
        <v>55343137</v>
      </c>
      <c r="J97" s="172">
        <f t="shared" si="2"/>
        <v>0</v>
      </c>
    </row>
    <row r="98" spans="1:10" s="5" customFormat="1" ht="12.75" x14ac:dyDescent="0.2">
      <c r="A98" s="392" t="s">
        <v>278</v>
      </c>
      <c r="B98" s="392" t="s">
        <v>279</v>
      </c>
      <c r="C98" s="390" t="s">
        <v>280</v>
      </c>
      <c r="D98" s="392" t="s">
        <v>280</v>
      </c>
      <c r="E98" s="377">
        <v>13001</v>
      </c>
      <c r="F98" s="392" t="s">
        <v>311</v>
      </c>
      <c r="G98" s="377">
        <v>13132</v>
      </c>
      <c r="H98" s="133">
        <v>0</v>
      </c>
      <c r="I98" s="133">
        <v>3917770</v>
      </c>
      <c r="J98" s="172">
        <f t="shared" si="2"/>
        <v>0</v>
      </c>
    </row>
    <row r="99" spans="1:10" s="5" customFormat="1" ht="12.75" x14ac:dyDescent="0.2">
      <c r="A99" s="392" t="s">
        <v>278</v>
      </c>
      <c r="B99" s="392" t="s">
        <v>312</v>
      </c>
      <c r="C99" s="390" t="s">
        <v>280</v>
      </c>
      <c r="D99" s="392" t="s">
        <v>280</v>
      </c>
      <c r="E99" s="377">
        <v>13001</v>
      </c>
      <c r="F99" s="392" t="s">
        <v>313</v>
      </c>
      <c r="G99" s="377">
        <v>13201</v>
      </c>
      <c r="H99" s="133">
        <v>0</v>
      </c>
      <c r="I99" s="133">
        <v>352313095</v>
      </c>
      <c r="J99" s="172">
        <f t="shared" si="2"/>
        <v>0</v>
      </c>
    </row>
    <row r="100" spans="1:10" s="5" customFormat="1" ht="12.75" x14ac:dyDescent="0.2">
      <c r="A100" s="392" t="s">
        <v>278</v>
      </c>
      <c r="B100" s="392" t="s">
        <v>312</v>
      </c>
      <c r="C100" s="390" t="s">
        <v>280</v>
      </c>
      <c r="D100" s="392" t="s">
        <v>280</v>
      </c>
      <c r="E100" s="377">
        <v>13001</v>
      </c>
      <c r="F100" s="392" t="s">
        <v>314</v>
      </c>
      <c r="G100" s="377">
        <v>13202</v>
      </c>
      <c r="H100" s="133">
        <v>0</v>
      </c>
      <c r="I100" s="133">
        <v>30126301</v>
      </c>
      <c r="J100" s="172">
        <f t="shared" si="2"/>
        <v>0</v>
      </c>
    </row>
    <row r="101" spans="1:10" s="5" customFormat="1" ht="12.75" x14ac:dyDescent="0.2">
      <c r="A101" s="392" t="s">
        <v>278</v>
      </c>
      <c r="B101" s="392" t="s">
        <v>312</v>
      </c>
      <c r="C101" s="390" t="s">
        <v>280</v>
      </c>
      <c r="D101" s="392" t="s">
        <v>280</v>
      </c>
      <c r="E101" s="377">
        <v>13001</v>
      </c>
      <c r="F101" s="392" t="s">
        <v>315</v>
      </c>
      <c r="G101" s="377">
        <v>13203</v>
      </c>
      <c r="H101" s="133">
        <v>0</v>
      </c>
      <c r="I101" s="133">
        <v>143312018</v>
      </c>
      <c r="J101" s="172">
        <f t="shared" si="2"/>
        <v>0</v>
      </c>
    </row>
    <row r="102" spans="1:10" s="5" customFormat="1" ht="12.75" x14ac:dyDescent="0.2">
      <c r="A102" s="392" t="s">
        <v>278</v>
      </c>
      <c r="B102" s="392" t="s">
        <v>316</v>
      </c>
      <c r="C102" s="390" t="s">
        <v>280</v>
      </c>
      <c r="D102" s="392" t="s">
        <v>280</v>
      </c>
      <c r="E102" s="377">
        <v>13001</v>
      </c>
      <c r="F102" s="392" t="s">
        <v>317</v>
      </c>
      <c r="G102" s="377">
        <v>13301</v>
      </c>
      <c r="H102" s="133">
        <v>0</v>
      </c>
      <c r="I102" s="133">
        <v>39871674</v>
      </c>
      <c r="J102" s="172">
        <f t="shared" si="2"/>
        <v>0</v>
      </c>
    </row>
    <row r="103" spans="1:10" s="5" customFormat="1" ht="12.75" x14ac:dyDescent="0.2">
      <c r="A103" s="392" t="s">
        <v>278</v>
      </c>
      <c r="B103" s="392" t="s">
        <v>316</v>
      </c>
      <c r="C103" s="390" t="s">
        <v>280</v>
      </c>
      <c r="D103" s="392" t="s">
        <v>280</v>
      </c>
      <c r="E103" s="377">
        <v>13001</v>
      </c>
      <c r="F103" s="392" t="s">
        <v>318</v>
      </c>
      <c r="G103" s="377">
        <v>13302</v>
      </c>
      <c r="H103" s="133">
        <v>0</v>
      </c>
      <c r="I103" s="133">
        <v>121141182</v>
      </c>
      <c r="J103" s="172">
        <f t="shared" si="2"/>
        <v>0</v>
      </c>
    </row>
    <row r="104" spans="1:10" s="5" customFormat="1" ht="12.75" x14ac:dyDescent="0.2">
      <c r="A104" s="392" t="s">
        <v>278</v>
      </c>
      <c r="B104" s="392" t="s">
        <v>316</v>
      </c>
      <c r="C104" s="390" t="s">
        <v>280</v>
      </c>
      <c r="D104" s="392" t="s">
        <v>280</v>
      </c>
      <c r="E104" s="377">
        <v>13001</v>
      </c>
      <c r="F104" s="392" t="s">
        <v>319</v>
      </c>
      <c r="G104" s="377">
        <v>13303</v>
      </c>
      <c r="H104" s="133">
        <v>0</v>
      </c>
      <c r="I104" s="133">
        <v>46951227</v>
      </c>
      <c r="J104" s="172">
        <f t="shared" si="2"/>
        <v>0</v>
      </c>
    </row>
    <row r="105" spans="1:10" s="5" customFormat="1" ht="12.75" x14ac:dyDescent="0.2">
      <c r="A105" s="392" t="s">
        <v>278</v>
      </c>
      <c r="B105" s="392" t="s">
        <v>320</v>
      </c>
      <c r="C105" s="390" t="s">
        <v>280</v>
      </c>
      <c r="D105" s="392" t="s">
        <v>280</v>
      </c>
      <c r="E105" s="377">
        <v>13001</v>
      </c>
      <c r="F105" s="392" t="s">
        <v>321</v>
      </c>
      <c r="G105" s="377">
        <v>13401</v>
      </c>
      <c r="H105" s="133">
        <v>0</v>
      </c>
      <c r="I105" s="133">
        <v>126872946</v>
      </c>
      <c r="J105" s="172">
        <f t="shared" si="2"/>
        <v>0</v>
      </c>
    </row>
    <row r="106" spans="1:10" s="5" customFormat="1" ht="12.75" x14ac:dyDescent="0.2">
      <c r="A106" s="392" t="s">
        <v>278</v>
      </c>
      <c r="B106" s="392" t="s">
        <v>320</v>
      </c>
      <c r="C106" s="390" t="s">
        <v>280</v>
      </c>
      <c r="D106" s="392" t="s">
        <v>280</v>
      </c>
      <c r="E106" s="377">
        <v>13001</v>
      </c>
      <c r="F106" s="392" t="s">
        <v>322</v>
      </c>
      <c r="G106" s="377">
        <v>13402</v>
      </c>
      <c r="H106" s="133">
        <v>0</v>
      </c>
      <c r="I106" s="133">
        <v>67549789</v>
      </c>
      <c r="J106" s="172">
        <f t="shared" si="2"/>
        <v>0</v>
      </c>
    </row>
    <row r="107" spans="1:10" s="5" customFormat="1" ht="12.75" x14ac:dyDescent="0.2">
      <c r="A107" s="392" t="s">
        <v>278</v>
      </c>
      <c r="B107" s="392" t="s">
        <v>320</v>
      </c>
      <c r="C107" s="390" t="s">
        <v>280</v>
      </c>
      <c r="D107" s="392" t="s">
        <v>280</v>
      </c>
      <c r="E107" s="377">
        <v>13001</v>
      </c>
      <c r="F107" s="392" t="s">
        <v>323</v>
      </c>
      <c r="G107" s="377">
        <v>13403</v>
      </c>
      <c r="H107" s="133">
        <v>0</v>
      </c>
      <c r="I107" s="133">
        <v>2731464</v>
      </c>
      <c r="J107" s="172">
        <f t="shared" si="2"/>
        <v>0</v>
      </c>
    </row>
    <row r="108" spans="1:10" s="5" customFormat="1" ht="12.75" x14ac:dyDescent="0.2">
      <c r="A108" s="392" t="s">
        <v>278</v>
      </c>
      <c r="B108" s="392" t="s">
        <v>320</v>
      </c>
      <c r="C108" s="390" t="s">
        <v>280</v>
      </c>
      <c r="D108" s="392" t="s">
        <v>280</v>
      </c>
      <c r="E108" s="377">
        <v>13001</v>
      </c>
      <c r="F108" s="392" t="s">
        <v>324</v>
      </c>
      <c r="G108" s="377">
        <v>13404</v>
      </c>
      <c r="H108" s="133">
        <v>0</v>
      </c>
      <c r="I108" s="133">
        <v>64248987</v>
      </c>
      <c r="J108" s="172">
        <f t="shared" si="2"/>
        <v>0</v>
      </c>
    </row>
    <row r="109" spans="1:10" s="5" customFormat="1" ht="12.75" x14ac:dyDescent="0.2">
      <c r="A109" s="392" t="s">
        <v>278</v>
      </c>
      <c r="B109" s="392" t="s">
        <v>325</v>
      </c>
      <c r="C109" s="390" t="s">
        <v>181</v>
      </c>
      <c r="D109" s="392" t="s">
        <v>325</v>
      </c>
      <c r="E109" s="377">
        <v>13501</v>
      </c>
      <c r="F109" s="193" t="s">
        <v>325</v>
      </c>
      <c r="G109" s="377">
        <v>13501</v>
      </c>
      <c r="H109" s="133">
        <v>65118</v>
      </c>
      <c r="I109" s="133">
        <v>281776928</v>
      </c>
      <c r="J109" s="172">
        <f t="shared" si="2"/>
        <v>2.3109770009274853E-2</v>
      </c>
    </row>
    <row r="110" spans="1:10" s="5" customFormat="1" ht="12.75" x14ac:dyDescent="0.2">
      <c r="A110" s="392" t="s">
        <v>278</v>
      </c>
      <c r="B110" s="392" t="s">
        <v>326</v>
      </c>
      <c r="C110" s="390" t="s">
        <v>280</v>
      </c>
      <c r="D110" s="392" t="s">
        <v>280</v>
      </c>
      <c r="E110" s="377">
        <v>13001</v>
      </c>
      <c r="F110" s="392" t="s">
        <v>326</v>
      </c>
      <c r="G110" s="377">
        <v>13601</v>
      </c>
      <c r="H110" s="133">
        <v>0</v>
      </c>
      <c r="I110" s="133">
        <v>72349133</v>
      </c>
      <c r="J110" s="172">
        <f t="shared" si="2"/>
        <v>0</v>
      </c>
    </row>
    <row r="111" spans="1:10" s="5" customFormat="1" ht="12.75" x14ac:dyDescent="0.2">
      <c r="A111" s="392" t="s">
        <v>278</v>
      </c>
      <c r="B111" s="392" t="s">
        <v>326</v>
      </c>
      <c r="C111" s="390" t="s">
        <v>280</v>
      </c>
      <c r="D111" s="392" t="s">
        <v>280</v>
      </c>
      <c r="E111" s="377">
        <v>13001</v>
      </c>
      <c r="F111" s="392" t="s">
        <v>327</v>
      </c>
      <c r="G111" s="377">
        <v>13602</v>
      </c>
      <c r="H111" s="133">
        <v>6469105</v>
      </c>
      <c r="I111" s="133">
        <v>45190603</v>
      </c>
      <c r="J111" s="172">
        <f t="shared" si="2"/>
        <v>14.315155298989927</v>
      </c>
    </row>
    <row r="112" spans="1:10" s="5" customFormat="1" ht="12.75" x14ac:dyDescent="0.2">
      <c r="A112" s="392" t="s">
        <v>278</v>
      </c>
      <c r="B112" s="392" t="s">
        <v>326</v>
      </c>
      <c r="C112" s="390" t="s">
        <v>280</v>
      </c>
      <c r="D112" s="392" t="s">
        <v>280</v>
      </c>
      <c r="E112" s="377">
        <v>13001</v>
      </c>
      <c r="F112" s="392" t="s">
        <v>328</v>
      </c>
      <c r="G112" s="377">
        <v>13603</v>
      </c>
      <c r="H112" s="133">
        <v>0</v>
      </c>
      <c r="I112" s="133">
        <v>76804020</v>
      </c>
      <c r="J112" s="172">
        <f t="shared" si="2"/>
        <v>0</v>
      </c>
    </row>
    <row r="113" spans="1:10" s="5" customFormat="1" ht="12.75" x14ac:dyDescent="0.2">
      <c r="A113" s="392" t="s">
        <v>278</v>
      </c>
      <c r="B113" s="392" t="s">
        <v>326</v>
      </c>
      <c r="C113" s="390" t="s">
        <v>280</v>
      </c>
      <c r="D113" s="392" t="s">
        <v>280</v>
      </c>
      <c r="E113" s="377">
        <v>13001</v>
      </c>
      <c r="F113" s="392" t="s">
        <v>329</v>
      </c>
      <c r="G113" s="377">
        <v>13604</v>
      </c>
      <c r="H113" s="133">
        <v>0</v>
      </c>
      <c r="I113" s="133">
        <v>102208935</v>
      </c>
      <c r="J113" s="172">
        <f t="shared" si="2"/>
        <v>0</v>
      </c>
    </row>
    <row r="114" spans="1:10" s="5" customFormat="1" ht="12.75" x14ac:dyDescent="0.2">
      <c r="A114" s="392" t="s">
        <v>278</v>
      </c>
      <c r="B114" s="392" t="s">
        <v>326</v>
      </c>
      <c r="C114" s="390" t="s">
        <v>280</v>
      </c>
      <c r="D114" s="392" t="s">
        <v>280</v>
      </c>
      <c r="E114" s="377">
        <v>13001</v>
      </c>
      <c r="F114" s="392" t="s">
        <v>330</v>
      </c>
      <c r="G114" s="377">
        <v>13605</v>
      </c>
      <c r="H114" s="133">
        <v>0</v>
      </c>
      <c r="I114" s="133">
        <v>24984075</v>
      </c>
      <c r="J114" s="172">
        <f t="shared" si="2"/>
        <v>0</v>
      </c>
    </row>
    <row r="115" spans="1:10" s="5" customFormat="1" ht="12.75" x14ac:dyDescent="0.2">
      <c r="A115" s="392" t="s">
        <v>331</v>
      </c>
      <c r="B115" s="392" t="s">
        <v>332</v>
      </c>
      <c r="C115" s="390" t="s">
        <v>181</v>
      </c>
      <c r="D115" s="392" t="s">
        <v>332</v>
      </c>
      <c r="E115" s="377">
        <v>14101</v>
      </c>
      <c r="F115" s="392" t="s">
        <v>332</v>
      </c>
      <c r="G115" s="377">
        <v>14101</v>
      </c>
      <c r="H115" s="133">
        <v>8189868</v>
      </c>
      <c r="I115" s="133">
        <v>743333766</v>
      </c>
      <c r="J115" s="172">
        <f t="shared" si="2"/>
        <v>1.1017753228231528</v>
      </c>
    </row>
    <row r="116" spans="1:10" s="5" customFormat="1" ht="12.75" x14ac:dyDescent="0.2">
      <c r="A116" s="392" t="s">
        <v>333</v>
      </c>
      <c r="B116" s="392" t="s">
        <v>334</v>
      </c>
      <c r="C116" s="390" t="s">
        <v>181</v>
      </c>
      <c r="D116" s="392" t="s">
        <v>334</v>
      </c>
      <c r="E116" s="377">
        <v>15101</v>
      </c>
      <c r="F116" s="392" t="s">
        <v>334</v>
      </c>
      <c r="G116" s="377">
        <v>15101</v>
      </c>
      <c r="H116" s="133">
        <v>0</v>
      </c>
      <c r="I116" s="133">
        <v>614890215</v>
      </c>
      <c r="J116" s="172">
        <f t="shared" si="2"/>
        <v>0</v>
      </c>
    </row>
    <row r="117" spans="1:10" s="5" customFormat="1" ht="12.75" x14ac:dyDescent="0.2">
      <c r="A117" s="392" t="s">
        <v>335</v>
      </c>
      <c r="B117" s="349" t="s">
        <v>336</v>
      </c>
      <c r="C117" s="390" t="s">
        <v>181</v>
      </c>
      <c r="D117" s="392" t="s">
        <v>337</v>
      </c>
      <c r="E117" s="377">
        <v>16101</v>
      </c>
      <c r="F117" s="392" t="s">
        <v>338</v>
      </c>
      <c r="G117" s="377">
        <v>16101</v>
      </c>
      <c r="H117" s="133">
        <v>1008491</v>
      </c>
      <c r="I117" s="133">
        <v>225981787</v>
      </c>
      <c r="J117" s="172">
        <f t="shared" si="2"/>
        <v>0.44627092005427849</v>
      </c>
    </row>
    <row r="118" spans="1:10" s="5" customFormat="1" ht="12.75" x14ac:dyDescent="0.2">
      <c r="A118" s="392" t="s">
        <v>335</v>
      </c>
      <c r="B118" s="349" t="s">
        <v>336</v>
      </c>
      <c r="C118" s="390" t="s">
        <v>181</v>
      </c>
      <c r="D118" s="392" t="s">
        <v>337</v>
      </c>
      <c r="E118" s="377">
        <v>16101</v>
      </c>
      <c r="F118" s="392" t="s">
        <v>339</v>
      </c>
      <c r="G118" s="377">
        <v>16103</v>
      </c>
      <c r="H118" s="133">
        <v>0</v>
      </c>
      <c r="I118" s="133">
        <v>18999353</v>
      </c>
      <c r="J118" s="172">
        <f t="shared" si="2"/>
        <v>0</v>
      </c>
    </row>
    <row r="119" spans="1:10" s="5" customFormat="1" ht="12.75" x14ac:dyDescent="0.2">
      <c r="A119" s="392" t="s">
        <v>335</v>
      </c>
      <c r="B119" s="349" t="s">
        <v>340</v>
      </c>
      <c r="C119" s="390" t="s">
        <v>181</v>
      </c>
      <c r="D119" s="387" t="s">
        <v>341</v>
      </c>
      <c r="E119" s="377">
        <v>16301</v>
      </c>
      <c r="F119" s="387" t="s">
        <v>341</v>
      </c>
      <c r="G119" s="377">
        <v>16301</v>
      </c>
      <c r="H119" s="133">
        <v>3524614</v>
      </c>
      <c r="I119" s="133">
        <v>49357860</v>
      </c>
      <c r="J119" s="172">
        <f t="shared" si="2"/>
        <v>7.1409376338439312</v>
      </c>
    </row>
  </sheetData>
  <mergeCells count="1">
    <mergeCell ref="B1:J1"/>
  </mergeCells>
  <hyperlinks>
    <hyperlink ref="K1" location="INDICE!A1" display="INDICE" xr:uid="{00000000-0004-0000-4400-000000000000}"/>
    <hyperlink ref="K2" location="Matriz_Estadisticas!A1" display="ESTADÍSTICAS" xr:uid="{00000000-0004-0000-4400-000001000000}"/>
  </hyperlinks>
  <pageMargins left="0.7" right="0.7" top="0.75" bottom="0.75" header="0.3" footer="0.3"/>
  <pageSetup orientation="portrait" horizontalDpi="4294967293" verticalDpi="4294967293"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37"/>
  <sheetViews>
    <sheetView zoomScaleNormal="100" workbookViewId="0"/>
  </sheetViews>
  <sheetFormatPr baseColWidth="10" defaultColWidth="11.42578125" defaultRowHeight="15" x14ac:dyDescent="0.25"/>
  <cols>
    <col min="1" max="1" width="44.42578125" style="657" bestFit="1" customWidth="1"/>
    <col min="2" max="2" width="100.7109375" style="34" customWidth="1"/>
    <col min="3" max="3" width="7" style="34" bestFit="1" customWidth="1"/>
    <col min="4" max="16384" width="11.42578125" style="34"/>
  </cols>
  <sheetData>
    <row r="1" spans="1:3" x14ac:dyDescent="0.25">
      <c r="A1" s="679" t="s">
        <v>401</v>
      </c>
      <c r="B1" s="679" t="s">
        <v>402</v>
      </c>
      <c r="C1" s="57" t="s">
        <v>144</v>
      </c>
    </row>
    <row r="2" spans="1:3" x14ac:dyDescent="0.25">
      <c r="A2" s="415" t="s">
        <v>8</v>
      </c>
      <c r="B2" s="435" t="s">
        <v>87</v>
      </c>
      <c r="C2" s="263"/>
    </row>
    <row r="3" spans="1:3" x14ac:dyDescent="0.25">
      <c r="A3" s="415" t="s">
        <v>6</v>
      </c>
      <c r="B3" s="435" t="s">
        <v>79</v>
      </c>
      <c r="C3" s="263"/>
    </row>
    <row r="4" spans="1:3" x14ac:dyDescent="0.25">
      <c r="A4" s="415" t="s">
        <v>370</v>
      </c>
      <c r="B4" s="435" t="s">
        <v>86</v>
      </c>
      <c r="C4" s="263"/>
    </row>
    <row r="5" spans="1:3" x14ac:dyDescent="0.25">
      <c r="A5" s="415" t="s">
        <v>11</v>
      </c>
      <c r="B5" s="435" t="s">
        <v>450</v>
      </c>
      <c r="C5" s="263"/>
    </row>
    <row r="6" spans="1:3" x14ac:dyDescent="0.25">
      <c r="A6" s="415" t="s">
        <v>145</v>
      </c>
      <c r="B6" s="435" t="s">
        <v>451</v>
      </c>
      <c r="C6" s="263"/>
    </row>
    <row r="7" spans="1:3" x14ac:dyDescent="0.25">
      <c r="A7" s="415" t="s">
        <v>9</v>
      </c>
      <c r="B7" s="406" t="s">
        <v>452</v>
      </c>
      <c r="C7" s="263"/>
    </row>
    <row r="8" spans="1:3" x14ac:dyDescent="0.25">
      <c r="A8" s="415" t="s">
        <v>371</v>
      </c>
      <c r="B8" s="414">
        <v>2017</v>
      </c>
      <c r="C8" s="263"/>
    </row>
    <row r="9" spans="1:3" x14ac:dyDescent="0.25">
      <c r="A9" s="415" t="s">
        <v>372</v>
      </c>
      <c r="B9" s="435" t="s">
        <v>453</v>
      </c>
      <c r="C9" s="263"/>
    </row>
    <row r="10" spans="1:3" ht="63.75" x14ac:dyDescent="0.25">
      <c r="A10" s="209" t="s">
        <v>373</v>
      </c>
      <c r="B10" s="296" t="s">
        <v>454</v>
      </c>
      <c r="C10" s="263"/>
    </row>
    <row r="11" spans="1:3" x14ac:dyDescent="0.25">
      <c r="A11" s="415" t="s">
        <v>374</v>
      </c>
      <c r="B11" s="435" t="s">
        <v>455</v>
      </c>
      <c r="C11" s="263"/>
    </row>
    <row r="12" spans="1:3" x14ac:dyDescent="0.25">
      <c r="A12" s="415" t="s">
        <v>375</v>
      </c>
      <c r="B12" s="435" t="s">
        <v>456</v>
      </c>
      <c r="C12" s="263"/>
    </row>
    <row r="13" spans="1:3" x14ac:dyDescent="0.25">
      <c r="A13" s="415" t="s">
        <v>376</v>
      </c>
      <c r="B13" s="435" t="s">
        <v>457</v>
      </c>
      <c r="C13" s="263"/>
    </row>
    <row r="14" spans="1:3" x14ac:dyDescent="0.25">
      <c r="A14" s="415" t="s">
        <v>146</v>
      </c>
      <c r="B14" s="435" t="s">
        <v>458</v>
      </c>
      <c r="C14" s="263"/>
    </row>
    <row r="15" spans="1:3" x14ac:dyDescent="0.25">
      <c r="A15" s="415" t="s">
        <v>377</v>
      </c>
      <c r="B15" s="264">
        <v>43301</v>
      </c>
      <c r="C15" s="263"/>
    </row>
    <row r="16" spans="1:3" x14ac:dyDescent="0.25">
      <c r="A16" s="415" t="s">
        <v>378</v>
      </c>
      <c r="B16" s="264">
        <v>43657</v>
      </c>
      <c r="C16" s="263"/>
    </row>
    <row r="17" spans="1:5" x14ac:dyDescent="0.25">
      <c r="A17" s="415" t="s">
        <v>379</v>
      </c>
      <c r="B17" s="435" t="s">
        <v>459</v>
      </c>
      <c r="C17" s="263"/>
      <c r="D17" s="263"/>
      <c r="E17" s="52"/>
    </row>
    <row r="18" spans="1:5" x14ac:dyDescent="0.25">
      <c r="A18" s="432" t="s">
        <v>380</v>
      </c>
      <c r="B18" s="435" t="s">
        <v>460</v>
      </c>
      <c r="C18" s="263"/>
      <c r="D18" s="263"/>
      <c r="E18" s="263"/>
    </row>
    <row r="19" spans="1:5" x14ac:dyDescent="0.25">
      <c r="A19" s="432" t="s">
        <v>381</v>
      </c>
      <c r="B19" s="435" t="s">
        <v>461</v>
      </c>
      <c r="C19" s="263"/>
      <c r="D19" s="263"/>
      <c r="E19" s="263"/>
    </row>
    <row r="20" spans="1:5" x14ac:dyDescent="0.25">
      <c r="A20" s="432" t="s">
        <v>382</v>
      </c>
      <c r="B20" s="435" t="s">
        <v>462</v>
      </c>
      <c r="C20" s="263"/>
      <c r="D20" s="263"/>
      <c r="E20" s="263"/>
    </row>
    <row r="21" spans="1:5" x14ac:dyDescent="0.25">
      <c r="A21" s="432" t="s">
        <v>385</v>
      </c>
      <c r="B21" s="375" t="s">
        <v>463</v>
      </c>
      <c r="C21" s="263"/>
      <c r="D21" s="263"/>
      <c r="E21" s="263"/>
    </row>
    <row r="22" spans="1:5" x14ac:dyDescent="0.25">
      <c r="A22" s="432" t="s">
        <v>386</v>
      </c>
      <c r="B22" s="407" t="s">
        <v>417</v>
      </c>
      <c r="C22" s="263"/>
      <c r="D22" s="263"/>
      <c r="E22" s="263"/>
    </row>
    <row r="23" spans="1:5" x14ac:dyDescent="0.25">
      <c r="A23" s="432" t="s">
        <v>418</v>
      </c>
      <c r="B23" s="610" t="s">
        <v>464</v>
      </c>
      <c r="C23" s="263"/>
      <c r="D23" s="263"/>
      <c r="E23" s="263"/>
    </row>
    <row r="24" spans="1:5" x14ac:dyDescent="0.25">
      <c r="A24" s="432" t="s">
        <v>387</v>
      </c>
      <c r="B24" s="407">
        <v>2017</v>
      </c>
      <c r="C24" s="263"/>
      <c r="D24" s="263"/>
      <c r="E24" s="263"/>
    </row>
    <row r="25" spans="1:5" x14ac:dyDescent="0.25">
      <c r="A25" s="432" t="s">
        <v>388</v>
      </c>
      <c r="B25" s="249" t="s">
        <v>465</v>
      </c>
      <c r="C25" s="263"/>
      <c r="D25" s="263"/>
      <c r="E25" s="263"/>
    </row>
    <row r="26" spans="1:5" x14ac:dyDescent="0.25">
      <c r="A26" s="432" t="s">
        <v>389</v>
      </c>
      <c r="B26" s="407" t="s">
        <v>466</v>
      </c>
      <c r="C26" s="263"/>
      <c r="D26" s="263"/>
      <c r="E26" s="263"/>
    </row>
    <row r="27" spans="1:5" x14ac:dyDescent="0.25">
      <c r="A27" s="432" t="s">
        <v>390</v>
      </c>
      <c r="B27" s="407" t="s">
        <v>417</v>
      </c>
      <c r="C27" s="263"/>
      <c r="D27" s="263"/>
      <c r="E27" s="263"/>
    </row>
    <row r="28" spans="1:5" x14ac:dyDescent="0.25">
      <c r="A28" s="432" t="s">
        <v>422</v>
      </c>
      <c r="B28" s="610" t="s">
        <v>464</v>
      </c>
      <c r="C28" s="263"/>
      <c r="D28" s="263"/>
      <c r="E28" s="263"/>
    </row>
    <row r="29" spans="1:5" x14ac:dyDescent="0.25">
      <c r="A29" s="432" t="s">
        <v>391</v>
      </c>
      <c r="B29" s="407">
        <v>2017</v>
      </c>
      <c r="C29" s="263"/>
      <c r="D29" s="263"/>
      <c r="E29" s="263"/>
    </row>
    <row r="30" spans="1:5" x14ac:dyDescent="0.25">
      <c r="A30" s="432" t="s">
        <v>392</v>
      </c>
      <c r="B30" s="249" t="s">
        <v>465</v>
      </c>
      <c r="C30" s="263"/>
      <c r="D30" s="263"/>
      <c r="E30" s="263"/>
    </row>
    <row r="31" spans="1:5" x14ac:dyDescent="0.25">
      <c r="A31" s="432" t="s">
        <v>393</v>
      </c>
      <c r="B31" s="167"/>
      <c r="C31" s="263"/>
      <c r="D31" s="263"/>
      <c r="E31" s="263"/>
    </row>
    <row r="32" spans="1:5" x14ac:dyDescent="0.25">
      <c r="A32" s="432" t="s">
        <v>394</v>
      </c>
      <c r="B32" s="167"/>
      <c r="C32" s="263"/>
      <c r="D32" s="263"/>
      <c r="E32" s="263"/>
    </row>
    <row r="33" spans="1:2" x14ac:dyDescent="0.25">
      <c r="A33" s="432" t="s">
        <v>423</v>
      </c>
      <c r="B33" s="167"/>
    </row>
    <row r="34" spans="1:2" x14ac:dyDescent="0.25">
      <c r="A34" s="432" t="s">
        <v>395</v>
      </c>
      <c r="B34" s="167"/>
    </row>
    <row r="35" spans="1:2" x14ac:dyDescent="0.25">
      <c r="A35" s="432" t="s">
        <v>396</v>
      </c>
      <c r="B35" s="167"/>
    </row>
    <row r="36" spans="1:2" x14ac:dyDescent="0.25">
      <c r="A36" s="432" t="s">
        <v>383</v>
      </c>
      <c r="B36" s="249" t="s">
        <v>467</v>
      </c>
    </row>
    <row r="37" spans="1:2" x14ac:dyDescent="0.25">
      <c r="A37" s="432" t="s">
        <v>384</v>
      </c>
      <c r="B37" s="249" t="s">
        <v>468</v>
      </c>
    </row>
  </sheetData>
  <hyperlinks>
    <hyperlink ref="C1" location="INDICE!A1" display="INDICE" xr:uid="{00000000-0004-0000-0600-000000000000}"/>
  </hyperlinks>
  <pageMargins left="0.7" right="0.7" top="0.75" bottom="0.75" header="0.3" footer="0.3"/>
  <pageSetup orientation="portrait" r:id="rId1"/>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pageSetUpPr fitToPage="1"/>
  </sheetPr>
  <dimension ref="A1:C38"/>
  <sheetViews>
    <sheetView zoomScaleNormal="100" workbookViewId="0">
      <selection activeCell="B21" sqref="B21"/>
    </sheetView>
  </sheetViews>
  <sheetFormatPr baseColWidth="10" defaultColWidth="96.42578125" defaultRowHeight="12.75" x14ac:dyDescent="0.25"/>
  <cols>
    <col min="1" max="1" width="44.42578125" style="10" bestFit="1" customWidth="1"/>
    <col min="2" max="2" width="100.7109375" style="9" customWidth="1"/>
    <col min="3" max="3" width="7" style="10" bestFit="1" customWidth="1"/>
    <col min="4" max="16384" width="96.42578125" style="10"/>
  </cols>
  <sheetData>
    <row r="1" spans="1:3" ht="15" x14ac:dyDescent="0.25">
      <c r="A1" s="679" t="s">
        <v>401</v>
      </c>
      <c r="B1" s="679" t="s">
        <v>402</v>
      </c>
      <c r="C1" s="6" t="s">
        <v>144</v>
      </c>
    </row>
    <row r="2" spans="1:3" ht="15" customHeight="1" x14ac:dyDescent="0.25">
      <c r="A2" s="415" t="s">
        <v>8</v>
      </c>
      <c r="B2" s="219" t="s">
        <v>119</v>
      </c>
    </row>
    <row r="3" spans="1:3" ht="15" customHeight="1" x14ac:dyDescent="0.25">
      <c r="A3" s="415" t="s">
        <v>6</v>
      </c>
      <c r="B3" s="219" t="s">
        <v>113</v>
      </c>
    </row>
    <row r="4" spans="1:3" ht="15" customHeight="1" x14ac:dyDescent="0.25">
      <c r="A4" s="415" t="s">
        <v>370</v>
      </c>
      <c r="B4" s="219" t="s">
        <v>116</v>
      </c>
    </row>
    <row r="5" spans="1:3" ht="15" customHeight="1" x14ac:dyDescent="0.25">
      <c r="A5" s="415" t="s">
        <v>11</v>
      </c>
      <c r="B5" s="219" t="s">
        <v>1184</v>
      </c>
    </row>
    <row r="6" spans="1:3" ht="15" customHeight="1" x14ac:dyDescent="0.25">
      <c r="A6" s="415" t="s">
        <v>145</v>
      </c>
      <c r="B6" s="219" t="s">
        <v>404</v>
      </c>
    </row>
    <row r="7" spans="1:3" ht="15" customHeight="1" x14ac:dyDescent="0.25">
      <c r="A7" s="415" t="s">
        <v>9</v>
      </c>
      <c r="B7" s="427" t="s">
        <v>405</v>
      </c>
    </row>
    <row r="8" spans="1:3" ht="15" customHeight="1" x14ac:dyDescent="0.25">
      <c r="A8" s="415" t="s">
        <v>371</v>
      </c>
      <c r="B8" s="252">
        <v>2018</v>
      </c>
    </row>
    <row r="9" spans="1:3" ht="15" customHeight="1" x14ac:dyDescent="0.25">
      <c r="A9" s="415" t="s">
        <v>372</v>
      </c>
      <c r="B9" s="219" t="s">
        <v>15</v>
      </c>
    </row>
    <row r="10" spans="1:3" ht="38.25" x14ac:dyDescent="0.25">
      <c r="A10" s="209" t="s">
        <v>373</v>
      </c>
      <c r="B10" s="318" t="s">
        <v>1185</v>
      </c>
    </row>
    <row r="11" spans="1:3" ht="15" customHeight="1" x14ac:dyDescent="0.25">
      <c r="A11" s="415" t="s">
        <v>374</v>
      </c>
      <c r="B11" s="427" t="s">
        <v>1186</v>
      </c>
    </row>
    <row r="12" spans="1:3" ht="15" customHeight="1" x14ac:dyDescent="0.25">
      <c r="A12" s="415" t="s">
        <v>375</v>
      </c>
      <c r="B12" s="427" t="s">
        <v>1660</v>
      </c>
    </row>
    <row r="13" spans="1:3" ht="15" customHeight="1" x14ac:dyDescent="0.25">
      <c r="A13" s="415" t="s">
        <v>376</v>
      </c>
      <c r="B13" s="219" t="s">
        <v>1660</v>
      </c>
    </row>
    <row r="14" spans="1:3" ht="15" customHeight="1" x14ac:dyDescent="0.25">
      <c r="A14" s="415" t="s">
        <v>146</v>
      </c>
      <c r="B14" s="427" t="s">
        <v>458</v>
      </c>
    </row>
    <row r="15" spans="1:3" ht="15" customHeight="1" x14ac:dyDescent="0.25">
      <c r="A15" s="415" t="s">
        <v>377</v>
      </c>
      <c r="B15" s="426">
        <v>43084</v>
      </c>
    </row>
    <row r="16" spans="1:3" ht="15" customHeight="1" x14ac:dyDescent="0.25">
      <c r="A16" s="415" t="s">
        <v>378</v>
      </c>
      <c r="B16" s="320">
        <v>43707</v>
      </c>
    </row>
    <row r="17" spans="1:2" ht="15" customHeight="1" x14ac:dyDescent="0.25">
      <c r="A17" s="415" t="s">
        <v>379</v>
      </c>
      <c r="B17" s="337" t="s">
        <v>412</v>
      </c>
    </row>
    <row r="18" spans="1:2" ht="15" customHeight="1" x14ac:dyDescent="0.25">
      <c r="A18" s="415" t="s">
        <v>380</v>
      </c>
      <c r="B18" s="219" t="s">
        <v>1187</v>
      </c>
    </row>
    <row r="19" spans="1:2" ht="15" customHeight="1" x14ac:dyDescent="0.25">
      <c r="A19" s="415" t="s">
        <v>381</v>
      </c>
      <c r="B19" s="353" t="s">
        <v>1188</v>
      </c>
    </row>
    <row r="20" spans="1:2" ht="15" customHeight="1" x14ac:dyDescent="0.25">
      <c r="A20" s="415" t="s">
        <v>382</v>
      </c>
      <c r="B20" s="427" t="s">
        <v>462</v>
      </c>
    </row>
    <row r="21" spans="1:2" ht="89.25" x14ac:dyDescent="0.25">
      <c r="A21" s="415" t="s">
        <v>385</v>
      </c>
      <c r="B21" s="219" t="s">
        <v>1189</v>
      </c>
    </row>
    <row r="22" spans="1:2" ht="15" customHeight="1" x14ac:dyDescent="0.25">
      <c r="A22" s="415" t="s">
        <v>386</v>
      </c>
      <c r="B22" s="219" t="s">
        <v>417</v>
      </c>
    </row>
    <row r="23" spans="1:2" ht="15" customHeight="1" x14ac:dyDescent="0.25">
      <c r="A23" s="415" t="s">
        <v>418</v>
      </c>
      <c r="B23" s="631" t="s">
        <v>1190</v>
      </c>
    </row>
    <row r="24" spans="1:2" ht="15" customHeight="1" x14ac:dyDescent="0.25">
      <c r="A24" s="415" t="s">
        <v>387</v>
      </c>
      <c r="B24" s="252">
        <v>2018</v>
      </c>
    </row>
    <row r="25" spans="1:2" ht="15" customHeight="1" x14ac:dyDescent="0.25">
      <c r="A25" s="415" t="s">
        <v>388</v>
      </c>
      <c r="B25" s="219" t="s">
        <v>1191</v>
      </c>
    </row>
    <row r="26" spans="1:2" ht="15" customHeight="1" x14ac:dyDescent="0.25">
      <c r="A26" s="415" t="s">
        <v>389</v>
      </c>
      <c r="B26" s="219"/>
    </row>
    <row r="27" spans="1:2" ht="15" customHeight="1" x14ac:dyDescent="0.25">
      <c r="A27" s="415" t="s">
        <v>390</v>
      </c>
      <c r="B27" s="219"/>
    </row>
    <row r="28" spans="1:2" ht="15" customHeight="1" x14ac:dyDescent="0.25">
      <c r="A28" s="415" t="s">
        <v>422</v>
      </c>
      <c r="B28" s="413"/>
    </row>
    <row r="29" spans="1:2" ht="15" customHeight="1" x14ac:dyDescent="0.25">
      <c r="A29" s="415" t="s">
        <v>391</v>
      </c>
      <c r="B29" s="413"/>
    </row>
    <row r="30" spans="1:2" ht="15" customHeight="1" x14ac:dyDescent="0.25">
      <c r="A30" s="415" t="s">
        <v>392</v>
      </c>
      <c r="B30" s="413"/>
    </row>
    <row r="31" spans="1:2" ht="15" customHeight="1" x14ac:dyDescent="0.25">
      <c r="A31" s="415" t="s">
        <v>393</v>
      </c>
      <c r="B31" s="413"/>
    </row>
    <row r="32" spans="1:2" ht="15" customHeight="1" x14ac:dyDescent="0.25">
      <c r="A32" s="415" t="s">
        <v>394</v>
      </c>
      <c r="B32" s="413"/>
    </row>
    <row r="33" spans="1:2" ht="15" customHeight="1" x14ac:dyDescent="0.25">
      <c r="A33" s="415" t="s">
        <v>423</v>
      </c>
      <c r="B33" s="413"/>
    </row>
    <row r="34" spans="1:2" ht="15" customHeight="1" x14ac:dyDescent="0.25">
      <c r="A34" s="415" t="s">
        <v>395</v>
      </c>
      <c r="B34" s="413"/>
    </row>
    <row r="35" spans="1:2" ht="15" customHeight="1" x14ac:dyDescent="0.25">
      <c r="A35" s="415" t="s">
        <v>396</v>
      </c>
      <c r="B35" s="413"/>
    </row>
    <row r="36" spans="1:2" ht="51" x14ac:dyDescent="0.25">
      <c r="A36" s="415" t="s">
        <v>383</v>
      </c>
      <c r="B36" s="413" t="s">
        <v>1659</v>
      </c>
    </row>
    <row r="37" spans="1:2" ht="15" customHeight="1" x14ac:dyDescent="0.25">
      <c r="A37" s="415" t="s">
        <v>384</v>
      </c>
      <c r="B37" s="413" t="s">
        <v>1192</v>
      </c>
    </row>
    <row r="38" spans="1:2" x14ac:dyDescent="0.25">
      <c r="A38" s="7"/>
    </row>
  </sheetData>
  <hyperlinks>
    <hyperlink ref="C1" location="INDICE!A1" display="INDICE" xr:uid="{00000000-0004-0000-4500-000000000000}"/>
  </hyperlinks>
  <pageMargins left="0.7" right="0.7" top="0.75" bottom="0.75" header="0.3" footer="0.3"/>
  <pageSetup scale="71" fitToHeight="0" orientation="portrait" horizontalDpi="0" verticalDpi="0" r:id="rId1"/>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dimension ref="A1:R35"/>
  <sheetViews>
    <sheetView zoomScaleNormal="100" workbookViewId="0">
      <selection activeCell="B1" sqref="B1:P1"/>
    </sheetView>
  </sheetViews>
  <sheetFormatPr baseColWidth="10" defaultColWidth="18.85546875" defaultRowHeight="15" x14ac:dyDescent="0.25"/>
  <cols>
    <col min="1" max="1" width="17.28515625" bestFit="1" customWidth="1"/>
    <col min="2" max="2" width="16.140625" style="402" bestFit="1" customWidth="1"/>
    <col min="3" max="3" width="55.7109375" bestFit="1" customWidth="1"/>
    <col min="4" max="4" width="16.85546875" bestFit="1" customWidth="1"/>
    <col min="5" max="5" width="17.28515625" bestFit="1" customWidth="1"/>
    <col min="6" max="6" width="13.7109375" bestFit="1" customWidth="1"/>
    <col min="7" max="7" width="16.85546875" bestFit="1" customWidth="1"/>
    <col min="8" max="8" width="17.28515625" bestFit="1" customWidth="1"/>
    <col min="9" max="9" width="13.7109375" bestFit="1" customWidth="1"/>
    <col min="10" max="10" width="16.85546875" bestFit="1" customWidth="1"/>
    <col min="11" max="11" width="17.28515625" bestFit="1" customWidth="1"/>
    <col min="12" max="12" width="13.7109375" bestFit="1" customWidth="1"/>
    <col min="13" max="13" width="16.85546875" bestFit="1" customWidth="1"/>
    <col min="14" max="14" width="17.28515625" bestFit="1" customWidth="1"/>
    <col min="15" max="15" width="13.7109375" bestFit="1" customWidth="1"/>
    <col min="16" max="16" width="21.7109375" bestFit="1" customWidth="1"/>
    <col min="17" max="17" width="13.140625" bestFit="1" customWidth="1"/>
  </cols>
  <sheetData>
    <row r="1" spans="1:18" ht="15" customHeight="1" x14ac:dyDescent="0.25">
      <c r="A1" s="593" t="s">
        <v>119</v>
      </c>
      <c r="B1" s="737" t="s">
        <v>1184</v>
      </c>
      <c r="C1" s="738"/>
      <c r="D1" s="738"/>
      <c r="E1" s="738"/>
      <c r="F1" s="738"/>
      <c r="G1" s="738"/>
      <c r="H1" s="738"/>
      <c r="I1" s="738"/>
      <c r="J1" s="738"/>
      <c r="K1" s="738"/>
      <c r="L1" s="738"/>
      <c r="M1" s="738"/>
      <c r="N1" s="738"/>
      <c r="O1" s="738"/>
      <c r="P1" s="738"/>
      <c r="Q1" s="6" t="s">
        <v>144</v>
      </c>
    </row>
    <row r="2" spans="1:18" x14ac:dyDescent="0.25">
      <c r="A2" s="255" t="s">
        <v>174</v>
      </c>
      <c r="B2" s="255" t="s">
        <v>176</v>
      </c>
      <c r="C2" s="255" t="s">
        <v>357</v>
      </c>
      <c r="D2" s="255" t="s">
        <v>1193</v>
      </c>
      <c r="E2" s="255" t="s">
        <v>1194</v>
      </c>
      <c r="F2" s="255" t="s">
        <v>1195</v>
      </c>
      <c r="G2" s="255" t="s">
        <v>1196</v>
      </c>
      <c r="H2" s="255" t="s">
        <v>1197</v>
      </c>
      <c r="I2" s="255" t="s">
        <v>1198</v>
      </c>
      <c r="J2" s="255" t="s">
        <v>1199</v>
      </c>
      <c r="K2" s="255" t="s">
        <v>1200</v>
      </c>
      <c r="L2" s="255" t="s">
        <v>1201</v>
      </c>
      <c r="M2" s="255" t="s">
        <v>1202</v>
      </c>
      <c r="N2" s="255" t="s">
        <v>1203</v>
      </c>
      <c r="O2" s="255" t="s">
        <v>1204</v>
      </c>
      <c r="P2" s="255" t="s">
        <v>1205</v>
      </c>
      <c r="Q2" s="6" t="s">
        <v>432</v>
      </c>
    </row>
    <row r="3" spans="1:18" s="583" customFormat="1" ht="12.75" x14ac:dyDescent="0.2">
      <c r="A3" s="204" t="s">
        <v>333</v>
      </c>
      <c r="B3" s="205" t="s">
        <v>181</v>
      </c>
      <c r="C3" s="204" t="s">
        <v>1661</v>
      </c>
      <c r="D3" s="270">
        <v>59452</v>
      </c>
      <c r="E3" s="201">
        <v>46159</v>
      </c>
      <c r="F3" s="200">
        <v>77.640785844042256</v>
      </c>
      <c r="G3" s="270">
        <v>63231</v>
      </c>
      <c r="H3" s="199">
        <v>49724</v>
      </c>
      <c r="I3" s="200">
        <v>78.638642438044627</v>
      </c>
      <c r="J3" s="270">
        <v>62068</v>
      </c>
      <c r="K3" s="199">
        <v>48927</v>
      </c>
      <c r="L3" s="200">
        <v>78.828059547592957</v>
      </c>
      <c r="M3" s="270">
        <v>62710</v>
      </c>
      <c r="N3" s="199">
        <v>48152</v>
      </c>
      <c r="O3" s="200">
        <v>76.785201722213358</v>
      </c>
      <c r="P3" s="200">
        <v>77.973172387973293</v>
      </c>
    </row>
    <row r="4" spans="1:18" s="5" customFormat="1" ht="12.75" x14ac:dyDescent="0.2">
      <c r="A4" s="204" t="s">
        <v>179</v>
      </c>
      <c r="B4" s="205" t="s">
        <v>181</v>
      </c>
      <c r="C4" s="204" t="s">
        <v>183</v>
      </c>
      <c r="D4" s="270">
        <v>42140</v>
      </c>
      <c r="E4" s="201">
        <v>31256</v>
      </c>
      <c r="F4" s="200">
        <v>74.171808258186999</v>
      </c>
      <c r="G4" s="202">
        <v>46322</v>
      </c>
      <c r="H4" s="199">
        <v>33565</v>
      </c>
      <c r="I4" s="200">
        <v>72.460170113552962</v>
      </c>
      <c r="J4" s="270">
        <v>45821</v>
      </c>
      <c r="K4" s="199">
        <v>36479</v>
      </c>
      <c r="L4" s="200">
        <v>79.611968311472907</v>
      </c>
      <c r="M4" s="270">
        <v>49360</v>
      </c>
      <c r="N4" s="199">
        <v>37938</v>
      </c>
      <c r="O4" s="200">
        <v>76.859805510534841</v>
      </c>
      <c r="P4" s="200">
        <v>75.775938048436927</v>
      </c>
      <c r="R4" s="686" t="s">
        <v>1694</v>
      </c>
    </row>
    <row r="5" spans="1:18" s="5" customFormat="1" ht="12.75" x14ac:dyDescent="0.2">
      <c r="A5" s="204" t="s">
        <v>179</v>
      </c>
      <c r="B5" s="205" t="s">
        <v>181</v>
      </c>
      <c r="C5" s="204" t="s">
        <v>1662</v>
      </c>
      <c r="D5" s="270">
        <v>82338</v>
      </c>
      <c r="E5" s="201">
        <v>68924</v>
      </c>
      <c r="F5" s="200">
        <v>83.708615705992372</v>
      </c>
      <c r="G5" s="270">
        <v>80996</v>
      </c>
      <c r="H5" s="199">
        <v>68548</v>
      </c>
      <c r="I5" s="200">
        <v>84.631339819250329</v>
      </c>
      <c r="J5" s="270">
        <v>81784</v>
      </c>
      <c r="K5" s="199">
        <v>69183</v>
      </c>
      <c r="L5" s="200">
        <v>84.592340800156506</v>
      </c>
      <c r="M5" s="270">
        <v>81111</v>
      </c>
      <c r="N5" s="199">
        <v>66506</v>
      </c>
      <c r="O5" s="200">
        <v>81.993810950425953</v>
      </c>
      <c r="P5" s="200">
        <v>83.731526818956297</v>
      </c>
      <c r="R5" s="5" t="s">
        <v>1695</v>
      </c>
    </row>
    <row r="6" spans="1:18" s="5" customFormat="1" ht="12.75" x14ac:dyDescent="0.2">
      <c r="A6" s="204" t="s">
        <v>184</v>
      </c>
      <c r="B6" s="205" t="s">
        <v>181</v>
      </c>
      <c r="C6" s="204" t="s">
        <v>1663</v>
      </c>
      <c r="D6" s="270">
        <v>172138</v>
      </c>
      <c r="E6" s="201">
        <v>115772</v>
      </c>
      <c r="F6" s="200">
        <v>67.255341644494536</v>
      </c>
      <c r="G6" s="270">
        <v>191440</v>
      </c>
      <c r="H6" s="199">
        <v>135158</v>
      </c>
      <c r="I6" s="200">
        <v>70.600710405348934</v>
      </c>
      <c r="J6" s="270">
        <v>192578</v>
      </c>
      <c r="K6" s="199">
        <v>136161</v>
      </c>
      <c r="L6" s="200">
        <v>70.704337982531754</v>
      </c>
      <c r="M6" s="270">
        <v>189665</v>
      </c>
      <c r="N6" s="199">
        <v>129966</v>
      </c>
      <c r="O6" s="200">
        <v>68.52397648485487</v>
      </c>
      <c r="P6" s="200">
        <v>69.27109162930752</v>
      </c>
      <c r="R6" s="686" t="s">
        <v>1696</v>
      </c>
    </row>
    <row r="7" spans="1:18" s="5" customFormat="1" ht="12.75" x14ac:dyDescent="0.2">
      <c r="A7" s="204" t="s">
        <v>184</v>
      </c>
      <c r="B7" s="205" t="s">
        <v>181</v>
      </c>
      <c r="C7" s="206" t="s">
        <v>1664</v>
      </c>
      <c r="D7" s="270">
        <v>68330</v>
      </c>
      <c r="E7" s="201">
        <v>38871</v>
      </c>
      <c r="F7" s="200">
        <v>56.887165227572076</v>
      </c>
      <c r="G7" s="270">
        <v>67415</v>
      </c>
      <c r="H7" s="199">
        <v>39250</v>
      </c>
      <c r="I7" s="200">
        <v>58.221464065860715</v>
      </c>
      <c r="J7" s="270">
        <v>67526</v>
      </c>
      <c r="K7" s="199">
        <v>39937</v>
      </c>
      <c r="L7" s="200">
        <v>59.143144862719545</v>
      </c>
      <c r="M7" s="270">
        <v>73185</v>
      </c>
      <c r="N7" s="199">
        <v>42615</v>
      </c>
      <c r="O7" s="200">
        <v>58.229145316663249</v>
      </c>
      <c r="P7" s="200">
        <v>58.120229868203893</v>
      </c>
      <c r="R7" s="686" t="s">
        <v>1697</v>
      </c>
    </row>
    <row r="8" spans="1:18" s="5" customFormat="1" ht="12.75" x14ac:dyDescent="0.2">
      <c r="A8" s="204" t="s">
        <v>187</v>
      </c>
      <c r="B8" s="205" t="s">
        <v>181</v>
      </c>
      <c r="C8" s="204" t="s">
        <v>1665</v>
      </c>
      <c r="D8" s="270">
        <v>83323</v>
      </c>
      <c r="E8" s="201">
        <v>55000</v>
      </c>
      <c r="F8" s="200">
        <v>66.008185014941859</v>
      </c>
      <c r="G8" s="270">
        <v>80671</v>
      </c>
      <c r="H8" s="199">
        <v>57331</v>
      </c>
      <c r="I8" s="200">
        <v>71.067669918558096</v>
      </c>
      <c r="J8" s="270">
        <v>84101</v>
      </c>
      <c r="K8" s="199">
        <v>57624</v>
      </c>
      <c r="L8" s="200">
        <v>68.517615723950968</v>
      </c>
      <c r="M8" s="270">
        <v>85421</v>
      </c>
      <c r="N8" s="199">
        <v>57687</v>
      </c>
      <c r="O8" s="200">
        <v>67.532573957223633</v>
      </c>
      <c r="P8" s="200">
        <v>68.281511153668646</v>
      </c>
      <c r="R8" s="686" t="s">
        <v>1698</v>
      </c>
    </row>
    <row r="9" spans="1:18" s="5" customFormat="1" ht="12.75" x14ac:dyDescent="0.2">
      <c r="A9" s="204" t="s">
        <v>187</v>
      </c>
      <c r="B9" s="205" t="s">
        <v>181</v>
      </c>
      <c r="C9" s="204" t="s">
        <v>1666</v>
      </c>
      <c r="D9" s="270">
        <v>18523</v>
      </c>
      <c r="E9" s="201">
        <v>11208</v>
      </c>
      <c r="F9" s="200">
        <v>60.508556929223126</v>
      </c>
      <c r="G9" s="270">
        <v>17676</v>
      </c>
      <c r="H9" s="199">
        <v>11335</v>
      </c>
      <c r="I9" s="200">
        <v>64.126499207965608</v>
      </c>
      <c r="J9" s="270">
        <v>18869</v>
      </c>
      <c r="K9" s="199">
        <v>12997</v>
      </c>
      <c r="L9" s="200">
        <v>68.880173830091678</v>
      </c>
      <c r="M9" s="270">
        <v>18162</v>
      </c>
      <c r="N9" s="199">
        <v>11607</v>
      </c>
      <c r="O9" s="200">
        <v>63.908159894284772</v>
      </c>
      <c r="P9" s="200">
        <v>64.355847465391292</v>
      </c>
    </row>
    <row r="10" spans="1:18" s="5" customFormat="1" ht="12.75" x14ac:dyDescent="0.2">
      <c r="A10" s="204" t="s">
        <v>193</v>
      </c>
      <c r="B10" s="205" t="s">
        <v>181</v>
      </c>
      <c r="C10" s="204" t="s">
        <v>1667</v>
      </c>
      <c r="D10" s="270">
        <v>90941</v>
      </c>
      <c r="E10" s="201">
        <v>59466</v>
      </c>
      <c r="F10" s="200">
        <v>65.389648233470055</v>
      </c>
      <c r="G10" s="270">
        <v>86678</v>
      </c>
      <c r="H10" s="199">
        <v>61566</v>
      </c>
      <c r="I10" s="200">
        <v>71.028403977941352</v>
      </c>
      <c r="J10" s="270">
        <v>92223</v>
      </c>
      <c r="K10" s="199">
        <v>68246</v>
      </c>
      <c r="L10" s="200">
        <v>74.001062641640374</v>
      </c>
      <c r="M10" s="270">
        <v>98606</v>
      </c>
      <c r="N10" s="199">
        <v>71865</v>
      </c>
      <c r="O10" s="200">
        <v>72.880960590633435</v>
      </c>
      <c r="P10" s="200">
        <v>70.825018860921304</v>
      </c>
    </row>
    <row r="11" spans="1:18" s="5" customFormat="1" ht="12.75" x14ac:dyDescent="0.2">
      <c r="A11" s="204" t="s">
        <v>193</v>
      </c>
      <c r="B11" s="205" t="s">
        <v>181</v>
      </c>
      <c r="C11" s="206" t="s">
        <v>1668</v>
      </c>
      <c r="D11" s="270">
        <v>99154</v>
      </c>
      <c r="E11" s="201">
        <v>73619</v>
      </c>
      <c r="F11" s="200">
        <v>74.24713072594146</v>
      </c>
      <c r="G11" s="270">
        <v>96923</v>
      </c>
      <c r="H11" s="199">
        <v>72705</v>
      </c>
      <c r="I11" s="200">
        <v>75.013154772345061</v>
      </c>
      <c r="J11" s="270">
        <v>100148</v>
      </c>
      <c r="K11" s="199">
        <v>72514</v>
      </c>
      <c r="L11" s="200">
        <v>72.406837879937697</v>
      </c>
      <c r="M11" s="270">
        <v>102038</v>
      </c>
      <c r="N11" s="199">
        <v>75817</v>
      </c>
      <c r="O11" s="200">
        <v>74.302710754816829</v>
      </c>
      <c r="P11" s="200">
        <v>73.992458533260262</v>
      </c>
    </row>
    <row r="12" spans="1:18" s="5" customFormat="1" ht="12.75" x14ac:dyDescent="0.2">
      <c r="A12" s="204" t="s">
        <v>193</v>
      </c>
      <c r="B12" s="205" t="s">
        <v>181</v>
      </c>
      <c r="C12" s="206" t="s">
        <v>1669</v>
      </c>
      <c r="D12" s="270">
        <v>32047</v>
      </c>
      <c r="E12" s="201">
        <v>23493</v>
      </c>
      <c r="F12" s="200">
        <v>73.307953942646733</v>
      </c>
      <c r="G12" s="270">
        <v>32470</v>
      </c>
      <c r="H12" s="199">
        <v>23786</v>
      </c>
      <c r="I12" s="200">
        <v>73.255312596242689</v>
      </c>
      <c r="J12" s="270">
        <v>33516</v>
      </c>
      <c r="K12" s="199">
        <v>25471</v>
      </c>
      <c r="L12" s="200">
        <v>75.996538966463774</v>
      </c>
      <c r="M12" s="270">
        <v>35153</v>
      </c>
      <c r="N12" s="199">
        <v>25996</v>
      </c>
      <c r="O12" s="200">
        <v>73.951014138195887</v>
      </c>
      <c r="P12" s="200">
        <v>74.127704910887275</v>
      </c>
    </row>
    <row r="13" spans="1:18" s="5" customFormat="1" ht="12.75" x14ac:dyDescent="0.2">
      <c r="A13" s="204" t="s">
        <v>199</v>
      </c>
      <c r="B13" s="205" t="s">
        <v>200</v>
      </c>
      <c r="C13" s="204" t="s">
        <v>1670</v>
      </c>
      <c r="D13" s="270">
        <v>105158</v>
      </c>
      <c r="E13" s="201">
        <v>88101</v>
      </c>
      <c r="F13" s="200">
        <v>83.779645866220349</v>
      </c>
      <c r="G13" s="270">
        <v>102532</v>
      </c>
      <c r="H13" s="199">
        <v>84299</v>
      </c>
      <c r="I13" s="200">
        <v>82.217259002067649</v>
      </c>
      <c r="J13" s="270">
        <v>102105</v>
      </c>
      <c r="K13" s="199">
        <v>85124</v>
      </c>
      <c r="L13" s="200">
        <v>83.36908084814651</v>
      </c>
      <c r="M13" s="270">
        <v>107290</v>
      </c>
      <c r="N13" s="199">
        <v>91159</v>
      </c>
      <c r="O13" s="200">
        <v>84.965048000745639</v>
      </c>
      <c r="P13" s="200">
        <v>83.582758429295041</v>
      </c>
    </row>
    <row r="14" spans="1:18" s="5" customFormat="1" ht="12.75" x14ac:dyDescent="0.2">
      <c r="A14" s="204" t="s">
        <v>199</v>
      </c>
      <c r="B14" s="205" t="s">
        <v>200</v>
      </c>
      <c r="C14" s="206" t="s">
        <v>1671</v>
      </c>
      <c r="D14" s="270">
        <v>171394</v>
      </c>
      <c r="E14" s="201">
        <v>133837</v>
      </c>
      <c r="F14" s="200">
        <v>78.08733094507393</v>
      </c>
      <c r="G14" s="270">
        <v>160767</v>
      </c>
      <c r="H14" s="199">
        <v>127538</v>
      </c>
      <c r="I14" s="200">
        <v>79.330957223808369</v>
      </c>
      <c r="J14" s="270">
        <v>165066</v>
      </c>
      <c r="K14" s="199">
        <v>136007</v>
      </c>
      <c r="L14" s="200">
        <v>82.395526637829718</v>
      </c>
      <c r="M14" s="270">
        <v>166347</v>
      </c>
      <c r="N14" s="199">
        <v>132246</v>
      </c>
      <c r="O14" s="200">
        <v>79.500081155656545</v>
      </c>
      <c r="P14" s="200">
        <v>79.82847399059213</v>
      </c>
    </row>
    <row r="15" spans="1:18" s="5" customFormat="1" ht="12.75" x14ac:dyDescent="0.2">
      <c r="A15" s="204" t="s">
        <v>199</v>
      </c>
      <c r="B15" s="205" t="s">
        <v>181</v>
      </c>
      <c r="C15" s="204" t="s">
        <v>1672</v>
      </c>
      <c r="D15" s="270">
        <v>44549</v>
      </c>
      <c r="E15" s="201">
        <v>35014</v>
      </c>
      <c r="F15" s="200">
        <v>78.596601494983048</v>
      </c>
      <c r="G15" s="270">
        <v>44881</v>
      </c>
      <c r="H15" s="199">
        <v>34727</v>
      </c>
      <c r="I15" s="200">
        <v>77.37572692230566</v>
      </c>
      <c r="J15" s="270">
        <v>46262</v>
      </c>
      <c r="K15" s="199">
        <v>36816</v>
      </c>
      <c r="L15" s="200">
        <v>79.581513985560505</v>
      </c>
      <c r="M15" s="270">
        <v>47214</v>
      </c>
      <c r="N15" s="199">
        <v>37708</v>
      </c>
      <c r="O15" s="200">
        <v>79.866141398737668</v>
      </c>
      <c r="P15" s="200">
        <v>78.854995950396727</v>
      </c>
    </row>
    <row r="16" spans="1:18" s="5" customFormat="1" ht="12.75" x14ac:dyDescent="0.2">
      <c r="A16" s="204" t="s">
        <v>278</v>
      </c>
      <c r="B16" s="205" t="s">
        <v>280</v>
      </c>
      <c r="C16" s="206" t="s">
        <v>1673</v>
      </c>
      <c r="D16" s="270">
        <v>2995424</v>
      </c>
      <c r="E16" s="201">
        <v>2364761</v>
      </c>
      <c r="F16" s="200">
        <v>78.945785304517827</v>
      </c>
      <c r="G16" s="270">
        <v>3038506</v>
      </c>
      <c r="H16" s="199">
        <v>2408186</v>
      </c>
      <c r="I16" s="200">
        <v>79.255594690285292</v>
      </c>
      <c r="J16" s="270">
        <v>3020061</v>
      </c>
      <c r="K16" s="199">
        <v>2378763</v>
      </c>
      <c r="L16" s="200">
        <v>78.765395798296794</v>
      </c>
      <c r="M16" s="270">
        <v>3011892</v>
      </c>
      <c r="N16" s="199">
        <v>2401234</v>
      </c>
      <c r="O16" s="200">
        <v>79.725103024942456</v>
      </c>
      <c r="P16" s="200">
        <v>79.172969704510592</v>
      </c>
    </row>
    <row r="17" spans="1:16" s="5" customFormat="1" ht="12.75" x14ac:dyDescent="0.2">
      <c r="A17" s="204" t="s">
        <v>225</v>
      </c>
      <c r="B17" s="205" t="s">
        <v>181</v>
      </c>
      <c r="C17" s="206" t="s">
        <v>1674</v>
      </c>
      <c r="D17" s="270">
        <v>115586</v>
      </c>
      <c r="E17" s="201">
        <v>82045</v>
      </c>
      <c r="F17" s="200">
        <v>70.981779800321831</v>
      </c>
      <c r="G17" s="270">
        <v>114067</v>
      </c>
      <c r="H17" s="199">
        <v>78775</v>
      </c>
      <c r="I17" s="200">
        <v>69.060289128319326</v>
      </c>
      <c r="J17" s="270">
        <v>111050</v>
      </c>
      <c r="K17" s="199">
        <v>78682</v>
      </c>
      <c r="L17" s="200">
        <v>70.852769022962633</v>
      </c>
      <c r="M17" s="270">
        <v>112265</v>
      </c>
      <c r="N17" s="199">
        <v>78233</v>
      </c>
      <c r="O17" s="200">
        <v>69.686010778069743</v>
      </c>
      <c r="P17" s="200">
        <v>70.145212182418391</v>
      </c>
    </row>
    <row r="18" spans="1:16" s="5" customFormat="1" ht="12.75" x14ac:dyDescent="0.2">
      <c r="A18" s="204" t="s">
        <v>225</v>
      </c>
      <c r="B18" s="205" t="s">
        <v>181</v>
      </c>
      <c r="C18" s="204" t="s">
        <v>1675</v>
      </c>
      <c r="D18" s="270">
        <v>28909</v>
      </c>
      <c r="E18" s="201">
        <v>22017</v>
      </c>
      <c r="F18" s="200">
        <v>76.159673458092641</v>
      </c>
      <c r="G18" s="270">
        <v>28571</v>
      </c>
      <c r="H18" s="199">
        <v>21802</v>
      </c>
      <c r="I18" s="200">
        <v>76.308144622169337</v>
      </c>
      <c r="J18" s="270">
        <v>26751</v>
      </c>
      <c r="K18" s="199">
        <v>20741</v>
      </c>
      <c r="L18" s="200">
        <v>77.533550147658033</v>
      </c>
      <c r="M18" s="270">
        <v>29988</v>
      </c>
      <c r="N18" s="199">
        <v>21762</v>
      </c>
      <c r="O18" s="200">
        <v>72.569027611044419</v>
      </c>
      <c r="P18" s="200">
        <v>75.642598959741107</v>
      </c>
    </row>
    <row r="19" spans="1:16" s="5" customFormat="1" ht="12.75" x14ac:dyDescent="0.2">
      <c r="A19" s="204" t="s">
        <v>233</v>
      </c>
      <c r="B19" s="205" t="s">
        <v>181</v>
      </c>
      <c r="C19" s="206" t="s">
        <v>1676</v>
      </c>
      <c r="D19" s="270">
        <v>50087</v>
      </c>
      <c r="E19" s="201">
        <v>36807</v>
      </c>
      <c r="F19" s="200">
        <v>73.486134126619689</v>
      </c>
      <c r="G19" s="270">
        <v>51734</v>
      </c>
      <c r="H19" s="199">
        <v>37740</v>
      </c>
      <c r="I19" s="200">
        <v>72.950090849344718</v>
      </c>
      <c r="J19" s="270">
        <v>50466</v>
      </c>
      <c r="K19" s="199">
        <v>36746</v>
      </c>
      <c r="L19" s="200">
        <v>72.813379304878538</v>
      </c>
      <c r="M19" s="270">
        <v>51292</v>
      </c>
      <c r="N19" s="199">
        <v>35890</v>
      </c>
      <c r="O19" s="200">
        <v>69.971925446463388</v>
      </c>
      <c r="P19" s="200">
        <v>72.305382431826587</v>
      </c>
    </row>
    <row r="20" spans="1:16" s="5" customFormat="1" ht="12.75" x14ac:dyDescent="0.2">
      <c r="A20" s="204" t="s">
        <v>233</v>
      </c>
      <c r="B20" s="205" t="s">
        <v>181</v>
      </c>
      <c r="C20" s="204" t="s">
        <v>1677</v>
      </c>
      <c r="D20" s="270">
        <v>96606</v>
      </c>
      <c r="E20" s="201">
        <v>73921</v>
      </c>
      <c r="F20" s="200">
        <v>76.518021654969672</v>
      </c>
      <c r="G20" s="270">
        <v>97663</v>
      </c>
      <c r="H20" s="199">
        <v>72967</v>
      </c>
      <c r="I20" s="200">
        <v>74.713043834410172</v>
      </c>
      <c r="J20" s="270">
        <v>95061</v>
      </c>
      <c r="K20" s="199">
        <v>75578</v>
      </c>
      <c r="L20" s="200">
        <v>79.504739062286319</v>
      </c>
      <c r="M20" s="270">
        <v>92285</v>
      </c>
      <c r="N20" s="199">
        <v>70961</v>
      </c>
      <c r="O20" s="200">
        <v>76.893319607736899</v>
      </c>
      <c r="P20" s="200">
        <v>76.907281039850758</v>
      </c>
    </row>
    <row r="21" spans="1:16" s="5" customFormat="1" ht="12.75" x14ac:dyDescent="0.2">
      <c r="A21" s="204" t="s">
        <v>233</v>
      </c>
      <c r="B21" s="205" t="s">
        <v>181</v>
      </c>
      <c r="C21" s="206" t="s">
        <v>1678</v>
      </c>
      <c r="D21" s="270">
        <v>28256</v>
      </c>
      <c r="E21" s="201">
        <v>20993</v>
      </c>
      <c r="F21" s="200">
        <v>74.295724801812</v>
      </c>
      <c r="G21" s="270">
        <v>27909</v>
      </c>
      <c r="H21" s="199">
        <v>22728</v>
      </c>
      <c r="I21" s="200">
        <v>81.43609588304848</v>
      </c>
      <c r="J21" s="270">
        <v>28132</v>
      </c>
      <c r="K21" s="199">
        <v>22204</v>
      </c>
      <c r="L21" s="200">
        <v>78.927911275415894</v>
      </c>
      <c r="M21" s="270">
        <v>29429</v>
      </c>
      <c r="N21" s="199">
        <v>22945</v>
      </c>
      <c r="O21" s="200">
        <v>77.967311155662784</v>
      </c>
      <c r="P21" s="200">
        <v>78.15676077898479</v>
      </c>
    </row>
    <row r="22" spans="1:16" s="5" customFormat="1" ht="12.75" x14ac:dyDescent="0.2">
      <c r="A22" s="204" t="s">
        <v>335</v>
      </c>
      <c r="B22" s="205" t="s">
        <v>181</v>
      </c>
      <c r="C22" s="204" t="s">
        <v>1679</v>
      </c>
      <c r="D22" s="270">
        <v>89463</v>
      </c>
      <c r="E22" s="199">
        <v>61846</v>
      </c>
      <c r="F22" s="200">
        <v>69.130254965740022</v>
      </c>
      <c r="G22" s="270">
        <v>83572</v>
      </c>
      <c r="H22" s="199">
        <v>61993</v>
      </c>
      <c r="I22" s="200">
        <v>74.179150911788639</v>
      </c>
      <c r="J22" s="270">
        <v>84874</v>
      </c>
      <c r="K22" s="199">
        <v>63431</v>
      </c>
      <c r="L22" s="200">
        <v>74.735490256144402</v>
      </c>
      <c r="M22" s="270">
        <v>90866</v>
      </c>
      <c r="N22" s="199">
        <v>65826</v>
      </c>
      <c r="O22" s="200">
        <v>72.442937952589531</v>
      </c>
      <c r="P22" s="200">
        <v>72.621958521565645</v>
      </c>
    </row>
    <row r="23" spans="1:16" s="5" customFormat="1" ht="12.75" x14ac:dyDescent="0.2">
      <c r="A23" s="204" t="s">
        <v>242</v>
      </c>
      <c r="B23" s="205" t="s">
        <v>244</v>
      </c>
      <c r="C23" s="204" t="s">
        <v>1680</v>
      </c>
      <c r="D23" s="270">
        <v>209764</v>
      </c>
      <c r="E23" s="201">
        <v>159874</v>
      </c>
      <c r="F23" s="200">
        <v>76.216128601666639</v>
      </c>
      <c r="G23" s="270">
        <v>213938</v>
      </c>
      <c r="H23" s="199">
        <v>165088</v>
      </c>
      <c r="I23" s="200">
        <v>77.166281819966528</v>
      </c>
      <c r="J23" s="270">
        <v>217919</v>
      </c>
      <c r="K23" s="199">
        <v>166389</v>
      </c>
      <c r="L23" s="200">
        <v>76.353599273124416</v>
      </c>
      <c r="M23" s="270">
        <v>208909</v>
      </c>
      <c r="N23" s="199">
        <v>162608</v>
      </c>
      <c r="O23" s="200">
        <v>77.836761460731708</v>
      </c>
      <c r="P23" s="200">
        <v>76.893192788872312</v>
      </c>
    </row>
    <row r="24" spans="1:16" s="5" customFormat="1" ht="12.75" x14ac:dyDescent="0.2">
      <c r="A24" s="204" t="s">
        <v>242</v>
      </c>
      <c r="B24" s="205" t="s">
        <v>244</v>
      </c>
      <c r="C24" s="204" t="s">
        <v>1681</v>
      </c>
      <c r="D24" s="270">
        <v>79496</v>
      </c>
      <c r="E24" s="201">
        <v>59200</v>
      </c>
      <c r="F24" s="200">
        <v>74.469155680788973</v>
      </c>
      <c r="G24" s="270">
        <v>82497</v>
      </c>
      <c r="H24" s="199">
        <v>61970</v>
      </c>
      <c r="I24" s="200">
        <v>75.117883074536039</v>
      </c>
      <c r="J24" s="270">
        <v>83520</v>
      </c>
      <c r="K24" s="199">
        <v>65594</v>
      </c>
      <c r="L24" s="200">
        <v>78.536877394636022</v>
      </c>
      <c r="M24" s="270">
        <v>82687</v>
      </c>
      <c r="N24" s="199">
        <v>66475</v>
      </c>
      <c r="O24" s="200">
        <v>80.393532236022594</v>
      </c>
      <c r="P24" s="200">
        <v>77.129362096495896</v>
      </c>
    </row>
    <row r="25" spans="1:16" s="5" customFormat="1" ht="12.75" x14ac:dyDescent="0.2">
      <c r="A25" s="204" t="s">
        <v>242</v>
      </c>
      <c r="B25" s="205" t="s">
        <v>244</v>
      </c>
      <c r="C25" s="206" t="s">
        <v>1682</v>
      </c>
      <c r="D25" s="270">
        <v>18379</v>
      </c>
      <c r="E25" s="201">
        <v>13047</v>
      </c>
      <c r="F25" s="200">
        <v>70.98862832580663</v>
      </c>
      <c r="G25" s="270">
        <v>18570</v>
      </c>
      <c r="H25" s="199">
        <v>13760</v>
      </c>
      <c r="I25" s="200">
        <v>74.098007539041461</v>
      </c>
      <c r="J25" s="270">
        <v>18935</v>
      </c>
      <c r="K25" s="199">
        <v>13518</v>
      </c>
      <c r="L25" s="200">
        <v>71.391602851861634</v>
      </c>
      <c r="M25" s="270">
        <v>19368</v>
      </c>
      <c r="N25" s="199">
        <v>13662</v>
      </c>
      <c r="O25" s="200">
        <v>70.539033457249076</v>
      </c>
      <c r="P25" s="200">
        <v>71.75431804348969</v>
      </c>
    </row>
    <row r="26" spans="1:16" s="5" customFormat="1" ht="12.75" x14ac:dyDescent="0.2">
      <c r="A26" s="204" t="s">
        <v>242</v>
      </c>
      <c r="B26" s="205" t="s">
        <v>244</v>
      </c>
      <c r="C26" s="206" t="s">
        <v>1683</v>
      </c>
      <c r="D26" s="270">
        <v>43258</v>
      </c>
      <c r="E26" s="201">
        <v>27463</v>
      </c>
      <c r="F26" s="200">
        <v>63.486522724120391</v>
      </c>
      <c r="G26" s="270">
        <v>45784</v>
      </c>
      <c r="H26" s="199">
        <v>30113</v>
      </c>
      <c r="I26" s="200">
        <v>65.771885374803418</v>
      </c>
      <c r="J26" s="270">
        <v>43655</v>
      </c>
      <c r="K26" s="199">
        <v>28033</v>
      </c>
      <c r="L26" s="200">
        <v>64.214866567403504</v>
      </c>
      <c r="M26" s="270">
        <v>43176</v>
      </c>
      <c r="N26" s="199">
        <v>29023</v>
      </c>
      <c r="O26" s="200">
        <v>67.22021493422271</v>
      </c>
      <c r="P26" s="200">
        <v>65.173372400137509</v>
      </c>
    </row>
    <row r="27" spans="1:16" s="5" customFormat="1" ht="12.75" x14ac:dyDescent="0.2">
      <c r="A27" s="204" t="s">
        <v>242</v>
      </c>
      <c r="B27" s="205" t="s">
        <v>181</v>
      </c>
      <c r="C27" s="204" t="s">
        <v>1684</v>
      </c>
      <c r="D27" s="270">
        <v>67804</v>
      </c>
      <c r="E27" s="201">
        <v>46832</v>
      </c>
      <c r="F27" s="200">
        <v>69.069671405816763</v>
      </c>
      <c r="G27" s="270">
        <v>68390</v>
      </c>
      <c r="H27" s="199">
        <v>47168</v>
      </c>
      <c r="I27" s="200">
        <v>68.969147536189496</v>
      </c>
      <c r="J27" s="270">
        <v>72301</v>
      </c>
      <c r="K27" s="199">
        <v>51212</v>
      </c>
      <c r="L27" s="200">
        <v>70.831662079362658</v>
      </c>
      <c r="M27" s="270">
        <v>69173</v>
      </c>
      <c r="N27" s="199">
        <v>48724</v>
      </c>
      <c r="O27" s="200">
        <v>70.437887615109943</v>
      </c>
      <c r="P27" s="200">
        <v>69.827092159119715</v>
      </c>
    </row>
    <row r="28" spans="1:16" s="5" customFormat="1" ht="12.75" x14ac:dyDescent="0.2">
      <c r="A28" s="204" t="s">
        <v>1685</v>
      </c>
      <c r="B28" s="205" t="s">
        <v>181</v>
      </c>
      <c r="C28" s="206" t="s">
        <v>1686</v>
      </c>
      <c r="D28" s="270">
        <v>20059</v>
      </c>
      <c r="E28" s="201">
        <v>13981</v>
      </c>
      <c r="F28" s="200">
        <v>69.699386808913701</v>
      </c>
      <c r="G28" s="270">
        <v>20578</v>
      </c>
      <c r="H28" s="199">
        <v>14543</v>
      </c>
      <c r="I28" s="200">
        <v>70.672562931285839</v>
      </c>
      <c r="J28" s="270">
        <v>20129</v>
      </c>
      <c r="K28" s="199">
        <v>13651</v>
      </c>
      <c r="L28" s="200">
        <v>67.817576630731779</v>
      </c>
      <c r="M28" s="270">
        <v>19995</v>
      </c>
      <c r="N28" s="199">
        <v>13845</v>
      </c>
      <c r="O28" s="200">
        <v>69.242310577644417</v>
      </c>
      <c r="P28" s="200">
        <v>69.357959237143945</v>
      </c>
    </row>
    <row r="29" spans="1:16" s="5" customFormat="1" ht="12.75" x14ac:dyDescent="0.2">
      <c r="A29" s="204" t="s">
        <v>1685</v>
      </c>
      <c r="B29" s="205" t="s">
        <v>181</v>
      </c>
      <c r="C29" s="204" t="s">
        <v>1687</v>
      </c>
      <c r="D29" s="270">
        <v>124080</v>
      </c>
      <c r="E29" s="201">
        <v>96643</v>
      </c>
      <c r="F29" s="200">
        <v>77.887653127014829</v>
      </c>
      <c r="G29" s="270">
        <v>122198</v>
      </c>
      <c r="H29" s="199">
        <v>101476</v>
      </c>
      <c r="I29" s="200">
        <v>83.04227565099265</v>
      </c>
      <c r="J29" s="270">
        <v>119753</v>
      </c>
      <c r="K29" s="199">
        <v>98627</v>
      </c>
      <c r="L29" s="200">
        <v>82.358688300084339</v>
      </c>
      <c r="M29" s="270">
        <v>125527</v>
      </c>
      <c r="N29" s="199">
        <v>101746</v>
      </c>
      <c r="O29" s="200">
        <v>81.055071817218604</v>
      </c>
      <c r="P29" s="200">
        <v>81.085922223827609</v>
      </c>
    </row>
    <row r="30" spans="1:16" s="5" customFormat="1" ht="12.75" x14ac:dyDescent="0.2">
      <c r="A30" s="204" t="s">
        <v>331</v>
      </c>
      <c r="B30" s="205" t="s">
        <v>181</v>
      </c>
      <c r="C30" s="206" t="s">
        <v>1688</v>
      </c>
      <c r="D30" s="270">
        <v>70363</v>
      </c>
      <c r="E30" s="201">
        <v>55566</v>
      </c>
      <c r="F30" s="200">
        <v>78.970481645182844</v>
      </c>
      <c r="G30" s="270">
        <v>71488</v>
      </c>
      <c r="H30" s="199">
        <v>56965</v>
      </c>
      <c r="I30" s="200">
        <v>79.684702327663388</v>
      </c>
      <c r="J30" s="270">
        <v>67158</v>
      </c>
      <c r="K30" s="199">
        <v>53664</v>
      </c>
      <c r="L30" s="200">
        <v>79.907084785133563</v>
      </c>
      <c r="M30" s="270">
        <v>67858</v>
      </c>
      <c r="N30" s="199">
        <v>53931</v>
      </c>
      <c r="O30" s="200">
        <v>79.476259247251619</v>
      </c>
      <c r="P30" s="200">
        <v>79.50963200130785</v>
      </c>
    </row>
    <row r="31" spans="1:16" s="5" customFormat="1" ht="12.75" x14ac:dyDescent="0.2">
      <c r="A31" s="204" t="s">
        <v>266</v>
      </c>
      <c r="B31" s="205" t="s">
        <v>181</v>
      </c>
      <c r="C31" s="204" t="s">
        <v>1689</v>
      </c>
      <c r="D31" s="270">
        <v>67440</v>
      </c>
      <c r="E31" s="201">
        <v>52410</v>
      </c>
      <c r="F31" s="200">
        <v>77.713523131672602</v>
      </c>
      <c r="G31" s="270">
        <v>67340</v>
      </c>
      <c r="H31" s="199">
        <v>51594</v>
      </c>
      <c r="I31" s="200">
        <v>76.617166617166617</v>
      </c>
      <c r="J31" s="270">
        <v>67598</v>
      </c>
      <c r="K31" s="199">
        <v>51639</v>
      </c>
      <c r="L31" s="200">
        <v>76.391313352466042</v>
      </c>
      <c r="M31" s="270">
        <v>69775</v>
      </c>
      <c r="N31" s="199">
        <v>52310</v>
      </c>
      <c r="O31" s="200">
        <v>74.969544965962015</v>
      </c>
      <c r="P31" s="200">
        <v>76.42288701681683</v>
      </c>
    </row>
    <row r="32" spans="1:16" s="5" customFormat="1" ht="12.75" x14ac:dyDescent="0.2">
      <c r="A32" s="204" t="s">
        <v>266</v>
      </c>
      <c r="B32" s="205" t="s">
        <v>181</v>
      </c>
      <c r="C32" s="204" t="s">
        <v>1690</v>
      </c>
      <c r="D32" s="270">
        <v>107266</v>
      </c>
      <c r="E32" s="201">
        <v>80351</v>
      </c>
      <c r="F32" s="200">
        <v>74.908172207409621</v>
      </c>
      <c r="G32" s="270">
        <v>109806</v>
      </c>
      <c r="H32" s="199">
        <v>82974</v>
      </c>
      <c r="I32" s="200">
        <v>75.564176820938741</v>
      </c>
      <c r="J32" s="270">
        <v>111655</v>
      </c>
      <c r="K32" s="199">
        <v>86191</v>
      </c>
      <c r="L32" s="200">
        <v>77.194035197707223</v>
      </c>
      <c r="M32" s="270">
        <v>112660</v>
      </c>
      <c r="N32" s="199">
        <v>86429</v>
      </c>
      <c r="O32" s="200">
        <v>76.716669625421616</v>
      </c>
      <c r="P32" s="200">
        <v>76.0957634628693</v>
      </c>
    </row>
    <row r="33" spans="1:16" s="5" customFormat="1" ht="12.75" x14ac:dyDescent="0.2">
      <c r="A33" s="204" t="s">
        <v>274</v>
      </c>
      <c r="B33" s="205" t="s">
        <v>181</v>
      </c>
      <c r="C33" s="204" t="s">
        <v>1691</v>
      </c>
      <c r="D33" s="270">
        <v>31534</v>
      </c>
      <c r="E33" s="201">
        <v>23852</v>
      </c>
      <c r="F33" s="200">
        <v>75.638992833132491</v>
      </c>
      <c r="G33" s="270">
        <v>30442</v>
      </c>
      <c r="H33" s="199">
        <v>23264</v>
      </c>
      <c r="I33" s="200">
        <v>76.420734511530128</v>
      </c>
      <c r="J33" s="270">
        <v>31013</v>
      </c>
      <c r="K33" s="199">
        <v>23737</v>
      </c>
      <c r="L33" s="200">
        <v>76.538870796117763</v>
      </c>
      <c r="M33" s="270">
        <v>31538</v>
      </c>
      <c r="N33" s="199">
        <v>24829</v>
      </c>
      <c r="O33" s="200">
        <v>78.727249667068293</v>
      </c>
      <c r="P33" s="200">
        <v>76.831461951962169</v>
      </c>
    </row>
    <row r="34" spans="1:16" s="5" customFormat="1" ht="12.75" x14ac:dyDescent="0.2">
      <c r="A34" s="204" t="s">
        <v>274</v>
      </c>
      <c r="B34" s="205" t="s">
        <v>181</v>
      </c>
      <c r="C34" s="204" t="s">
        <v>1692</v>
      </c>
      <c r="D34" s="270">
        <v>13538</v>
      </c>
      <c r="E34" s="201">
        <v>9456</v>
      </c>
      <c r="F34" s="200">
        <v>69.847835721672325</v>
      </c>
      <c r="G34" s="270">
        <v>13590</v>
      </c>
      <c r="H34" s="199">
        <v>8955</v>
      </c>
      <c r="I34" s="200">
        <v>65.894039735099341</v>
      </c>
      <c r="J34" s="270">
        <v>13203</v>
      </c>
      <c r="K34" s="199">
        <v>9150</v>
      </c>
      <c r="L34" s="200">
        <v>69.302431265621451</v>
      </c>
      <c r="M34" s="270">
        <v>12816</v>
      </c>
      <c r="N34" s="199">
        <v>8904</v>
      </c>
      <c r="O34" s="200">
        <v>69.475655430711612</v>
      </c>
      <c r="P34" s="200">
        <v>68.629990538276189</v>
      </c>
    </row>
    <row r="35" spans="1:16" s="5" customFormat="1" ht="12.75" x14ac:dyDescent="0.2">
      <c r="A35" s="204" t="s">
        <v>276</v>
      </c>
      <c r="B35" s="205" t="s">
        <v>181</v>
      </c>
      <c r="C35" s="204" t="s">
        <v>1693</v>
      </c>
      <c r="D35" s="270">
        <v>64901</v>
      </c>
      <c r="E35" s="201">
        <v>50273</v>
      </c>
      <c r="F35" s="200">
        <v>77.461056070014322</v>
      </c>
      <c r="G35" s="270">
        <v>66378</v>
      </c>
      <c r="H35" s="199">
        <v>53140</v>
      </c>
      <c r="I35" s="200">
        <v>80.056645274036583</v>
      </c>
      <c r="J35" s="270">
        <v>66009</v>
      </c>
      <c r="K35" s="199">
        <v>51224</v>
      </c>
      <c r="L35" s="200">
        <v>77.601539184050665</v>
      </c>
      <c r="M35" s="270">
        <v>64059</v>
      </c>
      <c r="N35" s="199">
        <v>50449</v>
      </c>
      <c r="O35" s="200">
        <v>78.753961192026097</v>
      </c>
      <c r="P35" s="200">
        <v>78.468300430031917</v>
      </c>
    </row>
  </sheetData>
  <mergeCells count="1">
    <mergeCell ref="B1:P1"/>
  </mergeCells>
  <hyperlinks>
    <hyperlink ref="Q1" location="INDICE!A1" display="INDICE" xr:uid="{00000000-0004-0000-4600-000000000000}"/>
    <hyperlink ref="Q2" location="Matriz_Estadisticas!A1" display="ESTADÍSTICAS" xr:uid="{00000000-0004-0000-4600-000001000000}"/>
  </hyperlinks>
  <pageMargins left="0.7" right="0.7" top="0.75" bottom="0.75" header="0.3" footer="0.3"/>
  <pageSetup orientation="portrait" horizontalDpi="4294967293" verticalDpi="4294967293" r:id="rId1"/>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pageSetUpPr fitToPage="1"/>
  </sheetPr>
  <dimension ref="A1:C37"/>
  <sheetViews>
    <sheetView zoomScaleNormal="100" workbookViewId="0">
      <selection activeCell="B12" sqref="B12:B13"/>
    </sheetView>
  </sheetViews>
  <sheetFormatPr baseColWidth="10" defaultColWidth="96.42578125" defaultRowHeight="12.75" x14ac:dyDescent="0.25"/>
  <cols>
    <col min="1" max="1" width="44.42578125" style="10" bestFit="1" customWidth="1"/>
    <col min="2" max="2" width="100.7109375" style="10" customWidth="1"/>
    <col min="3" max="3" width="7" style="10" bestFit="1" customWidth="1"/>
    <col min="4" max="16384" width="96.42578125" style="10"/>
  </cols>
  <sheetData>
    <row r="1" spans="1:3" ht="15" x14ac:dyDescent="0.25">
      <c r="A1" s="679" t="s">
        <v>401</v>
      </c>
      <c r="B1" s="679" t="s">
        <v>402</v>
      </c>
      <c r="C1" s="6" t="s">
        <v>144</v>
      </c>
    </row>
    <row r="2" spans="1:3" ht="15" customHeight="1" x14ac:dyDescent="0.25">
      <c r="A2" s="415" t="s">
        <v>8</v>
      </c>
      <c r="B2" s="219" t="s">
        <v>118</v>
      </c>
    </row>
    <row r="3" spans="1:3" ht="15" customHeight="1" x14ac:dyDescent="0.25">
      <c r="A3" s="415" t="s">
        <v>6</v>
      </c>
      <c r="B3" s="219" t="s">
        <v>113</v>
      </c>
    </row>
    <row r="4" spans="1:3" ht="15" customHeight="1" x14ac:dyDescent="0.25">
      <c r="A4" s="415" t="s">
        <v>370</v>
      </c>
      <c r="B4" s="219" t="s">
        <v>116</v>
      </c>
    </row>
    <row r="5" spans="1:3" ht="15" customHeight="1" x14ac:dyDescent="0.25">
      <c r="A5" s="415" t="s">
        <v>11</v>
      </c>
      <c r="B5" s="219" t="s">
        <v>1206</v>
      </c>
    </row>
    <row r="6" spans="1:3" ht="15" customHeight="1" x14ac:dyDescent="0.25">
      <c r="A6" s="415" t="s">
        <v>145</v>
      </c>
      <c r="B6" s="219" t="s">
        <v>404</v>
      </c>
    </row>
    <row r="7" spans="1:3" ht="15" customHeight="1" x14ac:dyDescent="0.25">
      <c r="A7" s="415" t="s">
        <v>9</v>
      </c>
      <c r="B7" s="427" t="s">
        <v>405</v>
      </c>
    </row>
    <row r="8" spans="1:3" ht="15" customHeight="1" x14ac:dyDescent="0.25">
      <c r="A8" s="415" t="s">
        <v>371</v>
      </c>
      <c r="B8" s="252">
        <v>2018</v>
      </c>
    </row>
    <row r="9" spans="1:3" ht="15" customHeight="1" x14ac:dyDescent="0.25">
      <c r="A9" s="415" t="s">
        <v>372</v>
      </c>
      <c r="B9" s="219" t="s">
        <v>15</v>
      </c>
    </row>
    <row r="10" spans="1:3" ht="51" x14ac:dyDescent="0.25">
      <c r="A10" s="209" t="s">
        <v>373</v>
      </c>
      <c r="B10" s="427" t="s">
        <v>1207</v>
      </c>
    </row>
    <row r="11" spans="1:3" ht="15" customHeight="1" x14ac:dyDescent="0.25">
      <c r="A11" s="415" t="s">
        <v>374</v>
      </c>
      <c r="B11" s="219" t="s">
        <v>1186</v>
      </c>
    </row>
    <row r="12" spans="1:3" ht="15" customHeight="1" x14ac:dyDescent="0.25">
      <c r="A12" s="415" t="s">
        <v>375</v>
      </c>
      <c r="B12" s="427" t="s">
        <v>1660</v>
      </c>
    </row>
    <row r="13" spans="1:3" ht="15" customHeight="1" x14ac:dyDescent="0.25">
      <c r="A13" s="415" t="s">
        <v>376</v>
      </c>
      <c r="B13" s="219" t="s">
        <v>1660</v>
      </c>
    </row>
    <row r="14" spans="1:3" ht="15" customHeight="1" x14ac:dyDescent="0.25">
      <c r="A14" s="415" t="s">
        <v>146</v>
      </c>
      <c r="B14" s="427" t="s">
        <v>458</v>
      </c>
    </row>
    <row r="15" spans="1:3" ht="15" customHeight="1" x14ac:dyDescent="0.25">
      <c r="A15" s="415" t="s">
        <v>377</v>
      </c>
      <c r="B15" s="426">
        <v>43084</v>
      </c>
    </row>
    <row r="16" spans="1:3" ht="15" customHeight="1" x14ac:dyDescent="0.25">
      <c r="A16" s="415" t="s">
        <v>378</v>
      </c>
      <c r="B16" s="320">
        <v>43707</v>
      </c>
    </row>
    <row r="17" spans="1:2" ht="15" customHeight="1" x14ac:dyDescent="0.25">
      <c r="A17" s="415" t="s">
        <v>379</v>
      </c>
      <c r="B17" s="337" t="s">
        <v>412</v>
      </c>
    </row>
    <row r="18" spans="1:2" ht="15" customHeight="1" x14ac:dyDescent="0.25">
      <c r="A18" s="415" t="s">
        <v>380</v>
      </c>
      <c r="B18" s="219" t="s">
        <v>1208</v>
      </c>
    </row>
    <row r="19" spans="1:2" ht="15" customHeight="1" x14ac:dyDescent="0.25">
      <c r="A19" s="415" t="s">
        <v>381</v>
      </c>
      <c r="B19" s="353" t="s">
        <v>1188</v>
      </c>
    </row>
    <row r="20" spans="1:2" ht="15" customHeight="1" x14ac:dyDescent="0.25">
      <c r="A20" s="415" t="s">
        <v>382</v>
      </c>
      <c r="B20" s="427" t="s">
        <v>462</v>
      </c>
    </row>
    <row r="21" spans="1:2" ht="15" customHeight="1" x14ac:dyDescent="0.25">
      <c r="A21" s="432" t="s">
        <v>385</v>
      </c>
      <c r="B21" s="219" t="s">
        <v>1209</v>
      </c>
    </row>
    <row r="22" spans="1:2" ht="15" customHeight="1" x14ac:dyDescent="0.25">
      <c r="A22" s="432" t="s">
        <v>386</v>
      </c>
      <c r="B22" s="219" t="s">
        <v>417</v>
      </c>
    </row>
    <row r="23" spans="1:2" ht="15" customHeight="1" x14ac:dyDescent="0.25">
      <c r="A23" s="432" t="s">
        <v>418</v>
      </c>
      <c r="B23" s="631" t="s">
        <v>1210</v>
      </c>
    </row>
    <row r="24" spans="1:2" ht="15" customHeight="1" x14ac:dyDescent="0.25">
      <c r="A24" s="432" t="s">
        <v>387</v>
      </c>
      <c r="B24" s="252">
        <v>2018</v>
      </c>
    </row>
    <row r="25" spans="1:2" ht="15" customHeight="1" x14ac:dyDescent="0.25">
      <c r="A25" s="432" t="s">
        <v>388</v>
      </c>
      <c r="B25" s="219" t="s">
        <v>1191</v>
      </c>
    </row>
    <row r="26" spans="1:2" ht="15" customHeight="1" x14ac:dyDescent="0.25">
      <c r="A26" s="432" t="s">
        <v>389</v>
      </c>
      <c r="B26" s="219" t="s">
        <v>1211</v>
      </c>
    </row>
    <row r="27" spans="1:2" ht="15" customHeight="1" x14ac:dyDescent="0.25">
      <c r="A27" s="432" t="s">
        <v>390</v>
      </c>
      <c r="B27" s="219" t="s">
        <v>417</v>
      </c>
    </row>
    <row r="28" spans="1:2" ht="15" customHeight="1" x14ac:dyDescent="0.25">
      <c r="A28" s="432" t="s">
        <v>422</v>
      </c>
      <c r="B28" s="614" t="s">
        <v>1210</v>
      </c>
    </row>
    <row r="29" spans="1:2" ht="15" customHeight="1" x14ac:dyDescent="0.25">
      <c r="A29" s="432" t="s">
        <v>391</v>
      </c>
      <c r="B29" s="311">
        <v>2018</v>
      </c>
    </row>
    <row r="30" spans="1:2" ht="15" customHeight="1" x14ac:dyDescent="0.25">
      <c r="A30" s="432" t="s">
        <v>392</v>
      </c>
      <c r="B30" s="219" t="s">
        <v>15</v>
      </c>
    </row>
    <row r="31" spans="1:2" ht="15" customHeight="1" x14ac:dyDescent="0.25">
      <c r="A31" s="432" t="s">
        <v>393</v>
      </c>
      <c r="B31" s="219"/>
    </row>
    <row r="32" spans="1:2" ht="15" customHeight="1" x14ac:dyDescent="0.25">
      <c r="A32" s="432" t="s">
        <v>394</v>
      </c>
      <c r="B32" s="219"/>
    </row>
    <row r="33" spans="1:2" ht="15" customHeight="1" x14ac:dyDescent="0.25">
      <c r="A33" s="432" t="s">
        <v>423</v>
      </c>
      <c r="B33" s="400"/>
    </row>
    <row r="34" spans="1:2" ht="15" customHeight="1" x14ac:dyDescent="0.25">
      <c r="A34" s="432" t="s">
        <v>395</v>
      </c>
      <c r="B34" s="400"/>
    </row>
    <row r="35" spans="1:2" ht="15" customHeight="1" x14ac:dyDescent="0.25">
      <c r="A35" s="432" t="s">
        <v>396</v>
      </c>
      <c r="B35" s="400"/>
    </row>
    <row r="36" spans="1:2" ht="51" x14ac:dyDescent="0.25">
      <c r="A36" s="432" t="s">
        <v>383</v>
      </c>
      <c r="B36" s="400" t="s">
        <v>1659</v>
      </c>
    </row>
    <row r="37" spans="1:2" ht="15" customHeight="1" x14ac:dyDescent="0.25">
      <c r="A37" s="432" t="s">
        <v>384</v>
      </c>
      <c r="B37" s="400" t="s">
        <v>1212</v>
      </c>
    </row>
  </sheetData>
  <hyperlinks>
    <hyperlink ref="C1" location="INDICE!A1" display="INDICE" xr:uid="{00000000-0004-0000-4700-000000000000}"/>
  </hyperlinks>
  <pageMargins left="0.7" right="0.7" top="0.75" bottom="0.75" header="0.3" footer="0.3"/>
  <pageSetup scale="71" fitToHeight="0" orientation="portrait" horizontalDpi="0" verticalDpi="0" r:id="rId1"/>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800-000000000000}">
  <dimension ref="A1:W35"/>
  <sheetViews>
    <sheetView topLeftCell="F1" zoomScaleNormal="100" workbookViewId="0">
      <selection activeCell="Q1" sqref="Q1"/>
    </sheetView>
  </sheetViews>
  <sheetFormatPr baseColWidth="10" defaultColWidth="11.42578125" defaultRowHeight="15" x14ac:dyDescent="0.25"/>
  <cols>
    <col min="1" max="1" width="17.28515625" bestFit="1" customWidth="1"/>
    <col min="2" max="2" width="16.140625" style="402" bestFit="1" customWidth="1"/>
    <col min="3" max="3" width="55.7109375" bestFit="1" customWidth="1"/>
    <col min="4" max="4" width="16.85546875" style="196" bestFit="1" customWidth="1"/>
    <col min="5" max="5" width="19.42578125" style="196" bestFit="1" customWidth="1"/>
    <col min="6" max="6" width="13.7109375" style="196" bestFit="1" customWidth="1"/>
    <col min="7" max="7" width="16.85546875" style="196" bestFit="1" customWidth="1"/>
    <col min="8" max="8" width="19.42578125" style="197" bestFit="1" customWidth="1"/>
    <col min="9" max="9" width="13.7109375" style="197" bestFit="1" customWidth="1"/>
    <col min="10" max="10" width="16.85546875" style="196" bestFit="1" customWidth="1"/>
    <col min="11" max="11" width="19.42578125" style="196" bestFit="1" customWidth="1"/>
    <col min="12" max="12" width="13.7109375" bestFit="1" customWidth="1"/>
    <col min="13" max="13" width="16.85546875" bestFit="1" customWidth="1"/>
    <col min="14" max="14" width="19.42578125" bestFit="1" customWidth="1"/>
    <col min="15" max="15" width="13.7109375" bestFit="1" customWidth="1"/>
    <col min="16" max="16" width="21.7109375" bestFit="1" customWidth="1"/>
    <col min="17" max="17" width="13.140625" bestFit="1" customWidth="1"/>
  </cols>
  <sheetData>
    <row r="1" spans="1:23" x14ac:dyDescent="0.25">
      <c r="A1" s="124" t="s">
        <v>118</v>
      </c>
      <c r="B1" s="730" t="s">
        <v>1206</v>
      </c>
      <c r="C1" s="730"/>
      <c r="D1" s="730"/>
      <c r="E1" s="730"/>
      <c r="F1" s="730"/>
      <c r="G1" s="730"/>
      <c r="H1" s="730"/>
      <c r="I1" s="730"/>
      <c r="J1" s="730"/>
      <c r="K1" s="730"/>
      <c r="L1" s="730"/>
      <c r="M1" s="730"/>
      <c r="N1" s="730"/>
      <c r="O1" s="730"/>
      <c r="P1" s="730"/>
      <c r="Q1" s="6" t="s">
        <v>144</v>
      </c>
      <c r="R1" s="6"/>
      <c r="S1" s="409"/>
      <c r="T1" s="409"/>
      <c r="U1" s="409"/>
      <c r="V1" s="409"/>
      <c r="W1" s="409"/>
    </row>
    <row r="2" spans="1:23" x14ac:dyDescent="0.25">
      <c r="A2" s="255" t="s">
        <v>174</v>
      </c>
      <c r="B2" s="255" t="s">
        <v>176</v>
      </c>
      <c r="C2" s="255" t="s">
        <v>357</v>
      </c>
      <c r="D2" s="113" t="s">
        <v>1193</v>
      </c>
      <c r="E2" s="113" t="s">
        <v>1213</v>
      </c>
      <c r="F2" s="113" t="s">
        <v>1195</v>
      </c>
      <c r="G2" s="113" t="s">
        <v>1196</v>
      </c>
      <c r="H2" s="113" t="s">
        <v>1214</v>
      </c>
      <c r="I2" s="113" t="s">
        <v>1198</v>
      </c>
      <c r="J2" s="113" t="s">
        <v>1199</v>
      </c>
      <c r="K2" s="113" t="s">
        <v>1215</v>
      </c>
      <c r="L2" s="113" t="s">
        <v>1201</v>
      </c>
      <c r="M2" s="113" t="s">
        <v>1202</v>
      </c>
      <c r="N2" s="113" t="s">
        <v>1216</v>
      </c>
      <c r="O2" s="113" t="s">
        <v>1204</v>
      </c>
      <c r="P2" s="113" t="s">
        <v>1205</v>
      </c>
      <c r="Q2" s="6" t="s">
        <v>432</v>
      </c>
      <c r="R2" s="6"/>
      <c r="S2" s="409"/>
      <c r="T2" s="409"/>
      <c r="U2" s="409"/>
      <c r="V2" s="409"/>
      <c r="W2" s="409"/>
    </row>
    <row r="3" spans="1:23" s="5" customFormat="1" ht="12.75" x14ac:dyDescent="0.2">
      <c r="A3" s="392" t="s">
        <v>333</v>
      </c>
      <c r="B3" s="205" t="s">
        <v>181</v>
      </c>
      <c r="C3" s="392" t="s">
        <v>1661</v>
      </c>
      <c r="D3" s="270">
        <v>59452</v>
      </c>
      <c r="E3" s="270">
        <v>8698</v>
      </c>
      <c r="F3" s="198">
        <v>14.630289981834085</v>
      </c>
      <c r="G3" s="270">
        <v>63231</v>
      </c>
      <c r="H3" s="270">
        <v>8683</v>
      </c>
      <c r="I3" s="198">
        <v>13.732188325346744</v>
      </c>
      <c r="J3" s="270">
        <v>62068</v>
      </c>
      <c r="K3" s="270">
        <v>7855</v>
      </c>
      <c r="L3" s="198">
        <v>12.655474640716633</v>
      </c>
      <c r="M3" s="270">
        <v>62710</v>
      </c>
      <c r="N3" s="270">
        <v>8759</v>
      </c>
      <c r="O3" s="198">
        <v>13.967469303141444</v>
      </c>
      <c r="P3" s="198">
        <v>13.746355562759726</v>
      </c>
    </row>
    <row r="4" spans="1:23" s="5" customFormat="1" ht="12.75" x14ac:dyDescent="0.2">
      <c r="A4" s="392" t="s">
        <v>179</v>
      </c>
      <c r="B4" s="205" t="s">
        <v>181</v>
      </c>
      <c r="C4" s="392" t="s">
        <v>183</v>
      </c>
      <c r="D4" s="270">
        <v>42140</v>
      </c>
      <c r="E4" s="270">
        <v>7719</v>
      </c>
      <c r="F4" s="198">
        <v>18.31751305173232</v>
      </c>
      <c r="G4" s="270">
        <v>46322</v>
      </c>
      <c r="H4" s="270">
        <v>8348</v>
      </c>
      <c r="I4" s="198">
        <v>18.021674366391778</v>
      </c>
      <c r="J4" s="270">
        <v>45821</v>
      </c>
      <c r="K4" s="270">
        <v>6229</v>
      </c>
      <c r="L4" s="198">
        <v>13.594203531132013</v>
      </c>
      <c r="M4" s="270">
        <v>49360</v>
      </c>
      <c r="N4" s="270">
        <v>8339</v>
      </c>
      <c r="O4" s="198">
        <v>16.894246353322529</v>
      </c>
      <c r="P4" s="198">
        <v>16.706909325644659</v>
      </c>
      <c r="R4" s="5" t="s">
        <v>1694</v>
      </c>
    </row>
    <row r="5" spans="1:23" s="5" customFormat="1" ht="12.75" x14ac:dyDescent="0.2">
      <c r="A5" s="392" t="s">
        <v>179</v>
      </c>
      <c r="B5" s="205" t="s">
        <v>181</v>
      </c>
      <c r="C5" s="392" t="s">
        <v>1662</v>
      </c>
      <c r="D5" s="270">
        <v>82338</v>
      </c>
      <c r="E5" s="270">
        <v>7566</v>
      </c>
      <c r="F5" s="198">
        <v>9.1889528528747366</v>
      </c>
      <c r="G5" s="270">
        <v>80996</v>
      </c>
      <c r="H5" s="270">
        <v>6377</v>
      </c>
      <c r="I5" s="198">
        <v>7.8732283075707441</v>
      </c>
      <c r="J5" s="270">
        <v>81784</v>
      </c>
      <c r="K5" s="270">
        <v>7248</v>
      </c>
      <c r="L5" s="198">
        <v>8.8623691675633367</v>
      </c>
      <c r="M5" s="270">
        <v>81111</v>
      </c>
      <c r="N5" s="270">
        <v>8287</v>
      </c>
      <c r="O5" s="198">
        <v>10.216863310771659</v>
      </c>
      <c r="P5" s="198">
        <v>9.0353534096951194</v>
      </c>
      <c r="R5" s="5" t="s">
        <v>1695</v>
      </c>
    </row>
    <row r="6" spans="1:23" s="5" customFormat="1" ht="12.75" x14ac:dyDescent="0.2">
      <c r="A6" s="392" t="s">
        <v>184</v>
      </c>
      <c r="B6" s="205" t="s">
        <v>181</v>
      </c>
      <c r="C6" s="392" t="s">
        <v>1663</v>
      </c>
      <c r="D6" s="270">
        <v>172138</v>
      </c>
      <c r="E6" s="270">
        <v>32503</v>
      </c>
      <c r="F6" s="198">
        <v>18.88194355691364</v>
      </c>
      <c r="G6" s="270">
        <v>191440</v>
      </c>
      <c r="H6" s="270">
        <v>25671</v>
      </c>
      <c r="I6" s="198">
        <v>13.409423318010864</v>
      </c>
      <c r="J6" s="270">
        <v>192578</v>
      </c>
      <c r="K6" s="270">
        <v>26764</v>
      </c>
      <c r="L6" s="198">
        <v>13.897745329165325</v>
      </c>
      <c r="M6" s="270">
        <v>189665</v>
      </c>
      <c r="N6" s="270">
        <v>31364</v>
      </c>
      <c r="O6" s="198">
        <v>16.536524925526585</v>
      </c>
      <c r="P6" s="198">
        <v>15.681409282404104</v>
      </c>
      <c r="R6" s="5" t="s">
        <v>1696</v>
      </c>
    </row>
    <row r="7" spans="1:23" s="5" customFormat="1" ht="12.75" x14ac:dyDescent="0.2">
      <c r="A7" s="392" t="s">
        <v>184</v>
      </c>
      <c r="B7" s="205" t="s">
        <v>181</v>
      </c>
      <c r="C7" s="387" t="s">
        <v>1664</v>
      </c>
      <c r="D7" s="270">
        <v>68330</v>
      </c>
      <c r="E7" s="270">
        <v>3966</v>
      </c>
      <c r="F7" s="198">
        <v>5.8041855700278067</v>
      </c>
      <c r="G7" s="270">
        <v>67415</v>
      </c>
      <c r="H7" s="270">
        <v>5500</v>
      </c>
      <c r="I7" s="198">
        <v>8.1584217162352584</v>
      </c>
      <c r="J7" s="270">
        <v>67526</v>
      </c>
      <c r="K7" s="270">
        <v>5502</v>
      </c>
      <c r="L7" s="198">
        <v>8.1479726327636754</v>
      </c>
      <c r="M7" s="270">
        <v>73185</v>
      </c>
      <c r="N7" s="270">
        <v>6771</v>
      </c>
      <c r="O7" s="198">
        <v>9.2518958803033406</v>
      </c>
      <c r="P7" s="198">
        <v>7.8406189498325203</v>
      </c>
      <c r="R7" s="5" t="s">
        <v>1697</v>
      </c>
    </row>
    <row r="8" spans="1:23" s="5" customFormat="1" ht="12.75" x14ac:dyDescent="0.2">
      <c r="A8" s="392" t="s">
        <v>187</v>
      </c>
      <c r="B8" s="205" t="s">
        <v>181</v>
      </c>
      <c r="C8" s="387" t="s">
        <v>1665</v>
      </c>
      <c r="D8" s="270">
        <v>83323</v>
      </c>
      <c r="E8" s="270">
        <v>9739</v>
      </c>
      <c r="F8" s="198">
        <v>11.688249342918521</v>
      </c>
      <c r="G8" s="270">
        <v>80671</v>
      </c>
      <c r="H8" s="270">
        <v>9765</v>
      </c>
      <c r="I8" s="198">
        <v>12.104721647184242</v>
      </c>
      <c r="J8" s="270">
        <v>84101</v>
      </c>
      <c r="K8" s="270">
        <v>12505</v>
      </c>
      <c r="L8" s="198">
        <v>14.869026527627495</v>
      </c>
      <c r="M8" s="270">
        <v>85421</v>
      </c>
      <c r="N8" s="270">
        <v>11750</v>
      </c>
      <c r="O8" s="198">
        <v>13.755399726062677</v>
      </c>
      <c r="P8" s="198">
        <v>13.104349310948233</v>
      </c>
      <c r="R8" s="5" t="s">
        <v>1698</v>
      </c>
    </row>
    <row r="9" spans="1:23" s="5" customFormat="1" ht="12.75" x14ac:dyDescent="0.2">
      <c r="A9" s="392" t="s">
        <v>187</v>
      </c>
      <c r="B9" s="205" t="s">
        <v>181</v>
      </c>
      <c r="C9" s="392" t="s">
        <v>1666</v>
      </c>
      <c r="D9" s="270">
        <v>18523</v>
      </c>
      <c r="E9" s="270">
        <v>3626</v>
      </c>
      <c r="F9" s="198">
        <v>19.575662689629109</v>
      </c>
      <c r="G9" s="270">
        <v>17676</v>
      </c>
      <c r="H9" s="270">
        <v>2953</v>
      </c>
      <c r="I9" s="198">
        <v>16.706268386512786</v>
      </c>
      <c r="J9" s="270">
        <v>18869</v>
      </c>
      <c r="K9" s="270">
        <v>3037</v>
      </c>
      <c r="L9" s="198">
        <v>16.095182574593249</v>
      </c>
      <c r="M9" s="270">
        <v>18162</v>
      </c>
      <c r="N9" s="270">
        <v>2949</v>
      </c>
      <c r="O9" s="198">
        <v>16.237198546415591</v>
      </c>
      <c r="P9" s="198">
        <v>17.153578049287681</v>
      </c>
    </row>
    <row r="10" spans="1:23" s="5" customFormat="1" ht="12.75" x14ac:dyDescent="0.2">
      <c r="A10" s="392" t="s">
        <v>193</v>
      </c>
      <c r="B10" s="205" t="s">
        <v>181</v>
      </c>
      <c r="C10" s="392" t="s">
        <v>1667</v>
      </c>
      <c r="D10" s="270">
        <v>90941</v>
      </c>
      <c r="E10" s="270">
        <v>23892</v>
      </c>
      <c r="F10" s="198">
        <v>26.271978535534029</v>
      </c>
      <c r="G10" s="270">
        <v>86678</v>
      </c>
      <c r="H10" s="270">
        <v>17665</v>
      </c>
      <c r="I10" s="198">
        <v>20.38002722720875</v>
      </c>
      <c r="J10" s="270">
        <v>92223</v>
      </c>
      <c r="K10" s="270">
        <v>16330</v>
      </c>
      <c r="L10" s="198">
        <v>17.707079578846926</v>
      </c>
      <c r="M10" s="270">
        <v>98606</v>
      </c>
      <c r="N10" s="270">
        <v>18615</v>
      </c>
      <c r="O10" s="198">
        <v>18.878161572318113</v>
      </c>
      <c r="P10" s="198">
        <v>20.809311728476956</v>
      </c>
    </row>
    <row r="11" spans="1:23" s="5" customFormat="1" ht="12.75" x14ac:dyDescent="0.2">
      <c r="A11" s="392" t="s">
        <v>193</v>
      </c>
      <c r="B11" s="205" t="s">
        <v>181</v>
      </c>
      <c r="C11" s="392" t="s">
        <v>1668</v>
      </c>
      <c r="D11" s="270">
        <v>99154</v>
      </c>
      <c r="E11" s="270">
        <v>16099</v>
      </c>
      <c r="F11" s="198">
        <v>16.236359602234906</v>
      </c>
      <c r="G11" s="270">
        <v>96923</v>
      </c>
      <c r="H11" s="270">
        <v>13891</v>
      </c>
      <c r="I11" s="198">
        <v>14.331995501583732</v>
      </c>
      <c r="J11" s="270">
        <v>100148</v>
      </c>
      <c r="K11" s="270">
        <v>20213</v>
      </c>
      <c r="L11" s="198">
        <v>20.183128969125693</v>
      </c>
      <c r="M11" s="270">
        <v>102038</v>
      </c>
      <c r="N11" s="270">
        <v>14442</v>
      </c>
      <c r="O11" s="198">
        <v>14.153550637997609</v>
      </c>
      <c r="P11" s="198">
        <v>16.226258677735487</v>
      </c>
    </row>
    <row r="12" spans="1:23" s="5" customFormat="1" ht="12.75" x14ac:dyDescent="0.2">
      <c r="A12" s="392" t="s">
        <v>193</v>
      </c>
      <c r="B12" s="205" t="s">
        <v>181</v>
      </c>
      <c r="C12" s="392" t="s">
        <v>1669</v>
      </c>
      <c r="D12" s="270">
        <v>32047</v>
      </c>
      <c r="E12" s="270">
        <v>3968</v>
      </c>
      <c r="F12" s="198">
        <v>12.381814210378506</v>
      </c>
      <c r="G12" s="270">
        <v>32470</v>
      </c>
      <c r="H12" s="270">
        <v>4304</v>
      </c>
      <c r="I12" s="198">
        <v>13.255312596242685</v>
      </c>
      <c r="J12" s="270">
        <v>33516</v>
      </c>
      <c r="K12" s="270">
        <v>3864</v>
      </c>
      <c r="L12" s="198">
        <v>11.528822055137844</v>
      </c>
      <c r="M12" s="270">
        <v>35153</v>
      </c>
      <c r="N12" s="270">
        <v>3826</v>
      </c>
      <c r="O12" s="198">
        <v>10.883850595966205</v>
      </c>
      <c r="P12" s="198">
        <v>12.012449864431311</v>
      </c>
    </row>
    <row r="13" spans="1:23" s="5" customFormat="1" ht="12.75" x14ac:dyDescent="0.2">
      <c r="A13" s="392" t="s">
        <v>199</v>
      </c>
      <c r="B13" s="205" t="s">
        <v>200</v>
      </c>
      <c r="C13" s="392" t="s">
        <v>1670</v>
      </c>
      <c r="D13" s="270">
        <v>105158</v>
      </c>
      <c r="E13" s="270">
        <v>14658</v>
      </c>
      <c r="F13" s="198">
        <v>13.939025086060974</v>
      </c>
      <c r="G13" s="270">
        <v>102532</v>
      </c>
      <c r="H13" s="270">
        <v>15486</v>
      </c>
      <c r="I13" s="198">
        <v>15.103577419732376</v>
      </c>
      <c r="J13" s="270">
        <v>102105</v>
      </c>
      <c r="K13" s="270">
        <v>14769</v>
      </c>
      <c r="L13" s="198">
        <v>14.464521815777875</v>
      </c>
      <c r="M13" s="270">
        <v>107290</v>
      </c>
      <c r="N13" s="270">
        <v>13699</v>
      </c>
      <c r="O13" s="198">
        <v>12.768198340945101</v>
      </c>
      <c r="P13" s="198">
        <v>14.068830665629083</v>
      </c>
    </row>
    <row r="14" spans="1:23" s="5" customFormat="1" ht="12.75" x14ac:dyDescent="0.2">
      <c r="A14" s="392" t="s">
        <v>199</v>
      </c>
      <c r="B14" s="205" t="s">
        <v>200</v>
      </c>
      <c r="C14" s="392" t="s">
        <v>1671</v>
      </c>
      <c r="D14" s="270">
        <v>171394</v>
      </c>
      <c r="E14" s="270">
        <v>35860</v>
      </c>
      <c r="F14" s="198">
        <v>20.922552714797483</v>
      </c>
      <c r="G14" s="270">
        <v>160767</v>
      </c>
      <c r="H14" s="270">
        <v>31355</v>
      </c>
      <c r="I14" s="198">
        <v>19.503380668918371</v>
      </c>
      <c r="J14" s="270">
        <v>165066</v>
      </c>
      <c r="K14" s="270">
        <v>26820</v>
      </c>
      <c r="L14" s="198">
        <v>16.248046236051035</v>
      </c>
      <c r="M14" s="270">
        <v>166347</v>
      </c>
      <c r="N14" s="270">
        <v>30905</v>
      </c>
      <c r="O14" s="198">
        <v>18.57863381966612</v>
      </c>
      <c r="P14" s="198">
        <v>18.813153359858255</v>
      </c>
    </row>
    <row r="15" spans="1:23" s="5" customFormat="1" ht="12.75" x14ac:dyDescent="0.2">
      <c r="A15" s="392" t="s">
        <v>199</v>
      </c>
      <c r="B15" s="205" t="s">
        <v>181</v>
      </c>
      <c r="C15" s="392" t="s">
        <v>1672</v>
      </c>
      <c r="D15" s="270">
        <v>44549</v>
      </c>
      <c r="E15" s="270">
        <v>7406</v>
      </c>
      <c r="F15" s="198">
        <v>16.624391119890458</v>
      </c>
      <c r="G15" s="270">
        <v>44881</v>
      </c>
      <c r="H15" s="270">
        <v>8030</v>
      </c>
      <c r="I15" s="198">
        <v>17.891758205031081</v>
      </c>
      <c r="J15" s="270">
        <v>46262</v>
      </c>
      <c r="K15" s="270">
        <v>7583</v>
      </c>
      <c r="L15" s="198">
        <v>16.391422765985041</v>
      </c>
      <c r="M15" s="270">
        <v>47214</v>
      </c>
      <c r="N15" s="270">
        <v>7827</v>
      </c>
      <c r="O15" s="198">
        <v>16.577710001270809</v>
      </c>
      <c r="P15" s="198">
        <v>16.871320523044346</v>
      </c>
    </row>
    <row r="16" spans="1:23" s="5" customFormat="1" ht="12.75" x14ac:dyDescent="0.2">
      <c r="A16" s="392" t="s">
        <v>278</v>
      </c>
      <c r="B16" s="205" t="s">
        <v>280</v>
      </c>
      <c r="C16" s="392" t="s">
        <v>1673</v>
      </c>
      <c r="D16" s="270">
        <v>2995424</v>
      </c>
      <c r="E16" s="270">
        <v>600231</v>
      </c>
      <c r="F16" s="198">
        <v>20.038265033597916</v>
      </c>
      <c r="G16" s="270">
        <v>3038506</v>
      </c>
      <c r="H16" s="270">
        <v>601227</v>
      </c>
      <c r="I16" s="198">
        <v>19.786928181152184</v>
      </c>
      <c r="J16" s="270">
        <v>3020061</v>
      </c>
      <c r="K16" s="270">
        <v>614792</v>
      </c>
      <c r="L16" s="198">
        <v>20.356939810156153</v>
      </c>
      <c r="M16" s="270">
        <v>3011892</v>
      </c>
      <c r="N16" s="270">
        <v>586965</v>
      </c>
      <c r="O16" s="198">
        <v>19.4882485826185</v>
      </c>
      <c r="P16" s="198">
        <v>19.917595401881186</v>
      </c>
    </row>
    <row r="17" spans="1:16" s="5" customFormat="1" ht="12.75" x14ac:dyDescent="0.2">
      <c r="A17" s="392" t="s">
        <v>225</v>
      </c>
      <c r="B17" s="205" t="s">
        <v>181</v>
      </c>
      <c r="C17" s="387" t="s">
        <v>1674</v>
      </c>
      <c r="D17" s="270">
        <v>115586</v>
      </c>
      <c r="E17" s="270">
        <v>17531</v>
      </c>
      <c r="F17" s="198">
        <v>15.167061754883809</v>
      </c>
      <c r="G17" s="270">
        <v>114067</v>
      </c>
      <c r="H17" s="270">
        <v>20179</v>
      </c>
      <c r="I17" s="198">
        <v>17.69048015639931</v>
      </c>
      <c r="J17" s="270">
        <v>111050</v>
      </c>
      <c r="K17" s="270">
        <v>19273</v>
      </c>
      <c r="L17" s="198">
        <v>17.35524538496173</v>
      </c>
      <c r="M17" s="270">
        <v>112265</v>
      </c>
      <c r="N17" s="270">
        <v>16069</v>
      </c>
      <c r="O17" s="198">
        <v>14.313454772190799</v>
      </c>
      <c r="P17" s="198">
        <v>16.131560517108912</v>
      </c>
    </row>
    <row r="18" spans="1:16" s="5" customFormat="1" ht="12.75" x14ac:dyDescent="0.2">
      <c r="A18" s="392" t="s">
        <v>225</v>
      </c>
      <c r="B18" s="205" t="s">
        <v>181</v>
      </c>
      <c r="C18" s="392" t="s">
        <v>1675</v>
      </c>
      <c r="D18" s="270">
        <v>28909</v>
      </c>
      <c r="E18" s="270">
        <v>4252</v>
      </c>
      <c r="F18" s="198">
        <v>14.708222352900481</v>
      </c>
      <c r="G18" s="270">
        <v>28571</v>
      </c>
      <c r="H18" s="270">
        <v>4987</v>
      </c>
      <c r="I18" s="198">
        <v>17.454761821427322</v>
      </c>
      <c r="J18" s="270">
        <v>26751</v>
      </c>
      <c r="K18" s="270">
        <v>4695</v>
      </c>
      <c r="L18" s="198">
        <v>17.550745766513401</v>
      </c>
      <c r="M18" s="270">
        <v>29988</v>
      </c>
      <c r="N18" s="270">
        <v>4979</v>
      </c>
      <c r="O18" s="198">
        <v>16.603307989862611</v>
      </c>
      <c r="P18" s="198">
        <v>16.579259482675955</v>
      </c>
    </row>
    <row r="19" spans="1:16" s="5" customFormat="1" ht="12.75" x14ac:dyDescent="0.2">
      <c r="A19" s="392" t="s">
        <v>233</v>
      </c>
      <c r="B19" s="205" t="s">
        <v>181</v>
      </c>
      <c r="C19" s="392" t="s">
        <v>1676</v>
      </c>
      <c r="D19" s="270">
        <v>50087</v>
      </c>
      <c r="E19" s="270">
        <v>8427</v>
      </c>
      <c r="F19" s="198">
        <v>16.824724978537343</v>
      </c>
      <c r="G19" s="270">
        <v>51734</v>
      </c>
      <c r="H19" s="270">
        <v>8092</v>
      </c>
      <c r="I19" s="198">
        <v>15.641551010940582</v>
      </c>
      <c r="J19" s="270">
        <v>50466</v>
      </c>
      <c r="K19" s="270">
        <v>9116</v>
      </c>
      <c r="L19" s="198">
        <v>18.063646811714818</v>
      </c>
      <c r="M19" s="270">
        <v>51292</v>
      </c>
      <c r="N19" s="270">
        <v>9467</v>
      </c>
      <c r="O19" s="198">
        <v>18.457069328550261</v>
      </c>
      <c r="P19" s="198">
        <v>17.24674803243575</v>
      </c>
    </row>
    <row r="20" spans="1:16" s="5" customFormat="1" ht="12.75" x14ac:dyDescent="0.2">
      <c r="A20" s="392" t="s">
        <v>233</v>
      </c>
      <c r="B20" s="205" t="s">
        <v>181</v>
      </c>
      <c r="C20" s="392" t="s">
        <v>1677</v>
      </c>
      <c r="D20" s="270">
        <v>96606</v>
      </c>
      <c r="E20" s="270">
        <v>19186</v>
      </c>
      <c r="F20" s="198">
        <v>19.860050100407843</v>
      </c>
      <c r="G20" s="270">
        <v>97663</v>
      </c>
      <c r="H20" s="270">
        <v>21316</v>
      </c>
      <c r="I20" s="198">
        <v>21.826075381669618</v>
      </c>
      <c r="J20" s="270">
        <v>95061</v>
      </c>
      <c r="K20" s="270">
        <v>16997</v>
      </c>
      <c r="L20" s="198">
        <v>17.880098042309676</v>
      </c>
      <c r="M20" s="270">
        <v>92285</v>
      </c>
      <c r="N20" s="270">
        <v>18648</v>
      </c>
      <c r="O20" s="198">
        <v>20.206967546188437</v>
      </c>
      <c r="P20" s="198">
        <v>19.943297767643891</v>
      </c>
    </row>
    <row r="21" spans="1:16" s="5" customFormat="1" ht="12.75" x14ac:dyDescent="0.2">
      <c r="A21" s="392" t="s">
        <v>233</v>
      </c>
      <c r="B21" s="205" t="s">
        <v>181</v>
      </c>
      <c r="C21" s="392" t="s">
        <v>1678</v>
      </c>
      <c r="D21" s="270">
        <v>28256</v>
      </c>
      <c r="E21" s="270">
        <v>4292</v>
      </c>
      <c r="F21" s="198">
        <v>15.189694224235561</v>
      </c>
      <c r="G21" s="270">
        <v>27909</v>
      </c>
      <c r="H21" s="270">
        <v>3305</v>
      </c>
      <c r="I21" s="198">
        <v>11.842058117453151</v>
      </c>
      <c r="J21" s="270">
        <v>28132</v>
      </c>
      <c r="K21" s="270">
        <v>4330</v>
      </c>
      <c r="L21" s="198">
        <v>15.391724726290345</v>
      </c>
      <c r="M21" s="270">
        <v>29429</v>
      </c>
      <c r="N21" s="270">
        <v>4037</v>
      </c>
      <c r="O21" s="198">
        <v>13.717761391824391</v>
      </c>
      <c r="P21" s="198">
        <v>14.035309614950862</v>
      </c>
    </row>
    <row r="22" spans="1:16" s="5" customFormat="1" ht="12.75" x14ac:dyDescent="0.2">
      <c r="A22" s="392" t="s">
        <v>335</v>
      </c>
      <c r="B22" s="205" t="s">
        <v>181</v>
      </c>
      <c r="C22" s="392" t="s">
        <v>1679</v>
      </c>
      <c r="D22" s="270">
        <v>89463</v>
      </c>
      <c r="E22" s="270">
        <v>19856</v>
      </c>
      <c r="F22" s="198">
        <v>22.194650302359634</v>
      </c>
      <c r="G22" s="270">
        <v>83572</v>
      </c>
      <c r="H22" s="270">
        <v>19285</v>
      </c>
      <c r="I22" s="198">
        <v>23.075910592064329</v>
      </c>
      <c r="J22" s="270">
        <v>84874</v>
      </c>
      <c r="K22" s="270">
        <v>18182</v>
      </c>
      <c r="L22" s="198">
        <v>21.422343709498787</v>
      </c>
      <c r="M22" s="270">
        <v>90866</v>
      </c>
      <c r="N22" s="270">
        <v>18043</v>
      </c>
      <c r="O22" s="198">
        <v>19.856712081526645</v>
      </c>
      <c r="P22" s="198">
        <v>21.637404171362348</v>
      </c>
    </row>
    <row r="23" spans="1:16" s="5" customFormat="1" ht="12.75" x14ac:dyDescent="0.2">
      <c r="A23" s="392" t="s">
        <v>242</v>
      </c>
      <c r="B23" s="205" t="s">
        <v>244</v>
      </c>
      <c r="C23" s="392" t="s">
        <v>1680</v>
      </c>
      <c r="D23" s="270">
        <v>209764</v>
      </c>
      <c r="E23" s="270">
        <v>43189</v>
      </c>
      <c r="F23" s="198">
        <v>20.589328960164757</v>
      </c>
      <c r="G23" s="270">
        <v>213938</v>
      </c>
      <c r="H23" s="270">
        <v>42417</v>
      </c>
      <c r="I23" s="198">
        <v>19.826772242425374</v>
      </c>
      <c r="J23" s="270">
        <v>217919</v>
      </c>
      <c r="K23" s="270">
        <v>45408</v>
      </c>
      <c r="L23" s="198">
        <v>20.837100023403192</v>
      </c>
      <c r="M23" s="270">
        <v>208909</v>
      </c>
      <c r="N23" s="270">
        <v>38971</v>
      </c>
      <c r="O23" s="198">
        <v>18.654533792225322</v>
      </c>
      <c r="P23" s="198">
        <v>19.976933754554661</v>
      </c>
    </row>
    <row r="24" spans="1:16" s="5" customFormat="1" ht="12.75" x14ac:dyDescent="0.2">
      <c r="A24" s="392" t="s">
        <v>242</v>
      </c>
      <c r="B24" s="205" t="s">
        <v>244</v>
      </c>
      <c r="C24" s="387" t="s">
        <v>1681</v>
      </c>
      <c r="D24" s="270">
        <v>79496</v>
      </c>
      <c r="E24" s="270">
        <v>18793</v>
      </c>
      <c r="F24" s="198">
        <v>23.640183153869376</v>
      </c>
      <c r="G24" s="270">
        <v>82497</v>
      </c>
      <c r="H24" s="270">
        <v>17815</v>
      </c>
      <c r="I24" s="198">
        <v>21.594724656654183</v>
      </c>
      <c r="J24" s="270">
        <v>83520</v>
      </c>
      <c r="K24" s="270">
        <v>15909</v>
      </c>
      <c r="L24" s="198">
        <v>19.048132183908045</v>
      </c>
      <c r="M24" s="270">
        <v>82687</v>
      </c>
      <c r="N24" s="270">
        <v>13591</v>
      </c>
      <c r="O24" s="198">
        <v>16.436682912670673</v>
      </c>
      <c r="P24" s="198">
        <v>20.17993072677557</v>
      </c>
    </row>
    <row r="25" spans="1:16" s="5" customFormat="1" ht="12.75" x14ac:dyDescent="0.2">
      <c r="A25" s="392" t="s">
        <v>242</v>
      </c>
      <c r="B25" s="205" t="s">
        <v>244</v>
      </c>
      <c r="C25" s="392" t="s">
        <v>1682</v>
      </c>
      <c r="D25" s="270">
        <v>18379</v>
      </c>
      <c r="E25" s="270">
        <v>4387</v>
      </c>
      <c r="F25" s="198">
        <v>23.869633821208989</v>
      </c>
      <c r="G25" s="270">
        <v>18570</v>
      </c>
      <c r="H25" s="270">
        <v>4139</v>
      </c>
      <c r="I25" s="198">
        <v>22.288637587506731</v>
      </c>
      <c r="J25" s="270">
        <v>18935</v>
      </c>
      <c r="K25" s="270">
        <v>4242</v>
      </c>
      <c r="L25" s="198">
        <v>22.402957486136785</v>
      </c>
      <c r="M25" s="270">
        <v>19368</v>
      </c>
      <c r="N25" s="270">
        <v>4762</v>
      </c>
      <c r="O25" s="198">
        <v>24.586947542337878</v>
      </c>
      <c r="P25" s="198">
        <v>23.287044109297597</v>
      </c>
    </row>
    <row r="26" spans="1:16" s="5" customFormat="1" ht="12.75" x14ac:dyDescent="0.2">
      <c r="A26" s="392" t="s">
        <v>242</v>
      </c>
      <c r="B26" s="205" t="s">
        <v>244</v>
      </c>
      <c r="C26" s="392" t="s">
        <v>1683</v>
      </c>
      <c r="D26" s="270">
        <v>43258</v>
      </c>
      <c r="E26" s="270">
        <v>13497</v>
      </c>
      <c r="F26" s="198">
        <v>31.201165102408805</v>
      </c>
      <c r="G26" s="270">
        <v>45784</v>
      </c>
      <c r="H26" s="270">
        <v>13687</v>
      </c>
      <c r="I26" s="198">
        <v>29.894723047352787</v>
      </c>
      <c r="J26" s="270">
        <v>43655</v>
      </c>
      <c r="K26" s="270">
        <v>13510</v>
      </c>
      <c r="L26" s="198">
        <v>30.947199633489863</v>
      </c>
      <c r="M26" s="270">
        <v>43176</v>
      </c>
      <c r="N26" s="270">
        <v>11598</v>
      </c>
      <c r="O26" s="198">
        <v>26.862145636464703</v>
      </c>
      <c r="P26" s="198">
        <v>29.726308354929039</v>
      </c>
    </row>
    <row r="27" spans="1:16" s="5" customFormat="1" ht="12.75" x14ac:dyDescent="0.2">
      <c r="A27" s="392" t="s">
        <v>242</v>
      </c>
      <c r="B27" s="205" t="s">
        <v>181</v>
      </c>
      <c r="C27" s="392" t="s">
        <v>1684</v>
      </c>
      <c r="D27" s="270">
        <v>67804</v>
      </c>
      <c r="E27" s="270">
        <v>17791</v>
      </c>
      <c r="F27" s="198">
        <v>26.238864963718953</v>
      </c>
      <c r="G27" s="270">
        <v>68390</v>
      </c>
      <c r="H27" s="270">
        <v>17374</v>
      </c>
      <c r="I27" s="198">
        <v>25.404298874104402</v>
      </c>
      <c r="J27" s="270">
        <v>72301</v>
      </c>
      <c r="K27" s="270">
        <v>18240</v>
      </c>
      <c r="L27" s="198">
        <v>25.227866834483617</v>
      </c>
      <c r="M27" s="270">
        <v>69173</v>
      </c>
      <c r="N27" s="270">
        <v>18364</v>
      </c>
      <c r="O27" s="198">
        <v>26.547930550937505</v>
      </c>
      <c r="P27" s="198">
        <v>25.85474030581112</v>
      </c>
    </row>
    <row r="28" spans="1:16" s="5" customFormat="1" ht="12.75" x14ac:dyDescent="0.2">
      <c r="A28" s="392" t="s">
        <v>1685</v>
      </c>
      <c r="B28" s="205" t="s">
        <v>181</v>
      </c>
      <c r="C28" s="392" t="s">
        <v>1686</v>
      </c>
      <c r="D28" s="270">
        <v>20059</v>
      </c>
      <c r="E28" s="270">
        <v>3643</v>
      </c>
      <c r="F28" s="198">
        <v>18.161423799790619</v>
      </c>
      <c r="G28" s="270">
        <v>20578</v>
      </c>
      <c r="H28" s="270">
        <v>3793</v>
      </c>
      <c r="I28" s="198">
        <v>18.432306346583729</v>
      </c>
      <c r="J28" s="270">
        <v>20129</v>
      </c>
      <c r="K28" s="270">
        <v>4054</v>
      </c>
      <c r="L28" s="198">
        <v>20.14009637835958</v>
      </c>
      <c r="M28" s="270">
        <v>19995</v>
      </c>
      <c r="N28" s="270">
        <v>3981</v>
      </c>
      <c r="O28" s="198">
        <v>19.909977494373592</v>
      </c>
      <c r="P28" s="198">
        <v>19.16095100477688</v>
      </c>
    </row>
    <row r="29" spans="1:16" s="5" customFormat="1" ht="12.75" x14ac:dyDescent="0.2">
      <c r="A29" s="392" t="s">
        <v>1685</v>
      </c>
      <c r="B29" s="205" t="s">
        <v>181</v>
      </c>
      <c r="C29" s="387" t="s">
        <v>1687</v>
      </c>
      <c r="D29" s="270">
        <v>124080</v>
      </c>
      <c r="E29" s="270">
        <v>24470</v>
      </c>
      <c r="F29" s="198">
        <v>19.721147646679562</v>
      </c>
      <c r="G29" s="270">
        <v>122198</v>
      </c>
      <c r="H29" s="270">
        <v>18800</v>
      </c>
      <c r="I29" s="198">
        <v>15.384867182768948</v>
      </c>
      <c r="J29" s="270">
        <v>119753</v>
      </c>
      <c r="K29" s="270">
        <v>19458</v>
      </c>
      <c r="L29" s="198">
        <v>16.248444715372475</v>
      </c>
      <c r="M29" s="270">
        <v>125527</v>
      </c>
      <c r="N29" s="270">
        <v>21880</v>
      </c>
      <c r="O29" s="198">
        <v>17.430512957371722</v>
      </c>
      <c r="P29" s="198">
        <v>17.196243125548175</v>
      </c>
    </row>
    <row r="30" spans="1:16" s="5" customFormat="1" ht="12.75" x14ac:dyDescent="0.2">
      <c r="A30" s="392" t="s">
        <v>331</v>
      </c>
      <c r="B30" s="205" t="s">
        <v>181</v>
      </c>
      <c r="C30" s="392" t="s">
        <v>1688</v>
      </c>
      <c r="D30" s="270">
        <v>70363</v>
      </c>
      <c r="E30" s="270">
        <v>13870</v>
      </c>
      <c r="F30" s="198">
        <v>19.71206457939542</v>
      </c>
      <c r="G30" s="270">
        <v>71488</v>
      </c>
      <c r="H30" s="270">
        <v>13121</v>
      </c>
      <c r="I30" s="198">
        <v>18.354129364368845</v>
      </c>
      <c r="J30" s="270">
        <v>67158</v>
      </c>
      <c r="K30" s="270">
        <v>12594</v>
      </c>
      <c r="L30" s="198">
        <v>18.752791923523631</v>
      </c>
      <c r="M30" s="270">
        <v>67858</v>
      </c>
      <c r="N30" s="270">
        <v>12950</v>
      </c>
      <c r="O30" s="198">
        <v>19.083969465648856</v>
      </c>
      <c r="P30" s="198">
        <v>18.975738833234189</v>
      </c>
    </row>
    <row r="31" spans="1:16" s="5" customFormat="1" ht="12.75" x14ac:dyDescent="0.2">
      <c r="A31" s="392" t="s">
        <v>266</v>
      </c>
      <c r="B31" s="205" t="s">
        <v>181</v>
      </c>
      <c r="C31" s="392" t="s">
        <v>1689</v>
      </c>
      <c r="D31" s="270">
        <v>67440</v>
      </c>
      <c r="E31" s="270">
        <v>12040</v>
      </c>
      <c r="F31" s="198">
        <v>17.852906287069988</v>
      </c>
      <c r="G31" s="270">
        <v>67340</v>
      </c>
      <c r="H31" s="270">
        <v>13968</v>
      </c>
      <c r="I31" s="198">
        <v>20.742500742500741</v>
      </c>
      <c r="J31" s="270">
        <v>67598</v>
      </c>
      <c r="K31" s="270">
        <v>13081</v>
      </c>
      <c r="L31" s="198">
        <v>19.351164235628271</v>
      </c>
      <c r="M31" s="270">
        <v>69775</v>
      </c>
      <c r="N31" s="270">
        <v>14791</v>
      </c>
      <c r="O31" s="198">
        <v>21.198136868505912</v>
      </c>
      <c r="P31" s="198">
        <v>19.786177033426227</v>
      </c>
    </row>
    <row r="32" spans="1:16" s="5" customFormat="1" ht="12.75" x14ac:dyDescent="0.2">
      <c r="A32" s="392" t="s">
        <v>266</v>
      </c>
      <c r="B32" s="205" t="s">
        <v>181</v>
      </c>
      <c r="C32" s="392" t="s">
        <v>1690</v>
      </c>
      <c r="D32" s="270">
        <v>107266</v>
      </c>
      <c r="E32" s="270">
        <v>25578</v>
      </c>
      <c r="F32" s="198">
        <v>23.845393694180821</v>
      </c>
      <c r="G32" s="270">
        <v>109806</v>
      </c>
      <c r="H32" s="270">
        <v>23727</v>
      </c>
      <c r="I32" s="198">
        <v>21.608108846511119</v>
      </c>
      <c r="J32" s="270">
        <v>111655</v>
      </c>
      <c r="K32" s="270">
        <v>22656</v>
      </c>
      <c r="L32" s="198">
        <v>20.29107518695983</v>
      </c>
      <c r="M32" s="270">
        <v>112660</v>
      </c>
      <c r="N32" s="270">
        <v>24707</v>
      </c>
      <c r="O32" s="198">
        <v>21.930587608734246</v>
      </c>
      <c r="P32" s="198">
        <v>21.918791334096504</v>
      </c>
    </row>
    <row r="33" spans="1:16" s="5" customFormat="1" ht="12.75" x14ac:dyDescent="0.2">
      <c r="A33" s="392" t="s">
        <v>274</v>
      </c>
      <c r="B33" s="205" t="s">
        <v>181</v>
      </c>
      <c r="C33" s="392" t="s">
        <v>1691</v>
      </c>
      <c r="D33" s="270">
        <v>31534</v>
      </c>
      <c r="E33" s="270">
        <v>6004</v>
      </c>
      <c r="F33" s="198">
        <v>19.039766601128939</v>
      </c>
      <c r="G33" s="270">
        <v>30442</v>
      </c>
      <c r="H33" s="270">
        <v>5488</v>
      </c>
      <c r="I33" s="198">
        <v>18.027724853820381</v>
      </c>
      <c r="J33" s="270">
        <v>31013</v>
      </c>
      <c r="K33" s="270">
        <v>5426</v>
      </c>
      <c r="L33" s="198">
        <v>17.495888820817076</v>
      </c>
      <c r="M33" s="270">
        <v>31538</v>
      </c>
      <c r="N33" s="270">
        <v>5393</v>
      </c>
      <c r="O33" s="198">
        <v>17.100006341556217</v>
      </c>
      <c r="P33" s="198">
        <v>17.91584665433065</v>
      </c>
    </row>
    <row r="34" spans="1:16" s="5" customFormat="1" ht="12.75" x14ac:dyDescent="0.2">
      <c r="A34" s="392" t="s">
        <v>274</v>
      </c>
      <c r="B34" s="205" t="s">
        <v>181</v>
      </c>
      <c r="C34" s="392" t="s">
        <v>1692</v>
      </c>
      <c r="D34" s="270">
        <v>13538</v>
      </c>
      <c r="E34" s="270">
        <v>2973</v>
      </c>
      <c r="F34" s="198">
        <v>21.960407741172993</v>
      </c>
      <c r="G34" s="270">
        <v>13590</v>
      </c>
      <c r="H34" s="270">
        <v>3192</v>
      </c>
      <c r="I34" s="198">
        <v>23.487858719646798</v>
      </c>
      <c r="J34" s="270">
        <v>13203</v>
      </c>
      <c r="K34" s="270">
        <v>2758</v>
      </c>
      <c r="L34" s="198">
        <v>20.889191850337046</v>
      </c>
      <c r="M34" s="270">
        <v>12816</v>
      </c>
      <c r="N34" s="270">
        <v>2306</v>
      </c>
      <c r="O34" s="198">
        <v>17.993133583021223</v>
      </c>
      <c r="P34" s="198">
        <v>21.082647973544514</v>
      </c>
    </row>
    <row r="35" spans="1:16" s="5" customFormat="1" ht="12.75" x14ac:dyDescent="0.2">
      <c r="A35" s="205" t="s">
        <v>276</v>
      </c>
      <c r="B35" s="205" t="s">
        <v>181</v>
      </c>
      <c r="C35" s="205" t="s">
        <v>1693</v>
      </c>
      <c r="D35" s="270">
        <v>64901</v>
      </c>
      <c r="E35" s="270">
        <v>9058</v>
      </c>
      <c r="F35" s="198">
        <v>13.956641654211799</v>
      </c>
      <c r="G35" s="270">
        <v>66378</v>
      </c>
      <c r="H35" s="270">
        <v>8997</v>
      </c>
      <c r="I35" s="198">
        <v>13.554189641146163</v>
      </c>
      <c r="J35" s="270">
        <v>66009</v>
      </c>
      <c r="K35" s="270">
        <v>9902</v>
      </c>
      <c r="L35" s="198">
        <v>15.000984714205639</v>
      </c>
      <c r="M35" s="270">
        <v>64059</v>
      </c>
      <c r="N35" s="270">
        <v>9610</v>
      </c>
      <c r="O35" s="198">
        <v>15.001795220031534</v>
      </c>
      <c r="P35" s="198">
        <v>14.378402807398784</v>
      </c>
    </row>
  </sheetData>
  <mergeCells count="1">
    <mergeCell ref="B1:P1"/>
  </mergeCells>
  <hyperlinks>
    <hyperlink ref="Q1" location="INDICE!A1" display="INDICE" xr:uid="{00000000-0004-0000-4800-000000000000}"/>
    <hyperlink ref="Q2" location="Matriz_Estadisticas!A1" display="ESTADÍSTICAS" xr:uid="{00000000-0004-0000-4800-000001000000}"/>
  </hyperlinks>
  <pageMargins left="0.7" right="0.7" top="0.75" bottom="0.75" header="0.3" footer="0.3"/>
  <pageSetup orientation="portrait" horizontalDpi="4294967293" verticalDpi="4294967293" r:id="rId1"/>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900-000000000000}">
  <sheetPr>
    <pageSetUpPr fitToPage="1"/>
  </sheetPr>
  <dimension ref="A1:C37"/>
  <sheetViews>
    <sheetView zoomScaleNormal="100" workbookViewId="0">
      <selection activeCell="C1" sqref="C1"/>
    </sheetView>
  </sheetViews>
  <sheetFormatPr baseColWidth="10" defaultColWidth="96.42578125" defaultRowHeight="12.75" x14ac:dyDescent="0.25"/>
  <cols>
    <col min="1" max="1" width="44.42578125" style="10" bestFit="1" customWidth="1"/>
    <col min="2" max="2" width="100.7109375" style="10" customWidth="1"/>
    <col min="3" max="3" width="7" style="10" bestFit="1" customWidth="1"/>
    <col min="4" max="16384" width="96.42578125" style="10"/>
  </cols>
  <sheetData>
    <row r="1" spans="1:3" ht="15" x14ac:dyDescent="0.25">
      <c r="A1" s="679" t="s">
        <v>401</v>
      </c>
      <c r="B1" s="679" t="s">
        <v>402</v>
      </c>
      <c r="C1" s="6" t="s">
        <v>144</v>
      </c>
    </row>
    <row r="2" spans="1:3" ht="15" customHeight="1" x14ac:dyDescent="0.25">
      <c r="A2" s="415" t="s">
        <v>8</v>
      </c>
      <c r="B2" s="219" t="s">
        <v>117</v>
      </c>
    </row>
    <row r="3" spans="1:3" ht="15" customHeight="1" x14ac:dyDescent="0.25">
      <c r="A3" s="415" t="s">
        <v>6</v>
      </c>
      <c r="B3" s="219" t="s">
        <v>113</v>
      </c>
    </row>
    <row r="4" spans="1:3" ht="15" customHeight="1" x14ac:dyDescent="0.25">
      <c r="A4" s="415" t="s">
        <v>370</v>
      </c>
      <c r="B4" s="219" t="s">
        <v>116</v>
      </c>
    </row>
    <row r="5" spans="1:3" ht="15" customHeight="1" x14ac:dyDescent="0.25">
      <c r="A5" s="415" t="s">
        <v>11</v>
      </c>
      <c r="B5" s="219" t="s">
        <v>1217</v>
      </c>
    </row>
    <row r="6" spans="1:3" ht="15" customHeight="1" x14ac:dyDescent="0.25">
      <c r="A6" s="415" t="s">
        <v>145</v>
      </c>
      <c r="B6" s="219" t="s">
        <v>404</v>
      </c>
    </row>
    <row r="7" spans="1:3" ht="15" customHeight="1" x14ac:dyDescent="0.25">
      <c r="A7" s="415" t="s">
        <v>9</v>
      </c>
      <c r="B7" s="219" t="s">
        <v>405</v>
      </c>
    </row>
    <row r="8" spans="1:3" ht="15" customHeight="1" x14ac:dyDescent="0.25">
      <c r="A8" s="415" t="s">
        <v>371</v>
      </c>
      <c r="B8" s="252">
        <v>2018</v>
      </c>
    </row>
    <row r="9" spans="1:3" ht="15" customHeight="1" x14ac:dyDescent="0.25">
      <c r="A9" s="415" t="s">
        <v>372</v>
      </c>
      <c r="B9" s="219" t="s">
        <v>15</v>
      </c>
    </row>
    <row r="10" spans="1:3" ht="38.25" x14ac:dyDescent="0.25">
      <c r="A10" s="209" t="s">
        <v>373</v>
      </c>
      <c r="B10" s="311" t="s">
        <v>1218</v>
      </c>
    </row>
    <row r="11" spans="1:3" ht="15" customHeight="1" x14ac:dyDescent="0.25">
      <c r="A11" s="415" t="s">
        <v>374</v>
      </c>
      <c r="B11" s="427" t="s">
        <v>1186</v>
      </c>
    </row>
    <row r="12" spans="1:3" ht="15" customHeight="1" x14ac:dyDescent="0.25">
      <c r="A12" s="415" t="s">
        <v>375</v>
      </c>
      <c r="B12" s="427" t="s">
        <v>1660</v>
      </c>
    </row>
    <row r="13" spans="1:3" ht="15" customHeight="1" x14ac:dyDescent="0.25">
      <c r="A13" s="415" t="s">
        <v>376</v>
      </c>
      <c r="B13" s="219" t="s">
        <v>1660</v>
      </c>
    </row>
    <row r="14" spans="1:3" ht="15" customHeight="1" x14ac:dyDescent="0.25">
      <c r="A14" s="415" t="s">
        <v>146</v>
      </c>
      <c r="B14" s="427" t="s">
        <v>458</v>
      </c>
    </row>
    <row r="15" spans="1:3" ht="15" customHeight="1" x14ac:dyDescent="0.25">
      <c r="A15" s="415" t="s">
        <v>377</v>
      </c>
      <c r="B15" s="426">
        <v>43084</v>
      </c>
    </row>
    <row r="16" spans="1:3" ht="15" customHeight="1" x14ac:dyDescent="0.25">
      <c r="A16" s="415" t="s">
        <v>378</v>
      </c>
      <c r="B16" s="320">
        <v>43707</v>
      </c>
    </row>
    <row r="17" spans="1:2" ht="15" customHeight="1" x14ac:dyDescent="0.25">
      <c r="A17" s="415" t="s">
        <v>379</v>
      </c>
      <c r="B17" s="337" t="s">
        <v>412</v>
      </c>
    </row>
    <row r="18" spans="1:2" ht="15" customHeight="1" x14ac:dyDescent="0.25">
      <c r="A18" s="415" t="s">
        <v>380</v>
      </c>
      <c r="B18" s="219" t="s">
        <v>1219</v>
      </c>
    </row>
    <row r="19" spans="1:2" ht="15" customHeight="1" x14ac:dyDescent="0.25">
      <c r="A19" s="415" t="s">
        <v>381</v>
      </c>
      <c r="B19" s="353" t="s">
        <v>1188</v>
      </c>
    </row>
    <row r="20" spans="1:2" ht="15" customHeight="1" x14ac:dyDescent="0.25">
      <c r="A20" s="415" t="s">
        <v>382</v>
      </c>
      <c r="B20" s="427" t="s">
        <v>462</v>
      </c>
    </row>
    <row r="21" spans="1:2" ht="15" customHeight="1" x14ac:dyDescent="0.25">
      <c r="A21" s="415" t="s">
        <v>385</v>
      </c>
      <c r="B21" s="217" t="s">
        <v>1220</v>
      </c>
    </row>
    <row r="22" spans="1:2" ht="15" customHeight="1" x14ac:dyDescent="0.25">
      <c r="A22" s="415" t="s">
        <v>386</v>
      </c>
      <c r="B22" s="217" t="s">
        <v>417</v>
      </c>
    </row>
    <row r="23" spans="1:2" ht="15" customHeight="1" x14ac:dyDescent="0.25">
      <c r="A23" s="415" t="s">
        <v>418</v>
      </c>
      <c r="B23" s="631" t="s">
        <v>1210</v>
      </c>
    </row>
    <row r="24" spans="1:2" ht="15" customHeight="1" x14ac:dyDescent="0.25">
      <c r="A24" s="415" t="s">
        <v>387</v>
      </c>
      <c r="B24" s="302">
        <v>2018</v>
      </c>
    </row>
    <row r="25" spans="1:2" ht="15" customHeight="1" x14ac:dyDescent="0.25">
      <c r="A25" s="415" t="s">
        <v>388</v>
      </c>
      <c r="B25" s="217" t="s">
        <v>15</v>
      </c>
    </row>
    <row r="26" spans="1:2" ht="15" customHeight="1" x14ac:dyDescent="0.25">
      <c r="A26" s="415" t="s">
        <v>389</v>
      </c>
      <c r="B26" s="217" t="s">
        <v>1221</v>
      </c>
    </row>
    <row r="27" spans="1:2" ht="15" customHeight="1" x14ac:dyDescent="0.25">
      <c r="A27" s="415" t="s">
        <v>390</v>
      </c>
      <c r="B27" s="217" t="s">
        <v>417</v>
      </c>
    </row>
    <row r="28" spans="1:2" ht="15" customHeight="1" x14ac:dyDescent="0.2">
      <c r="A28" s="415" t="s">
        <v>422</v>
      </c>
      <c r="B28" s="612" t="s">
        <v>1210</v>
      </c>
    </row>
    <row r="29" spans="1:2" ht="15" customHeight="1" x14ac:dyDescent="0.25">
      <c r="A29" s="415" t="s">
        <v>391</v>
      </c>
      <c r="B29" s="329">
        <v>2018</v>
      </c>
    </row>
    <row r="30" spans="1:2" ht="15" customHeight="1" x14ac:dyDescent="0.25">
      <c r="A30" s="415" t="s">
        <v>392</v>
      </c>
      <c r="B30" s="217" t="s">
        <v>1191</v>
      </c>
    </row>
    <row r="31" spans="1:2" ht="15" customHeight="1" x14ac:dyDescent="0.25">
      <c r="A31" s="415" t="s">
        <v>393</v>
      </c>
      <c r="B31" s="217"/>
    </row>
    <row r="32" spans="1:2" ht="15" customHeight="1" x14ac:dyDescent="0.25">
      <c r="A32" s="415" t="s">
        <v>394</v>
      </c>
      <c r="B32" s="217"/>
    </row>
    <row r="33" spans="1:2" ht="15" customHeight="1" x14ac:dyDescent="0.25">
      <c r="A33" s="415" t="s">
        <v>423</v>
      </c>
      <c r="B33" s="400"/>
    </row>
    <row r="34" spans="1:2" ht="15" customHeight="1" x14ac:dyDescent="0.25">
      <c r="A34" s="415" t="s">
        <v>395</v>
      </c>
      <c r="B34" s="400"/>
    </row>
    <row r="35" spans="1:2" ht="15" customHeight="1" x14ac:dyDescent="0.25">
      <c r="A35" s="415" t="s">
        <v>396</v>
      </c>
      <c r="B35" s="400"/>
    </row>
    <row r="36" spans="1:2" ht="51" x14ac:dyDescent="0.25">
      <c r="A36" s="415" t="s">
        <v>383</v>
      </c>
      <c r="B36" s="400" t="s">
        <v>1659</v>
      </c>
    </row>
    <row r="37" spans="1:2" ht="15" customHeight="1" x14ac:dyDescent="0.25">
      <c r="A37" s="415" t="s">
        <v>384</v>
      </c>
      <c r="B37" s="400" t="s">
        <v>1222</v>
      </c>
    </row>
  </sheetData>
  <hyperlinks>
    <hyperlink ref="C1" location="INDICE!A1" display="INDICE" xr:uid="{00000000-0004-0000-4900-000000000000}"/>
  </hyperlinks>
  <pageMargins left="0.7" right="0.7" top="0.75" bottom="0.75" header="0.3" footer="0.3"/>
  <pageSetup scale="71" fitToHeight="0" orientation="portrait" horizontalDpi="4294967293" verticalDpi="4294967293" r:id="rId1"/>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A00-000000000000}">
  <dimension ref="A1:R35"/>
  <sheetViews>
    <sheetView zoomScaleNormal="100" workbookViewId="0">
      <selection activeCell="C3" sqref="C3:C35"/>
    </sheetView>
  </sheetViews>
  <sheetFormatPr baseColWidth="10" defaultColWidth="11.42578125" defaultRowHeight="15" x14ac:dyDescent="0.25"/>
  <cols>
    <col min="1" max="1" width="18.5703125" style="195" bestFit="1" customWidth="1"/>
    <col min="2" max="2" width="16.85546875" style="402" bestFit="1" customWidth="1"/>
    <col min="3" max="3" width="55.7109375" style="195" bestFit="1" customWidth="1"/>
    <col min="4" max="4" width="17.140625" style="195" bestFit="1" customWidth="1"/>
    <col min="5" max="5" width="17.28515625" style="195" bestFit="1" customWidth="1"/>
    <col min="6" max="6" width="14.140625" style="195" bestFit="1" customWidth="1"/>
    <col min="7" max="7" width="17.140625" style="195" bestFit="1" customWidth="1"/>
    <col min="8" max="8" width="17.28515625" style="195" bestFit="1" customWidth="1"/>
    <col min="9" max="9" width="14.140625" style="195" bestFit="1" customWidth="1"/>
    <col min="10" max="10" width="17.140625" bestFit="1" customWidth="1"/>
    <col min="11" max="11" width="17.28515625" bestFit="1" customWidth="1"/>
    <col min="12" max="12" width="14.140625" bestFit="1" customWidth="1"/>
    <col min="13" max="13" width="17.140625" bestFit="1" customWidth="1"/>
    <col min="14" max="14" width="17.28515625" bestFit="1" customWidth="1"/>
    <col min="15" max="15" width="14.140625" bestFit="1" customWidth="1"/>
    <col min="16" max="16" width="22" bestFit="1" customWidth="1"/>
    <col min="17" max="17" width="13.140625" bestFit="1" customWidth="1"/>
  </cols>
  <sheetData>
    <row r="1" spans="1:18" x14ac:dyDescent="0.25">
      <c r="A1" s="170" t="s">
        <v>117</v>
      </c>
      <c r="B1" s="730" t="s">
        <v>1217</v>
      </c>
      <c r="C1" s="730"/>
      <c r="D1" s="730"/>
      <c r="E1" s="730"/>
      <c r="F1" s="730"/>
      <c r="G1" s="730"/>
      <c r="H1" s="730"/>
      <c r="I1" s="730"/>
      <c r="J1" s="730"/>
      <c r="K1" s="730"/>
      <c r="L1" s="730"/>
      <c r="M1" s="730"/>
      <c r="N1" s="730"/>
      <c r="O1" s="730"/>
      <c r="P1" s="730"/>
      <c r="Q1" s="6" t="s">
        <v>144</v>
      </c>
    </row>
    <row r="2" spans="1:18" x14ac:dyDescent="0.25">
      <c r="A2" s="255" t="s">
        <v>174</v>
      </c>
      <c r="B2" s="255" t="s">
        <v>176</v>
      </c>
      <c r="C2" s="255" t="s">
        <v>357</v>
      </c>
      <c r="D2" s="255" t="s">
        <v>1223</v>
      </c>
      <c r="E2" s="255" t="s">
        <v>1699</v>
      </c>
      <c r="F2" s="255" t="s">
        <v>1195</v>
      </c>
      <c r="G2" s="255" t="s">
        <v>1224</v>
      </c>
      <c r="H2" s="255" t="s">
        <v>1225</v>
      </c>
      <c r="I2" s="255" t="s">
        <v>1198</v>
      </c>
      <c r="J2" s="113" t="s">
        <v>1199</v>
      </c>
      <c r="K2" s="255" t="s">
        <v>1226</v>
      </c>
      <c r="L2" s="255" t="s">
        <v>1201</v>
      </c>
      <c r="M2" s="113" t="s">
        <v>1202</v>
      </c>
      <c r="N2" s="255" t="s">
        <v>1227</v>
      </c>
      <c r="O2" s="255" t="s">
        <v>1204</v>
      </c>
      <c r="P2" s="255" t="s">
        <v>1205</v>
      </c>
      <c r="Q2" s="6" t="s">
        <v>432</v>
      </c>
    </row>
    <row r="3" spans="1:18" s="5" customFormat="1" x14ac:dyDescent="0.25">
      <c r="A3" s="392" t="s">
        <v>333</v>
      </c>
      <c r="B3" s="205" t="s">
        <v>181</v>
      </c>
      <c r="C3" s="392" t="s">
        <v>1661</v>
      </c>
      <c r="D3" s="15">
        <v>59452</v>
      </c>
      <c r="E3" s="15">
        <v>4595</v>
      </c>
      <c r="F3" s="684">
        <v>7.7289241741236632</v>
      </c>
      <c r="G3" s="685">
        <v>63231</v>
      </c>
      <c r="H3" s="15">
        <v>4824</v>
      </c>
      <c r="I3" s="684">
        <v>7.6291692366086252</v>
      </c>
      <c r="J3" s="15">
        <v>62068</v>
      </c>
      <c r="K3" s="15">
        <v>5286</v>
      </c>
      <c r="L3" s="684">
        <v>8.516465811690404</v>
      </c>
      <c r="M3" s="15">
        <v>62710</v>
      </c>
      <c r="N3" s="15">
        <v>5799</v>
      </c>
      <c r="O3" s="684">
        <v>9.2473289746451925</v>
      </c>
      <c r="P3" s="684">
        <v>8.2804720492669706</v>
      </c>
    </row>
    <row r="4" spans="1:18" s="5" customFormat="1" x14ac:dyDescent="0.25">
      <c r="A4" s="392" t="s">
        <v>179</v>
      </c>
      <c r="B4" s="205" t="s">
        <v>181</v>
      </c>
      <c r="C4" s="392" t="s">
        <v>183</v>
      </c>
      <c r="D4" s="15">
        <v>42140</v>
      </c>
      <c r="E4" s="15">
        <v>3165</v>
      </c>
      <c r="F4" s="684">
        <v>7.5106786900806837</v>
      </c>
      <c r="G4" s="685">
        <v>46322</v>
      </c>
      <c r="H4" s="15">
        <v>4409</v>
      </c>
      <c r="I4" s="684">
        <v>9.5181555200552648</v>
      </c>
      <c r="J4" s="15">
        <v>45821</v>
      </c>
      <c r="K4" s="15">
        <v>3113</v>
      </c>
      <c r="L4" s="684">
        <v>6.7938281573950805</v>
      </c>
      <c r="M4" s="15">
        <v>49360</v>
      </c>
      <c r="N4" s="15">
        <v>3083</v>
      </c>
      <c r="O4" s="684">
        <v>6.2459481361426255</v>
      </c>
      <c r="P4" s="684">
        <v>7.5171526259184134</v>
      </c>
      <c r="R4" s="5" t="s">
        <v>1694</v>
      </c>
    </row>
    <row r="5" spans="1:18" s="5" customFormat="1" x14ac:dyDescent="0.25">
      <c r="A5" s="392" t="s">
        <v>179</v>
      </c>
      <c r="B5" s="205" t="s">
        <v>181</v>
      </c>
      <c r="C5" s="392" t="s">
        <v>1662</v>
      </c>
      <c r="D5" s="15">
        <v>82338</v>
      </c>
      <c r="E5" s="15">
        <v>5848</v>
      </c>
      <c r="F5" s="684">
        <v>7.1024314411328913</v>
      </c>
      <c r="G5" s="685">
        <v>80996</v>
      </c>
      <c r="H5" s="15">
        <v>6071</v>
      </c>
      <c r="I5" s="684">
        <v>7.495431873178922</v>
      </c>
      <c r="J5" s="15">
        <v>81784</v>
      </c>
      <c r="K5" s="15">
        <v>5353</v>
      </c>
      <c r="L5" s="684">
        <v>6.5452900322801524</v>
      </c>
      <c r="M5" s="15">
        <v>81111</v>
      </c>
      <c r="N5" s="15">
        <v>6318</v>
      </c>
      <c r="O5" s="684">
        <v>7.7893257388023818</v>
      </c>
      <c r="P5" s="684">
        <v>7.2331197713485871</v>
      </c>
      <c r="R5" s="5" t="s">
        <v>1695</v>
      </c>
    </row>
    <row r="6" spans="1:18" s="5" customFormat="1" x14ac:dyDescent="0.25">
      <c r="A6" s="392" t="s">
        <v>184</v>
      </c>
      <c r="B6" s="205" t="s">
        <v>181</v>
      </c>
      <c r="C6" s="392" t="s">
        <v>1663</v>
      </c>
      <c r="D6" s="15">
        <v>172138</v>
      </c>
      <c r="E6" s="15">
        <v>23863</v>
      </c>
      <c r="F6" s="684">
        <v>13.862714798591828</v>
      </c>
      <c r="G6" s="685">
        <v>191440</v>
      </c>
      <c r="H6" s="15">
        <v>30611</v>
      </c>
      <c r="I6" s="684">
        <v>15.9898662766402</v>
      </c>
      <c r="J6" s="15">
        <v>192578</v>
      </c>
      <c r="K6" s="15">
        <v>29653</v>
      </c>
      <c r="L6" s="684">
        <v>15.397916688302921</v>
      </c>
      <c r="M6" s="15">
        <v>189665</v>
      </c>
      <c r="N6" s="15">
        <v>28335</v>
      </c>
      <c r="O6" s="684">
        <v>14.939498589618537</v>
      </c>
      <c r="P6" s="684">
        <v>15.047499088288372</v>
      </c>
      <c r="R6" s="5" t="s">
        <v>1696</v>
      </c>
    </row>
    <row r="7" spans="1:18" s="5" customFormat="1" x14ac:dyDescent="0.25">
      <c r="A7" s="392" t="s">
        <v>184</v>
      </c>
      <c r="B7" s="205" t="s">
        <v>181</v>
      </c>
      <c r="C7" s="387" t="s">
        <v>1664</v>
      </c>
      <c r="D7" s="15">
        <v>68330</v>
      </c>
      <c r="E7" s="15">
        <v>25493</v>
      </c>
      <c r="F7" s="684">
        <v>37.308649202400119</v>
      </c>
      <c r="G7" s="685">
        <v>67415</v>
      </c>
      <c r="H7" s="15">
        <v>22665</v>
      </c>
      <c r="I7" s="684">
        <v>33.620114217904025</v>
      </c>
      <c r="J7" s="15">
        <v>67526</v>
      </c>
      <c r="K7" s="15">
        <v>22087</v>
      </c>
      <c r="L7" s="684">
        <v>32.708882504516779</v>
      </c>
      <c r="M7" s="15">
        <v>73185</v>
      </c>
      <c r="N7" s="15">
        <v>23799</v>
      </c>
      <c r="O7" s="684">
        <v>32.518958803033406</v>
      </c>
      <c r="P7" s="684">
        <v>34.039151181963582</v>
      </c>
      <c r="R7" s="5" t="s">
        <v>1697</v>
      </c>
    </row>
    <row r="8" spans="1:18" s="5" customFormat="1" x14ac:dyDescent="0.25">
      <c r="A8" s="392" t="s">
        <v>187</v>
      </c>
      <c r="B8" s="205" t="s">
        <v>181</v>
      </c>
      <c r="C8" s="387" t="s">
        <v>1665</v>
      </c>
      <c r="D8" s="15">
        <v>83323</v>
      </c>
      <c r="E8" s="15">
        <v>18584</v>
      </c>
      <c r="F8" s="684">
        <v>22.303565642139624</v>
      </c>
      <c r="G8" s="685">
        <v>80671</v>
      </c>
      <c r="H8" s="15">
        <v>13575</v>
      </c>
      <c r="I8" s="684">
        <v>16.827608434257662</v>
      </c>
      <c r="J8" s="15">
        <v>84101</v>
      </c>
      <c r="K8" s="15">
        <v>13972</v>
      </c>
      <c r="L8" s="684">
        <v>16.613357748421542</v>
      </c>
      <c r="M8" s="15">
        <v>85421</v>
      </c>
      <c r="N8" s="15">
        <v>15984</v>
      </c>
      <c r="O8" s="684">
        <v>18.71202631671369</v>
      </c>
      <c r="P8" s="684">
        <v>18.614139535383131</v>
      </c>
      <c r="R8" s="5" t="s">
        <v>1698</v>
      </c>
    </row>
    <row r="9" spans="1:18" s="5" customFormat="1" x14ac:dyDescent="0.25">
      <c r="A9" s="392" t="s">
        <v>187</v>
      </c>
      <c r="B9" s="205" t="s">
        <v>181</v>
      </c>
      <c r="C9" s="392" t="s">
        <v>1666</v>
      </c>
      <c r="D9" s="15">
        <v>18523</v>
      </c>
      <c r="E9" s="15">
        <v>3689</v>
      </c>
      <c r="F9" s="684">
        <v>19.915780381147762</v>
      </c>
      <c r="G9" s="685">
        <v>17676</v>
      </c>
      <c r="H9" s="15">
        <v>3388</v>
      </c>
      <c r="I9" s="684">
        <v>19.167232405521609</v>
      </c>
      <c r="J9" s="15">
        <v>18869</v>
      </c>
      <c r="K9" s="15">
        <v>2835</v>
      </c>
      <c r="L9" s="684">
        <v>15.024643595315068</v>
      </c>
      <c r="M9" s="15">
        <v>18162</v>
      </c>
      <c r="N9" s="15">
        <v>3606</v>
      </c>
      <c r="O9" s="684">
        <v>19.854641559299637</v>
      </c>
      <c r="P9" s="684">
        <v>18.490574485321019</v>
      </c>
    </row>
    <row r="10" spans="1:18" s="5" customFormat="1" x14ac:dyDescent="0.25">
      <c r="A10" s="392" t="s">
        <v>193</v>
      </c>
      <c r="B10" s="205" t="s">
        <v>181</v>
      </c>
      <c r="C10" s="392" t="s">
        <v>1667</v>
      </c>
      <c r="D10" s="15">
        <v>90941</v>
      </c>
      <c r="E10" s="15">
        <v>7583</v>
      </c>
      <c r="F10" s="684">
        <v>8.33837323099592</v>
      </c>
      <c r="G10" s="685">
        <v>86678</v>
      </c>
      <c r="H10" s="15">
        <v>7447</v>
      </c>
      <c r="I10" s="684">
        <v>8.5915687948499038</v>
      </c>
      <c r="J10" s="15">
        <v>92223</v>
      </c>
      <c r="K10" s="15">
        <v>7647</v>
      </c>
      <c r="L10" s="684">
        <v>8.2918577795127035</v>
      </c>
      <c r="M10" s="15">
        <v>98606</v>
      </c>
      <c r="N10" s="15">
        <v>8126</v>
      </c>
      <c r="O10" s="684">
        <v>8.2408778370484548</v>
      </c>
      <c r="P10" s="684">
        <v>8.3656694106017468</v>
      </c>
    </row>
    <row r="11" spans="1:18" s="5" customFormat="1" x14ac:dyDescent="0.25">
      <c r="A11" s="392" t="s">
        <v>193</v>
      </c>
      <c r="B11" s="205" t="s">
        <v>181</v>
      </c>
      <c r="C11" s="392" t="s">
        <v>1668</v>
      </c>
      <c r="D11" s="15">
        <v>99154</v>
      </c>
      <c r="E11" s="15">
        <v>9436</v>
      </c>
      <c r="F11" s="684">
        <v>9.5165096718236271</v>
      </c>
      <c r="G11" s="685">
        <v>96923</v>
      </c>
      <c r="H11" s="15">
        <v>10327</v>
      </c>
      <c r="I11" s="684">
        <v>10.654849726071211</v>
      </c>
      <c r="J11" s="15">
        <v>100148</v>
      </c>
      <c r="K11" s="15">
        <v>7421</v>
      </c>
      <c r="L11" s="684">
        <v>7.4100331509366137</v>
      </c>
      <c r="M11" s="15">
        <v>102038</v>
      </c>
      <c r="N11" s="15">
        <v>11779</v>
      </c>
      <c r="O11" s="684">
        <v>11.543738607185558</v>
      </c>
      <c r="P11" s="684">
        <v>9.7812827890042531</v>
      </c>
    </row>
    <row r="12" spans="1:18" s="5" customFormat="1" x14ac:dyDescent="0.25">
      <c r="A12" s="392" t="s">
        <v>193</v>
      </c>
      <c r="B12" s="205" t="s">
        <v>181</v>
      </c>
      <c r="C12" s="392" t="s">
        <v>1669</v>
      </c>
      <c r="D12" s="15">
        <v>32047</v>
      </c>
      <c r="E12" s="15">
        <v>4586</v>
      </c>
      <c r="F12" s="684">
        <v>14.310231846974755</v>
      </c>
      <c r="G12" s="685">
        <v>32470</v>
      </c>
      <c r="H12" s="15">
        <v>4380</v>
      </c>
      <c r="I12" s="684">
        <v>13.489374807514629</v>
      </c>
      <c r="J12" s="15">
        <v>33516</v>
      </c>
      <c r="K12" s="15">
        <v>4181</v>
      </c>
      <c r="L12" s="684">
        <v>12.474638978398376</v>
      </c>
      <c r="M12" s="15">
        <v>35153</v>
      </c>
      <c r="N12" s="15">
        <v>5331</v>
      </c>
      <c r="O12" s="684">
        <v>15.165135265837909</v>
      </c>
      <c r="P12" s="684">
        <v>13.859845224681418</v>
      </c>
    </row>
    <row r="13" spans="1:18" s="5" customFormat="1" x14ac:dyDescent="0.25">
      <c r="A13" s="392" t="s">
        <v>199</v>
      </c>
      <c r="B13" s="205" t="s">
        <v>200</v>
      </c>
      <c r="C13" s="392" t="s">
        <v>1670</v>
      </c>
      <c r="D13" s="15">
        <v>105158</v>
      </c>
      <c r="E13" s="15">
        <v>2399</v>
      </c>
      <c r="F13" s="684">
        <v>2.2813290477186707</v>
      </c>
      <c r="G13" s="685">
        <v>102532</v>
      </c>
      <c r="H13" s="15">
        <v>2747</v>
      </c>
      <c r="I13" s="684">
        <v>2.6791635781999767</v>
      </c>
      <c r="J13" s="15">
        <v>102105</v>
      </c>
      <c r="K13" s="15">
        <v>2212</v>
      </c>
      <c r="L13" s="684">
        <v>2.1663973360756086</v>
      </c>
      <c r="M13" s="15">
        <v>107290</v>
      </c>
      <c r="N13" s="15">
        <v>2432</v>
      </c>
      <c r="O13" s="684">
        <v>2.2667536583092551</v>
      </c>
      <c r="P13" s="684">
        <v>2.3484109050758777</v>
      </c>
    </row>
    <row r="14" spans="1:18" s="5" customFormat="1" x14ac:dyDescent="0.25">
      <c r="A14" s="392" t="s">
        <v>199</v>
      </c>
      <c r="B14" s="205" t="s">
        <v>200</v>
      </c>
      <c r="C14" s="392" t="s">
        <v>1671</v>
      </c>
      <c r="D14" s="15">
        <v>171394</v>
      </c>
      <c r="E14" s="15">
        <v>1697</v>
      </c>
      <c r="F14" s="684">
        <v>0.99011634012859262</v>
      </c>
      <c r="G14" s="685">
        <v>160767</v>
      </c>
      <c r="H14" s="15">
        <v>1874</v>
      </c>
      <c r="I14" s="684">
        <v>1.1656621072732589</v>
      </c>
      <c r="J14" s="15">
        <v>165066</v>
      </c>
      <c r="K14" s="15">
        <v>2239</v>
      </c>
      <c r="L14" s="684">
        <v>1.3564271261192493</v>
      </c>
      <c r="M14" s="15">
        <v>166347</v>
      </c>
      <c r="N14" s="15">
        <v>3196</v>
      </c>
      <c r="O14" s="684">
        <v>1.9212850246773312</v>
      </c>
      <c r="P14" s="684">
        <v>1.358372649549608</v>
      </c>
    </row>
    <row r="15" spans="1:18" s="5" customFormat="1" x14ac:dyDescent="0.25">
      <c r="A15" s="392" t="s">
        <v>199</v>
      </c>
      <c r="B15" s="205" t="s">
        <v>181</v>
      </c>
      <c r="C15" s="392" t="s">
        <v>1672</v>
      </c>
      <c r="D15" s="15">
        <v>44549</v>
      </c>
      <c r="E15" s="15">
        <v>2129</v>
      </c>
      <c r="F15" s="684">
        <v>4.7790073851264898</v>
      </c>
      <c r="G15" s="685">
        <v>44881</v>
      </c>
      <c r="H15" s="15">
        <v>2124</v>
      </c>
      <c r="I15" s="684">
        <v>4.7325148726632653</v>
      </c>
      <c r="J15" s="15">
        <v>46262</v>
      </c>
      <c r="K15" s="15">
        <v>1863</v>
      </c>
      <c r="L15" s="684">
        <v>4.0270632484544553</v>
      </c>
      <c r="M15" s="15">
        <v>47214</v>
      </c>
      <c r="N15" s="15">
        <v>1679</v>
      </c>
      <c r="O15" s="684">
        <v>3.5561485999915279</v>
      </c>
      <c r="P15" s="684">
        <v>4.2736835265589344</v>
      </c>
    </row>
    <row r="16" spans="1:18" s="5" customFormat="1" x14ac:dyDescent="0.25">
      <c r="A16" s="392" t="s">
        <v>278</v>
      </c>
      <c r="B16" s="205" t="s">
        <v>280</v>
      </c>
      <c r="C16" s="392" t="s">
        <v>1673</v>
      </c>
      <c r="D16" s="15">
        <v>2995424</v>
      </c>
      <c r="E16" s="15">
        <v>30432</v>
      </c>
      <c r="F16" s="684">
        <v>1.0159496618842607</v>
      </c>
      <c r="G16" s="685">
        <v>3038506</v>
      </c>
      <c r="H16" s="15">
        <v>29093</v>
      </c>
      <c r="I16" s="684">
        <v>0.95747712856252387</v>
      </c>
      <c r="J16" s="15">
        <v>3020061</v>
      </c>
      <c r="K16" s="15">
        <v>26506</v>
      </c>
      <c r="L16" s="684">
        <v>0.87766439154705811</v>
      </c>
      <c r="M16" s="15">
        <v>3011892</v>
      </c>
      <c r="N16" s="15">
        <v>23693</v>
      </c>
      <c r="O16" s="684">
        <v>0.78664839243903828</v>
      </c>
      <c r="P16" s="684">
        <v>0.90943489360822016</v>
      </c>
    </row>
    <row r="17" spans="1:16" s="5" customFormat="1" x14ac:dyDescent="0.25">
      <c r="A17" s="392" t="s">
        <v>225</v>
      </c>
      <c r="B17" s="205" t="s">
        <v>181</v>
      </c>
      <c r="C17" s="387" t="s">
        <v>1674</v>
      </c>
      <c r="D17" s="15">
        <v>115586</v>
      </c>
      <c r="E17" s="15">
        <v>16010</v>
      </c>
      <c r="F17" s="684">
        <v>13.851158444794352</v>
      </c>
      <c r="G17" s="685">
        <v>114067</v>
      </c>
      <c r="H17" s="15">
        <v>15113</v>
      </c>
      <c r="I17" s="684">
        <v>13.249230715281369</v>
      </c>
      <c r="J17" s="15">
        <v>111050</v>
      </c>
      <c r="K17" s="15">
        <v>13095</v>
      </c>
      <c r="L17" s="684">
        <v>11.791985592075642</v>
      </c>
      <c r="M17" s="15">
        <v>112265</v>
      </c>
      <c r="N17" s="15">
        <v>17963</v>
      </c>
      <c r="O17" s="684">
        <v>16.000534449739455</v>
      </c>
      <c r="P17" s="684">
        <v>13.723227300472704</v>
      </c>
    </row>
    <row r="18" spans="1:16" s="5" customFormat="1" x14ac:dyDescent="0.25">
      <c r="A18" s="392" t="s">
        <v>225</v>
      </c>
      <c r="B18" s="205" t="s">
        <v>181</v>
      </c>
      <c r="C18" s="392" t="s">
        <v>1675</v>
      </c>
      <c r="D18" s="15">
        <v>28909</v>
      </c>
      <c r="E18" s="15">
        <v>2640</v>
      </c>
      <c r="F18" s="684">
        <v>9.132104189006883</v>
      </c>
      <c r="G18" s="685">
        <v>28571</v>
      </c>
      <c r="H18" s="15">
        <v>1782</v>
      </c>
      <c r="I18" s="684">
        <v>6.2370935564033463</v>
      </c>
      <c r="J18" s="15">
        <v>26751</v>
      </c>
      <c r="K18" s="15">
        <v>1315</v>
      </c>
      <c r="L18" s="684">
        <v>4.9157040858285672</v>
      </c>
      <c r="M18" s="15">
        <v>29988</v>
      </c>
      <c r="N18" s="15">
        <v>3247</v>
      </c>
      <c r="O18" s="684">
        <v>10.827664399092971</v>
      </c>
      <c r="P18" s="684">
        <v>7.7781415575829422</v>
      </c>
    </row>
    <row r="19" spans="1:16" s="5" customFormat="1" x14ac:dyDescent="0.25">
      <c r="A19" s="392" t="s">
        <v>233</v>
      </c>
      <c r="B19" s="205" t="s">
        <v>181</v>
      </c>
      <c r="C19" s="392" t="s">
        <v>1676</v>
      </c>
      <c r="D19" s="15">
        <v>50087</v>
      </c>
      <c r="E19" s="15">
        <v>4853</v>
      </c>
      <c r="F19" s="684">
        <v>9.6891408948429731</v>
      </c>
      <c r="G19" s="685">
        <v>51734</v>
      </c>
      <c r="H19" s="15">
        <v>5902</v>
      </c>
      <c r="I19" s="684">
        <v>11.408358139714695</v>
      </c>
      <c r="J19" s="15">
        <v>50466</v>
      </c>
      <c r="K19" s="15">
        <v>4604</v>
      </c>
      <c r="L19" s="684">
        <v>9.1229738834066492</v>
      </c>
      <c r="M19" s="15">
        <v>51292</v>
      </c>
      <c r="N19" s="15">
        <v>5935</v>
      </c>
      <c r="O19" s="684">
        <v>11.571005224986353</v>
      </c>
      <c r="P19" s="684">
        <v>10.447869535737667</v>
      </c>
    </row>
    <row r="20" spans="1:16" s="5" customFormat="1" x14ac:dyDescent="0.25">
      <c r="A20" s="392" t="s">
        <v>233</v>
      </c>
      <c r="B20" s="205" t="s">
        <v>181</v>
      </c>
      <c r="C20" s="392" t="s">
        <v>1677</v>
      </c>
      <c r="D20" s="15">
        <v>96606</v>
      </c>
      <c r="E20" s="15">
        <v>3499</v>
      </c>
      <c r="F20" s="684">
        <v>3.6219282446224872</v>
      </c>
      <c r="G20" s="685">
        <v>97663</v>
      </c>
      <c r="H20" s="15">
        <v>3380</v>
      </c>
      <c r="I20" s="684">
        <v>3.4608807839202154</v>
      </c>
      <c r="J20" s="15">
        <v>95061</v>
      </c>
      <c r="K20" s="15">
        <v>2486</v>
      </c>
      <c r="L20" s="684">
        <v>2.6151628954040036</v>
      </c>
      <c r="M20" s="15">
        <v>92285</v>
      </c>
      <c r="N20" s="15">
        <v>2676</v>
      </c>
      <c r="O20" s="684">
        <v>2.8997128460746602</v>
      </c>
      <c r="P20" s="684">
        <v>3.1494211925053417</v>
      </c>
    </row>
    <row r="21" spans="1:16" s="5" customFormat="1" x14ac:dyDescent="0.25">
      <c r="A21" s="392" t="s">
        <v>233</v>
      </c>
      <c r="B21" s="205" t="s">
        <v>181</v>
      </c>
      <c r="C21" s="392" t="s">
        <v>1678</v>
      </c>
      <c r="D21" s="15">
        <v>28256</v>
      </c>
      <c r="E21" s="15">
        <v>2971</v>
      </c>
      <c r="F21" s="684">
        <v>10.514580973952436</v>
      </c>
      <c r="G21" s="685">
        <v>27909</v>
      </c>
      <c r="H21" s="15">
        <v>1876</v>
      </c>
      <c r="I21" s="684">
        <v>6.7218459994983695</v>
      </c>
      <c r="J21" s="15">
        <v>28132</v>
      </c>
      <c r="K21" s="15">
        <v>1598</v>
      </c>
      <c r="L21" s="684">
        <v>5.6803639982937577</v>
      </c>
      <c r="M21" s="15">
        <v>29429</v>
      </c>
      <c r="N21" s="15">
        <v>2447</v>
      </c>
      <c r="O21" s="684">
        <v>8.3149274525128281</v>
      </c>
      <c r="P21" s="684">
        <v>7.8079296060643468</v>
      </c>
    </row>
    <row r="22" spans="1:16" s="5" customFormat="1" x14ac:dyDescent="0.25">
      <c r="A22" s="392" t="s">
        <v>335</v>
      </c>
      <c r="B22" s="205" t="s">
        <v>181</v>
      </c>
      <c r="C22" s="392" t="s">
        <v>1679</v>
      </c>
      <c r="D22" s="15">
        <v>89463</v>
      </c>
      <c r="E22" s="15">
        <v>7761</v>
      </c>
      <c r="F22" s="684">
        <v>8.6750947319003391</v>
      </c>
      <c r="G22" s="685">
        <v>83572</v>
      </c>
      <c r="H22" s="15">
        <v>2294</v>
      </c>
      <c r="I22" s="684">
        <v>2.7449384961470349</v>
      </c>
      <c r="J22" s="15">
        <v>84874</v>
      </c>
      <c r="K22" s="15">
        <v>3261</v>
      </c>
      <c r="L22" s="684">
        <v>3.8421660343568114</v>
      </c>
      <c r="M22" s="15">
        <v>90866</v>
      </c>
      <c r="N22" s="15">
        <v>6997</v>
      </c>
      <c r="O22" s="684">
        <v>7.700349965883829</v>
      </c>
      <c r="P22" s="684">
        <v>5.7406373070720029</v>
      </c>
    </row>
    <row r="23" spans="1:16" s="5" customFormat="1" x14ac:dyDescent="0.25">
      <c r="A23" s="392" t="s">
        <v>242</v>
      </c>
      <c r="B23" s="205" t="s">
        <v>244</v>
      </c>
      <c r="C23" s="392" t="s">
        <v>1680</v>
      </c>
      <c r="D23" s="15">
        <v>209764</v>
      </c>
      <c r="E23" s="15">
        <v>6701</v>
      </c>
      <c r="F23" s="684">
        <v>3.1945424381686087</v>
      </c>
      <c r="G23" s="685">
        <v>213938</v>
      </c>
      <c r="H23" s="15">
        <v>6433</v>
      </c>
      <c r="I23" s="684">
        <v>3.006945937608092</v>
      </c>
      <c r="J23" s="15">
        <v>217919</v>
      </c>
      <c r="K23" s="15">
        <v>6122</v>
      </c>
      <c r="L23" s="684">
        <v>2.8093007034723909</v>
      </c>
      <c r="M23" s="15">
        <v>208909</v>
      </c>
      <c r="N23" s="15">
        <v>7330</v>
      </c>
      <c r="O23" s="684">
        <v>3.5087047470429709</v>
      </c>
      <c r="P23" s="684">
        <v>3.1298734565730157</v>
      </c>
    </row>
    <row r="24" spans="1:16" s="5" customFormat="1" x14ac:dyDescent="0.25">
      <c r="A24" s="392" t="s">
        <v>242</v>
      </c>
      <c r="B24" s="205" t="s">
        <v>244</v>
      </c>
      <c r="C24" s="387" t="s">
        <v>1681</v>
      </c>
      <c r="D24" s="15">
        <v>79496</v>
      </c>
      <c r="E24" s="15">
        <v>1503</v>
      </c>
      <c r="F24" s="684">
        <v>1.8906611653416525</v>
      </c>
      <c r="G24" s="685">
        <v>82497</v>
      </c>
      <c r="H24" s="15">
        <v>2712</v>
      </c>
      <c r="I24" s="684">
        <v>3.287392268809775</v>
      </c>
      <c r="J24" s="15">
        <v>83520</v>
      </c>
      <c r="K24" s="15">
        <v>2017</v>
      </c>
      <c r="L24" s="684">
        <v>2.4149904214559386</v>
      </c>
      <c r="M24" s="15">
        <v>82687</v>
      </c>
      <c r="N24" s="15">
        <v>2621</v>
      </c>
      <c r="O24" s="684">
        <v>3.1697848513067348</v>
      </c>
      <c r="P24" s="684">
        <v>2.6907071767285253</v>
      </c>
    </row>
    <row r="25" spans="1:16" s="5" customFormat="1" x14ac:dyDescent="0.25">
      <c r="A25" s="392" t="s">
        <v>242</v>
      </c>
      <c r="B25" s="205" t="s">
        <v>244</v>
      </c>
      <c r="C25" s="392" t="s">
        <v>1682</v>
      </c>
      <c r="D25" s="15">
        <v>18379</v>
      </c>
      <c r="E25" s="15">
        <v>945</v>
      </c>
      <c r="F25" s="684">
        <v>5.1417378529843845</v>
      </c>
      <c r="G25" s="685">
        <v>18570</v>
      </c>
      <c r="H25" s="15">
        <v>671</v>
      </c>
      <c r="I25" s="684">
        <v>3.613354873451804</v>
      </c>
      <c r="J25" s="15">
        <v>18935</v>
      </c>
      <c r="K25" s="15">
        <v>1175</v>
      </c>
      <c r="L25" s="684">
        <v>6.2054396620015844</v>
      </c>
      <c r="M25" s="15">
        <v>19368</v>
      </c>
      <c r="N25" s="15">
        <v>944</v>
      </c>
      <c r="O25" s="684">
        <v>4.8740190004130524</v>
      </c>
      <c r="P25" s="684">
        <v>4.9586378472127066</v>
      </c>
    </row>
    <row r="26" spans="1:16" s="5" customFormat="1" x14ac:dyDescent="0.25">
      <c r="A26" s="392" t="s">
        <v>242</v>
      </c>
      <c r="B26" s="205" t="s">
        <v>244</v>
      </c>
      <c r="C26" s="392" t="s">
        <v>1683</v>
      </c>
      <c r="D26" s="15">
        <v>43258</v>
      </c>
      <c r="E26" s="15">
        <v>2298</v>
      </c>
      <c r="F26" s="684">
        <v>5.3123121734708034</v>
      </c>
      <c r="G26" s="685">
        <v>45784</v>
      </c>
      <c r="H26" s="15">
        <v>1984</v>
      </c>
      <c r="I26" s="684">
        <v>4.3333915778437886</v>
      </c>
      <c r="J26" s="15">
        <v>43655</v>
      </c>
      <c r="K26" s="15">
        <v>2112</v>
      </c>
      <c r="L26" s="684">
        <v>4.8379337991066311</v>
      </c>
      <c r="M26" s="15">
        <v>43176</v>
      </c>
      <c r="N26" s="15">
        <v>2555</v>
      </c>
      <c r="O26" s="684">
        <v>5.9176394293125814</v>
      </c>
      <c r="P26" s="684">
        <v>5.1003192449334511</v>
      </c>
    </row>
    <row r="27" spans="1:16" s="5" customFormat="1" x14ac:dyDescent="0.25">
      <c r="A27" s="392" t="s">
        <v>242</v>
      </c>
      <c r="B27" s="205" t="s">
        <v>181</v>
      </c>
      <c r="C27" s="392" t="s">
        <v>1684</v>
      </c>
      <c r="D27" s="15">
        <v>67804</v>
      </c>
      <c r="E27" s="15">
        <v>3181</v>
      </c>
      <c r="F27" s="684">
        <v>4.6914636304642796</v>
      </c>
      <c r="G27" s="685">
        <v>68390</v>
      </c>
      <c r="H27" s="15">
        <v>3848</v>
      </c>
      <c r="I27" s="684">
        <v>5.6265535897060976</v>
      </c>
      <c r="J27" s="15">
        <v>72301</v>
      </c>
      <c r="K27" s="15">
        <v>2849</v>
      </c>
      <c r="L27" s="684">
        <v>3.9404710861537184</v>
      </c>
      <c r="M27" s="15">
        <v>69173</v>
      </c>
      <c r="N27" s="15">
        <v>2085</v>
      </c>
      <c r="O27" s="684">
        <v>3.0141818339525539</v>
      </c>
      <c r="P27" s="684">
        <v>4.3181675350691631</v>
      </c>
    </row>
    <row r="28" spans="1:16" s="5" customFormat="1" x14ac:dyDescent="0.25">
      <c r="A28" s="392" t="s">
        <v>1685</v>
      </c>
      <c r="B28" s="205" t="s">
        <v>181</v>
      </c>
      <c r="C28" s="392" t="s">
        <v>1686</v>
      </c>
      <c r="D28" s="15">
        <v>20059</v>
      </c>
      <c r="E28" s="15">
        <v>2435</v>
      </c>
      <c r="F28" s="684">
        <v>12.139189391295679</v>
      </c>
      <c r="G28" s="685">
        <v>20578</v>
      </c>
      <c r="H28" s="15">
        <v>2242</v>
      </c>
      <c r="I28" s="684">
        <v>10.89513072213043</v>
      </c>
      <c r="J28" s="15">
        <v>20129</v>
      </c>
      <c r="K28" s="15">
        <v>2424</v>
      </c>
      <c r="L28" s="684">
        <v>12.04232699090864</v>
      </c>
      <c r="M28" s="15">
        <v>19995</v>
      </c>
      <c r="N28" s="15">
        <v>2169</v>
      </c>
      <c r="O28" s="684">
        <v>10.847711927981996</v>
      </c>
      <c r="P28" s="684">
        <v>11.481089758079186</v>
      </c>
    </row>
    <row r="29" spans="1:16" s="5" customFormat="1" x14ac:dyDescent="0.25">
      <c r="A29" s="392" t="s">
        <v>1685</v>
      </c>
      <c r="B29" s="205" t="s">
        <v>181</v>
      </c>
      <c r="C29" s="387" t="s">
        <v>1687</v>
      </c>
      <c r="D29" s="15">
        <v>124080</v>
      </c>
      <c r="E29" s="15">
        <v>2967</v>
      </c>
      <c r="F29" s="684">
        <v>2.3911992263056092</v>
      </c>
      <c r="G29" s="685">
        <v>122198</v>
      </c>
      <c r="H29" s="15">
        <v>1922</v>
      </c>
      <c r="I29" s="684">
        <v>1.5728571662383999</v>
      </c>
      <c r="J29" s="15">
        <v>119753</v>
      </c>
      <c r="K29" s="15">
        <v>1668</v>
      </c>
      <c r="L29" s="684">
        <v>1.3928669845431847</v>
      </c>
      <c r="M29" s="15">
        <v>125527</v>
      </c>
      <c r="N29" s="15">
        <v>1901</v>
      </c>
      <c r="O29" s="684">
        <v>1.5144152254096728</v>
      </c>
      <c r="P29" s="684">
        <v>1.7178346506242166</v>
      </c>
    </row>
    <row r="30" spans="1:16" s="5" customFormat="1" x14ac:dyDescent="0.25">
      <c r="A30" s="392" t="s">
        <v>331</v>
      </c>
      <c r="B30" s="205" t="s">
        <v>181</v>
      </c>
      <c r="C30" s="392" t="s">
        <v>1688</v>
      </c>
      <c r="D30" s="15">
        <v>70363</v>
      </c>
      <c r="E30" s="15">
        <v>927</v>
      </c>
      <c r="F30" s="684">
        <v>1.3174537754217415</v>
      </c>
      <c r="G30" s="685">
        <v>71488</v>
      </c>
      <c r="H30" s="15">
        <v>1402</v>
      </c>
      <c r="I30" s="684">
        <v>1.9611683079677709</v>
      </c>
      <c r="J30" s="15">
        <v>67158</v>
      </c>
      <c r="K30" s="15">
        <v>900</v>
      </c>
      <c r="L30" s="684">
        <v>1.3401232913428036</v>
      </c>
      <c r="M30" s="15">
        <v>67858</v>
      </c>
      <c r="N30" s="15">
        <v>977</v>
      </c>
      <c r="O30" s="684">
        <v>1.4397712870995314</v>
      </c>
      <c r="P30" s="684">
        <v>1.5146291654579618</v>
      </c>
    </row>
    <row r="31" spans="1:16" s="5" customFormat="1" x14ac:dyDescent="0.25">
      <c r="A31" s="392" t="s">
        <v>266</v>
      </c>
      <c r="B31" s="205" t="s">
        <v>181</v>
      </c>
      <c r="C31" s="392" t="s">
        <v>1689</v>
      </c>
      <c r="D31" s="15">
        <v>67440</v>
      </c>
      <c r="E31" s="15">
        <v>2990</v>
      </c>
      <c r="F31" s="684">
        <v>4.4335705812574142</v>
      </c>
      <c r="G31" s="685">
        <v>67340</v>
      </c>
      <c r="H31" s="15">
        <v>1778</v>
      </c>
      <c r="I31" s="684">
        <v>2.6403326403326401</v>
      </c>
      <c r="J31" s="15">
        <v>67598</v>
      </c>
      <c r="K31" s="15">
        <v>2878</v>
      </c>
      <c r="L31" s="684">
        <v>4.2575224119056774</v>
      </c>
      <c r="M31" s="15">
        <v>69775</v>
      </c>
      <c r="N31" s="15">
        <v>2674</v>
      </c>
      <c r="O31" s="684">
        <v>3.8323181655320675</v>
      </c>
      <c r="P31" s="684">
        <v>3.7909359497569497</v>
      </c>
    </row>
    <row r="32" spans="1:16" s="5" customFormat="1" x14ac:dyDescent="0.25">
      <c r="A32" s="392" t="s">
        <v>266</v>
      </c>
      <c r="B32" s="205" t="s">
        <v>181</v>
      </c>
      <c r="C32" s="392" t="s">
        <v>1690</v>
      </c>
      <c r="D32" s="15">
        <v>107266</v>
      </c>
      <c r="E32" s="15">
        <v>1337</v>
      </c>
      <c r="F32" s="684">
        <v>1.2464340984095612</v>
      </c>
      <c r="G32" s="685">
        <v>109806</v>
      </c>
      <c r="H32" s="15">
        <v>3105</v>
      </c>
      <c r="I32" s="684">
        <v>2.8277143325501339</v>
      </c>
      <c r="J32" s="15">
        <v>111655</v>
      </c>
      <c r="K32" s="15">
        <v>2808</v>
      </c>
      <c r="L32" s="684">
        <v>2.5148896153329452</v>
      </c>
      <c r="M32" s="15">
        <v>112660</v>
      </c>
      <c r="N32" s="15">
        <v>1524</v>
      </c>
      <c r="O32" s="684">
        <v>1.3527427658441329</v>
      </c>
      <c r="P32" s="684">
        <v>1.9854452030341936</v>
      </c>
    </row>
    <row r="33" spans="1:16" s="5" customFormat="1" x14ac:dyDescent="0.25">
      <c r="A33" s="392" t="s">
        <v>274</v>
      </c>
      <c r="B33" s="205" t="s">
        <v>181</v>
      </c>
      <c r="C33" s="392" t="s">
        <v>1691</v>
      </c>
      <c r="D33" s="15">
        <v>31534</v>
      </c>
      <c r="E33" s="15">
        <v>1678</v>
      </c>
      <c r="F33" s="684">
        <v>5.3212405657385675</v>
      </c>
      <c r="G33" s="685">
        <v>30442</v>
      </c>
      <c r="H33" s="15">
        <v>1690</v>
      </c>
      <c r="I33" s="684">
        <v>5.5515406346494975</v>
      </c>
      <c r="J33" s="15">
        <v>31013</v>
      </c>
      <c r="K33" s="15">
        <v>1850</v>
      </c>
      <c r="L33" s="684">
        <v>5.9652403830651659</v>
      </c>
      <c r="M33" s="15">
        <v>31538</v>
      </c>
      <c r="N33" s="15">
        <v>1316</v>
      </c>
      <c r="O33" s="684">
        <v>4.1727439913754836</v>
      </c>
      <c r="P33" s="684">
        <v>5.2526913937071784</v>
      </c>
    </row>
    <row r="34" spans="1:16" s="5" customFormat="1" x14ac:dyDescent="0.25">
      <c r="A34" s="392" t="s">
        <v>274</v>
      </c>
      <c r="B34" s="205" t="s">
        <v>181</v>
      </c>
      <c r="C34" s="392" t="s">
        <v>1692</v>
      </c>
      <c r="D34" s="15">
        <v>13538</v>
      </c>
      <c r="E34" s="15">
        <v>1109</v>
      </c>
      <c r="F34" s="684">
        <v>8.1917565371546761</v>
      </c>
      <c r="G34" s="685">
        <v>13590</v>
      </c>
      <c r="H34" s="15">
        <v>1443</v>
      </c>
      <c r="I34" s="684">
        <v>10.618101545253863</v>
      </c>
      <c r="J34" s="15">
        <v>13203</v>
      </c>
      <c r="K34" s="15">
        <v>1295</v>
      </c>
      <c r="L34" s="684">
        <v>9.8083768840415058</v>
      </c>
      <c r="M34" s="15">
        <v>12816</v>
      </c>
      <c r="N34" s="15">
        <v>1606</v>
      </c>
      <c r="O34" s="684">
        <v>12.531210986267165</v>
      </c>
      <c r="P34" s="684">
        <v>10.287361488179304</v>
      </c>
    </row>
    <row r="35" spans="1:16" s="5" customFormat="1" x14ac:dyDescent="0.25">
      <c r="A35" s="205" t="s">
        <v>276</v>
      </c>
      <c r="B35" s="205" t="s">
        <v>181</v>
      </c>
      <c r="C35" s="205" t="s">
        <v>1693</v>
      </c>
      <c r="D35" s="15">
        <v>64901</v>
      </c>
      <c r="E35" s="15">
        <v>5570</v>
      </c>
      <c r="F35" s="684">
        <v>8.5823022757738716</v>
      </c>
      <c r="G35" s="685">
        <v>66378</v>
      </c>
      <c r="H35" s="15">
        <v>4241</v>
      </c>
      <c r="I35" s="684">
        <v>6.3891650848172583</v>
      </c>
      <c r="J35" s="15">
        <v>66009</v>
      </c>
      <c r="K35" s="15">
        <v>4883</v>
      </c>
      <c r="L35" s="684">
        <v>7.3974761017437016</v>
      </c>
      <c r="M35" s="15">
        <v>64059</v>
      </c>
      <c r="N35" s="15">
        <v>4000</v>
      </c>
      <c r="O35" s="684">
        <v>6.2442435879423659</v>
      </c>
      <c r="P35" s="684">
        <v>7.1532967625692994</v>
      </c>
    </row>
  </sheetData>
  <mergeCells count="1">
    <mergeCell ref="B1:P1"/>
  </mergeCells>
  <hyperlinks>
    <hyperlink ref="Q1" location="INDICE!A1" display="INDICE" xr:uid="{00000000-0004-0000-4A00-000000000000}"/>
    <hyperlink ref="Q2" location="Matriz_Estadisticas!A1" display="ESTADÍSTICAS" xr:uid="{00000000-0004-0000-4A00-000001000000}"/>
  </hyperlinks>
  <pageMargins left="0.7" right="0.7" top="0.75" bottom="0.75" header="0.3" footer="0.3"/>
  <pageSetup orientation="portrait" horizontalDpi="4294967293" verticalDpi="4294967293" r:id="rId1"/>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B00-000000000000}">
  <sheetPr>
    <pageSetUpPr fitToPage="1"/>
  </sheetPr>
  <dimension ref="A1:C37"/>
  <sheetViews>
    <sheetView zoomScaleNormal="100" workbookViewId="0">
      <selection activeCell="B2" sqref="B2:B9"/>
    </sheetView>
  </sheetViews>
  <sheetFormatPr baseColWidth="10" defaultColWidth="96.42578125" defaultRowHeight="12.75" x14ac:dyDescent="0.25"/>
  <cols>
    <col min="1" max="1" width="44.42578125" style="10" bestFit="1" customWidth="1"/>
    <col min="2" max="2" width="100.7109375" style="10" customWidth="1"/>
    <col min="3" max="3" width="7" style="10" bestFit="1" customWidth="1"/>
    <col min="4" max="16384" width="96.42578125" style="10"/>
  </cols>
  <sheetData>
    <row r="1" spans="1:3" ht="15" x14ac:dyDescent="0.25">
      <c r="A1" s="679" t="s">
        <v>401</v>
      </c>
      <c r="B1" s="679" t="s">
        <v>402</v>
      </c>
      <c r="C1" s="6" t="s">
        <v>144</v>
      </c>
    </row>
    <row r="2" spans="1:3" ht="15" customHeight="1" x14ac:dyDescent="0.25">
      <c r="A2" s="415" t="s">
        <v>8</v>
      </c>
      <c r="B2" s="329" t="s">
        <v>121</v>
      </c>
    </row>
    <row r="3" spans="1:3" ht="15" customHeight="1" x14ac:dyDescent="0.2">
      <c r="A3" s="415" t="s">
        <v>6</v>
      </c>
      <c r="B3" s="283" t="s">
        <v>113</v>
      </c>
    </row>
    <row r="4" spans="1:3" ht="15" customHeight="1" x14ac:dyDescent="0.2">
      <c r="A4" s="415" t="s">
        <v>370</v>
      </c>
      <c r="B4" s="283" t="s">
        <v>116</v>
      </c>
    </row>
    <row r="5" spans="1:3" ht="15" customHeight="1" x14ac:dyDescent="0.2">
      <c r="A5" s="415" t="s">
        <v>11</v>
      </c>
      <c r="B5" s="283" t="s">
        <v>1228</v>
      </c>
    </row>
    <row r="6" spans="1:3" ht="15" customHeight="1" x14ac:dyDescent="0.2">
      <c r="A6" s="415" t="s">
        <v>145</v>
      </c>
      <c r="B6" s="416" t="s">
        <v>404</v>
      </c>
    </row>
    <row r="7" spans="1:3" ht="15" customHeight="1" x14ac:dyDescent="0.2">
      <c r="A7" s="415" t="s">
        <v>9</v>
      </c>
      <c r="B7" s="416" t="s">
        <v>405</v>
      </c>
    </row>
    <row r="8" spans="1:3" ht="15" customHeight="1" x14ac:dyDescent="0.2">
      <c r="A8" s="415" t="s">
        <v>371</v>
      </c>
      <c r="B8" s="416">
        <v>2018</v>
      </c>
    </row>
    <row r="9" spans="1:3" ht="15" customHeight="1" x14ac:dyDescent="0.2">
      <c r="A9" s="415" t="s">
        <v>372</v>
      </c>
      <c r="B9" s="416" t="s">
        <v>15</v>
      </c>
    </row>
    <row r="10" spans="1:3" ht="89.25" x14ac:dyDescent="0.25">
      <c r="A10" s="415" t="s">
        <v>373</v>
      </c>
      <c r="B10" s="632" t="s">
        <v>1229</v>
      </c>
    </row>
    <row r="11" spans="1:3" ht="15" customHeight="1" x14ac:dyDescent="0.2">
      <c r="A11" s="218" t="s">
        <v>374</v>
      </c>
      <c r="B11" s="279" t="s">
        <v>1030</v>
      </c>
    </row>
    <row r="12" spans="1:3" ht="15" customHeight="1" x14ac:dyDescent="0.2">
      <c r="A12" s="415" t="s">
        <v>375</v>
      </c>
      <c r="B12" s="416" t="s">
        <v>1660</v>
      </c>
    </row>
    <row r="13" spans="1:3" ht="15" customHeight="1" x14ac:dyDescent="0.2">
      <c r="A13" s="415" t="s">
        <v>376</v>
      </c>
      <c r="B13" s="416" t="s">
        <v>1660</v>
      </c>
    </row>
    <row r="14" spans="1:3" ht="15" customHeight="1" x14ac:dyDescent="0.25">
      <c r="A14" s="415" t="s">
        <v>146</v>
      </c>
      <c r="B14" s="329" t="s">
        <v>528</v>
      </c>
    </row>
    <row r="15" spans="1:3" ht="15" customHeight="1" x14ac:dyDescent="0.25">
      <c r="A15" s="415" t="s">
        <v>377</v>
      </c>
      <c r="B15" s="278">
        <v>43791</v>
      </c>
    </row>
    <row r="16" spans="1:3" ht="15" customHeight="1" x14ac:dyDescent="0.2">
      <c r="A16" s="415" t="s">
        <v>378</v>
      </c>
      <c r="B16" s="282">
        <v>43791</v>
      </c>
    </row>
    <row r="17" spans="1:2" ht="15" customHeight="1" x14ac:dyDescent="0.2">
      <c r="A17" s="415" t="s">
        <v>379</v>
      </c>
      <c r="B17" s="416" t="s">
        <v>412</v>
      </c>
    </row>
    <row r="18" spans="1:2" ht="15" customHeight="1" x14ac:dyDescent="0.2">
      <c r="A18" s="415" t="s">
        <v>380</v>
      </c>
      <c r="B18" s="416" t="s">
        <v>1230</v>
      </c>
    </row>
    <row r="19" spans="1:2" ht="15" customHeight="1" x14ac:dyDescent="0.25">
      <c r="A19" s="415" t="s">
        <v>381</v>
      </c>
      <c r="B19" s="329" t="s">
        <v>1188</v>
      </c>
    </row>
    <row r="20" spans="1:2" ht="15" customHeight="1" x14ac:dyDescent="0.2">
      <c r="A20" s="415" t="s">
        <v>382</v>
      </c>
      <c r="B20" s="416" t="s">
        <v>462</v>
      </c>
    </row>
    <row r="21" spans="1:2" ht="15" customHeight="1" x14ac:dyDescent="0.2">
      <c r="A21" s="415" t="s">
        <v>385</v>
      </c>
      <c r="B21" s="416" t="s">
        <v>1231</v>
      </c>
    </row>
    <row r="22" spans="1:2" ht="15" customHeight="1" x14ac:dyDescent="0.2">
      <c r="A22" s="415" t="s">
        <v>386</v>
      </c>
      <c r="B22" s="416" t="s">
        <v>417</v>
      </c>
    </row>
    <row r="23" spans="1:2" ht="15" customHeight="1" x14ac:dyDescent="0.2">
      <c r="A23" s="415" t="s">
        <v>418</v>
      </c>
      <c r="B23" s="633" t="s">
        <v>1232</v>
      </c>
    </row>
    <row r="24" spans="1:2" ht="15" customHeight="1" x14ac:dyDescent="0.2">
      <c r="A24" s="415" t="s">
        <v>387</v>
      </c>
      <c r="B24" s="416">
        <v>2018</v>
      </c>
    </row>
    <row r="25" spans="1:2" ht="15" customHeight="1" x14ac:dyDescent="0.25">
      <c r="A25" s="415" t="s">
        <v>388</v>
      </c>
      <c r="B25" s="329" t="s">
        <v>1233</v>
      </c>
    </row>
    <row r="26" spans="1:2" ht="15" customHeight="1" x14ac:dyDescent="0.25">
      <c r="A26" s="415" t="s">
        <v>389</v>
      </c>
      <c r="B26" s="329"/>
    </row>
    <row r="27" spans="1:2" ht="15" customHeight="1" x14ac:dyDescent="0.25">
      <c r="A27" s="415" t="s">
        <v>390</v>
      </c>
      <c r="B27" s="329"/>
    </row>
    <row r="28" spans="1:2" ht="15" customHeight="1" x14ac:dyDescent="0.25">
      <c r="A28" s="415" t="s">
        <v>422</v>
      </c>
      <c r="B28" s="400"/>
    </row>
    <row r="29" spans="1:2" ht="15" customHeight="1" x14ac:dyDescent="0.25">
      <c r="A29" s="415" t="s">
        <v>391</v>
      </c>
      <c r="B29" s="400"/>
    </row>
    <row r="30" spans="1:2" ht="15" customHeight="1" x14ac:dyDescent="0.25">
      <c r="A30" s="432" t="s">
        <v>392</v>
      </c>
      <c r="B30" s="400"/>
    </row>
    <row r="31" spans="1:2" ht="15" customHeight="1" x14ac:dyDescent="0.25">
      <c r="A31" s="432" t="s">
        <v>393</v>
      </c>
      <c r="B31" s="400"/>
    </row>
    <row r="32" spans="1:2" ht="15" customHeight="1" x14ac:dyDescent="0.25">
      <c r="A32" s="432" t="s">
        <v>394</v>
      </c>
      <c r="B32" s="400"/>
    </row>
    <row r="33" spans="1:2" ht="15" customHeight="1" x14ac:dyDescent="0.25">
      <c r="A33" s="432" t="s">
        <v>423</v>
      </c>
      <c r="B33" s="400"/>
    </row>
    <row r="34" spans="1:2" ht="15" customHeight="1" x14ac:dyDescent="0.25">
      <c r="A34" s="432" t="s">
        <v>395</v>
      </c>
      <c r="B34" s="400"/>
    </row>
    <row r="35" spans="1:2" ht="15" customHeight="1" x14ac:dyDescent="0.25">
      <c r="A35" s="432" t="s">
        <v>396</v>
      </c>
      <c r="B35" s="400"/>
    </row>
    <row r="36" spans="1:2" ht="51" x14ac:dyDescent="0.25">
      <c r="A36" s="432" t="s">
        <v>383</v>
      </c>
      <c r="B36" s="400" t="s">
        <v>1659</v>
      </c>
    </row>
    <row r="37" spans="1:2" ht="15" customHeight="1" x14ac:dyDescent="0.25">
      <c r="A37" s="432" t="s">
        <v>384</v>
      </c>
      <c r="B37" s="400" t="s">
        <v>1234</v>
      </c>
    </row>
  </sheetData>
  <hyperlinks>
    <hyperlink ref="C1" location="INDICE!A1" display="INDICE" xr:uid="{00000000-0004-0000-4B00-000000000000}"/>
  </hyperlinks>
  <pageMargins left="0.7" right="0.7" top="0.75" bottom="0.75" header="0.3" footer="0.3"/>
  <pageSetup scale="71" fitToHeight="0" orientation="portrait" horizontalDpi="0" verticalDpi="0" r:id="rId1"/>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C00-000000000000}">
  <dimension ref="A1:R35"/>
  <sheetViews>
    <sheetView workbookViewId="0"/>
  </sheetViews>
  <sheetFormatPr baseColWidth="10" defaultColWidth="18.85546875" defaultRowHeight="15" x14ac:dyDescent="0.25"/>
  <cols>
    <col min="1" max="1" width="17.28515625" bestFit="1" customWidth="1"/>
    <col min="2" max="2" width="16.140625" style="402" bestFit="1" customWidth="1"/>
    <col min="3" max="3" width="55.7109375" bestFit="1" customWidth="1"/>
    <col min="4" max="4" width="16.85546875" style="409" bestFit="1" customWidth="1"/>
    <col min="5" max="5" width="15.85546875" style="409" bestFit="1" customWidth="1"/>
    <col min="6" max="6" width="12" style="409" bestFit="1" customWidth="1"/>
    <col min="7" max="7" width="16.85546875" style="409" bestFit="1" customWidth="1"/>
    <col min="8" max="8" width="15.85546875" style="409" bestFit="1" customWidth="1"/>
    <col min="9" max="9" width="12" style="409" bestFit="1" customWidth="1"/>
    <col min="10" max="10" width="16.85546875" style="409" bestFit="1" customWidth="1"/>
    <col min="11" max="11" width="15.85546875" style="409" bestFit="1" customWidth="1"/>
    <col min="12" max="12" width="12" style="409" bestFit="1" customWidth="1"/>
    <col min="13" max="13" width="16.85546875" style="409" bestFit="1" customWidth="1"/>
    <col min="14" max="14" width="15.85546875" style="409" bestFit="1" customWidth="1"/>
    <col min="15" max="15" width="12" style="409" bestFit="1" customWidth="1"/>
    <col min="16" max="16" width="21.7109375" bestFit="1" customWidth="1"/>
    <col min="17" max="17" width="13.140625" bestFit="1" customWidth="1"/>
    <col min="18" max="19" width="15.85546875" customWidth="1"/>
    <col min="20" max="20" width="14.28515625" customWidth="1"/>
    <col min="21" max="21" width="16.140625" bestFit="1" customWidth="1"/>
    <col min="22" max="22" width="10.42578125" bestFit="1" customWidth="1"/>
    <col min="23" max="23" width="74.140625" bestFit="1" customWidth="1"/>
  </cols>
  <sheetData>
    <row r="1" spans="1:18" ht="15" customHeight="1" x14ac:dyDescent="0.25">
      <c r="A1" s="404" t="s">
        <v>121</v>
      </c>
      <c r="B1" s="737" t="s">
        <v>1228</v>
      </c>
      <c r="C1" s="738"/>
      <c r="D1" s="738"/>
      <c r="E1" s="738"/>
      <c r="F1" s="738"/>
      <c r="G1" s="738"/>
      <c r="H1" s="738"/>
      <c r="I1" s="738"/>
      <c r="J1" s="738"/>
      <c r="K1" s="738"/>
      <c r="L1" s="738"/>
      <c r="M1" s="738"/>
      <c r="N1" s="738"/>
      <c r="O1" s="738"/>
      <c r="P1" s="738"/>
      <c r="Q1" s="6" t="s">
        <v>144</v>
      </c>
    </row>
    <row r="2" spans="1:18" x14ac:dyDescent="0.25">
      <c r="A2" s="255" t="s">
        <v>174</v>
      </c>
      <c r="B2" s="255" t="s">
        <v>176</v>
      </c>
      <c r="C2" s="255" t="s">
        <v>357</v>
      </c>
      <c r="D2" s="255" t="s">
        <v>1193</v>
      </c>
      <c r="E2" s="255" t="s">
        <v>1700</v>
      </c>
      <c r="F2" s="255" t="s">
        <v>1701</v>
      </c>
      <c r="G2" s="255" t="s">
        <v>1196</v>
      </c>
      <c r="H2" s="255" t="s">
        <v>1702</v>
      </c>
      <c r="I2" s="255" t="s">
        <v>1703</v>
      </c>
      <c r="J2" s="255" t="s">
        <v>1199</v>
      </c>
      <c r="K2" s="255" t="s">
        <v>1704</v>
      </c>
      <c r="L2" s="255" t="s">
        <v>1705</v>
      </c>
      <c r="M2" s="255" t="s">
        <v>1202</v>
      </c>
      <c r="N2" s="255" t="s">
        <v>1706</v>
      </c>
      <c r="O2" s="255" t="s">
        <v>1707</v>
      </c>
      <c r="P2" s="255" t="s">
        <v>1205</v>
      </c>
      <c r="Q2" s="6" t="s">
        <v>432</v>
      </c>
    </row>
    <row r="3" spans="1:18" s="583" customFormat="1" ht="12.75" x14ac:dyDescent="0.2">
      <c r="A3" s="392" t="s">
        <v>333</v>
      </c>
      <c r="B3" s="205" t="s">
        <v>181</v>
      </c>
      <c r="C3" s="175" t="s">
        <v>1661</v>
      </c>
      <c r="D3" s="204">
        <v>59453</v>
      </c>
      <c r="E3" s="204">
        <v>12988</v>
      </c>
      <c r="F3" s="204">
        <v>21.84582779674701</v>
      </c>
      <c r="G3" s="204">
        <v>63229</v>
      </c>
      <c r="H3" s="204">
        <v>15556</v>
      </c>
      <c r="I3" s="204">
        <v>24.602634866912336</v>
      </c>
      <c r="J3" s="204">
        <v>62068</v>
      </c>
      <c r="K3" s="204">
        <v>14251</v>
      </c>
      <c r="L3" s="204">
        <v>22.96030160469163</v>
      </c>
      <c r="M3" s="204">
        <v>62709</v>
      </c>
      <c r="N3" s="204">
        <v>15439</v>
      </c>
      <c r="O3" s="204">
        <v>24.620070484300498</v>
      </c>
      <c r="P3" s="390">
        <v>23.51</v>
      </c>
    </row>
    <row r="4" spans="1:18" s="5" customFormat="1" ht="12.75" x14ac:dyDescent="0.2">
      <c r="A4" s="392" t="s">
        <v>179</v>
      </c>
      <c r="B4" s="205" t="s">
        <v>181</v>
      </c>
      <c r="C4" s="175" t="s">
        <v>183</v>
      </c>
      <c r="D4" s="204">
        <v>42138</v>
      </c>
      <c r="E4" s="204">
        <v>13622</v>
      </c>
      <c r="F4" s="204">
        <v>32.327115667568464</v>
      </c>
      <c r="G4" s="204">
        <v>46320</v>
      </c>
      <c r="H4" s="204">
        <v>16025</v>
      </c>
      <c r="I4" s="204">
        <v>34.596286701208982</v>
      </c>
      <c r="J4" s="204">
        <v>45822</v>
      </c>
      <c r="K4" s="204">
        <v>13750</v>
      </c>
      <c r="L4" s="204">
        <v>30.007420016585918</v>
      </c>
      <c r="M4" s="204">
        <v>49360</v>
      </c>
      <c r="N4" s="204">
        <v>15044</v>
      </c>
      <c r="O4" s="204">
        <v>30.478119935170177</v>
      </c>
      <c r="P4" s="390">
        <v>31.85</v>
      </c>
      <c r="Q4" s="583"/>
    </row>
    <row r="5" spans="1:18" s="5" customFormat="1" ht="12.75" x14ac:dyDescent="0.2">
      <c r="A5" s="392" t="s">
        <v>179</v>
      </c>
      <c r="B5" s="205" t="s">
        <v>181</v>
      </c>
      <c r="C5" s="175" t="s">
        <v>1662</v>
      </c>
      <c r="D5" s="204">
        <v>82339</v>
      </c>
      <c r="E5" s="204">
        <v>16539</v>
      </c>
      <c r="F5" s="204">
        <v>20.086471781294406</v>
      </c>
      <c r="G5" s="204">
        <v>80997</v>
      </c>
      <c r="H5" s="204">
        <v>17049</v>
      </c>
      <c r="I5" s="204">
        <v>21.048927738064371</v>
      </c>
      <c r="J5" s="204">
        <v>81785</v>
      </c>
      <c r="K5" s="204">
        <v>18605</v>
      </c>
      <c r="L5" s="204">
        <v>22.748670294063704</v>
      </c>
      <c r="M5" s="204">
        <v>81112</v>
      </c>
      <c r="N5" s="204">
        <v>16252</v>
      </c>
      <c r="O5" s="204">
        <v>20.036492750764374</v>
      </c>
      <c r="P5" s="390">
        <v>20.98</v>
      </c>
      <c r="Q5" s="583"/>
      <c r="R5" s="5" t="s">
        <v>1694</v>
      </c>
    </row>
    <row r="6" spans="1:18" s="5" customFormat="1" ht="12.75" x14ac:dyDescent="0.2">
      <c r="A6" s="392" t="s">
        <v>184</v>
      </c>
      <c r="B6" s="205" t="s">
        <v>181</v>
      </c>
      <c r="C6" s="175" t="s">
        <v>1663</v>
      </c>
      <c r="D6" s="204">
        <v>172137</v>
      </c>
      <c r="E6" s="204">
        <v>30412</v>
      </c>
      <c r="F6" s="204">
        <v>17.667323120537713</v>
      </c>
      <c r="G6" s="204">
        <v>191438</v>
      </c>
      <c r="H6" s="204">
        <v>29532</v>
      </c>
      <c r="I6" s="204">
        <v>15.426404371127989</v>
      </c>
      <c r="J6" s="204">
        <v>192577</v>
      </c>
      <c r="K6" s="204">
        <v>28680</v>
      </c>
      <c r="L6" s="204">
        <v>14.892744201020891</v>
      </c>
      <c r="M6" s="204">
        <v>189662</v>
      </c>
      <c r="N6" s="204">
        <v>24972</v>
      </c>
      <c r="O6" s="204">
        <v>13.166580548554798</v>
      </c>
      <c r="P6" s="390">
        <v>15.29</v>
      </c>
      <c r="Q6" s="583"/>
      <c r="R6" s="5" t="s">
        <v>1695</v>
      </c>
    </row>
    <row r="7" spans="1:18" s="5" customFormat="1" ht="12.75" x14ac:dyDescent="0.2">
      <c r="A7" s="392" t="s">
        <v>184</v>
      </c>
      <c r="B7" s="205" t="s">
        <v>181</v>
      </c>
      <c r="C7" s="687" t="s">
        <v>1664</v>
      </c>
      <c r="D7" s="206">
        <v>68330</v>
      </c>
      <c r="E7" s="206">
        <v>9877</v>
      </c>
      <c r="F7" s="206">
        <v>14.454851456168594</v>
      </c>
      <c r="G7" s="206">
        <v>67415</v>
      </c>
      <c r="H7" s="206">
        <v>12233</v>
      </c>
      <c r="I7" s="206">
        <v>18.145813246310169</v>
      </c>
      <c r="J7" s="206">
        <v>67528</v>
      </c>
      <c r="K7" s="206">
        <v>12992</v>
      </c>
      <c r="L7" s="206">
        <v>19.239426608221773</v>
      </c>
      <c r="M7" s="206">
        <v>73185</v>
      </c>
      <c r="N7" s="206">
        <v>13051</v>
      </c>
      <c r="O7" s="206">
        <v>17.83288925326228</v>
      </c>
      <c r="P7" s="390">
        <v>17.420000000000002</v>
      </c>
      <c r="Q7" s="583"/>
      <c r="R7" s="5" t="s">
        <v>1696</v>
      </c>
    </row>
    <row r="8" spans="1:18" s="5" customFormat="1" ht="12.75" x14ac:dyDescent="0.2">
      <c r="A8" s="392" t="s">
        <v>187</v>
      </c>
      <c r="B8" s="205" t="s">
        <v>181</v>
      </c>
      <c r="C8" s="687" t="s">
        <v>1665</v>
      </c>
      <c r="D8" s="204">
        <v>83322</v>
      </c>
      <c r="E8" s="204">
        <v>17799</v>
      </c>
      <c r="F8" s="204">
        <v>21.361705191906101</v>
      </c>
      <c r="G8" s="204">
        <v>80671</v>
      </c>
      <c r="H8" s="204">
        <v>18387</v>
      </c>
      <c r="I8" s="204">
        <v>22.792577258246457</v>
      </c>
      <c r="J8" s="204">
        <v>84102</v>
      </c>
      <c r="K8" s="204">
        <v>18587</v>
      </c>
      <c r="L8" s="204">
        <v>22.100544576823381</v>
      </c>
      <c r="M8" s="204">
        <v>85420</v>
      </c>
      <c r="N8" s="204">
        <v>17681</v>
      </c>
      <c r="O8" s="204">
        <v>20.698899555139313</v>
      </c>
      <c r="P8" s="390">
        <v>21.74</v>
      </c>
      <c r="Q8" s="583"/>
      <c r="R8" s="5" t="s">
        <v>1697</v>
      </c>
    </row>
    <row r="9" spans="1:18" s="5" customFormat="1" ht="12.75" x14ac:dyDescent="0.2">
      <c r="A9" s="392" t="s">
        <v>187</v>
      </c>
      <c r="B9" s="205" t="s">
        <v>181</v>
      </c>
      <c r="C9" s="175" t="s">
        <v>1666</v>
      </c>
      <c r="D9" s="204">
        <v>18523</v>
      </c>
      <c r="E9" s="204">
        <v>4341</v>
      </c>
      <c r="F9" s="204">
        <v>23.435728553690009</v>
      </c>
      <c r="G9" s="204">
        <v>17674</v>
      </c>
      <c r="H9" s="204">
        <v>4089</v>
      </c>
      <c r="I9" s="204">
        <v>23.135679529252009</v>
      </c>
      <c r="J9" s="204">
        <v>18869</v>
      </c>
      <c r="K9" s="204">
        <v>4791</v>
      </c>
      <c r="L9" s="204">
        <v>25.390852721394882</v>
      </c>
      <c r="M9" s="204">
        <v>18164</v>
      </c>
      <c r="N9" s="204">
        <v>3710</v>
      </c>
      <c r="O9" s="204">
        <v>20.425016516185863</v>
      </c>
      <c r="P9" s="390">
        <v>23.1</v>
      </c>
      <c r="Q9" s="583"/>
      <c r="R9" s="5" t="s">
        <v>1698</v>
      </c>
    </row>
    <row r="10" spans="1:18" s="5" customFormat="1" ht="12.75" x14ac:dyDescent="0.2">
      <c r="A10" s="392" t="s">
        <v>193</v>
      </c>
      <c r="B10" s="205" t="s">
        <v>181</v>
      </c>
      <c r="C10" s="175" t="s">
        <v>1667</v>
      </c>
      <c r="D10" s="204">
        <v>90943</v>
      </c>
      <c r="E10" s="204">
        <v>21625</v>
      </c>
      <c r="F10" s="204">
        <v>23.778630570797091</v>
      </c>
      <c r="G10" s="204">
        <v>86679</v>
      </c>
      <c r="H10" s="204">
        <v>18897</v>
      </c>
      <c r="I10" s="204">
        <v>21.801128300972554</v>
      </c>
      <c r="J10" s="204">
        <v>92224</v>
      </c>
      <c r="K10" s="204">
        <v>20186</v>
      </c>
      <c r="L10" s="204">
        <v>21.888011797362942</v>
      </c>
      <c r="M10" s="204">
        <v>98605</v>
      </c>
      <c r="N10" s="204">
        <v>24096</v>
      </c>
      <c r="O10" s="204">
        <v>24.436894680797121</v>
      </c>
      <c r="P10" s="390">
        <v>22.98</v>
      </c>
      <c r="Q10" s="583"/>
    </row>
    <row r="11" spans="1:18" s="5" customFormat="1" ht="12.75" x14ac:dyDescent="0.2">
      <c r="A11" s="392" t="s">
        <v>193</v>
      </c>
      <c r="B11" s="205" t="s">
        <v>181</v>
      </c>
      <c r="C11" s="175" t="s">
        <v>1668</v>
      </c>
      <c r="D11" s="206">
        <v>99153</v>
      </c>
      <c r="E11" s="206">
        <v>20448</v>
      </c>
      <c r="F11" s="206">
        <v>20.622674049196696</v>
      </c>
      <c r="G11" s="206">
        <v>96923</v>
      </c>
      <c r="H11" s="206">
        <v>21607</v>
      </c>
      <c r="I11" s="206">
        <v>22.2929542007573</v>
      </c>
      <c r="J11" s="206">
        <v>100148</v>
      </c>
      <c r="K11" s="206">
        <v>25318</v>
      </c>
      <c r="L11" s="206">
        <v>25.280584734592804</v>
      </c>
      <c r="M11" s="206">
        <v>102039</v>
      </c>
      <c r="N11" s="206">
        <v>21850</v>
      </c>
      <c r="O11" s="206">
        <v>21.413381158184617</v>
      </c>
      <c r="P11" s="390">
        <v>22.4</v>
      </c>
      <c r="Q11" s="583"/>
    </row>
    <row r="12" spans="1:18" s="5" customFormat="1" ht="12.75" x14ac:dyDescent="0.2">
      <c r="A12" s="392" t="s">
        <v>193</v>
      </c>
      <c r="B12" s="205" t="s">
        <v>181</v>
      </c>
      <c r="C12" s="175" t="s">
        <v>1669</v>
      </c>
      <c r="D12" s="206">
        <v>32047</v>
      </c>
      <c r="E12" s="206">
        <v>6163</v>
      </c>
      <c r="F12" s="206">
        <v>19.231129278871656</v>
      </c>
      <c r="G12" s="206">
        <v>32471</v>
      </c>
      <c r="H12" s="206">
        <v>6831</v>
      </c>
      <c r="I12" s="206">
        <v>21.037233223491732</v>
      </c>
      <c r="J12" s="206">
        <v>33516</v>
      </c>
      <c r="K12" s="206">
        <v>7569</v>
      </c>
      <c r="L12" s="206">
        <v>22.583243823845329</v>
      </c>
      <c r="M12" s="206">
        <v>35151</v>
      </c>
      <c r="N12" s="206">
        <v>8430</v>
      </c>
      <c r="O12" s="206">
        <v>23.982248015703679</v>
      </c>
      <c r="P12" s="390">
        <v>21.71</v>
      </c>
      <c r="Q12" s="583"/>
    </row>
    <row r="13" spans="1:18" s="5" customFormat="1" ht="12.75" x14ac:dyDescent="0.2">
      <c r="A13" s="392" t="s">
        <v>199</v>
      </c>
      <c r="B13" s="205" t="s">
        <v>200</v>
      </c>
      <c r="C13" s="175" t="s">
        <v>1670</v>
      </c>
      <c r="D13" s="204">
        <v>105159</v>
      </c>
      <c r="E13" s="204">
        <v>17364</v>
      </c>
      <c r="F13" s="204">
        <v>16.51213876130431</v>
      </c>
      <c r="G13" s="204">
        <v>102532</v>
      </c>
      <c r="H13" s="204">
        <v>18109</v>
      </c>
      <c r="I13" s="204">
        <v>17.661803144384191</v>
      </c>
      <c r="J13" s="204">
        <v>102105</v>
      </c>
      <c r="K13" s="204">
        <v>18068</v>
      </c>
      <c r="L13" s="204">
        <v>17.695509524509085</v>
      </c>
      <c r="M13" s="204">
        <v>107288</v>
      </c>
      <c r="N13" s="204">
        <v>18648</v>
      </c>
      <c r="O13" s="204">
        <v>17.381254194318096</v>
      </c>
      <c r="P13" s="390">
        <v>17.309999999999999</v>
      </c>
      <c r="Q13" s="583"/>
    </row>
    <row r="14" spans="1:18" s="5" customFormat="1" ht="12.75" x14ac:dyDescent="0.2">
      <c r="A14" s="392" t="s">
        <v>199</v>
      </c>
      <c r="B14" s="205" t="s">
        <v>200</v>
      </c>
      <c r="C14" s="175" t="s">
        <v>1671</v>
      </c>
      <c r="D14" s="206">
        <v>171394</v>
      </c>
      <c r="E14" s="206">
        <v>25267</v>
      </c>
      <c r="F14" s="206">
        <v>14.74205631469013</v>
      </c>
      <c r="G14" s="206">
        <v>160767</v>
      </c>
      <c r="H14" s="206">
        <v>29952</v>
      </c>
      <c r="I14" s="206">
        <v>18.630689133964061</v>
      </c>
      <c r="J14" s="206">
        <v>165064</v>
      </c>
      <c r="K14" s="206">
        <v>33849</v>
      </c>
      <c r="L14" s="206">
        <v>20.506591382736392</v>
      </c>
      <c r="M14" s="206">
        <v>166347</v>
      </c>
      <c r="N14" s="206">
        <v>28378</v>
      </c>
      <c r="O14" s="206">
        <v>17.059520159666238</v>
      </c>
      <c r="P14" s="390">
        <v>17.73</v>
      </c>
      <c r="Q14" s="583"/>
    </row>
    <row r="15" spans="1:18" s="5" customFormat="1" ht="12.75" x14ac:dyDescent="0.2">
      <c r="A15" s="392" t="s">
        <v>199</v>
      </c>
      <c r="B15" s="205" t="s">
        <v>181</v>
      </c>
      <c r="C15" s="175" t="s">
        <v>1672</v>
      </c>
      <c r="D15" s="204">
        <v>44551</v>
      </c>
      <c r="E15" s="204">
        <v>8196</v>
      </c>
      <c r="F15" s="204">
        <v>18.396893447958519</v>
      </c>
      <c r="G15" s="204">
        <v>44880</v>
      </c>
      <c r="H15" s="204">
        <v>8388</v>
      </c>
      <c r="I15" s="204">
        <v>18.689839572192515</v>
      </c>
      <c r="J15" s="204">
        <v>46263</v>
      </c>
      <c r="K15" s="204">
        <v>8743</v>
      </c>
      <c r="L15" s="204">
        <v>18.898471780904828</v>
      </c>
      <c r="M15" s="204">
        <v>47213</v>
      </c>
      <c r="N15" s="204">
        <v>11558</v>
      </c>
      <c r="O15" s="204">
        <v>24.480545612437254</v>
      </c>
      <c r="P15" s="390">
        <v>20.12</v>
      </c>
      <c r="Q15" s="583"/>
    </row>
    <row r="16" spans="1:18" s="5" customFormat="1" ht="12.75" x14ac:dyDescent="0.2">
      <c r="A16" s="392" t="s">
        <v>278</v>
      </c>
      <c r="B16" s="205" t="s">
        <v>280</v>
      </c>
      <c r="C16" s="175" t="s">
        <v>1673</v>
      </c>
      <c r="D16" s="206">
        <v>2995419</v>
      </c>
      <c r="E16" s="206">
        <v>628288</v>
      </c>
      <c r="F16" s="206">
        <v>20.974962100460736</v>
      </c>
      <c r="G16" s="206">
        <v>3038510</v>
      </c>
      <c r="H16" s="206">
        <v>645340</v>
      </c>
      <c r="I16" s="206">
        <v>21.238699230873028</v>
      </c>
      <c r="J16" s="206">
        <v>3020053</v>
      </c>
      <c r="K16" s="206">
        <v>670861</v>
      </c>
      <c r="L16" s="206">
        <v>22.213550556894202</v>
      </c>
      <c r="M16" s="206">
        <v>3011890</v>
      </c>
      <c r="N16" s="206">
        <v>639568</v>
      </c>
      <c r="O16" s="206">
        <v>21.234772850270097</v>
      </c>
      <c r="P16" s="390">
        <v>21.42</v>
      </c>
      <c r="Q16" s="583"/>
    </row>
    <row r="17" spans="1:17" s="5" customFormat="1" ht="12.75" x14ac:dyDescent="0.2">
      <c r="A17" s="392" t="s">
        <v>225</v>
      </c>
      <c r="B17" s="205" t="s">
        <v>181</v>
      </c>
      <c r="C17" s="687" t="s">
        <v>1674</v>
      </c>
      <c r="D17" s="206">
        <v>115586</v>
      </c>
      <c r="E17" s="206">
        <v>17303</v>
      </c>
      <c r="F17" s="206">
        <v>14.969806031872372</v>
      </c>
      <c r="G17" s="206">
        <v>114068</v>
      </c>
      <c r="H17" s="206">
        <v>17861</v>
      </c>
      <c r="I17" s="206">
        <v>15.658203878388329</v>
      </c>
      <c r="J17" s="206">
        <v>111050</v>
      </c>
      <c r="K17" s="206">
        <v>19025</v>
      </c>
      <c r="L17" s="206">
        <v>17.131922557406572</v>
      </c>
      <c r="M17" s="206">
        <v>112265</v>
      </c>
      <c r="N17" s="206">
        <v>18985</v>
      </c>
      <c r="O17" s="206">
        <v>16.910880505945752</v>
      </c>
      <c r="P17" s="390">
        <v>16.170000000000002</v>
      </c>
      <c r="Q17" s="583"/>
    </row>
    <row r="18" spans="1:17" s="5" customFormat="1" ht="12.75" x14ac:dyDescent="0.2">
      <c r="A18" s="392" t="s">
        <v>225</v>
      </c>
      <c r="B18" s="205" t="s">
        <v>181</v>
      </c>
      <c r="C18" s="175" t="s">
        <v>1675</v>
      </c>
      <c r="D18" s="204">
        <v>28910</v>
      </c>
      <c r="E18" s="204">
        <v>4099</v>
      </c>
      <c r="F18" s="204">
        <v>14.178484953303355</v>
      </c>
      <c r="G18" s="204">
        <v>28569</v>
      </c>
      <c r="H18" s="204">
        <v>4083</v>
      </c>
      <c r="I18" s="204">
        <v>14.29171479575764</v>
      </c>
      <c r="J18" s="204">
        <v>26750</v>
      </c>
      <c r="K18" s="204">
        <v>4779</v>
      </c>
      <c r="L18" s="204">
        <v>17.865420560747662</v>
      </c>
      <c r="M18" s="204">
        <v>29987</v>
      </c>
      <c r="N18" s="204">
        <v>5284</v>
      </c>
      <c r="O18" s="204">
        <v>17.620969086604195</v>
      </c>
      <c r="P18" s="390">
        <v>15.99</v>
      </c>
      <c r="Q18" s="583"/>
    </row>
    <row r="19" spans="1:17" s="5" customFormat="1" ht="12.75" x14ac:dyDescent="0.2">
      <c r="A19" s="392" t="s">
        <v>233</v>
      </c>
      <c r="B19" s="205" t="s">
        <v>181</v>
      </c>
      <c r="C19" s="175" t="s">
        <v>1676</v>
      </c>
      <c r="D19" s="206">
        <v>50088</v>
      </c>
      <c r="E19" s="206">
        <v>6717</v>
      </c>
      <c r="F19" s="206">
        <v>13.410397700047916</v>
      </c>
      <c r="G19" s="206">
        <v>51736</v>
      </c>
      <c r="H19" s="206">
        <v>11823</v>
      </c>
      <c r="I19" s="206">
        <v>22.852559146435752</v>
      </c>
      <c r="J19" s="206">
        <v>50465</v>
      </c>
      <c r="K19" s="206">
        <v>10190</v>
      </c>
      <c r="L19" s="206">
        <v>20.192212424452592</v>
      </c>
      <c r="M19" s="206">
        <v>51290</v>
      </c>
      <c r="N19" s="206">
        <v>9266</v>
      </c>
      <c r="O19" s="206">
        <v>18.065899785533244</v>
      </c>
      <c r="P19" s="390">
        <v>18.63</v>
      </c>
      <c r="Q19" s="583"/>
    </row>
    <row r="20" spans="1:17" s="5" customFormat="1" ht="12.75" x14ac:dyDescent="0.2">
      <c r="A20" s="392" t="s">
        <v>233</v>
      </c>
      <c r="B20" s="205" t="s">
        <v>181</v>
      </c>
      <c r="C20" s="175" t="s">
        <v>1677</v>
      </c>
      <c r="D20" s="204">
        <v>96606</v>
      </c>
      <c r="E20" s="204">
        <v>18940</v>
      </c>
      <c r="F20" s="204">
        <v>19.605407531623296</v>
      </c>
      <c r="G20" s="204">
        <v>97662</v>
      </c>
      <c r="H20" s="204">
        <v>19575</v>
      </c>
      <c r="I20" s="204">
        <v>20.043619831664312</v>
      </c>
      <c r="J20" s="204">
        <v>95062</v>
      </c>
      <c r="K20" s="204">
        <v>21792</v>
      </c>
      <c r="L20" s="204">
        <v>22.923986450947801</v>
      </c>
      <c r="M20" s="204">
        <v>92283</v>
      </c>
      <c r="N20" s="204">
        <v>20981</v>
      </c>
      <c r="O20" s="204">
        <v>22.735498412492007</v>
      </c>
      <c r="P20" s="390">
        <v>21.33</v>
      </c>
      <c r="Q20" s="583"/>
    </row>
    <row r="21" spans="1:17" s="5" customFormat="1" ht="12.75" x14ac:dyDescent="0.2">
      <c r="A21" s="392" t="s">
        <v>233</v>
      </c>
      <c r="B21" s="205" t="s">
        <v>181</v>
      </c>
      <c r="C21" s="175" t="s">
        <v>1678</v>
      </c>
      <c r="D21" s="206">
        <v>28256</v>
      </c>
      <c r="E21" s="206">
        <v>5492</v>
      </c>
      <c r="F21" s="206">
        <v>19.436579841449603</v>
      </c>
      <c r="G21" s="206">
        <v>27911</v>
      </c>
      <c r="H21" s="206">
        <v>6044</v>
      </c>
      <c r="I21" s="206">
        <v>21.654544803124217</v>
      </c>
      <c r="J21" s="206">
        <v>28131</v>
      </c>
      <c r="K21" s="206">
        <v>5185</v>
      </c>
      <c r="L21" s="206">
        <v>18.431623475880702</v>
      </c>
      <c r="M21" s="206">
        <v>29428</v>
      </c>
      <c r="N21" s="206">
        <v>6228</v>
      </c>
      <c r="O21" s="206">
        <v>21.163517738208508</v>
      </c>
      <c r="P21" s="390">
        <v>20.170000000000002</v>
      </c>
      <c r="Q21" s="583"/>
    </row>
    <row r="22" spans="1:17" s="5" customFormat="1" ht="12.75" x14ac:dyDescent="0.2">
      <c r="A22" s="392" t="s">
        <v>335</v>
      </c>
      <c r="B22" s="205" t="s">
        <v>181</v>
      </c>
      <c r="C22" s="175" t="s">
        <v>1679</v>
      </c>
      <c r="D22" s="204">
        <v>89463</v>
      </c>
      <c r="E22" s="204">
        <v>19299</v>
      </c>
      <c r="F22" s="204">
        <v>21.572046544381475</v>
      </c>
      <c r="G22" s="204">
        <v>83576</v>
      </c>
      <c r="H22" s="204">
        <v>24637</v>
      </c>
      <c r="I22" s="204">
        <v>29.47855843782904</v>
      </c>
      <c r="J22" s="204">
        <v>84875</v>
      </c>
      <c r="K22" s="204">
        <v>21781</v>
      </c>
      <c r="L22" s="204">
        <v>25.662444771723123</v>
      </c>
      <c r="M22" s="204">
        <v>90867</v>
      </c>
      <c r="N22" s="204">
        <v>18526</v>
      </c>
      <c r="O22" s="204">
        <v>20.388039662363674</v>
      </c>
      <c r="P22" s="390">
        <v>24.28</v>
      </c>
      <c r="Q22" s="583"/>
    </row>
    <row r="23" spans="1:17" s="5" customFormat="1" ht="12.75" x14ac:dyDescent="0.2">
      <c r="A23" s="392" t="s">
        <v>242</v>
      </c>
      <c r="B23" s="205" t="s">
        <v>244</v>
      </c>
      <c r="C23" s="175" t="s">
        <v>1680</v>
      </c>
      <c r="D23" s="204">
        <v>209761</v>
      </c>
      <c r="E23" s="204">
        <v>43140</v>
      </c>
      <c r="F23" s="204">
        <v>20.56626350942263</v>
      </c>
      <c r="G23" s="204">
        <v>213942</v>
      </c>
      <c r="H23" s="204">
        <v>39837</v>
      </c>
      <c r="I23" s="204">
        <v>18.620467229436017</v>
      </c>
      <c r="J23" s="204">
        <v>217914</v>
      </c>
      <c r="K23" s="204">
        <v>41834</v>
      </c>
      <c r="L23" s="204">
        <v>19.197481575300348</v>
      </c>
      <c r="M23" s="204">
        <v>208910</v>
      </c>
      <c r="N23" s="204">
        <v>38929</v>
      </c>
      <c r="O23" s="204">
        <v>18.634340146474557</v>
      </c>
      <c r="P23" s="390">
        <v>19.25</v>
      </c>
      <c r="Q23" s="583"/>
    </row>
    <row r="24" spans="1:17" s="5" customFormat="1" ht="12.75" x14ac:dyDescent="0.2">
      <c r="A24" s="392" t="s">
        <v>242</v>
      </c>
      <c r="B24" s="205" t="s">
        <v>244</v>
      </c>
      <c r="C24" s="687" t="s">
        <v>1681</v>
      </c>
      <c r="D24" s="204">
        <v>79499</v>
      </c>
      <c r="E24" s="204">
        <v>14153</v>
      </c>
      <c r="F24" s="204">
        <v>17.802739657102606</v>
      </c>
      <c r="G24" s="204">
        <v>82497</v>
      </c>
      <c r="H24" s="204">
        <v>14579</v>
      </c>
      <c r="I24" s="204">
        <v>17.672157775434258</v>
      </c>
      <c r="J24" s="204">
        <v>83522</v>
      </c>
      <c r="K24" s="204">
        <v>15000</v>
      </c>
      <c r="L24" s="204">
        <v>17.959340054117479</v>
      </c>
      <c r="M24" s="204">
        <v>82688</v>
      </c>
      <c r="N24" s="204">
        <v>12307</v>
      </c>
      <c r="O24" s="204">
        <v>14.883659055727554</v>
      </c>
      <c r="P24" s="390">
        <v>17.079999999999998</v>
      </c>
      <c r="Q24" s="583"/>
    </row>
    <row r="25" spans="1:17" s="5" customFormat="1" ht="12.75" x14ac:dyDescent="0.2">
      <c r="A25" s="392" t="s">
        <v>242</v>
      </c>
      <c r="B25" s="205" t="s">
        <v>244</v>
      </c>
      <c r="C25" s="175" t="s">
        <v>1682</v>
      </c>
      <c r="D25" s="206">
        <v>18378</v>
      </c>
      <c r="E25" s="206">
        <v>3047</v>
      </c>
      <c r="F25" s="206">
        <v>16.579606050712808</v>
      </c>
      <c r="G25" s="206">
        <v>18568</v>
      </c>
      <c r="H25" s="206">
        <v>2482</v>
      </c>
      <c r="I25" s="206">
        <v>13.367083153813011</v>
      </c>
      <c r="J25" s="206">
        <v>18935</v>
      </c>
      <c r="K25" s="206">
        <v>3180</v>
      </c>
      <c r="L25" s="206">
        <v>16.794296276736201</v>
      </c>
      <c r="M25" s="206">
        <v>19368</v>
      </c>
      <c r="N25" s="206">
        <v>3164</v>
      </c>
      <c r="O25" s="206">
        <v>16.336224700536967</v>
      </c>
      <c r="P25" s="390">
        <v>15.77</v>
      </c>
      <c r="Q25" s="583"/>
    </row>
    <row r="26" spans="1:17" s="5" customFormat="1" ht="12.75" x14ac:dyDescent="0.2">
      <c r="A26" s="392" t="s">
        <v>242</v>
      </c>
      <c r="B26" s="205" t="s">
        <v>244</v>
      </c>
      <c r="C26" s="175" t="s">
        <v>1683</v>
      </c>
      <c r="D26" s="206">
        <v>43258</v>
      </c>
      <c r="E26" s="206">
        <v>7110</v>
      </c>
      <c r="F26" s="206">
        <v>16.436266124185121</v>
      </c>
      <c r="G26" s="206">
        <v>45784</v>
      </c>
      <c r="H26" s="206">
        <v>6867</v>
      </c>
      <c r="I26" s="206">
        <v>14.998689498514764</v>
      </c>
      <c r="J26" s="206">
        <v>43659</v>
      </c>
      <c r="K26" s="206">
        <v>6698</v>
      </c>
      <c r="L26" s="206">
        <v>15.341624865434389</v>
      </c>
      <c r="M26" s="206">
        <v>43174</v>
      </c>
      <c r="N26" s="206">
        <v>6213</v>
      </c>
      <c r="O26" s="206">
        <v>14.390605456988002</v>
      </c>
      <c r="P26" s="390">
        <v>15.29</v>
      </c>
      <c r="Q26" s="583"/>
    </row>
    <row r="27" spans="1:17" s="5" customFormat="1" ht="12.75" x14ac:dyDescent="0.2">
      <c r="A27" s="392" t="s">
        <v>242</v>
      </c>
      <c r="B27" s="205" t="s">
        <v>181</v>
      </c>
      <c r="C27" s="175" t="s">
        <v>1684</v>
      </c>
      <c r="D27" s="204">
        <v>67808</v>
      </c>
      <c r="E27" s="204">
        <v>12863</v>
      </c>
      <c r="F27" s="204">
        <v>18.969738084001889</v>
      </c>
      <c r="G27" s="204">
        <v>68391</v>
      </c>
      <c r="H27" s="204">
        <v>12409</v>
      </c>
      <c r="I27" s="204">
        <v>18.144200260268164</v>
      </c>
      <c r="J27" s="204">
        <v>72298</v>
      </c>
      <c r="K27" s="204">
        <v>14626</v>
      </c>
      <c r="L27" s="204">
        <v>20.23015851060887</v>
      </c>
      <c r="M27" s="204">
        <v>69172</v>
      </c>
      <c r="N27" s="204">
        <v>10758</v>
      </c>
      <c r="O27" s="204">
        <v>15.552535708089978</v>
      </c>
      <c r="P27" s="390">
        <v>18.22</v>
      </c>
      <c r="Q27" s="583"/>
    </row>
    <row r="28" spans="1:17" s="5" customFormat="1" ht="12.75" x14ac:dyDescent="0.2">
      <c r="A28" s="392" t="s">
        <v>1685</v>
      </c>
      <c r="B28" s="205" t="s">
        <v>181</v>
      </c>
      <c r="C28" s="175" t="s">
        <v>1686</v>
      </c>
      <c r="D28" s="206">
        <v>20059</v>
      </c>
      <c r="E28" s="206">
        <v>3231</v>
      </c>
      <c r="F28" s="206">
        <v>16.107482925370157</v>
      </c>
      <c r="G28" s="206">
        <v>20580</v>
      </c>
      <c r="H28" s="206">
        <v>3598</v>
      </c>
      <c r="I28" s="206">
        <v>17.482993197278912</v>
      </c>
      <c r="J28" s="206">
        <v>20130</v>
      </c>
      <c r="K28" s="206">
        <v>3531</v>
      </c>
      <c r="L28" s="206">
        <v>17.540983606557376</v>
      </c>
      <c r="M28" s="206">
        <v>19995</v>
      </c>
      <c r="N28" s="206">
        <v>4034</v>
      </c>
      <c r="O28" s="206">
        <v>20.175043760940234</v>
      </c>
      <c r="P28" s="390">
        <v>17.829999999999998</v>
      </c>
      <c r="Q28" s="583"/>
    </row>
    <row r="29" spans="1:17" s="5" customFormat="1" ht="12.75" x14ac:dyDescent="0.2">
      <c r="A29" s="392" t="s">
        <v>1685</v>
      </c>
      <c r="B29" s="205" t="s">
        <v>181</v>
      </c>
      <c r="C29" s="687" t="s">
        <v>1687</v>
      </c>
      <c r="D29" s="204">
        <v>124078</v>
      </c>
      <c r="E29" s="204">
        <v>27996</v>
      </c>
      <c r="F29" s="204">
        <v>22.563226357613758</v>
      </c>
      <c r="G29" s="204">
        <v>122195</v>
      </c>
      <c r="H29" s="204">
        <v>27815</v>
      </c>
      <c r="I29" s="204">
        <v>22.762797168460249</v>
      </c>
      <c r="J29" s="204">
        <v>119753</v>
      </c>
      <c r="K29" s="204">
        <v>28706</v>
      </c>
      <c r="L29" s="204">
        <v>23.971006989386488</v>
      </c>
      <c r="M29" s="204">
        <v>125526</v>
      </c>
      <c r="N29" s="204">
        <v>27301</v>
      </c>
      <c r="O29" s="204">
        <v>21.749279033825662</v>
      </c>
      <c r="P29" s="390">
        <v>22.76</v>
      </c>
      <c r="Q29" s="583"/>
    </row>
    <row r="30" spans="1:17" s="5" customFormat="1" ht="12.75" x14ac:dyDescent="0.2">
      <c r="A30" s="392" t="s">
        <v>331</v>
      </c>
      <c r="B30" s="205" t="s">
        <v>181</v>
      </c>
      <c r="C30" s="175" t="s">
        <v>1688</v>
      </c>
      <c r="D30" s="206">
        <v>70363</v>
      </c>
      <c r="E30" s="206">
        <v>14116</v>
      </c>
      <c r="F30" s="206">
        <v>20.061680144394071</v>
      </c>
      <c r="G30" s="206">
        <v>71488</v>
      </c>
      <c r="H30" s="206">
        <v>14184</v>
      </c>
      <c r="I30" s="206">
        <v>19.841092211280216</v>
      </c>
      <c r="J30" s="206">
        <v>67157</v>
      </c>
      <c r="K30" s="206">
        <v>14423</v>
      </c>
      <c r="L30" s="206">
        <v>21.476540047947346</v>
      </c>
      <c r="M30" s="206">
        <v>67857</v>
      </c>
      <c r="N30" s="206">
        <v>12820</v>
      </c>
      <c r="O30" s="206">
        <v>18.892671352992323</v>
      </c>
      <c r="P30" s="390">
        <v>20.07</v>
      </c>
      <c r="Q30" s="583"/>
    </row>
    <row r="31" spans="1:17" s="5" customFormat="1" ht="12.75" x14ac:dyDescent="0.2">
      <c r="A31" s="392" t="s">
        <v>266</v>
      </c>
      <c r="B31" s="205" t="s">
        <v>181</v>
      </c>
      <c r="C31" s="175" t="s">
        <v>1689</v>
      </c>
      <c r="D31" s="204">
        <v>67441</v>
      </c>
      <c r="E31" s="204">
        <v>11155</v>
      </c>
      <c r="F31" s="204">
        <v>16.540383446271555</v>
      </c>
      <c r="G31" s="204">
        <v>67340</v>
      </c>
      <c r="H31" s="204">
        <v>12235</v>
      </c>
      <c r="I31" s="204">
        <v>18.168993168993168</v>
      </c>
      <c r="J31" s="204">
        <v>67598</v>
      </c>
      <c r="K31" s="204">
        <v>13149</v>
      </c>
      <c r="L31" s="204">
        <v>19.451758927778929</v>
      </c>
      <c r="M31" s="204">
        <v>69774</v>
      </c>
      <c r="N31" s="204">
        <v>13606</v>
      </c>
      <c r="O31" s="204">
        <v>19.500100323902885</v>
      </c>
      <c r="P31" s="390">
        <v>18.420000000000002</v>
      </c>
      <c r="Q31" s="583"/>
    </row>
    <row r="32" spans="1:17" s="5" customFormat="1" ht="12.75" x14ac:dyDescent="0.2">
      <c r="A32" s="392" t="s">
        <v>266</v>
      </c>
      <c r="B32" s="205" t="s">
        <v>181</v>
      </c>
      <c r="C32" s="175" t="s">
        <v>1690</v>
      </c>
      <c r="D32" s="204">
        <v>107265</v>
      </c>
      <c r="E32" s="204">
        <v>21790</v>
      </c>
      <c r="F32" s="204">
        <v>20.314175173635387</v>
      </c>
      <c r="G32" s="204">
        <v>109807</v>
      </c>
      <c r="H32" s="204">
        <v>20018</v>
      </c>
      <c r="I32" s="204">
        <v>18.230167475661844</v>
      </c>
      <c r="J32" s="204">
        <v>111656</v>
      </c>
      <c r="K32" s="204">
        <v>22157</v>
      </c>
      <c r="L32" s="204">
        <v>19.843985097083902</v>
      </c>
      <c r="M32" s="204">
        <v>112662</v>
      </c>
      <c r="N32" s="204">
        <v>19447</v>
      </c>
      <c r="O32" s="204">
        <v>17.261365855390459</v>
      </c>
      <c r="P32" s="390">
        <v>18.91</v>
      </c>
      <c r="Q32" s="583"/>
    </row>
    <row r="33" spans="1:17" s="5" customFormat="1" ht="12.75" x14ac:dyDescent="0.2">
      <c r="A33" s="392" t="s">
        <v>274</v>
      </c>
      <c r="B33" s="205" t="s">
        <v>181</v>
      </c>
      <c r="C33" s="175" t="s">
        <v>1691</v>
      </c>
      <c r="D33" s="204">
        <v>31536</v>
      </c>
      <c r="E33" s="204">
        <v>6568</v>
      </c>
      <c r="F33" s="204">
        <v>20.826991374936579</v>
      </c>
      <c r="G33" s="204">
        <v>30443</v>
      </c>
      <c r="H33" s="204">
        <v>7422</v>
      </c>
      <c r="I33" s="204">
        <v>24.3799888315869</v>
      </c>
      <c r="J33" s="204">
        <v>31014</v>
      </c>
      <c r="K33" s="204">
        <v>7410</v>
      </c>
      <c r="L33" s="204">
        <v>23.892435674211647</v>
      </c>
      <c r="M33" s="204">
        <v>31537</v>
      </c>
      <c r="N33" s="204">
        <v>6915</v>
      </c>
      <c r="O33" s="204">
        <v>21.926625868028029</v>
      </c>
      <c r="P33" s="390">
        <v>22.76</v>
      </c>
      <c r="Q33" s="583"/>
    </row>
    <row r="34" spans="1:17" s="5" customFormat="1" ht="12.75" x14ac:dyDescent="0.2">
      <c r="A34" s="392" t="s">
        <v>274</v>
      </c>
      <c r="B34" s="205" t="s">
        <v>181</v>
      </c>
      <c r="C34" s="175" t="s">
        <v>1692</v>
      </c>
      <c r="D34" s="204">
        <v>13538</v>
      </c>
      <c r="E34" s="204">
        <v>2861</v>
      </c>
      <c r="F34" s="204">
        <v>21.133106810459449</v>
      </c>
      <c r="G34" s="204">
        <v>13588</v>
      </c>
      <c r="H34" s="204">
        <v>2754</v>
      </c>
      <c r="I34" s="204">
        <v>20.267883426552842</v>
      </c>
      <c r="J34" s="204">
        <v>13206</v>
      </c>
      <c r="K34" s="204">
        <v>2908</v>
      </c>
      <c r="L34" s="204">
        <v>22.020293805845828</v>
      </c>
      <c r="M34" s="204">
        <v>12817</v>
      </c>
      <c r="N34" s="204">
        <v>2604</v>
      </c>
      <c r="O34" s="204">
        <v>20.316766794101582</v>
      </c>
      <c r="P34" s="390">
        <v>20.93</v>
      </c>
      <c r="Q34" s="583"/>
    </row>
    <row r="35" spans="1:17" s="5" customFormat="1" ht="12.75" x14ac:dyDescent="0.2">
      <c r="A35" s="205" t="s">
        <v>276</v>
      </c>
      <c r="B35" s="205" t="s">
        <v>181</v>
      </c>
      <c r="C35" s="442" t="s">
        <v>1693</v>
      </c>
      <c r="D35" s="204">
        <v>64902</v>
      </c>
      <c r="E35" s="204">
        <v>9480</v>
      </c>
      <c r="F35" s="204">
        <v>14.606637699916798</v>
      </c>
      <c r="G35" s="204">
        <v>66378</v>
      </c>
      <c r="H35" s="204">
        <v>10516</v>
      </c>
      <c r="I35" s="204">
        <v>15.842598451294103</v>
      </c>
      <c r="J35" s="204">
        <v>66010</v>
      </c>
      <c r="K35" s="204">
        <v>10494</v>
      </c>
      <c r="L35" s="204">
        <v>15.897591274049386</v>
      </c>
      <c r="M35" s="204">
        <v>64058</v>
      </c>
      <c r="N35" s="204">
        <v>10165</v>
      </c>
      <c r="O35" s="204">
        <v>15.868431733741296</v>
      </c>
      <c r="P35" s="390">
        <v>15.55</v>
      </c>
      <c r="Q35" s="583"/>
    </row>
  </sheetData>
  <mergeCells count="1">
    <mergeCell ref="B1:P1"/>
  </mergeCells>
  <hyperlinks>
    <hyperlink ref="Q1" location="INDICE!A1" display="INDICE" xr:uid="{00000000-0004-0000-4C00-000000000000}"/>
    <hyperlink ref="Q2" location="Matriz_Estadisticas!A1" display="ESTADÍSTICAS" xr:uid="{00000000-0004-0000-4C00-000001000000}"/>
  </hyperlinks>
  <pageMargins left="0.7" right="0.7" top="0.75" bottom="0.75" header="0.3" footer="0.3"/>
  <pageSetup orientation="portrait" horizontalDpi="4294967293" verticalDpi="4294967293" r:id="rId1"/>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D00-000000000000}">
  <sheetPr>
    <pageSetUpPr fitToPage="1"/>
  </sheetPr>
  <dimension ref="A1:C37"/>
  <sheetViews>
    <sheetView zoomScaleNormal="100" workbookViewId="0">
      <selection activeCell="B12" sqref="B12:B13"/>
    </sheetView>
  </sheetViews>
  <sheetFormatPr baseColWidth="10" defaultColWidth="96.42578125" defaultRowHeight="12.75" x14ac:dyDescent="0.25"/>
  <cols>
    <col min="1" max="1" width="44.42578125" style="10" bestFit="1" customWidth="1"/>
    <col min="2" max="2" width="100.7109375" style="10" customWidth="1"/>
    <col min="3" max="3" width="7" style="10" bestFit="1" customWidth="1"/>
    <col min="4" max="16384" width="96.42578125" style="10"/>
  </cols>
  <sheetData>
    <row r="1" spans="1:3" ht="15" x14ac:dyDescent="0.25">
      <c r="A1" s="679" t="s">
        <v>401</v>
      </c>
      <c r="B1" s="679" t="s">
        <v>402</v>
      </c>
      <c r="C1" s="6" t="s">
        <v>144</v>
      </c>
    </row>
    <row r="2" spans="1:3" ht="15" customHeight="1" x14ac:dyDescent="0.25">
      <c r="A2" s="415" t="s">
        <v>8</v>
      </c>
      <c r="B2" s="220" t="s">
        <v>120</v>
      </c>
    </row>
    <row r="3" spans="1:3" ht="15" customHeight="1" x14ac:dyDescent="0.25">
      <c r="A3" s="415" t="s">
        <v>6</v>
      </c>
      <c r="B3" s="220" t="s">
        <v>113</v>
      </c>
    </row>
    <row r="4" spans="1:3" ht="15" customHeight="1" x14ac:dyDescent="0.25">
      <c r="A4" s="415" t="s">
        <v>370</v>
      </c>
      <c r="B4" s="220" t="s">
        <v>116</v>
      </c>
    </row>
    <row r="5" spans="1:3" ht="15" customHeight="1" x14ac:dyDescent="0.25">
      <c r="A5" s="415" t="s">
        <v>11</v>
      </c>
      <c r="B5" s="220" t="s">
        <v>1235</v>
      </c>
    </row>
    <row r="6" spans="1:3" ht="15" customHeight="1" x14ac:dyDescent="0.25">
      <c r="A6" s="415" t="s">
        <v>145</v>
      </c>
      <c r="B6" s="220" t="s">
        <v>451</v>
      </c>
    </row>
    <row r="7" spans="1:3" ht="15" customHeight="1" x14ac:dyDescent="0.25">
      <c r="A7" s="415" t="s">
        <v>9</v>
      </c>
      <c r="B7" s="220" t="s">
        <v>1236</v>
      </c>
    </row>
    <row r="8" spans="1:3" ht="15" customHeight="1" x14ac:dyDescent="0.25">
      <c r="A8" s="415" t="s">
        <v>371</v>
      </c>
      <c r="B8" s="646">
        <v>2018</v>
      </c>
    </row>
    <row r="9" spans="1:3" ht="15" customHeight="1" x14ac:dyDescent="0.25">
      <c r="A9" s="415" t="s">
        <v>372</v>
      </c>
      <c r="B9" s="220" t="s">
        <v>15</v>
      </c>
    </row>
    <row r="10" spans="1:3" ht="89.25" x14ac:dyDescent="0.25">
      <c r="A10" s="209" t="s">
        <v>373</v>
      </c>
      <c r="B10" s="222" t="s">
        <v>1237</v>
      </c>
    </row>
    <row r="11" spans="1:3" ht="15" customHeight="1" x14ac:dyDescent="0.25">
      <c r="A11" s="415" t="s">
        <v>374</v>
      </c>
      <c r="B11" s="220" t="s">
        <v>1030</v>
      </c>
    </row>
    <row r="12" spans="1:3" ht="15" customHeight="1" x14ac:dyDescent="0.25">
      <c r="A12" s="415" t="s">
        <v>375</v>
      </c>
      <c r="B12" s="220" t="s">
        <v>1660</v>
      </c>
    </row>
    <row r="13" spans="1:3" ht="15" customHeight="1" x14ac:dyDescent="0.25">
      <c r="A13" s="415" t="s">
        <v>376</v>
      </c>
      <c r="B13" s="220" t="s">
        <v>1660</v>
      </c>
    </row>
    <row r="14" spans="1:3" ht="15" customHeight="1" x14ac:dyDescent="0.25">
      <c r="A14" s="415" t="s">
        <v>146</v>
      </c>
      <c r="B14" s="220" t="s">
        <v>458</v>
      </c>
    </row>
    <row r="15" spans="1:3" ht="15" customHeight="1" x14ac:dyDescent="0.25">
      <c r="A15" s="415" t="s">
        <v>377</v>
      </c>
      <c r="B15" s="221">
        <v>43559</v>
      </c>
    </row>
    <row r="16" spans="1:3" ht="15" customHeight="1" x14ac:dyDescent="0.2">
      <c r="A16" s="415" t="s">
        <v>378</v>
      </c>
      <c r="B16" s="275">
        <v>43667</v>
      </c>
    </row>
    <row r="17" spans="1:2" ht="15" customHeight="1" x14ac:dyDescent="0.25">
      <c r="A17" s="415" t="s">
        <v>379</v>
      </c>
      <c r="B17" s="220" t="s">
        <v>412</v>
      </c>
    </row>
    <row r="18" spans="1:2" ht="15" customHeight="1" x14ac:dyDescent="0.25">
      <c r="A18" s="415" t="s">
        <v>380</v>
      </c>
      <c r="B18" s="220" t="s">
        <v>1238</v>
      </c>
    </row>
    <row r="19" spans="1:2" ht="15" customHeight="1" x14ac:dyDescent="0.25">
      <c r="A19" s="415" t="s">
        <v>381</v>
      </c>
      <c r="B19" s="375" t="s">
        <v>1188</v>
      </c>
    </row>
    <row r="20" spans="1:2" ht="15" customHeight="1" x14ac:dyDescent="0.25">
      <c r="A20" s="415" t="s">
        <v>382</v>
      </c>
      <c r="B20" s="435" t="s">
        <v>417</v>
      </c>
    </row>
    <row r="21" spans="1:2" ht="15" customHeight="1" x14ac:dyDescent="0.25">
      <c r="A21" s="415" t="s">
        <v>385</v>
      </c>
      <c r="B21" s="220" t="s">
        <v>1235</v>
      </c>
    </row>
    <row r="22" spans="1:2" ht="15" customHeight="1" x14ac:dyDescent="0.25">
      <c r="A22" s="415" t="s">
        <v>386</v>
      </c>
      <c r="B22" s="220" t="s">
        <v>417</v>
      </c>
    </row>
    <row r="23" spans="1:2" ht="15" customHeight="1" x14ac:dyDescent="0.25">
      <c r="A23" s="415" t="s">
        <v>418</v>
      </c>
      <c r="B23" s="634" t="s">
        <v>1239</v>
      </c>
    </row>
    <row r="24" spans="1:2" ht="15" customHeight="1" x14ac:dyDescent="0.25">
      <c r="A24" s="415" t="s">
        <v>387</v>
      </c>
      <c r="B24" s="646">
        <v>2018</v>
      </c>
    </row>
    <row r="25" spans="1:2" ht="15" customHeight="1" x14ac:dyDescent="0.25">
      <c r="A25" s="415" t="s">
        <v>388</v>
      </c>
      <c r="B25" s="220" t="s">
        <v>15</v>
      </c>
    </row>
    <row r="26" spans="1:2" ht="15" customHeight="1" x14ac:dyDescent="0.25">
      <c r="A26" s="415" t="s">
        <v>389</v>
      </c>
      <c r="B26" s="220"/>
    </row>
    <row r="27" spans="1:2" ht="15" customHeight="1" x14ac:dyDescent="0.25">
      <c r="A27" s="415" t="s">
        <v>390</v>
      </c>
      <c r="B27" s="220"/>
    </row>
    <row r="28" spans="1:2" ht="15" customHeight="1" x14ac:dyDescent="0.25">
      <c r="A28" s="415" t="s">
        <v>422</v>
      </c>
      <c r="B28" s="400"/>
    </row>
    <row r="29" spans="1:2" ht="15" customHeight="1" x14ac:dyDescent="0.25">
      <c r="A29" s="415" t="s">
        <v>391</v>
      </c>
      <c r="B29" s="444"/>
    </row>
    <row r="30" spans="1:2" ht="15" customHeight="1" x14ac:dyDescent="0.2">
      <c r="A30" s="415" t="s">
        <v>392</v>
      </c>
      <c r="B30" s="443"/>
    </row>
    <row r="31" spans="1:2" ht="15" customHeight="1" x14ac:dyDescent="0.2">
      <c r="A31" s="415" t="s">
        <v>393</v>
      </c>
      <c r="B31" s="443"/>
    </row>
    <row r="32" spans="1:2" ht="15" customHeight="1" x14ac:dyDescent="0.25">
      <c r="A32" s="415" t="s">
        <v>394</v>
      </c>
      <c r="B32" s="400"/>
    </row>
    <row r="33" spans="1:2" ht="15" customHeight="1" x14ac:dyDescent="0.25">
      <c r="A33" s="415" t="s">
        <v>423</v>
      </c>
      <c r="B33" s="400"/>
    </row>
    <row r="34" spans="1:2" ht="15" customHeight="1" x14ac:dyDescent="0.25">
      <c r="A34" s="415" t="s">
        <v>395</v>
      </c>
      <c r="B34" s="400"/>
    </row>
    <row r="35" spans="1:2" ht="15" customHeight="1" x14ac:dyDescent="0.25">
      <c r="A35" s="415" t="s">
        <v>396</v>
      </c>
      <c r="B35" s="400"/>
    </row>
    <row r="36" spans="1:2" ht="51" x14ac:dyDescent="0.25">
      <c r="A36" s="415" t="s">
        <v>383</v>
      </c>
      <c r="B36" s="400" t="s">
        <v>1659</v>
      </c>
    </row>
    <row r="37" spans="1:2" ht="15" customHeight="1" x14ac:dyDescent="0.25">
      <c r="A37" s="415" t="s">
        <v>384</v>
      </c>
      <c r="B37" s="400" t="s">
        <v>1240</v>
      </c>
    </row>
  </sheetData>
  <phoneticPr fontId="59" type="noConversion"/>
  <hyperlinks>
    <hyperlink ref="C1" location="INDICE!A1" display="INDICE" xr:uid="{00000000-0004-0000-4D00-000000000000}"/>
  </hyperlinks>
  <pageMargins left="0.7" right="0.7" top="0.75" bottom="0.75" header="0.3" footer="0.3"/>
  <pageSetup scale="71" fitToHeight="0" orientation="portrait" horizontalDpi="4294967293" verticalDpi="4294967293" r:id="rId1"/>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E00-000000000000}">
  <dimension ref="A1:G35"/>
  <sheetViews>
    <sheetView workbookViewId="0">
      <selection activeCell="F1" sqref="F1"/>
    </sheetView>
  </sheetViews>
  <sheetFormatPr baseColWidth="10" defaultColWidth="11.42578125" defaultRowHeight="15" x14ac:dyDescent="0.25"/>
  <cols>
    <col min="1" max="1" width="17.28515625" bestFit="1" customWidth="1"/>
    <col min="2" max="2" width="16.140625" style="402" bestFit="1" customWidth="1"/>
    <col min="3" max="3" width="55.7109375" bestFit="1" customWidth="1"/>
    <col min="4" max="4" width="26.140625" bestFit="1" customWidth="1"/>
    <col min="5" max="5" width="21.7109375" bestFit="1" customWidth="1"/>
    <col min="6" max="6" width="13.140625" bestFit="1" customWidth="1"/>
  </cols>
  <sheetData>
    <row r="1" spans="1:7" x14ac:dyDescent="0.25">
      <c r="A1" s="170" t="s">
        <v>120</v>
      </c>
      <c r="B1" s="730" t="s">
        <v>1235</v>
      </c>
      <c r="C1" s="730"/>
      <c r="D1" s="730"/>
      <c r="E1" s="745" t="s">
        <v>1241</v>
      </c>
      <c r="F1" s="6" t="s">
        <v>144</v>
      </c>
    </row>
    <row r="2" spans="1:7" x14ac:dyDescent="0.25">
      <c r="A2" s="255" t="s">
        <v>174</v>
      </c>
      <c r="B2" s="255" t="s">
        <v>176</v>
      </c>
      <c r="C2" s="255" t="s">
        <v>357</v>
      </c>
      <c r="D2" s="153" t="s">
        <v>1242</v>
      </c>
      <c r="E2" s="746"/>
      <c r="F2" s="6" t="s">
        <v>432</v>
      </c>
    </row>
    <row r="3" spans="1:7" s="5" customFormat="1" ht="12.75" x14ac:dyDescent="0.2">
      <c r="A3" s="392" t="s">
        <v>333</v>
      </c>
      <c r="B3" s="205" t="s">
        <v>181</v>
      </c>
      <c r="C3" s="392" t="s">
        <v>1661</v>
      </c>
      <c r="D3" s="169">
        <v>7.46</v>
      </c>
      <c r="E3" s="97"/>
    </row>
    <row r="4" spans="1:7" s="5" customFormat="1" ht="12.75" x14ac:dyDescent="0.2">
      <c r="A4" s="392" t="s">
        <v>179</v>
      </c>
      <c r="B4" s="205" t="s">
        <v>181</v>
      </c>
      <c r="C4" s="392" t="s">
        <v>183</v>
      </c>
      <c r="D4" s="169">
        <v>10.59</v>
      </c>
      <c r="E4" s="594"/>
      <c r="G4" s="5" t="s">
        <v>1694</v>
      </c>
    </row>
    <row r="5" spans="1:7" s="5" customFormat="1" ht="12.75" x14ac:dyDescent="0.2">
      <c r="A5" s="392" t="s">
        <v>179</v>
      </c>
      <c r="B5" s="205" t="s">
        <v>181</v>
      </c>
      <c r="C5" s="392" t="s">
        <v>1662</v>
      </c>
      <c r="D5" s="169">
        <v>8.18</v>
      </c>
      <c r="E5" s="594"/>
      <c r="G5" s="5" t="s">
        <v>1695</v>
      </c>
    </row>
    <row r="6" spans="1:7" s="5" customFormat="1" ht="12.75" x14ac:dyDescent="0.2">
      <c r="A6" s="392" t="s">
        <v>184</v>
      </c>
      <c r="B6" s="205" t="s">
        <v>181</v>
      </c>
      <c r="C6" s="392" t="s">
        <v>1663</v>
      </c>
      <c r="D6" s="169">
        <v>8.7899999999999991</v>
      </c>
      <c r="E6" s="594"/>
      <c r="G6" s="5" t="s">
        <v>1696</v>
      </c>
    </row>
    <row r="7" spans="1:7" s="5" customFormat="1" ht="12.75" x14ac:dyDescent="0.2">
      <c r="A7" s="392" t="s">
        <v>184</v>
      </c>
      <c r="B7" s="205" t="s">
        <v>181</v>
      </c>
      <c r="C7" s="387" t="s">
        <v>1664</v>
      </c>
      <c r="D7" s="169">
        <v>10.15</v>
      </c>
      <c r="E7" s="594"/>
      <c r="G7" s="5" t="s">
        <v>1697</v>
      </c>
    </row>
    <row r="8" spans="1:7" s="5" customFormat="1" ht="12.75" x14ac:dyDescent="0.2">
      <c r="A8" s="392" t="s">
        <v>187</v>
      </c>
      <c r="B8" s="205" t="s">
        <v>181</v>
      </c>
      <c r="C8" s="387" t="s">
        <v>1665</v>
      </c>
      <c r="D8" s="169">
        <v>7.55</v>
      </c>
      <c r="E8" s="594"/>
      <c r="G8" s="5" t="s">
        <v>1698</v>
      </c>
    </row>
    <row r="9" spans="1:7" s="5" customFormat="1" ht="12.75" x14ac:dyDescent="0.2">
      <c r="A9" s="392" t="s">
        <v>187</v>
      </c>
      <c r="B9" s="205" t="s">
        <v>181</v>
      </c>
      <c r="C9" s="392" t="s">
        <v>1666</v>
      </c>
      <c r="D9" s="169">
        <v>8.77</v>
      </c>
      <c r="E9" s="594"/>
    </row>
    <row r="10" spans="1:7" s="5" customFormat="1" ht="12.75" x14ac:dyDescent="0.2">
      <c r="A10" s="392" t="s">
        <v>193</v>
      </c>
      <c r="B10" s="205" t="s">
        <v>181</v>
      </c>
      <c r="C10" s="392" t="s">
        <v>1667</v>
      </c>
      <c r="D10" s="169">
        <v>8.5</v>
      </c>
      <c r="E10" s="594"/>
    </row>
    <row r="11" spans="1:7" s="5" customFormat="1" ht="12.75" x14ac:dyDescent="0.2">
      <c r="A11" s="392" t="s">
        <v>193</v>
      </c>
      <c r="B11" s="205" t="s">
        <v>181</v>
      </c>
      <c r="C11" s="392" t="s">
        <v>1668</v>
      </c>
      <c r="D11" s="169">
        <v>8.15</v>
      </c>
      <c r="E11" s="594"/>
    </row>
    <row r="12" spans="1:7" s="5" customFormat="1" ht="12.75" x14ac:dyDescent="0.2">
      <c r="A12" s="392" t="s">
        <v>193</v>
      </c>
      <c r="B12" s="205" t="s">
        <v>181</v>
      </c>
      <c r="C12" s="392" t="s">
        <v>1669</v>
      </c>
      <c r="D12" s="169">
        <v>5.97</v>
      </c>
      <c r="E12" s="594"/>
    </row>
    <row r="13" spans="1:7" s="5" customFormat="1" ht="12.75" x14ac:dyDescent="0.2">
      <c r="A13" s="392" t="s">
        <v>199</v>
      </c>
      <c r="B13" s="205" t="s">
        <v>200</v>
      </c>
      <c r="C13" s="392" t="s">
        <v>1670</v>
      </c>
      <c r="D13" s="169">
        <v>7.61</v>
      </c>
    </row>
    <row r="14" spans="1:7" s="5" customFormat="1" ht="12.75" x14ac:dyDescent="0.2">
      <c r="A14" s="392" t="s">
        <v>199</v>
      </c>
      <c r="B14" s="205" t="s">
        <v>200</v>
      </c>
      <c r="C14" s="392" t="s">
        <v>1671</v>
      </c>
      <c r="D14" s="169">
        <v>6.75</v>
      </c>
    </row>
    <row r="15" spans="1:7" s="5" customFormat="1" ht="12.75" x14ac:dyDescent="0.2">
      <c r="A15" s="392" t="s">
        <v>199</v>
      </c>
      <c r="B15" s="205" t="s">
        <v>181</v>
      </c>
      <c r="C15" s="392" t="s">
        <v>1672</v>
      </c>
      <c r="D15" s="169">
        <v>7.1</v>
      </c>
    </row>
    <row r="16" spans="1:7" s="5" customFormat="1" ht="12.75" x14ac:dyDescent="0.2">
      <c r="A16" s="392" t="s">
        <v>278</v>
      </c>
      <c r="B16" s="205" t="s">
        <v>280</v>
      </c>
      <c r="C16" s="392" t="s">
        <v>1673</v>
      </c>
      <c r="D16" s="169">
        <v>7.3</v>
      </c>
    </row>
    <row r="17" spans="1:4" s="5" customFormat="1" ht="12.75" x14ac:dyDescent="0.2">
      <c r="A17" s="392" t="s">
        <v>225</v>
      </c>
      <c r="B17" s="205" t="s">
        <v>181</v>
      </c>
      <c r="C17" s="387" t="s">
        <v>1674</v>
      </c>
      <c r="D17" s="169">
        <v>8.89</v>
      </c>
    </row>
    <row r="18" spans="1:4" s="5" customFormat="1" ht="12.75" x14ac:dyDescent="0.2">
      <c r="A18" s="392" t="s">
        <v>225</v>
      </c>
      <c r="B18" s="205" t="s">
        <v>181</v>
      </c>
      <c r="C18" s="392" t="s">
        <v>1675</v>
      </c>
      <c r="D18" s="169">
        <v>5.31</v>
      </c>
    </row>
    <row r="19" spans="1:4" s="5" customFormat="1" ht="12.75" x14ac:dyDescent="0.2">
      <c r="A19" s="392" t="s">
        <v>233</v>
      </c>
      <c r="B19" s="205" t="s">
        <v>181</v>
      </c>
      <c r="C19" s="392" t="s">
        <v>1676</v>
      </c>
      <c r="D19" s="169">
        <v>7.28</v>
      </c>
    </row>
    <row r="20" spans="1:4" s="5" customFormat="1" ht="12.75" x14ac:dyDescent="0.2">
      <c r="A20" s="392" t="s">
        <v>233</v>
      </c>
      <c r="B20" s="205" t="s">
        <v>181</v>
      </c>
      <c r="C20" s="392" t="s">
        <v>1677</v>
      </c>
      <c r="D20" s="169">
        <v>7.44</v>
      </c>
    </row>
    <row r="21" spans="1:4" s="5" customFormat="1" ht="12.75" x14ac:dyDescent="0.2">
      <c r="A21" s="392" t="s">
        <v>233</v>
      </c>
      <c r="B21" s="205" t="s">
        <v>181</v>
      </c>
      <c r="C21" s="392" t="s">
        <v>1678</v>
      </c>
      <c r="D21" s="169">
        <v>7.99</v>
      </c>
    </row>
    <row r="22" spans="1:4" s="5" customFormat="1" ht="12.75" x14ac:dyDescent="0.2">
      <c r="A22" s="392" t="s">
        <v>335</v>
      </c>
      <c r="B22" s="205" t="s">
        <v>181</v>
      </c>
      <c r="C22" s="392" t="s">
        <v>1679</v>
      </c>
      <c r="D22" s="169">
        <v>10.08</v>
      </c>
    </row>
    <row r="23" spans="1:4" s="5" customFormat="1" ht="12.75" x14ac:dyDescent="0.2">
      <c r="A23" s="392" t="s">
        <v>242</v>
      </c>
      <c r="B23" s="205" t="s">
        <v>244</v>
      </c>
      <c r="C23" s="392" t="s">
        <v>1680</v>
      </c>
      <c r="D23" s="169">
        <v>7.08</v>
      </c>
    </row>
    <row r="24" spans="1:4" s="5" customFormat="1" ht="12.75" x14ac:dyDescent="0.2">
      <c r="A24" s="392" t="s">
        <v>242</v>
      </c>
      <c r="B24" s="205" t="s">
        <v>244</v>
      </c>
      <c r="C24" s="387" t="s">
        <v>1681</v>
      </c>
      <c r="D24" s="169">
        <v>6.77</v>
      </c>
    </row>
    <row r="25" spans="1:4" s="5" customFormat="1" ht="12.75" x14ac:dyDescent="0.2">
      <c r="A25" s="392" t="s">
        <v>242</v>
      </c>
      <c r="B25" s="205" t="s">
        <v>244</v>
      </c>
      <c r="C25" s="392" t="s">
        <v>1682</v>
      </c>
      <c r="D25" s="169">
        <v>9.52</v>
      </c>
    </row>
    <row r="26" spans="1:4" s="5" customFormat="1" ht="12.75" x14ac:dyDescent="0.2">
      <c r="A26" s="392" t="s">
        <v>242</v>
      </c>
      <c r="B26" s="205" t="s">
        <v>244</v>
      </c>
      <c r="C26" s="392" t="s">
        <v>1683</v>
      </c>
      <c r="D26" s="169">
        <v>8.66</v>
      </c>
    </row>
    <row r="27" spans="1:4" s="5" customFormat="1" ht="12.75" x14ac:dyDescent="0.2">
      <c r="A27" s="392" t="s">
        <v>242</v>
      </c>
      <c r="B27" s="205" t="s">
        <v>181</v>
      </c>
      <c r="C27" s="392" t="s">
        <v>1684</v>
      </c>
      <c r="D27" s="169">
        <v>5.99</v>
      </c>
    </row>
    <row r="28" spans="1:4" s="5" customFormat="1" ht="12.75" x14ac:dyDescent="0.2">
      <c r="A28" s="392" t="s">
        <v>1685</v>
      </c>
      <c r="B28" s="205" t="s">
        <v>181</v>
      </c>
      <c r="C28" s="392" t="s">
        <v>1686</v>
      </c>
      <c r="D28" s="169">
        <v>8.02</v>
      </c>
    </row>
    <row r="29" spans="1:4" s="5" customFormat="1" ht="12.75" x14ac:dyDescent="0.2">
      <c r="A29" s="392" t="s">
        <v>1685</v>
      </c>
      <c r="B29" s="205" t="s">
        <v>181</v>
      </c>
      <c r="C29" s="387" t="s">
        <v>1687</v>
      </c>
      <c r="D29" s="169">
        <v>6.97</v>
      </c>
    </row>
    <row r="30" spans="1:4" s="5" customFormat="1" ht="12.75" x14ac:dyDescent="0.2">
      <c r="A30" s="392" t="s">
        <v>331</v>
      </c>
      <c r="B30" s="205" t="s">
        <v>181</v>
      </c>
      <c r="C30" s="392" t="s">
        <v>1688</v>
      </c>
      <c r="D30" s="169">
        <v>6.41</v>
      </c>
    </row>
    <row r="31" spans="1:4" s="5" customFormat="1" ht="12.75" x14ac:dyDescent="0.2">
      <c r="A31" s="392" t="s">
        <v>266</v>
      </c>
      <c r="B31" s="205" t="s">
        <v>181</v>
      </c>
      <c r="C31" s="392" t="s">
        <v>1689</v>
      </c>
      <c r="D31" s="169">
        <v>3.6</v>
      </c>
    </row>
    <row r="32" spans="1:4" s="5" customFormat="1" ht="12.75" x14ac:dyDescent="0.2">
      <c r="A32" s="392" t="s">
        <v>266</v>
      </c>
      <c r="B32" s="205" t="s">
        <v>181</v>
      </c>
      <c r="C32" s="392" t="s">
        <v>1690</v>
      </c>
      <c r="D32" s="169">
        <v>4.04</v>
      </c>
    </row>
    <row r="33" spans="1:4" s="5" customFormat="1" ht="12.75" x14ac:dyDescent="0.2">
      <c r="A33" s="392" t="s">
        <v>274</v>
      </c>
      <c r="B33" s="205" t="s">
        <v>181</v>
      </c>
      <c r="C33" s="392" t="s">
        <v>1691</v>
      </c>
      <c r="D33" s="169">
        <v>3.7</v>
      </c>
    </row>
    <row r="34" spans="1:4" s="5" customFormat="1" ht="12.75" x14ac:dyDescent="0.2">
      <c r="A34" s="392" t="s">
        <v>274</v>
      </c>
      <c r="B34" s="205" t="s">
        <v>181</v>
      </c>
      <c r="C34" s="392" t="s">
        <v>1692</v>
      </c>
      <c r="D34" s="169">
        <v>2.73</v>
      </c>
    </row>
    <row r="35" spans="1:4" x14ac:dyDescent="0.25">
      <c r="A35" s="205" t="s">
        <v>276</v>
      </c>
      <c r="B35" s="205" t="s">
        <v>181</v>
      </c>
      <c r="C35" s="205" t="s">
        <v>1693</v>
      </c>
      <c r="D35" s="169">
        <v>3.59</v>
      </c>
    </row>
  </sheetData>
  <mergeCells count="2">
    <mergeCell ref="B1:D1"/>
    <mergeCell ref="E1:E2"/>
  </mergeCells>
  <hyperlinks>
    <hyperlink ref="F1" location="INDICE!A1" display="INDICE" xr:uid="{00000000-0004-0000-4E00-000000000000}"/>
    <hyperlink ref="F2" location="Matriz_Estadisticas!A1" display="ESTADÍSTICAS" xr:uid="{00000000-0004-0000-4E00-000001000000}"/>
  </hyperlinks>
  <pageMargins left="0.7" right="0.7" top="0.75" bottom="0.75" header="0.3" footer="0.3"/>
  <pageSetup orientation="portrait" horizontalDpi="4294967293" verticalDpi="4294967293"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19"/>
  <sheetViews>
    <sheetView topLeftCell="H1" workbookViewId="0">
      <selection activeCell="I1" sqref="I1"/>
    </sheetView>
  </sheetViews>
  <sheetFormatPr baseColWidth="10" defaultColWidth="11.42578125" defaultRowHeight="15" x14ac:dyDescent="0.25"/>
  <cols>
    <col min="1" max="1" width="20.140625" bestFit="1" customWidth="1"/>
    <col min="2" max="3" width="20.140625" style="402" customWidth="1"/>
    <col min="4" max="4" width="44.85546875" bestFit="1" customWidth="1"/>
    <col min="5" max="5" width="16.140625" bestFit="1" customWidth="1"/>
    <col min="6" max="6" width="21.7109375" bestFit="1" customWidth="1"/>
    <col min="7" max="7" width="9" bestFit="1" customWidth="1"/>
    <col min="8" max="8" width="98.42578125" bestFit="1" customWidth="1"/>
    <col min="9" max="9" width="13.140625" bestFit="1" customWidth="1"/>
  </cols>
  <sheetData>
    <row r="1" spans="1:9" x14ac:dyDescent="0.25">
      <c r="A1" s="124" t="s">
        <v>87</v>
      </c>
      <c r="B1" s="730" t="s">
        <v>469</v>
      </c>
      <c r="C1" s="730"/>
      <c r="D1" s="730"/>
      <c r="E1" s="730"/>
      <c r="F1" s="730"/>
      <c r="G1" s="730"/>
      <c r="H1" s="730"/>
      <c r="I1" s="6" t="s">
        <v>144</v>
      </c>
    </row>
    <row r="2" spans="1:9" s="21" customFormat="1" x14ac:dyDescent="0.25">
      <c r="A2" s="255" t="s">
        <v>174</v>
      </c>
      <c r="B2" s="255" t="s">
        <v>175</v>
      </c>
      <c r="C2" s="255" t="s">
        <v>176</v>
      </c>
      <c r="D2" s="255" t="s">
        <v>177</v>
      </c>
      <c r="E2" s="255" t="s">
        <v>178</v>
      </c>
      <c r="F2" s="255" t="s">
        <v>14</v>
      </c>
      <c r="G2" s="255" t="s">
        <v>470</v>
      </c>
      <c r="H2" s="136" t="s">
        <v>471</v>
      </c>
      <c r="I2" s="98" t="s">
        <v>432</v>
      </c>
    </row>
    <row r="3" spans="1:9" s="5" customFormat="1" ht="12.75" x14ac:dyDescent="0.2">
      <c r="A3" s="392" t="s">
        <v>179</v>
      </c>
      <c r="B3" s="392" t="s">
        <v>180</v>
      </c>
      <c r="C3" s="390" t="s">
        <v>181</v>
      </c>
      <c r="D3" s="392" t="s">
        <v>182</v>
      </c>
      <c r="E3" s="377">
        <v>1001</v>
      </c>
      <c r="F3" s="392" t="s">
        <v>180</v>
      </c>
      <c r="G3" s="377">
        <v>1101</v>
      </c>
      <c r="H3" s="570">
        <v>11.79</v>
      </c>
    </row>
    <row r="4" spans="1:9" s="5" customFormat="1" ht="12.75" x14ac:dyDescent="0.2">
      <c r="A4" s="392" t="s">
        <v>179</v>
      </c>
      <c r="B4" s="392" t="s">
        <v>180</v>
      </c>
      <c r="C4" s="390" t="s">
        <v>181</v>
      </c>
      <c r="D4" s="392" t="s">
        <v>182</v>
      </c>
      <c r="E4" s="377">
        <v>1001</v>
      </c>
      <c r="F4" s="392" t="s">
        <v>183</v>
      </c>
      <c r="G4" s="377">
        <v>1107</v>
      </c>
      <c r="H4" s="570">
        <v>23.23</v>
      </c>
    </row>
    <row r="5" spans="1:9" s="5" customFormat="1" ht="12.75" x14ac:dyDescent="0.2">
      <c r="A5" s="392" t="s">
        <v>184</v>
      </c>
      <c r="B5" s="392" t="s">
        <v>184</v>
      </c>
      <c r="C5" s="390" t="s">
        <v>181</v>
      </c>
      <c r="D5" s="392" t="s">
        <v>184</v>
      </c>
      <c r="E5" s="377">
        <v>2101</v>
      </c>
      <c r="F5" s="392" t="s">
        <v>184</v>
      </c>
      <c r="G5" s="377">
        <v>2101</v>
      </c>
      <c r="H5" s="570">
        <v>11.47</v>
      </c>
    </row>
    <row r="6" spans="1:9" s="5" customFormat="1" ht="12.75" x14ac:dyDescent="0.2">
      <c r="A6" s="392" t="s">
        <v>184</v>
      </c>
      <c r="B6" s="392" t="s">
        <v>185</v>
      </c>
      <c r="C6" s="390" t="s">
        <v>181</v>
      </c>
      <c r="D6" s="392" t="s">
        <v>186</v>
      </c>
      <c r="E6" s="377">
        <v>2201</v>
      </c>
      <c r="F6" s="392" t="s">
        <v>186</v>
      </c>
      <c r="G6" s="377">
        <v>2201</v>
      </c>
      <c r="H6" s="570">
        <v>15.23</v>
      </c>
    </row>
    <row r="7" spans="1:9" s="5" customFormat="1" ht="12.75" x14ac:dyDescent="0.2">
      <c r="A7" s="392" t="s">
        <v>187</v>
      </c>
      <c r="B7" s="392" t="s">
        <v>188</v>
      </c>
      <c r="C7" s="390" t="s">
        <v>181</v>
      </c>
      <c r="D7" s="392" t="s">
        <v>189</v>
      </c>
      <c r="E7" s="377">
        <v>3001</v>
      </c>
      <c r="F7" s="392" t="s">
        <v>188</v>
      </c>
      <c r="G7" s="377">
        <v>3101</v>
      </c>
      <c r="H7" s="570">
        <v>16.45</v>
      </c>
    </row>
    <row r="8" spans="1:9" s="5" customFormat="1" ht="12.75" x14ac:dyDescent="0.2">
      <c r="A8" s="392" t="s">
        <v>187</v>
      </c>
      <c r="B8" s="392" t="s">
        <v>188</v>
      </c>
      <c r="C8" s="390" t="s">
        <v>181</v>
      </c>
      <c r="D8" s="392" t="s">
        <v>189</v>
      </c>
      <c r="E8" s="377">
        <v>3001</v>
      </c>
      <c r="F8" s="392" t="s">
        <v>190</v>
      </c>
      <c r="G8" s="377">
        <v>3103</v>
      </c>
      <c r="H8" s="570">
        <v>36.57</v>
      </c>
    </row>
    <row r="9" spans="1:9" s="5" customFormat="1" ht="12.75" x14ac:dyDescent="0.2">
      <c r="A9" s="392" t="s">
        <v>187</v>
      </c>
      <c r="B9" s="387" t="s">
        <v>191</v>
      </c>
      <c r="C9" s="390" t="s">
        <v>181</v>
      </c>
      <c r="D9" s="387" t="s">
        <v>192</v>
      </c>
      <c r="E9" s="377">
        <v>3301</v>
      </c>
      <c r="F9" s="387" t="s">
        <v>192</v>
      </c>
      <c r="G9" s="377">
        <v>3301</v>
      </c>
      <c r="H9" s="570">
        <v>23.43</v>
      </c>
    </row>
    <row r="10" spans="1:9" s="5" customFormat="1" ht="12.75" x14ac:dyDescent="0.2">
      <c r="A10" s="392" t="s">
        <v>193</v>
      </c>
      <c r="B10" s="392" t="s">
        <v>194</v>
      </c>
      <c r="C10" s="390" t="s">
        <v>181</v>
      </c>
      <c r="D10" s="392" t="s">
        <v>195</v>
      </c>
      <c r="E10" s="377">
        <v>4001</v>
      </c>
      <c r="F10" s="392" t="s">
        <v>196</v>
      </c>
      <c r="G10" s="377">
        <v>4101</v>
      </c>
      <c r="H10" s="570">
        <v>9.4600000000000009</v>
      </c>
    </row>
    <row r="11" spans="1:9" s="5" customFormat="1" ht="12.75" x14ac:dyDescent="0.2">
      <c r="A11" s="392" t="s">
        <v>193</v>
      </c>
      <c r="B11" s="392" t="s">
        <v>194</v>
      </c>
      <c r="C11" s="390" t="s">
        <v>181</v>
      </c>
      <c r="D11" s="392" t="s">
        <v>195</v>
      </c>
      <c r="E11" s="377">
        <v>4001</v>
      </c>
      <c r="F11" s="392" t="s">
        <v>193</v>
      </c>
      <c r="G11" s="377">
        <v>4102</v>
      </c>
      <c r="H11" s="570">
        <v>13.14</v>
      </c>
    </row>
    <row r="12" spans="1:9" s="5" customFormat="1" ht="12.75" x14ac:dyDescent="0.2">
      <c r="A12" s="392" t="s">
        <v>193</v>
      </c>
      <c r="B12" s="392" t="s">
        <v>197</v>
      </c>
      <c r="C12" s="390" t="s">
        <v>181</v>
      </c>
      <c r="D12" s="392" t="s">
        <v>198</v>
      </c>
      <c r="E12" s="377">
        <v>4301</v>
      </c>
      <c r="F12" s="193" t="s">
        <v>198</v>
      </c>
      <c r="G12" s="377">
        <v>4301</v>
      </c>
      <c r="H12" s="570">
        <v>15.53</v>
      </c>
    </row>
    <row r="13" spans="1:9" s="5" customFormat="1" ht="12.75" x14ac:dyDescent="0.2">
      <c r="A13" s="392" t="s">
        <v>199</v>
      </c>
      <c r="B13" s="392" t="s">
        <v>199</v>
      </c>
      <c r="C13" s="390" t="s">
        <v>200</v>
      </c>
      <c r="D13" s="392" t="s">
        <v>200</v>
      </c>
      <c r="E13" s="377">
        <v>5001</v>
      </c>
      <c r="F13" s="392" t="s">
        <v>199</v>
      </c>
      <c r="G13" s="377">
        <v>5101</v>
      </c>
      <c r="H13" s="570">
        <v>18.3</v>
      </c>
    </row>
    <row r="14" spans="1:9" s="5" customFormat="1" ht="12.75" x14ac:dyDescent="0.2">
      <c r="A14" s="392" t="s">
        <v>199</v>
      </c>
      <c r="B14" s="392" t="s">
        <v>199</v>
      </c>
      <c r="C14" s="390" t="s">
        <v>200</v>
      </c>
      <c r="D14" s="392" t="s">
        <v>200</v>
      </c>
      <c r="E14" s="377">
        <v>5001</v>
      </c>
      <c r="F14" s="392" t="s">
        <v>201</v>
      </c>
      <c r="G14" s="377">
        <v>5102</v>
      </c>
      <c r="H14" s="570">
        <v>13.59</v>
      </c>
    </row>
    <row r="15" spans="1:9" s="5" customFormat="1" ht="12.75" x14ac:dyDescent="0.2">
      <c r="A15" s="392" t="s">
        <v>199</v>
      </c>
      <c r="B15" s="392" t="s">
        <v>199</v>
      </c>
      <c r="C15" s="390" t="s">
        <v>200</v>
      </c>
      <c r="D15" s="392" t="s">
        <v>200</v>
      </c>
      <c r="E15" s="377">
        <v>5001</v>
      </c>
      <c r="F15" s="392" t="s">
        <v>202</v>
      </c>
      <c r="G15" s="377">
        <v>5103</v>
      </c>
      <c r="H15" s="570">
        <v>9.77</v>
      </c>
    </row>
    <row r="16" spans="1:9" s="5" customFormat="1" ht="12.75" x14ac:dyDescent="0.2">
      <c r="A16" s="392" t="s">
        <v>199</v>
      </c>
      <c r="B16" s="392" t="s">
        <v>199</v>
      </c>
      <c r="C16" s="390" t="s">
        <v>200</v>
      </c>
      <c r="D16" s="392" t="s">
        <v>200</v>
      </c>
      <c r="E16" s="377">
        <v>5001</v>
      </c>
      <c r="F16" s="392" t="s">
        <v>203</v>
      </c>
      <c r="G16" s="377">
        <v>5105</v>
      </c>
      <c r="H16" s="570">
        <v>21.86</v>
      </c>
    </row>
    <row r="17" spans="1:8" s="5" customFormat="1" ht="12.75" x14ac:dyDescent="0.2">
      <c r="A17" s="392" t="s">
        <v>199</v>
      </c>
      <c r="B17" s="392" t="s">
        <v>199</v>
      </c>
      <c r="C17" s="390" t="s">
        <v>200</v>
      </c>
      <c r="D17" s="392" t="s">
        <v>200</v>
      </c>
      <c r="E17" s="377">
        <v>5001</v>
      </c>
      <c r="F17" s="392" t="s">
        <v>204</v>
      </c>
      <c r="G17" s="377">
        <v>5107</v>
      </c>
      <c r="H17" s="570">
        <v>17.59</v>
      </c>
    </row>
    <row r="18" spans="1:8" s="5" customFormat="1" ht="12.75" x14ac:dyDescent="0.2">
      <c r="A18" s="392" t="s">
        <v>199</v>
      </c>
      <c r="B18" s="392" t="s">
        <v>199</v>
      </c>
      <c r="C18" s="390" t="s">
        <v>200</v>
      </c>
      <c r="D18" s="392" t="s">
        <v>200</v>
      </c>
      <c r="E18" s="377">
        <v>5001</v>
      </c>
      <c r="F18" s="392" t="s">
        <v>205</v>
      </c>
      <c r="G18" s="377">
        <v>5109</v>
      </c>
      <c r="H18" s="570">
        <v>10.36</v>
      </c>
    </row>
    <row r="19" spans="1:8" s="5" customFormat="1" ht="12.75" x14ac:dyDescent="0.2">
      <c r="A19" s="392" t="s">
        <v>199</v>
      </c>
      <c r="B19" s="387" t="s">
        <v>206</v>
      </c>
      <c r="C19" s="390" t="s">
        <v>181</v>
      </c>
      <c r="D19" s="387" t="s">
        <v>207</v>
      </c>
      <c r="E19" s="377">
        <v>5301</v>
      </c>
      <c r="F19" s="194" t="s">
        <v>206</v>
      </c>
      <c r="G19" s="377">
        <v>5301</v>
      </c>
      <c r="H19" s="570">
        <v>13.26</v>
      </c>
    </row>
    <row r="20" spans="1:8" s="5" customFormat="1" ht="12.75" x14ac:dyDescent="0.2">
      <c r="A20" s="392" t="s">
        <v>199</v>
      </c>
      <c r="B20" s="387" t="s">
        <v>206</v>
      </c>
      <c r="C20" s="390" t="s">
        <v>181</v>
      </c>
      <c r="D20" s="387" t="s">
        <v>207</v>
      </c>
      <c r="E20" s="377">
        <v>5301</v>
      </c>
      <c r="F20" s="194" t="s">
        <v>208</v>
      </c>
      <c r="G20" s="377">
        <v>5304</v>
      </c>
      <c r="H20" s="570">
        <v>14.11</v>
      </c>
    </row>
    <row r="21" spans="1:8" s="5" customFormat="1" ht="12.75" x14ac:dyDescent="0.2">
      <c r="A21" s="392" t="s">
        <v>199</v>
      </c>
      <c r="B21" s="387" t="s">
        <v>209</v>
      </c>
      <c r="C21" s="390" t="s">
        <v>181</v>
      </c>
      <c r="D21" s="387" t="s">
        <v>210</v>
      </c>
      <c r="E21" s="377">
        <v>5501</v>
      </c>
      <c r="F21" s="194" t="s">
        <v>209</v>
      </c>
      <c r="G21" s="377">
        <v>5501</v>
      </c>
      <c r="H21" s="570">
        <v>11.03</v>
      </c>
    </row>
    <row r="22" spans="1:8" s="5" customFormat="1" ht="12.75" x14ac:dyDescent="0.2">
      <c r="A22" s="392" t="s">
        <v>199</v>
      </c>
      <c r="B22" s="387" t="s">
        <v>209</v>
      </c>
      <c r="C22" s="390" t="s">
        <v>181</v>
      </c>
      <c r="D22" s="387" t="s">
        <v>210</v>
      </c>
      <c r="E22" s="377">
        <v>5501</v>
      </c>
      <c r="F22" s="194" t="s">
        <v>211</v>
      </c>
      <c r="G22" s="377">
        <v>5502</v>
      </c>
      <c r="H22" s="570">
        <v>12.99</v>
      </c>
    </row>
    <row r="23" spans="1:8" s="5" customFormat="1" ht="12.75" x14ac:dyDescent="0.2">
      <c r="A23" s="392" t="s">
        <v>199</v>
      </c>
      <c r="B23" s="387" t="s">
        <v>209</v>
      </c>
      <c r="C23" s="390" t="s">
        <v>181</v>
      </c>
      <c r="D23" s="387" t="s">
        <v>210</v>
      </c>
      <c r="E23" s="377">
        <v>5501</v>
      </c>
      <c r="F23" s="194" t="s">
        <v>212</v>
      </c>
      <c r="G23" s="377">
        <v>5503</v>
      </c>
      <c r="H23" s="570">
        <v>20.61</v>
      </c>
    </row>
    <row r="24" spans="1:8" s="5" customFormat="1" ht="12.75" x14ac:dyDescent="0.2">
      <c r="A24" s="392" t="s">
        <v>199</v>
      </c>
      <c r="B24" s="387" t="s">
        <v>209</v>
      </c>
      <c r="C24" s="390" t="s">
        <v>181</v>
      </c>
      <c r="D24" s="387" t="s">
        <v>210</v>
      </c>
      <c r="E24" s="377">
        <v>5501</v>
      </c>
      <c r="F24" s="194" t="s">
        <v>213</v>
      </c>
      <c r="G24" s="377">
        <v>5504</v>
      </c>
      <c r="H24" s="570">
        <v>10.1</v>
      </c>
    </row>
    <row r="25" spans="1:8" s="5" customFormat="1" ht="12.75" x14ac:dyDescent="0.2">
      <c r="A25" s="392" t="s">
        <v>199</v>
      </c>
      <c r="B25" s="392" t="s">
        <v>214</v>
      </c>
      <c r="C25" s="390" t="s">
        <v>181</v>
      </c>
      <c r="D25" s="392" t="s">
        <v>215</v>
      </c>
      <c r="E25" s="377">
        <v>5601</v>
      </c>
      <c r="F25" s="193" t="s">
        <v>214</v>
      </c>
      <c r="G25" s="377">
        <v>5601</v>
      </c>
      <c r="H25" s="570">
        <v>13.62</v>
      </c>
    </row>
    <row r="26" spans="1:8" s="5" customFormat="1" ht="12.75" x14ac:dyDescent="0.2">
      <c r="A26" s="392" t="s">
        <v>199</v>
      </c>
      <c r="B26" s="392" t="s">
        <v>214</v>
      </c>
      <c r="C26" s="390" t="s">
        <v>181</v>
      </c>
      <c r="D26" s="392" t="s">
        <v>215</v>
      </c>
      <c r="E26" s="377">
        <v>5601</v>
      </c>
      <c r="F26" s="193" t="s">
        <v>216</v>
      </c>
      <c r="G26" s="377">
        <v>5603</v>
      </c>
      <c r="H26" s="570">
        <v>24.77</v>
      </c>
    </row>
    <row r="27" spans="1:8" s="5" customFormat="1" ht="12.75" x14ac:dyDescent="0.2">
      <c r="A27" s="392" t="s">
        <v>199</v>
      </c>
      <c r="B27" s="392" t="s">
        <v>214</v>
      </c>
      <c r="C27" s="390" t="s">
        <v>181</v>
      </c>
      <c r="D27" s="392" t="s">
        <v>215</v>
      </c>
      <c r="E27" s="377">
        <v>5601</v>
      </c>
      <c r="F27" s="193" t="s">
        <v>217</v>
      </c>
      <c r="G27" s="377">
        <v>5606</v>
      </c>
      <c r="H27" s="570">
        <v>7.21</v>
      </c>
    </row>
    <row r="28" spans="1:8" s="5" customFormat="1" ht="12.75" x14ac:dyDescent="0.2">
      <c r="A28" s="392" t="s">
        <v>199</v>
      </c>
      <c r="B28" s="387" t="s">
        <v>218</v>
      </c>
      <c r="C28" s="390" t="s">
        <v>181</v>
      </c>
      <c r="D28" s="387" t="s">
        <v>219</v>
      </c>
      <c r="E28" s="377">
        <v>5701</v>
      </c>
      <c r="F28" s="194" t="s">
        <v>219</v>
      </c>
      <c r="G28" s="377">
        <v>5701</v>
      </c>
      <c r="H28" s="570">
        <v>16.28</v>
      </c>
    </row>
    <row r="29" spans="1:8" s="5" customFormat="1" ht="12.75" x14ac:dyDescent="0.2">
      <c r="A29" s="392" t="s">
        <v>199</v>
      </c>
      <c r="B29" s="392" t="s">
        <v>220</v>
      </c>
      <c r="C29" s="390" t="s">
        <v>200</v>
      </c>
      <c r="D29" s="392" t="s">
        <v>200</v>
      </c>
      <c r="E29" s="377">
        <v>5001</v>
      </c>
      <c r="F29" s="392" t="s">
        <v>221</v>
      </c>
      <c r="G29" s="377">
        <v>5801</v>
      </c>
      <c r="H29" s="570">
        <v>11.26</v>
      </c>
    </row>
    <row r="30" spans="1:8" s="5" customFormat="1" ht="12.75" x14ac:dyDescent="0.2">
      <c r="A30" s="392" t="s">
        <v>199</v>
      </c>
      <c r="B30" s="392" t="s">
        <v>220</v>
      </c>
      <c r="C30" s="390" t="s">
        <v>200</v>
      </c>
      <c r="D30" s="392" t="s">
        <v>200</v>
      </c>
      <c r="E30" s="377">
        <v>5001</v>
      </c>
      <c r="F30" s="392" t="s">
        <v>222</v>
      </c>
      <c r="G30" s="377">
        <v>5802</v>
      </c>
      <c r="H30" s="570">
        <v>16.47</v>
      </c>
    </row>
    <row r="31" spans="1:8" s="5" customFormat="1" ht="12.75" x14ac:dyDescent="0.2">
      <c r="A31" s="392" t="s">
        <v>199</v>
      </c>
      <c r="B31" s="392" t="s">
        <v>220</v>
      </c>
      <c r="C31" s="390" t="s">
        <v>200</v>
      </c>
      <c r="D31" s="392" t="s">
        <v>200</v>
      </c>
      <c r="E31" s="377">
        <v>5001</v>
      </c>
      <c r="F31" s="392" t="s">
        <v>223</v>
      </c>
      <c r="G31" s="377">
        <v>5803</v>
      </c>
      <c r="H31" s="570">
        <v>26.98</v>
      </c>
    </row>
    <row r="32" spans="1:8" s="5" customFormat="1" ht="12.75" x14ac:dyDescent="0.2">
      <c r="A32" s="392" t="s">
        <v>199</v>
      </c>
      <c r="B32" s="392" t="s">
        <v>220</v>
      </c>
      <c r="C32" s="390" t="s">
        <v>200</v>
      </c>
      <c r="D32" s="392" t="s">
        <v>200</v>
      </c>
      <c r="E32" s="377">
        <v>5001</v>
      </c>
      <c r="F32" s="392" t="s">
        <v>224</v>
      </c>
      <c r="G32" s="377">
        <v>5804</v>
      </c>
      <c r="H32" s="570">
        <v>10.66</v>
      </c>
    </row>
    <row r="33" spans="1:8" s="5" customFormat="1" ht="12.75" x14ac:dyDescent="0.2">
      <c r="A33" s="392" t="s">
        <v>225</v>
      </c>
      <c r="B33" s="392" t="s">
        <v>226</v>
      </c>
      <c r="C33" s="390" t="s">
        <v>181</v>
      </c>
      <c r="D33" s="392" t="s">
        <v>227</v>
      </c>
      <c r="E33" s="377">
        <v>6001</v>
      </c>
      <c r="F33" s="392" t="s">
        <v>228</v>
      </c>
      <c r="G33" s="377">
        <v>6101</v>
      </c>
      <c r="H33" s="570">
        <v>9.68</v>
      </c>
    </row>
    <row r="34" spans="1:8" s="5" customFormat="1" ht="12.75" x14ac:dyDescent="0.2">
      <c r="A34" s="392" t="s">
        <v>225</v>
      </c>
      <c r="B34" s="392" t="s">
        <v>226</v>
      </c>
      <c r="C34" s="390" t="s">
        <v>181</v>
      </c>
      <c r="D34" s="392" t="s">
        <v>227</v>
      </c>
      <c r="E34" s="377">
        <v>6001</v>
      </c>
      <c r="F34" s="392" t="s">
        <v>229</v>
      </c>
      <c r="G34" s="377">
        <v>6108</v>
      </c>
      <c r="H34" s="570">
        <v>11.45</v>
      </c>
    </row>
    <row r="35" spans="1:8" s="5" customFormat="1" ht="12.75" x14ac:dyDescent="0.2">
      <c r="A35" s="392" t="s">
        <v>225</v>
      </c>
      <c r="B35" s="387" t="s">
        <v>226</v>
      </c>
      <c r="C35" s="390" t="s">
        <v>181</v>
      </c>
      <c r="D35" s="387" t="s">
        <v>230</v>
      </c>
      <c r="E35" s="377">
        <v>6115</v>
      </c>
      <c r="F35" s="387" t="s">
        <v>230</v>
      </c>
      <c r="G35" s="377">
        <v>6115</v>
      </c>
      <c r="H35" s="570">
        <v>20.28</v>
      </c>
    </row>
    <row r="36" spans="1:8" s="5" customFormat="1" ht="12.75" x14ac:dyDescent="0.2">
      <c r="A36" s="392" t="s">
        <v>225</v>
      </c>
      <c r="B36" s="387" t="s">
        <v>231</v>
      </c>
      <c r="C36" s="390" t="s">
        <v>181</v>
      </c>
      <c r="D36" s="387" t="s">
        <v>232</v>
      </c>
      <c r="E36" s="377">
        <v>6301</v>
      </c>
      <c r="F36" s="194" t="s">
        <v>232</v>
      </c>
      <c r="G36" s="377">
        <v>6301</v>
      </c>
      <c r="H36" s="570">
        <v>15.12</v>
      </c>
    </row>
    <row r="37" spans="1:8" s="5" customFormat="1" ht="12.75" x14ac:dyDescent="0.2">
      <c r="A37" s="392" t="s">
        <v>233</v>
      </c>
      <c r="B37" s="392" t="s">
        <v>234</v>
      </c>
      <c r="C37" s="390" t="s">
        <v>181</v>
      </c>
      <c r="D37" s="392" t="s">
        <v>235</v>
      </c>
      <c r="E37" s="377">
        <v>7001</v>
      </c>
      <c r="F37" s="392" t="s">
        <v>234</v>
      </c>
      <c r="G37" s="377">
        <v>7101</v>
      </c>
      <c r="H37" s="570">
        <v>10.35</v>
      </c>
    </row>
    <row r="38" spans="1:8" s="5" customFormat="1" ht="12.75" x14ac:dyDescent="0.2">
      <c r="A38" s="392" t="s">
        <v>233</v>
      </c>
      <c r="B38" s="387" t="s">
        <v>234</v>
      </c>
      <c r="C38" s="390" t="s">
        <v>181</v>
      </c>
      <c r="D38" s="387" t="s">
        <v>236</v>
      </c>
      <c r="E38" s="377">
        <v>7102</v>
      </c>
      <c r="F38" s="387" t="s">
        <v>236</v>
      </c>
      <c r="G38" s="377">
        <v>7102</v>
      </c>
      <c r="H38" s="570">
        <v>13.78</v>
      </c>
    </row>
    <row r="39" spans="1:8" s="5" customFormat="1" ht="12.75" x14ac:dyDescent="0.2">
      <c r="A39" s="392" t="s">
        <v>233</v>
      </c>
      <c r="B39" s="392" t="s">
        <v>234</v>
      </c>
      <c r="C39" s="390" t="s">
        <v>181</v>
      </c>
      <c r="D39" s="392" t="s">
        <v>235</v>
      </c>
      <c r="E39" s="377">
        <v>7001</v>
      </c>
      <c r="F39" s="392" t="s">
        <v>233</v>
      </c>
      <c r="G39" s="377">
        <v>7105</v>
      </c>
      <c r="H39" s="570">
        <v>13.33</v>
      </c>
    </row>
    <row r="40" spans="1:8" s="5" customFormat="1" ht="12.75" x14ac:dyDescent="0.2">
      <c r="A40" s="392" t="s">
        <v>233</v>
      </c>
      <c r="B40" s="392" t="s">
        <v>237</v>
      </c>
      <c r="C40" s="390" t="s">
        <v>181</v>
      </c>
      <c r="D40" s="392" t="s">
        <v>238</v>
      </c>
      <c r="E40" s="377">
        <v>7301</v>
      </c>
      <c r="F40" s="193" t="s">
        <v>237</v>
      </c>
      <c r="G40" s="377">
        <v>7301</v>
      </c>
      <c r="H40" s="570">
        <v>12.88</v>
      </c>
    </row>
    <row r="41" spans="1:8" s="5" customFormat="1" ht="12.75" x14ac:dyDescent="0.2">
      <c r="A41" s="392" t="s">
        <v>233</v>
      </c>
      <c r="B41" s="392" t="s">
        <v>237</v>
      </c>
      <c r="C41" s="390" t="s">
        <v>181</v>
      </c>
      <c r="D41" s="392" t="s">
        <v>238</v>
      </c>
      <c r="E41" s="377">
        <v>7301</v>
      </c>
      <c r="F41" s="193" t="s">
        <v>239</v>
      </c>
      <c r="G41" s="377">
        <v>7305</v>
      </c>
      <c r="H41" s="570">
        <v>19.7</v>
      </c>
    </row>
    <row r="42" spans="1:8" s="5" customFormat="1" ht="12.75" x14ac:dyDescent="0.2">
      <c r="A42" s="392" t="s">
        <v>233</v>
      </c>
      <c r="B42" s="392" t="s">
        <v>237</v>
      </c>
      <c r="C42" s="390" t="s">
        <v>181</v>
      </c>
      <c r="D42" s="392" t="s">
        <v>238</v>
      </c>
      <c r="E42" s="377">
        <v>7301</v>
      </c>
      <c r="F42" s="193" t="s">
        <v>240</v>
      </c>
      <c r="G42" s="377">
        <v>7306</v>
      </c>
      <c r="H42" s="570">
        <v>17.420000000000002</v>
      </c>
    </row>
    <row r="43" spans="1:8" s="5" customFormat="1" ht="12.75" x14ac:dyDescent="0.2">
      <c r="A43" s="392" t="s">
        <v>233</v>
      </c>
      <c r="B43" s="387" t="s">
        <v>241</v>
      </c>
      <c r="C43" s="390" t="s">
        <v>181</v>
      </c>
      <c r="D43" s="387" t="s">
        <v>241</v>
      </c>
      <c r="E43" s="377">
        <v>7401</v>
      </c>
      <c r="F43" s="194" t="s">
        <v>241</v>
      </c>
      <c r="G43" s="377">
        <v>7401</v>
      </c>
      <c r="H43" s="570">
        <v>14.95</v>
      </c>
    </row>
    <row r="44" spans="1:8" s="5" customFormat="1" ht="12.75" x14ac:dyDescent="0.2">
      <c r="A44" s="392" t="s">
        <v>242</v>
      </c>
      <c r="B44" s="392" t="s">
        <v>243</v>
      </c>
      <c r="C44" s="390" t="s">
        <v>244</v>
      </c>
      <c r="D44" s="392" t="s">
        <v>244</v>
      </c>
      <c r="E44" s="377">
        <v>8001</v>
      </c>
      <c r="F44" s="392" t="s">
        <v>243</v>
      </c>
      <c r="G44" s="377">
        <v>8101</v>
      </c>
      <c r="H44" s="570">
        <v>9.25</v>
      </c>
    </row>
    <row r="45" spans="1:8" s="5" customFormat="1" ht="12.75" x14ac:dyDescent="0.2">
      <c r="A45" s="392" t="s">
        <v>242</v>
      </c>
      <c r="B45" s="392" t="s">
        <v>243</v>
      </c>
      <c r="C45" s="390" t="s">
        <v>244</v>
      </c>
      <c r="D45" s="392" t="s">
        <v>244</v>
      </c>
      <c r="E45" s="377">
        <v>8001</v>
      </c>
      <c r="F45" s="392" t="s">
        <v>245</v>
      </c>
      <c r="G45" s="377">
        <v>8102</v>
      </c>
      <c r="H45" s="570">
        <v>16.190000000000001</v>
      </c>
    </row>
    <row r="46" spans="1:8" s="5" customFormat="1" ht="12.75" x14ac:dyDescent="0.2">
      <c r="A46" s="392" t="s">
        <v>242</v>
      </c>
      <c r="B46" s="392" t="s">
        <v>243</v>
      </c>
      <c r="C46" s="390" t="s">
        <v>244</v>
      </c>
      <c r="D46" s="392" t="s">
        <v>244</v>
      </c>
      <c r="E46" s="377">
        <v>8001</v>
      </c>
      <c r="F46" s="392" t="s">
        <v>246</v>
      </c>
      <c r="G46" s="377">
        <v>8103</v>
      </c>
      <c r="H46" s="570">
        <v>12.14</v>
      </c>
    </row>
    <row r="47" spans="1:8" s="5" customFormat="1" ht="12.75" x14ac:dyDescent="0.2">
      <c r="A47" s="392" t="s">
        <v>242</v>
      </c>
      <c r="B47" s="392" t="s">
        <v>243</v>
      </c>
      <c r="C47" s="390" t="s">
        <v>244</v>
      </c>
      <c r="D47" s="392" t="s">
        <v>244</v>
      </c>
      <c r="E47" s="377">
        <v>8001</v>
      </c>
      <c r="F47" s="392" t="s">
        <v>247</v>
      </c>
      <c r="G47" s="377">
        <v>8105</v>
      </c>
      <c r="H47" s="570">
        <v>20.56</v>
      </c>
    </row>
    <row r="48" spans="1:8" s="5" customFormat="1" ht="12.75" x14ac:dyDescent="0.2">
      <c r="A48" s="392" t="s">
        <v>242</v>
      </c>
      <c r="B48" s="392" t="s">
        <v>243</v>
      </c>
      <c r="C48" s="390" t="s">
        <v>244</v>
      </c>
      <c r="D48" s="392" t="s">
        <v>244</v>
      </c>
      <c r="E48" s="377">
        <v>8001</v>
      </c>
      <c r="F48" s="392" t="s">
        <v>248</v>
      </c>
      <c r="G48" s="377">
        <v>8106</v>
      </c>
      <c r="H48" s="570">
        <v>24.93</v>
      </c>
    </row>
    <row r="49" spans="1:8" s="5" customFormat="1" ht="12.75" x14ac:dyDescent="0.2">
      <c r="A49" s="392" t="s">
        <v>242</v>
      </c>
      <c r="B49" s="392" t="s">
        <v>243</v>
      </c>
      <c r="C49" s="390" t="s">
        <v>244</v>
      </c>
      <c r="D49" s="392" t="s">
        <v>244</v>
      </c>
      <c r="E49" s="377">
        <v>8001</v>
      </c>
      <c r="F49" s="392" t="s">
        <v>249</v>
      </c>
      <c r="G49" s="377">
        <v>8107</v>
      </c>
      <c r="H49" s="570">
        <v>17.46</v>
      </c>
    </row>
    <row r="50" spans="1:8" s="5" customFormat="1" ht="12.75" x14ac:dyDescent="0.2">
      <c r="A50" s="392" t="s">
        <v>242</v>
      </c>
      <c r="B50" s="392" t="s">
        <v>243</v>
      </c>
      <c r="C50" s="390" t="s">
        <v>244</v>
      </c>
      <c r="D50" s="392" t="s">
        <v>244</v>
      </c>
      <c r="E50" s="377">
        <v>8001</v>
      </c>
      <c r="F50" s="392" t="s">
        <v>250</v>
      </c>
      <c r="G50" s="377">
        <v>8108</v>
      </c>
      <c r="H50" s="570">
        <v>11.17</v>
      </c>
    </row>
    <row r="51" spans="1:8" s="5" customFormat="1" ht="12.75" x14ac:dyDescent="0.2">
      <c r="A51" s="392" t="s">
        <v>242</v>
      </c>
      <c r="B51" s="392" t="s">
        <v>243</v>
      </c>
      <c r="C51" s="390" t="s">
        <v>244</v>
      </c>
      <c r="D51" s="392" t="s">
        <v>244</v>
      </c>
      <c r="E51" s="377">
        <v>8001</v>
      </c>
      <c r="F51" s="392" t="s">
        <v>251</v>
      </c>
      <c r="G51" s="377">
        <v>8109</v>
      </c>
      <c r="H51" s="570">
        <v>17.62</v>
      </c>
    </row>
    <row r="52" spans="1:8" s="5" customFormat="1" ht="12.75" x14ac:dyDescent="0.2">
      <c r="A52" s="392" t="s">
        <v>242</v>
      </c>
      <c r="B52" s="392" t="s">
        <v>243</v>
      </c>
      <c r="C52" s="390" t="s">
        <v>244</v>
      </c>
      <c r="D52" s="392" t="s">
        <v>244</v>
      </c>
      <c r="E52" s="377">
        <v>8001</v>
      </c>
      <c r="F52" s="392" t="s">
        <v>252</v>
      </c>
      <c r="G52" s="377">
        <v>8110</v>
      </c>
      <c r="H52" s="570">
        <v>12.69</v>
      </c>
    </row>
    <row r="53" spans="1:8" s="5" customFormat="1" ht="12.75" x14ac:dyDescent="0.2">
      <c r="A53" s="392" t="s">
        <v>242</v>
      </c>
      <c r="B53" s="392" t="s">
        <v>243</v>
      </c>
      <c r="C53" s="390" t="s">
        <v>244</v>
      </c>
      <c r="D53" s="392" t="s">
        <v>244</v>
      </c>
      <c r="E53" s="377">
        <v>8001</v>
      </c>
      <c r="F53" s="392" t="s">
        <v>253</v>
      </c>
      <c r="G53" s="377">
        <v>8111</v>
      </c>
      <c r="H53" s="570">
        <v>18.43</v>
      </c>
    </row>
    <row r="54" spans="1:8" s="5" customFormat="1" ht="12.75" x14ac:dyDescent="0.2">
      <c r="A54" s="392" t="s">
        <v>242</v>
      </c>
      <c r="B54" s="392" t="s">
        <v>243</v>
      </c>
      <c r="C54" s="390" t="s">
        <v>244</v>
      </c>
      <c r="D54" s="392" t="s">
        <v>244</v>
      </c>
      <c r="E54" s="377">
        <v>8001</v>
      </c>
      <c r="F54" s="392" t="s">
        <v>254</v>
      </c>
      <c r="G54" s="377">
        <v>8112</v>
      </c>
      <c r="H54" s="570">
        <v>11.31</v>
      </c>
    </row>
    <row r="55" spans="1:8" s="5" customFormat="1" ht="12.75" x14ac:dyDescent="0.2">
      <c r="A55" s="392" t="s">
        <v>242</v>
      </c>
      <c r="B55" s="392" t="s">
        <v>242</v>
      </c>
      <c r="C55" s="390" t="s">
        <v>181</v>
      </c>
      <c r="D55" s="392" t="s">
        <v>255</v>
      </c>
      <c r="E55" s="377">
        <v>8301</v>
      </c>
      <c r="F55" s="392" t="s">
        <v>256</v>
      </c>
      <c r="G55" s="377">
        <v>8301</v>
      </c>
      <c r="H55" s="570">
        <v>13.73</v>
      </c>
    </row>
    <row r="56" spans="1:8" s="5" customFormat="1" ht="12.75" x14ac:dyDescent="0.2">
      <c r="A56" s="392" t="s">
        <v>242</v>
      </c>
      <c r="B56" s="392" t="s">
        <v>242</v>
      </c>
      <c r="C56" s="390" t="s">
        <v>181</v>
      </c>
      <c r="D56" s="392" t="s">
        <v>255</v>
      </c>
      <c r="E56" s="377">
        <v>8301</v>
      </c>
      <c r="F56" s="193" t="s">
        <v>257</v>
      </c>
      <c r="G56" s="377">
        <v>8306</v>
      </c>
      <c r="H56" s="570">
        <v>19.649999999999999</v>
      </c>
    </row>
    <row r="57" spans="1:8" s="5" customFormat="1" ht="12.75" x14ac:dyDescent="0.2">
      <c r="A57" s="392" t="s">
        <v>258</v>
      </c>
      <c r="B57" s="392" t="s">
        <v>259</v>
      </c>
      <c r="C57" s="390" t="s">
        <v>181</v>
      </c>
      <c r="D57" s="392" t="s">
        <v>260</v>
      </c>
      <c r="E57" s="377">
        <v>9001</v>
      </c>
      <c r="F57" s="392" t="s">
        <v>261</v>
      </c>
      <c r="G57" s="377">
        <v>9101</v>
      </c>
      <c r="H57" s="570">
        <v>12.6</v>
      </c>
    </row>
    <row r="58" spans="1:8" s="5" customFormat="1" ht="12.75" x14ac:dyDescent="0.2">
      <c r="A58" s="392" t="s">
        <v>258</v>
      </c>
      <c r="B58" s="392" t="s">
        <v>259</v>
      </c>
      <c r="C58" s="390" t="s">
        <v>181</v>
      </c>
      <c r="D58" s="392" t="s">
        <v>260</v>
      </c>
      <c r="E58" s="377">
        <v>9001</v>
      </c>
      <c r="F58" s="392" t="s">
        <v>262</v>
      </c>
      <c r="G58" s="377">
        <v>9112</v>
      </c>
      <c r="H58" s="570">
        <v>18.25</v>
      </c>
    </row>
    <row r="59" spans="1:8" s="5" customFormat="1" ht="12.75" x14ac:dyDescent="0.2">
      <c r="A59" s="392" t="s">
        <v>258</v>
      </c>
      <c r="B59" s="387" t="s">
        <v>259</v>
      </c>
      <c r="C59" s="390" t="s">
        <v>181</v>
      </c>
      <c r="D59" s="387" t="s">
        <v>263</v>
      </c>
      <c r="E59" s="377">
        <v>9120</v>
      </c>
      <c r="F59" s="387" t="s">
        <v>263</v>
      </c>
      <c r="G59" s="377">
        <v>9120</v>
      </c>
      <c r="H59" s="570">
        <v>21.4</v>
      </c>
    </row>
    <row r="60" spans="1:8" s="5" customFormat="1" ht="12.75" x14ac:dyDescent="0.2">
      <c r="A60" s="392" t="s">
        <v>258</v>
      </c>
      <c r="B60" s="387" t="s">
        <v>264</v>
      </c>
      <c r="C60" s="390" t="s">
        <v>181</v>
      </c>
      <c r="D60" s="387" t="s">
        <v>265</v>
      </c>
      <c r="E60" s="377">
        <v>9201</v>
      </c>
      <c r="F60" s="387" t="s">
        <v>265</v>
      </c>
      <c r="G60" s="377">
        <v>9201</v>
      </c>
      <c r="H60" s="570">
        <v>20.239999999999998</v>
      </c>
    </row>
    <row r="61" spans="1:8" s="5" customFormat="1" ht="12.75" x14ac:dyDescent="0.2">
      <c r="A61" s="392" t="s">
        <v>266</v>
      </c>
      <c r="B61" s="392" t="s">
        <v>267</v>
      </c>
      <c r="C61" s="390" t="s">
        <v>181</v>
      </c>
      <c r="D61" s="392" t="s">
        <v>268</v>
      </c>
      <c r="E61" s="377">
        <v>10001</v>
      </c>
      <c r="F61" s="392" t="s">
        <v>269</v>
      </c>
      <c r="G61" s="377">
        <v>10101</v>
      </c>
      <c r="H61" s="570">
        <v>18.63</v>
      </c>
    </row>
    <row r="62" spans="1:8" s="5" customFormat="1" ht="12.75" x14ac:dyDescent="0.2">
      <c r="A62" s="392" t="s">
        <v>266</v>
      </c>
      <c r="B62" s="392" t="s">
        <v>267</v>
      </c>
      <c r="C62" s="390" t="s">
        <v>181</v>
      </c>
      <c r="D62" s="392" t="s">
        <v>268</v>
      </c>
      <c r="E62" s="377">
        <v>10001</v>
      </c>
      <c r="F62" s="392" t="s">
        <v>270</v>
      </c>
      <c r="G62" s="377">
        <v>10109</v>
      </c>
      <c r="H62" s="570">
        <v>16.399999999999999</v>
      </c>
    </row>
    <row r="63" spans="1:8" s="5" customFormat="1" ht="12.75" x14ac:dyDescent="0.2">
      <c r="A63" s="392" t="s">
        <v>266</v>
      </c>
      <c r="B63" s="387" t="s">
        <v>271</v>
      </c>
      <c r="C63" s="390" t="s">
        <v>181</v>
      </c>
      <c r="D63" s="387" t="s">
        <v>272</v>
      </c>
      <c r="E63" s="377">
        <v>10201</v>
      </c>
      <c r="F63" s="387" t="s">
        <v>272</v>
      </c>
      <c r="G63" s="377">
        <v>10201</v>
      </c>
      <c r="H63" s="570">
        <v>18.75</v>
      </c>
    </row>
    <row r="64" spans="1:8" s="5" customFormat="1" ht="12.75" x14ac:dyDescent="0.2">
      <c r="A64" s="392" t="s">
        <v>266</v>
      </c>
      <c r="B64" s="392" t="s">
        <v>273</v>
      </c>
      <c r="C64" s="390" t="s">
        <v>181</v>
      </c>
      <c r="D64" s="392" t="s">
        <v>273</v>
      </c>
      <c r="E64" s="377">
        <v>10301</v>
      </c>
      <c r="F64" s="392" t="s">
        <v>273</v>
      </c>
      <c r="G64" s="377">
        <v>10301</v>
      </c>
      <c r="H64" s="570">
        <v>19.66</v>
      </c>
    </row>
    <row r="65" spans="1:8" s="5" customFormat="1" ht="12.75" x14ac:dyDescent="0.2">
      <c r="A65" s="392" t="s">
        <v>274</v>
      </c>
      <c r="B65" s="387" t="s">
        <v>275</v>
      </c>
      <c r="C65" s="390" t="s">
        <v>181</v>
      </c>
      <c r="D65" s="387" t="s">
        <v>275</v>
      </c>
      <c r="E65" s="377">
        <v>11101</v>
      </c>
      <c r="F65" s="387" t="s">
        <v>275</v>
      </c>
      <c r="G65" s="377">
        <v>11101</v>
      </c>
      <c r="H65" s="570">
        <v>15.04</v>
      </c>
    </row>
    <row r="66" spans="1:8" s="5" customFormat="1" ht="12.75" x14ac:dyDescent="0.2">
      <c r="A66" s="392" t="s">
        <v>276</v>
      </c>
      <c r="B66" s="392" t="s">
        <v>276</v>
      </c>
      <c r="C66" s="390" t="s">
        <v>181</v>
      </c>
      <c r="D66" s="392" t="s">
        <v>277</v>
      </c>
      <c r="E66" s="377">
        <v>12101</v>
      </c>
      <c r="F66" s="193" t="s">
        <v>277</v>
      </c>
      <c r="G66" s="377">
        <v>12101</v>
      </c>
      <c r="H66" s="570">
        <v>11.32</v>
      </c>
    </row>
    <row r="67" spans="1:8" s="5" customFormat="1" ht="12.75" x14ac:dyDescent="0.2">
      <c r="A67" s="392" t="s">
        <v>278</v>
      </c>
      <c r="B67" s="392" t="s">
        <v>279</v>
      </c>
      <c r="C67" s="390" t="s">
        <v>280</v>
      </c>
      <c r="D67" s="392" t="s">
        <v>280</v>
      </c>
      <c r="E67" s="377">
        <v>13001</v>
      </c>
      <c r="F67" s="392" t="s">
        <v>279</v>
      </c>
      <c r="G67" s="377">
        <v>13101</v>
      </c>
      <c r="H67" s="570">
        <v>9.48</v>
      </c>
    </row>
    <row r="68" spans="1:8" s="5" customFormat="1" ht="12.75" x14ac:dyDescent="0.2">
      <c r="A68" s="392" t="s">
        <v>278</v>
      </c>
      <c r="B68" s="392" t="s">
        <v>279</v>
      </c>
      <c r="C68" s="390" t="s">
        <v>280</v>
      </c>
      <c r="D68" s="392" t="s">
        <v>280</v>
      </c>
      <c r="E68" s="377">
        <v>13001</v>
      </c>
      <c r="F68" s="392" t="s">
        <v>281</v>
      </c>
      <c r="G68" s="377">
        <v>13102</v>
      </c>
      <c r="H68" s="570">
        <v>9.5399999999999991</v>
      </c>
    </row>
    <row r="69" spans="1:8" s="5" customFormat="1" ht="12.75" x14ac:dyDescent="0.2">
      <c r="A69" s="392" t="s">
        <v>278</v>
      </c>
      <c r="B69" s="392" t="s">
        <v>279</v>
      </c>
      <c r="C69" s="390" t="s">
        <v>280</v>
      </c>
      <c r="D69" s="392" t="s">
        <v>280</v>
      </c>
      <c r="E69" s="377">
        <v>13001</v>
      </c>
      <c r="F69" s="392" t="s">
        <v>282</v>
      </c>
      <c r="G69" s="377">
        <v>13103</v>
      </c>
      <c r="H69" s="570">
        <v>17.489999999999998</v>
      </c>
    </row>
    <row r="70" spans="1:8" s="5" customFormat="1" ht="12.75" x14ac:dyDescent="0.2">
      <c r="A70" s="392" t="s">
        <v>278</v>
      </c>
      <c r="B70" s="392" t="s">
        <v>279</v>
      </c>
      <c r="C70" s="390" t="s">
        <v>280</v>
      </c>
      <c r="D70" s="392" t="s">
        <v>280</v>
      </c>
      <c r="E70" s="377">
        <v>13001</v>
      </c>
      <c r="F70" s="392" t="s">
        <v>283</v>
      </c>
      <c r="G70" s="377">
        <v>13104</v>
      </c>
      <c r="H70" s="570">
        <v>16.670000000000002</v>
      </c>
    </row>
    <row r="71" spans="1:8" s="5" customFormat="1" ht="12.75" x14ac:dyDescent="0.2">
      <c r="A71" s="392" t="s">
        <v>278</v>
      </c>
      <c r="B71" s="392" t="s">
        <v>279</v>
      </c>
      <c r="C71" s="390" t="s">
        <v>280</v>
      </c>
      <c r="D71" s="392" t="s">
        <v>280</v>
      </c>
      <c r="E71" s="377">
        <v>13001</v>
      </c>
      <c r="F71" s="392" t="s">
        <v>284</v>
      </c>
      <c r="G71" s="377">
        <v>13105</v>
      </c>
      <c r="H71" s="570">
        <v>12.95</v>
      </c>
    </row>
    <row r="72" spans="1:8" s="5" customFormat="1" ht="12.75" x14ac:dyDescent="0.2">
      <c r="A72" s="392" t="s">
        <v>278</v>
      </c>
      <c r="B72" s="392" t="s">
        <v>279</v>
      </c>
      <c r="C72" s="390" t="s">
        <v>280</v>
      </c>
      <c r="D72" s="392" t="s">
        <v>280</v>
      </c>
      <c r="E72" s="377">
        <v>13001</v>
      </c>
      <c r="F72" s="392" t="s">
        <v>285</v>
      </c>
      <c r="G72" s="377">
        <v>13106</v>
      </c>
      <c r="H72" s="570">
        <v>13.14</v>
      </c>
    </row>
    <row r="73" spans="1:8" s="5" customFormat="1" ht="12.75" x14ac:dyDescent="0.2">
      <c r="A73" s="392" t="s">
        <v>278</v>
      </c>
      <c r="B73" s="392" t="s">
        <v>279</v>
      </c>
      <c r="C73" s="390" t="s">
        <v>280</v>
      </c>
      <c r="D73" s="392" t="s">
        <v>280</v>
      </c>
      <c r="E73" s="377">
        <v>13001</v>
      </c>
      <c r="F73" s="392" t="s">
        <v>286</v>
      </c>
      <c r="G73" s="377">
        <v>13107</v>
      </c>
      <c r="H73" s="570">
        <v>12.76</v>
      </c>
    </row>
    <row r="74" spans="1:8" s="5" customFormat="1" ht="12.75" x14ac:dyDescent="0.2">
      <c r="A74" s="392" t="s">
        <v>278</v>
      </c>
      <c r="B74" s="392" t="s">
        <v>279</v>
      </c>
      <c r="C74" s="390" t="s">
        <v>280</v>
      </c>
      <c r="D74" s="392" t="s">
        <v>280</v>
      </c>
      <c r="E74" s="377">
        <v>13001</v>
      </c>
      <c r="F74" s="392" t="s">
        <v>287</v>
      </c>
      <c r="G74" s="377">
        <v>13108</v>
      </c>
      <c r="H74" s="570">
        <v>15.16</v>
      </c>
    </row>
    <row r="75" spans="1:8" s="5" customFormat="1" ht="12.75" x14ac:dyDescent="0.2">
      <c r="A75" s="392" t="s">
        <v>278</v>
      </c>
      <c r="B75" s="392" t="s">
        <v>279</v>
      </c>
      <c r="C75" s="390" t="s">
        <v>280</v>
      </c>
      <c r="D75" s="392" t="s">
        <v>280</v>
      </c>
      <c r="E75" s="377">
        <v>13001</v>
      </c>
      <c r="F75" s="392" t="s">
        <v>288</v>
      </c>
      <c r="G75" s="377">
        <v>13109</v>
      </c>
      <c r="H75" s="570">
        <v>11.12</v>
      </c>
    </row>
    <row r="76" spans="1:8" s="5" customFormat="1" ht="12.75" x14ac:dyDescent="0.2">
      <c r="A76" s="392" t="s">
        <v>278</v>
      </c>
      <c r="B76" s="392" t="s">
        <v>279</v>
      </c>
      <c r="C76" s="390" t="s">
        <v>280</v>
      </c>
      <c r="D76" s="392" t="s">
        <v>280</v>
      </c>
      <c r="E76" s="377">
        <v>13001</v>
      </c>
      <c r="F76" s="392" t="s">
        <v>289</v>
      </c>
      <c r="G76" s="377">
        <v>13110</v>
      </c>
      <c r="H76" s="570">
        <v>7.5</v>
      </c>
    </row>
    <row r="77" spans="1:8" s="5" customFormat="1" ht="12.75" x14ac:dyDescent="0.2">
      <c r="A77" s="392" t="s">
        <v>278</v>
      </c>
      <c r="B77" s="392" t="s">
        <v>279</v>
      </c>
      <c r="C77" s="390" t="s">
        <v>280</v>
      </c>
      <c r="D77" s="392" t="s">
        <v>280</v>
      </c>
      <c r="E77" s="377">
        <v>13001</v>
      </c>
      <c r="F77" s="392" t="s">
        <v>290</v>
      </c>
      <c r="G77" s="377">
        <v>13111</v>
      </c>
      <c r="H77" s="570">
        <v>18.600000000000001</v>
      </c>
    </row>
    <row r="78" spans="1:8" s="5" customFormat="1" ht="12.75" x14ac:dyDescent="0.2">
      <c r="A78" s="392" t="s">
        <v>278</v>
      </c>
      <c r="B78" s="392" t="s">
        <v>279</v>
      </c>
      <c r="C78" s="390" t="s">
        <v>280</v>
      </c>
      <c r="D78" s="392" t="s">
        <v>280</v>
      </c>
      <c r="E78" s="377">
        <v>13001</v>
      </c>
      <c r="F78" s="392" t="s">
        <v>291</v>
      </c>
      <c r="G78" s="377">
        <v>13112</v>
      </c>
      <c r="H78" s="570">
        <v>17.34</v>
      </c>
    </row>
    <row r="79" spans="1:8" s="5" customFormat="1" ht="12.75" x14ac:dyDescent="0.2">
      <c r="A79" s="392" t="s">
        <v>278</v>
      </c>
      <c r="B79" s="392" t="s">
        <v>279</v>
      </c>
      <c r="C79" s="390" t="s">
        <v>280</v>
      </c>
      <c r="D79" s="392" t="s">
        <v>280</v>
      </c>
      <c r="E79" s="377">
        <v>13001</v>
      </c>
      <c r="F79" s="392" t="s">
        <v>292</v>
      </c>
      <c r="G79" s="377">
        <v>13113</v>
      </c>
      <c r="H79" s="570">
        <v>4.92</v>
      </c>
    </row>
    <row r="80" spans="1:8" s="5" customFormat="1" ht="12.75" x14ac:dyDescent="0.2">
      <c r="A80" s="392" t="s">
        <v>278</v>
      </c>
      <c r="B80" s="392" t="s">
        <v>279</v>
      </c>
      <c r="C80" s="390" t="s">
        <v>280</v>
      </c>
      <c r="D80" s="392" t="s">
        <v>280</v>
      </c>
      <c r="E80" s="377">
        <v>13001</v>
      </c>
      <c r="F80" s="392" t="s">
        <v>293</v>
      </c>
      <c r="G80" s="377">
        <v>13114</v>
      </c>
      <c r="H80" s="570">
        <v>0.88</v>
      </c>
    </row>
    <row r="81" spans="1:8" s="5" customFormat="1" ht="12.75" x14ac:dyDescent="0.2">
      <c r="A81" s="392" t="s">
        <v>278</v>
      </c>
      <c r="B81" s="392" t="s">
        <v>279</v>
      </c>
      <c r="C81" s="390" t="s">
        <v>280</v>
      </c>
      <c r="D81" s="392" t="s">
        <v>280</v>
      </c>
      <c r="E81" s="377">
        <v>13001</v>
      </c>
      <c r="F81" s="392" t="s">
        <v>294</v>
      </c>
      <c r="G81" s="377">
        <v>13115</v>
      </c>
      <c r="H81" s="570">
        <v>6.01</v>
      </c>
    </row>
    <row r="82" spans="1:8" s="5" customFormat="1" ht="12.75" x14ac:dyDescent="0.2">
      <c r="A82" s="392" t="s">
        <v>278</v>
      </c>
      <c r="B82" s="392" t="s">
        <v>279</v>
      </c>
      <c r="C82" s="390" t="s">
        <v>280</v>
      </c>
      <c r="D82" s="392" t="s">
        <v>280</v>
      </c>
      <c r="E82" s="377">
        <v>13001</v>
      </c>
      <c r="F82" s="392" t="s">
        <v>295</v>
      </c>
      <c r="G82" s="377">
        <v>13116</v>
      </c>
      <c r="H82" s="570">
        <v>14.85</v>
      </c>
    </row>
    <row r="83" spans="1:8" s="5" customFormat="1" ht="12.75" x14ac:dyDescent="0.2">
      <c r="A83" s="392" t="s">
        <v>278</v>
      </c>
      <c r="B83" s="392" t="s">
        <v>279</v>
      </c>
      <c r="C83" s="390" t="s">
        <v>280</v>
      </c>
      <c r="D83" s="392" t="s">
        <v>280</v>
      </c>
      <c r="E83" s="377">
        <v>13001</v>
      </c>
      <c r="F83" s="392" t="s">
        <v>296</v>
      </c>
      <c r="G83" s="377">
        <v>13117</v>
      </c>
      <c r="H83" s="570">
        <v>13.18</v>
      </c>
    </row>
    <row r="84" spans="1:8" s="5" customFormat="1" ht="12.75" x14ac:dyDescent="0.2">
      <c r="A84" s="392" t="s">
        <v>278</v>
      </c>
      <c r="B84" s="392" t="s">
        <v>279</v>
      </c>
      <c r="C84" s="390" t="s">
        <v>280</v>
      </c>
      <c r="D84" s="392" t="s">
        <v>280</v>
      </c>
      <c r="E84" s="377">
        <v>13001</v>
      </c>
      <c r="F84" s="392" t="s">
        <v>297</v>
      </c>
      <c r="G84" s="377">
        <v>13118</v>
      </c>
      <c r="H84" s="570">
        <v>6.7</v>
      </c>
    </row>
    <row r="85" spans="1:8" s="5" customFormat="1" ht="12.75" x14ac:dyDescent="0.2">
      <c r="A85" s="392" t="s">
        <v>278</v>
      </c>
      <c r="B85" s="392" t="s">
        <v>279</v>
      </c>
      <c r="C85" s="390" t="s">
        <v>280</v>
      </c>
      <c r="D85" s="392" t="s">
        <v>280</v>
      </c>
      <c r="E85" s="377">
        <v>13001</v>
      </c>
      <c r="F85" s="392" t="s">
        <v>298</v>
      </c>
      <c r="G85" s="377">
        <v>13119</v>
      </c>
      <c r="H85" s="570">
        <v>6.81</v>
      </c>
    </row>
    <row r="86" spans="1:8" s="5" customFormat="1" ht="12.75" x14ac:dyDescent="0.2">
      <c r="A86" s="392" t="s">
        <v>278</v>
      </c>
      <c r="B86" s="392" t="s">
        <v>279</v>
      </c>
      <c r="C86" s="390" t="s">
        <v>280</v>
      </c>
      <c r="D86" s="392" t="s">
        <v>280</v>
      </c>
      <c r="E86" s="377">
        <v>13001</v>
      </c>
      <c r="F86" s="392" t="s">
        <v>299</v>
      </c>
      <c r="G86" s="377">
        <v>13120</v>
      </c>
      <c r="H86" s="570">
        <v>2.06</v>
      </c>
    </row>
    <row r="87" spans="1:8" s="5" customFormat="1" ht="12.75" x14ac:dyDescent="0.2">
      <c r="A87" s="392" t="s">
        <v>278</v>
      </c>
      <c r="B87" s="392" t="s">
        <v>279</v>
      </c>
      <c r="C87" s="390" t="s">
        <v>280</v>
      </c>
      <c r="D87" s="392" t="s">
        <v>280</v>
      </c>
      <c r="E87" s="377">
        <v>13001</v>
      </c>
      <c r="F87" s="392" t="s">
        <v>300</v>
      </c>
      <c r="G87" s="377">
        <v>13121</v>
      </c>
      <c r="H87" s="570">
        <v>12.17</v>
      </c>
    </row>
    <row r="88" spans="1:8" s="5" customFormat="1" ht="12.75" x14ac:dyDescent="0.2">
      <c r="A88" s="392" t="s">
        <v>278</v>
      </c>
      <c r="B88" s="392" t="s">
        <v>279</v>
      </c>
      <c r="C88" s="390" t="s">
        <v>280</v>
      </c>
      <c r="D88" s="392" t="s">
        <v>280</v>
      </c>
      <c r="E88" s="377">
        <v>13001</v>
      </c>
      <c r="F88" s="392" t="s">
        <v>301</v>
      </c>
      <c r="G88" s="377">
        <v>13122</v>
      </c>
      <c r="H88" s="570">
        <v>12.55</v>
      </c>
    </row>
    <row r="89" spans="1:8" s="5" customFormat="1" ht="12.75" x14ac:dyDescent="0.2">
      <c r="A89" s="392" t="s">
        <v>278</v>
      </c>
      <c r="B89" s="392" t="s">
        <v>279</v>
      </c>
      <c r="C89" s="390" t="s">
        <v>280</v>
      </c>
      <c r="D89" s="392" t="s">
        <v>280</v>
      </c>
      <c r="E89" s="377">
        <v>13001</v>
      </c>
      <c r="F89" s="392" t="s">
        <v>302</v>
      </c>
      <c r="G89" s="377">
        <v>13123</v>
      </c>
      <c r="H89" s="570">
        <v>1.27</v>
      </c>
    </row>
    <row r="90" spans="1:8" s="5" customFormat="1" ht="12.75" x14ac:dyDescent="0.2">
      <c r="A90" s="392" t="s">
        <v>278</v>
      </c>
      <c r="B90" s="392" t="s">
        <v>279</v>
      </c>
      <c r="C90" s="390" t="s">
        <v>280</v>
      </c>
      <c r="D90" s="392" t="s">
        <v>280</v>
      </c>
      <c r="E90" s="377">
        <v>13001</v>
      </c>
      <c r="F90" s="392" t="s">
        <v>303</v>
      </c>
      <c r="G90" s="377">
        <v>13124</v>
      </c>
      <c r="H90" s="570">
        <v>9.2899999999999991</v>
      </c>
    </row>
    <row r="91" spans="1:8" s="5" customFormat="1" ht="12.75" x14ac:dyDescent="0.2">
      <c r="A91" s="392" t="s">
        <v>278</v>
      </c>
      <c r="B91" s="392" t="s">
        <v>279</v>
      </c>
      <c r="C91" s="390" t="s">
        <v>280</v>
      </c>
      <c r="D91" s="392" t="s">
        <v>280</v>
      </c>
      <c r="E91" s="377">
        <v>13001</v>
      </c>
      <c r="F91" s="392" t="s">
        <v>304</v>
      </c>
      <c r="G91" s="377">
        <v>13125</v>
      </c>
      <c r="H91" s="570">
        <v>7.25</v>
      </c>
    </row>
    <row r="92" spans="1:8" s="5" customFormat="1" ht="12.75" x14ac:dyDescent="0.2">
      <c r="A92" s="392" t="s">
        <v>278</v>
      </c>
      <c r="B92" s="392" t="s">
        <v>279</v>
      </c>
      <c r="C92" s="390" t="s">
        <v>280</v>
      </c>
      <c r="D92" s="392" t="s">
        <v>280</v>
      </c>
      <c r="E92" s="377">
        <v>13001</v>
      </c>
      <c r="F92" s="392" t="s">
        <v>305</v>
      </c>
      <c r="G92" s="377">
        <v>13126</v>
      </c>
      <c r="H92" s="570">
        <v>14.7</v>
      </c>
    </row>
    <row r="93" spans="1:8" s="5" customFormat="1" ht="12.75" x14ac:dyDescent="0.2">
      <c r="A93" s="392" t="s">
        <v>278</v>
      </c>
      <c r="B93" s="392" t="s">
        <v>279</v>
      </c>
      <c r="C93" s="390" t="s">
        <v>280</v>
      </c>
      <c r="D93" s="392" t="s">
        <v>280</v>
      </c>
      <c r="E93" s="377">
        <v>13001</v>
      </c>
      <c r="F93" s="392" t="s">
        <v>306</v>
      </c>
      <c r="G93" s="377">
        <v>13127</v>
      </c>
      <c r="H93" s="570">
        <v>18.21</v>
      </c>
    </row>
    <row r="94" spans="1:8" s="5" customFormat="1" ht="12.75" x14ac:dyDescent="0.2">
      <c r="A94" s="392" t="s">
        <v>278</v>
      </c>
      <c r="B94" s="392" t="s">
        <v>279</v>
      </c>
      <c r="C94" s="390" t="s">
        <v>280</v>
      </c>
      <c r="D94" s="392" t="s">
        <v>280</v>
      </c>
      <c r="E94" s="377">
        <v>13001</v>
      </c>
      <c r="F94" s="392" t="s">
        <v>307</v>
      </c>
      <c r="G94" s="377">
        <v>13128</v>
      </c>
      <c r="H94" s="570">
        <v>13.88</v>
      </c>
    </row>
    <row r="95" spans="1:8" s="5" customFormat="1" ht="12.75" x14ac:dyDescent="0.2">
      <c r="A95" s="392" t="s">
        <v>278</v>
      </c>
      <c r="B95" s="392" t="s">
        <v>279</v>
      </c>
      <c r="C95" s="390" t="s">
        <v>280</v>
      </c>
      <c r="D95" s="392" t="s">
        <v>280</v>
      </c>
      <c r="E95" s="377">
        <v>13001</v>
      </c>
      <c r="F95" s="392" t="s">
        <v>308</v>
      </c>
      <c r="G95" s="377">
        <v>13129</v>
      </c>
      <c r="H95" s="570">
        <v>11.18</v>
      </c>
    </row>
    <row r="96" spans="1:8" s="5" customFormat="1" ht="12.75" x14ac:dyDescent="0.2">
      <c r="A96" s="392" t="s">
        <v>278</v>
      </c>
      <c r="B96" s="392" t="s">
        <v>279</v>
      </c>
      <c r="C96" s="390" t="s">
        <v>280</v>
      </c>
      <c r="D96" s="392" t="s">
        <v>280</v>
      </c>
      <c r="E96" s="377">
        <v>13001</v>
      </c>
      <c r="F96" s="392" t="s">
        <v>309</v>
      </c>
      <c r="G96" s="377">
        <v>13130</v>
      </c>
      <c r="H96" s="570">
        <v>5.72</v>
      </c>
    </row>
    <row r="97" spans="1:8" s="5" customFormat="1" ht="12.75" x14ac:dyDescent="0.2">
      <c r="A97" s="392" t="s">
        <v>278</v>
      </c>
      <c r="B97" s="392" t="s">
        <v>279</v>
      </c>
      <c r="C97" s="390" t="s">
        <v>280</v>
      </c>
      <c r="D97" s="392" t="s">
        <v>280</v>
      </c>
      <c r="E97" s="377">
        <v>13001</v>
      </c>
      <c r="F97" s="392" t="s">
        <v>310</v>
      </c>
      <c r="G97" s="377">
        <v>13131</v>
      </c>
      <c r="H97" s="570">
        <v>19.23</v>
      </c>
    </row>
    <row r="98" spans="1:8" s="5" customFormat="1" ht="12.75" x14ac:dyDescent="0.2">
      <c r="A98" s="392" t="s">
        <v>278</v>
      </c>
      <c r="B98" s="392" t="s">
        <v>279</v>
      </c>
      <c r="C98" s="390" t="s">
        <v>280</v>
      </c>
      <c r="D98" s="392" t="s">
        <v>280</v>
      </c>
      <c r="E98" s="377">
        <v>13001</v>
      </c>
      <c r="F98" s="392" t="s">
        <v>311</v>
      </c>
      <c r="G98" s="377">
        <v>13132</v>
      </c>
      <c r="H98" s="570">
        <v>0.79</v>
      </c>
    </row>
    <row r="99" spans="1:8" s="5" customFormat="1" ht="12.75" x14ac:dyDescent="0.2">
      <c r="A99" s="392" t="s">
        <v>278</v>
      </c>
      <c r="B99" s="392" t="s">
        <v>312</v>
      </c>
      <c r="C99" s="390" t="s">
        <v>280</v>
      </c>
      <c r="D99" s="392" t="s">
        <v>280</v>
      </c>
      <c r="E99" s="377">
        <v>13001</v>
      </c>
      <c r="F99" s="392" t="s">
        <v>313</v>
      </c>
      <c r="G99" s="377">
        <v>13201</v>
      </c>
      <c r="H99" s="570">
        <v>9.34</v>
      </c>
    </row>
    <row r="100" spans="1:8" s="5" customFormat="1" ht="12.75" x14ac:dyDescent="0.2">
      <c r="A100" s="392" t="s">
        <v>278</v>
      </c>
      <c r="B100" s="392" t="s">
        <v>312</v>
      </c>
      <c r="C100" s="390" t="s">
        <v>280</v>
      </c>
      <c r="D100" s="392" t="s">
        <v>280</v>
      </c>
      <c r="E100" s="377">
        <v>13001</v>
      </c>
      <c r="F100" s="392" t="s">
        <v>314</v>
      </c>
      <c r="G100" s="377">
        <v>13202</v>
      </c>
      <c r="H100" s="570">
        <v>28.86</v>
      </c>
    </row>
    <row r="101" spans="1:8" s="5" customFormat="1" ht="12.75" x14ac:dyDescent="0.2">
      <c r="A101" s="392" t="s">
        <v>278</v>
      </c>
      <c r="B101" s="392" t="s">
        <v>312</v>
      </c>
      <c r="C101" s="390" t="s">
        <v>280</v>
      </c>
      <c r="D101" s="392" t="s">
        <v>280</v>
      </c>
      <c r="E101" s="377">
        <v>13001</v>
      </c>
      <c r="F101" s="392" t="s">
        <v>315</v>
      </c>
      <c r="G101" s="377">
        <v>13203</v>
      </c>
      <c r="H101" s="570">
        <v>28.96</v>
      </c>
    </row>
    <row r="102" spans="1:8" s="5" customFormat="1" ht="12.75" x14ac:dyDescent="0.2">
      <c r="A102" s="392" t="s">
        <v>278</v>
      </c>
      <c r="B102" s="392" t="s">
        <v>316</v>
      </c>
      <c r="C102" s="390" t="s">
        <v>280</v>
      </c>
      <c r="D102" s="392" t="s">
        <v>280</v>
      </c>
      <c r="E102" s="377">
        <v>13001</v>
      </c>
      <c r="F102" s="392" t="s">
        <v>317</v>
      </c>
      <c r="G102" s="377">
        <v>13301</v>
      </c>
      <c r="H102" s="570">
        <v>12.23</v>
      </c>
    </row>
    <row r="103" spans="1:8" s="5" customFormat="1" ht="12.75" x14ac:dyDescent="0.2">
      <c r="A103" s="392" t="s">
        <v>278</v>
      </c>
      <c r="B103" s="392" t="s">
        <v>316</v>
      </c>
      <c r="C103" s="390" t="s">
        <v>280</v>
      </c>
      <c r="D103" s="392" t="s">
        <v>280</v>
      </c>
      <c r="E103" s="377">
        <v>13001</v>
      </c>
      <c r="F103" s="392" t="s">
        <v>318</v>
      </c>
      <c r="G103" s="377">
        <v>13302</v>
      </c>
      <c r="H103" s="570">
        <v>16.68</v>
      </c>
    </row>
    <row r="104" spans="1:8" s="5" customFormat="1" ht="12.75" x14ac:dyDescent="0.2">
      <c r="A104" s="392" t="s">
        <v>278</v>
      </c>
      <c r="B104" s="392" t="s">
        <v>316</v>
      </c>
      <c r="C104" s="390" t="s">
        <v>280</v>
      </c>
      <c r="D104" s="392" t="s">
        <v>280</v>
      </c>
      <c r="E104" s="377">
        <v>13001</v>
      </c>
      <c r="F104" s="392" t="s">
        <v>319</v>
      </c>
      <c r="G104" s="377">
        <v>13303</v>
      </c>
      <c r="H104" s="570">
        <v>23.2</v>
      </c>
    </row>
    <row r="105" spans="1:8" s="5" customFormat="1" ht="12.75" x14ac:dyDescent="0.2">
      <c r="A105" s="392" t="s">
        <v>278</v>
      </c>
      <c r="B105" s="392" t="s">
        <v>320</v>
      </c>
      <c r="C105" s="390" t="s">
        <v>280</v>
      </c>
      <c r="D105" s="392" t="s">
        <v>280</v>
      </c>
      <c r="E105" s="377">
        <v>13001</v>
      </c>
      <c r="F105" s="392" t="s">
        <v>321</v>
      </c>
      <c r="G105" s="377">
        <v>13401</v>
      </c>
      <c r="H105" s="570">
        <v>12.73</v>
      </c>
    </row>
    <row r="106" spans="1:8" s="5" customFormat="1" ht="12.75" x14ac:dyDescent="0.2">
      <c r="A106" s="392" t="s">
        <v>278</v>
      </c>
      <c r="B106" s="392" t="s">
        <v>320</v>
      </c>
      <c r="C106" s="390" t="s">
        <v>280</v>
      </c>
      <c r="D106" s="392" t="s">
        <v>280</v>
      </c>
      <c r="E106" s="377">
        <v>13001</v>
      </c>
      <c r="F106" s="392" t="s">
        <v>322</v>
      </c>
      <c r="G106" s="377">
        <v>13402</v>
      </c>
      <c r="H106" s="570">
        <v>16.53</v>
      </c>
    </row>
    <row r="107" spans="1:8" s="5" customFormat="1" ht="12.75" x14ac:dyDescent="0.2">
      <c r="A107" s="392" t="s">
        <v>278</v>
      </c>
      <c r="B107" s="392" t="s">
        <v>320</v>
      </c>
      <c r="C107" s="390" t="s">
        <v>280</v>
      </c>
      <c r="D107" s="392" t="s">
        <v>280</v>
      </c>
      <c r="E107" s="377">
        <v>13001</v>
      </c>
      <c r="F107" s="392" t="s">
        <v>323</v>
      </c>
      <c r="G107" s="377">
        <v>13403</v>
      </c>
      <c r="H107" s="570">
        <v>22.44</v>
      </c>
    </row>
    <row r="108" spans="1:8" s="5" customFormat="1" ht="12.75" x14ac:dyDescent="0.2">
      <c r="A108" s="392" t="s">
        <v>278</v>
      </c>
      <c r="B108" s="392" t="s">
        <v>320</v>
      </c>
      <c r="C108" s="390" t="s">
        <v>280</v>
      </c>
      <c r="D108" s="392" t="s">
        <v>280</v>
      </c>
      <c r="E108" s="377">
        <v>13001</v>
      </c>
      <c r="F108" s="392" t="s">
        <v>324</v>
      </c>
      <c r="G108" s="377">
        <v>13404</v>
      </c>
      <c r="H108" s="570">
        <v>20.18</v>
      </c>
    </row>
    <row r="109" spans="1:8" s="5" customFormat="1" ht="12.75" x14ac:dyDescent="0.2">
      <c r="A109" s="392" t="s">
        <v>278</v>
      </c>
      <c r="B109" s="392" t="s">
        <v>325</v>
      </c>
      <c r="C109" s="390" t="s">
        <v>181</v>
      </c>
      <c r="D109" s="392" t="s">
        <v>325</v>
      </c>
      <c r="E109" s="377">
        <v>13501</v>
      </c>
      <c r="F109" s="193" t="s">
        <v>325</v>
      </c>
      <c r="G109" s="377">
        <v>13501</v>
      </c>
      <c r="H109" s="570">
        <v>16.13</v>
      </c>
    </row>
    <row r="110" spans="1:8" s="5" customFormat="1" ht="12.75" x14ac:dyDescent="0.2">
      <c r="A110" s="392" t="s">
        <v>278</v>
      </c>
      <c r="B110" s="392" t="s">
        <v>326</v>
      </c>
      <c r="C110" s="390" t="s">
        <v>280</v>
      </c>
      <c r="D110" s="392" t="s">
        <v>280</v>
      </c>
      <c r="E110" s="377">
        <v>13001</v>
      </c>
      <c r="F110" s="392" t="s">
        <v>326</v>
      </c>
      <c r="G110" s="377">
        <v>13601</v>
      </c>
      <c r="H110" s="570">
        <v>14.05</v>
      </c>
    </row>
    <row r="111" spans="1:8" s="5" customFormat="1" ht="12.75" x14ac:dyDescent="0.2">
      <c r="A111" s="392" t="s">
        <v>278</v>
      </c>
      <c r="B111" s="392" t="s">
        <v>326</v>
      </c>
      <c r="C111" s="390" t="s">
        <v>280</v>
      </c>
      <c r="D111" s="392" t="s">
        <v>280</v>
      </c>
      <c r="E111" s="377">
        <v>13001</v>
      </c>
      <c r="F111" s="392" t="s">
        <v>327</v>
      </c>
      <c r="G111" s="377">
        <v>13602</v>
      </c>
      <c r="H111" s="570">
        <v>24.1</v>
      </c>
    </row>
    <row r="112" spans="1:8" s="5" customFormat="1" ht="12.75" x14ac:dyDescent="0.2">
      <c r="A112" s="392" t="s">
        <v>278</v>
      </c>
      <c r="B112" s="392" t="s">
        <v>326</v>
      </c>
      <c r="C112" s="390" t="s">
        <v>280</v>
      </c>
      <c r="D112" s="392" t="s">
        <v>280</v>
      </c>
      <c r="E112" s="377">
        <v>13001</v>
      </c>
      <c r="F112" s="392" t="s">
        <v>328</v>
      </c>
      <c r="G112" s="377">
        <v>13603</v>
      </c>
      <c r="H112" s="570">
        <v>24.02</v>
      </c>
    </row>
    <row r="113" spans="1:8" s="5" customFormat="1" ht="12.75" x14ac:dyDescent="0.2">
      <c r="A113" s="392" t="s">
        <v>278</v>
      </c>
      <c r="B113" s="392" t="s">
        <v>326</v>
      </c>
      <c r="C113" s="390" t="s">
        <v>280</v>
      </c>
      <c r="D113" s="392" t="s">
        <v>280</v>
      </c>
      <c r="E113" s="377">
        <v>13001</v>
      </c>
      <c r="F113" s="392" t="s">
        <v>329</v>
      </c>
      <c r="G113" s="377">
        <v>13604</v>
      </c>
      <c r="H113" s="570">
        <v>17.43</v>
      </c>
    </row>
    <row r="114" spans="1:8" s="5" customFormat="1" ht="12.75" x14ac:dyDescent="0.2">
      <c r="A114" s="392" t="s">
        <v>278</v>
      </c>
      <c r="B114" s="392" t="s">
        <v>326</v>
      </c>
      <c r="C114" s="390" t="s">
        <v>280</v>
      </c>
      <c r="D114" s="392" t="s">
        <v>280</v>
      </c>
      <c r="E114" s="377">
        <v>13001</v>
      </c>
      <c r="F114" s="392" t="s">
        <v>330</v>
      </c>
      <c r="G114" s="377">
        <v>13605</v>
      </c>
      <c r="H114" s="570">
        <v>13.13</v>
      </c>
    </row>
    <row r="115" spans="1:8" s="5" customFormat="1" ht="12.75" x14ac:dyDescent="0.2">
      <c r="A115" s="392" t="s">
        <v>331</v>
      </c>
      <c r="B115" s="392" t="s">
        <v>332</v>
      </c>
      <c r="C115" s="390" t="s">
        <v>181</v>
      </c>
      <c r="D115" s="392" t="s">
        <v>332</v>
      </c>
      <c r="E115" s="377">
        <v>14101</v>
      </c>
      <c r="F115" s="392" t="s">
        <v>332</v>
      </c>
      <c r="G115" s="377">
        <v>14101</v>
      </c>
      <c r="H115" s="570">
        <v>15.57</v>
      </c>
    </row>
    <row r="116" spans="1:8" s="5" customFormat="1" ht="12.75" x14ac:dyDescent="0.2">
      <c r="A116" s="392" t="s">
        <v>333</v>
      </c>
      <c r="B116" s="392" t="s">
        <v>334</v>
      </c>
      <c r="C116" s="390" t="s">
        <v>181</v>
      </c>
      <c r="D116" s="392" t="s">
        <v>334</v>
      </c>
      <c r="E116" s="377">
        <v>15101</v>
      </c>
      <c r="F116" s="392" t="s">
        <v>334</v>
      </c>
      <c r="G116" s="377">
        <v>15101</v>
      </c>
      <c r="H116" s="570">
        <v>17.239999999999998</v>
      </c>
    </row>
    <row r="117" spans="1:8" s="5" customFormat="1" ht="12.75" x14ac:dyDescent="0.2">
      <c r="A117" s="392" t="s">
        <v>335</v>
      </c>
      <c r="B117" s="349" t="s">
        <v>336</v>
      </c>
      <c r="C117" s="390" t="s">
        <v>181</v>
      </c>
      <c r="D117" s="392" t="s">
        <v>337</v>
      </c>
      <c r="E117" s="377">
        <v>16101</v>
      </c>
      <c r="F117" s="392" t="s">
        <v>338</v>
      </c>
      <c r="G117" s="377">
        <v>16101</v>
      </c>
      <c r="H117" s="570">
        <v>11.53</v>
      </c>
    </row>
    <row r="118" spans="1:8" s="5" customFormat="1" ht="12.75" x14ac:dyDescent="0.2">
      <c r="A118" s="392" t="s">
        <v>335</v>
      </c>
      <c r="B118" s="349" t="s">
        <v>336</v>
      </c>
      <c r="C118" s="390" t="s">
        <v>181</v>
      </c>
      <c r="D118" s="392" t="s">
        <v>337</v>
      </c>
      <c r="E118" s="377">
        <v>16101</v>
      </c>
      <c r="F118" s="392" t="s">
        <v>339</v>
      </c>
      <c r="G118" s="377">
        <v>16103</v>
      </c>
      <c r="H118" s="570">
        <v>13.56</v>
      </c>
    </row>
    <row r="119" spans="1:8" s="5" customFormat="1" ht="12.75" x14ac:dyDescent="0.2">
      <c r="A119" s="392" t="s">
        <v>335</v>
      </c>
      <c r="B119" s="349" t="s">
        <v>340</v>
      </c>
      <c r="C119" s="390" t="s">
        <v>181</v>
      </c>
      <c r="D119" s="387" t="s">
        <v>341</v>
      </c>
      <c r="E119" s="377">
        <v>16301</v>
      </c>
      <c r="F119" s="387" t="s">
        <v>341</v>
      </c>
      <c r="G119" s="377">
        <v>16301</v>
      </c>
      <c r="H119" s="570">
        <v>16.64</v>
      </c>
    </row>
  </sheetData>
  <mergeCells count="1">
    <mergeCell ref="B1:H1"/>
  </mergeCells>
  <hyperlinks>
    <hyperlink ref="I1" location="INDICE!A1" display="INDICE" xr:uid="{00000000-0004-0000-0700-000000000000}"/>
    <hyperlink ref="I2" location="Matriz_Estadisticas!A1" display="ESTADÍSTICAS" xr:uid="{00000000-0004-0000-0700-000001000000}"/>
  </hyperlinks>
  <pageMargins left="0.7" right="0.7" top="0.75" bottom="0.75" header="0.3" footer="0.3"/>
  <pageSetup orientation="portrait" horizontalDpi="4294967293" verticalDpi="4294967293" r:id="rId1"/>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F00-000000000000}">
  <sheetPr>
    <pageSetUpPr fitToPage="1"/>
  </sheetPr>
  <dimension ref="A1:C37"/>
  <sheetViews>
    <sheetView zoomScaleNormal="100" workbookViewId="0"/>
  </sheetViews>
  <sheetFormatPr baseColWidth="10" defaultColWidth="96.42578125" defaultRowHeight="12.75" x14ac:dyDescent="0.25"/>
  <cols>
    <col min="1" max="1" width="44.42578125" style="10" bestFit="1" customWidth="1"/>
    <col min="2" max="2" width="100.7109375" style="10" customWidth="1"/>
    <col min="3" max="3" width="7" style="10" bestFit="1" customWidth="1"/>
    <col min="4" max="16384" width="96.42578125" style="10"/>
  </cols>
  <sheetData>
    <row r="1" spans="1:3" ht="15" x14ac:dyDescent="0.25">
      <c r="A1" s="679" t="s">
        <v>401</v>
      </c>
      <c r="B1" s="679" t="s">
        <v>402</v>
      </c>
      <c r="C1" s="6" t="s">
        <v>144</v>
      </c>
    </row>
    <row r="2" spans="1:3" ht="15" customHeight="1" x14ac:dyDescent="0.25">
      <c r="A2" s="415" t="s">
        <v>8</v>
      </c>
      <c r="B2" s="220" t="s">
        <v>115</v>
      </c>
    </row>
    <row r="3" spans="1:3" ht="15" customHeight="1" x14ac:dyDescent="0.25">
      <c r="A3" s="415" t="s">
        <v>6</v>
      </c>
      <c r="B3" s="220" t="s">
        <v>113</v>
      </c>
    </row>
    <row r="4" spans="1:3" ht="15" customHeight="1" x14ac:dyDescent="0.25">
      <c r="A4" s="415" t="s">
        <v>370</v>
      </c>
      <c r="B4" s="220" t="s">
        <v>114</v>
      </c>
    </row>
    <row r="5" spans="1:3" ht="15" customHeight="1" x14ac:dyDescent="0.25">
      <c r="A5" s="415" t="s">
        <v>11</v>
      </c>
      <c r="B5" s="220" t="s">
        <v>1243</v>
      </c>
    </row>
    <row r="6" spans="1:3" ht="15" customHeight="1" x14ac:dyDescent="0.25">
      <c r="A6" s="415" t="s">
        <v>145</v>
      </c>
      <c r="B6" s="220" t="s">
        <v>451</v>
      </c>
    </row>
    <row r="7" spans="1:3" ht="15" customHeight="1" x14ac:dyDescent="0.25">
      <c r="A7" s="415" t="s">
        <v>9</v>
      </c>
      <c r="B7" s="220" t="s">
        <v>1244</v>
      </c>
    </row>
    <row r="8" spans="1:3" ht="15" customHeight="1" x14ac:dyDescent="0.25">
      <c r="A8" s="415" t="s">
        <v>371</v>
      </c>
      <c r="B8" s="646">
        <v>2018</v>
      </c>
    </row>
    <row r="9" spans="1:3" ht="15" customHeight="1" x14ac:dyDescent="0.25">
      <c r="A9" s="415" t="s">
        <v>372</v>
      </c>
      <c r="B9" s="220" t="s">
        <v>453</v>
      </c>
    </row>
    <row r="10" spans="1:3" ht="63.75" x14ac:dyDescent="0.25">
      <c r="A10" s="209" t="s">
        <v>373</v>
      </c>
      <c r="B10" s="220" t="s">
        <v>1245</v>
      </c>
    </row>
    <row r="11" spans="1:3" ht="15" customHeight="1" x14ac:dyDescent="0.25">
      <c r="A11" s="415" t="s">
        <v>374</v>
      </c>
      <c r="B11" s="220" t="s">
        <v>455</v>
      </c>
    </row>
    <row r="12" spans="1:3" ht="15" customHeight="1" x14ac:dyDescent="0.25">
      <c r="A12" s="415" t="s">
        <v>375</v>
      </c>
      <c r="B12" s="220" t="s">
        <v>527</v>
      </c>
    </row>
    <row r="13" spans="1:3" ht="15" customHeight="1" x14ac:dyDescent="0.25">
      <c r="A13" s="415" t="s">
        <v>376</v>
      </c>
      <c r="B13" s="220" t="s">
        <v>527</v>
      </c>
    </row>
    <row r="14" spans="1:3" ht="15" customHeight="1" x14ac:dyDescent="0.25">
      <c r="A14" s="415" t="s">
        <v>146</v>
      </c>
      <c r="B14" s="220" t="s">
        <v>458</v>
      </c>
    </row>
    <row r="15" spans="1:3" ht="15" customHeight="1" x14ac:dyDescent="0.25">
      <c r="A15" s="415" t="s">
        <v>377</v>
      </c>
      <c r="B15" s="221">
        <v>43286</v>
      </c>
    </row>
    <row r="16" spans="1:3" ht="15" customHeight="1" x14ac:dyDescent="0.2">
      <c r="A16" s="415" t="s">
        <v>378</v>
      </c>
      <c r="B16" s="275">
        <v>43667</v>
      </c>
    </row>
    <row r="17" spans="1:2" ht="15" customHeight="1" x14ac:dyDescent="0.25">
      <c r="A17" s="415" t="s">
        <v>379</v>
      </c>
      <c r="B17" s="337" t="s">
        <v>412</v>
      </c>
    </row>
    <row r="18" spans="1:2" ht="15" customHeight="1" x14ac:dyDescent="0.25">
      <c r="A18" s="415" t="s">
        <v>380</v>
      </c>
      <c r="B18" s="220" t="s">
        <v>1246</v>
      </c>
    </row>
    <row r="19" spans="1:2" ht="15" customHeight="1" x14ac:dyDescent="0.25">
      <c r="A19" s="415" t="s">
        <v>381</v>
      </c>
      <c r="B19" s="375" t="s">
        <v>1188</v>
      </c>
    </row>
    <row r="20" spans="1:2" ht="15" customHeight="1" x14ac:dyDescent="0.25">
      <c r="A20" s="415" t="s">
        <v>382</v>
      </c>
      <c r="B20" s="435" t="s">
        <v>462</v>
      </c>
    </row>
    <row r="21" spans="1:2" ht="15" customHeight="1" x14ac:dyDescent="0.25">
      <c r="A21" s="415" t="s">
        <v>385</v>
      </c>
      <c r="B21" s="220" t="s">
        <v>1247</v>
      </c>
    </row>
    <row r="22" spans="1:2" ht="15" customHeight="1" x14ac:dyDescent="0.25">
      <c r="A22" s="415" t="s">
        <v>386</v>
      </c>
      <c r="B22" s="220" t="s">
        <v>1248</v>
      </c>
    </row>
    <row r="23" spans="1:2" ht="15" customHeight="1" x14ac:dyDescent="0.25">
      <c r="A23" s="415" t="s">
        <v>418</v>
      </c>
      <c r="B23" s="634" t="s">
        <v>1249</v>
      </c>
    </row>
    <row r="24" spans="1:2" ht="15" customHeight="1" x14ac:dyDescent="0.25">
      <c r="A24" s="415" t="s">
        <v>387</v>
      </c>
      <c r="B24" s="646">
        <v>2018</v>
      </c>
    </row>
    <row r="25" spans="1:2" ht="15" customHeight="1" x14ac:dyDescent="0.25">
      <c r="A25" s="415" t="s">
        <v>388</v>
      </c>
      <c r="B25" s="220" t="s">
        <v>453</v>
      </c>
    </row>
    <row r="26" spans="1:2" ht="15" customHeight="1" x14ac:dyDescent="0.25">
      <c r="A26" s="415" t="s">
        <v>389</v>
      </c>
      <c r="B26" s="220" t="s">
        <v>1250</v>
      </c>
    </row>
    <row r="27" spans="1:2" ht="15" customHeight="1" x14ac:dyDescent="0.25">
      <c r="A27" s="415" t="s">
        <v>390</v>
      </c>
      <c r="B27" s="220" t="s">
        <v>1251</v>
      </c>
    </row>
    <row r="28" spans="1:2" ht="15" customHeight="1" x14ac:dyDescent="0.25">
      <c r="A28" s="432" t="s">
        <v>422</v>
      </c>
      <c r="B28" s="634" t="s">
        <v>1249</v>
      </c>
    </row>
    <row r="29" spans="1:2" ht="15" customHeight="1" x14ac:dyDescent="0.25">
      <c r="A29" s="432" t="s">
        <v>391</v>
      </c>
      <c r="B29" s="646">
        <v>2018</v>
      </c>
    </row>
    <row r="30" spans="1:2" ht="15" customHeight="1" x14ac:dyDescent="0.25">
      <c r="A30" s="432" t="s">
        <v>392</v>
      </c>
      <c r="B30" s="220" t="s">
        <v>453</v>
      </c>
    </row>
    <row r="31" spans="1:2" ht="15" customHeight="1" x14ac:dyDescent="0.25">
      <c r="A31" s="432" t="s">
        <v>393</v>
      </c>
      <c r="B31" s="220"/>
    </row>
    <row r="32" spans="1:2" ht="15" customHeight="1" x14ac:dyDescent="0.25">
      <c r="A32" s="432" t="s">
        <v>394</v>
      </c>
      <c r="B32" s="220"/>
    </row>
    <row r="33" spans="1:2" ht="15" customHeight="1" x14ac:dyDescent="0.25">
      <c r="A33" s="432" t="s">
        <v>423</v>
      </c>
      <c r="B33" s="400"/>
    </row>
    <row r="34" spans="1:2" ht="15" customHeight="1" x14ac:dyDescent="0.25">
      <c r="A34" s="432" t="s">
        <v>395</v>
      </c>
      <c r="B34" s="400"/>
    </row>
    <row r="35" spans="1:2" ht="15" customHeight="1" x14ac:dyDescent="0.25">
      <c r="A35" s="432" t="s">
        <v>396</v>
      </c>
      <c r="B35" s="400"/>
    </row>
    <row r="36" spans="1:2" ht="15" customHeight="1" x14ac:dyDescent="0.25">
      <c r="A36" s="432" t="s">
        <v>383</v>
      </c>
      <c r="B36" s="400" t="s">
        <v>558</v>
      </c>
    </row>
    <row r="37" spans="1:2" ht="15" customHeight="1" x14ac:dyDescent="0.25">
      <c r="A37" s="432" t="s">
        <v>384</v>
      </c>
      <c r="B37" s="400" t="s">
        <v>468</v>
      </c>
    </row>
  </sheetData>
  <hyperlinks>
    <hyperlink ref="C1" location="INDICE!A1" display="INDICE" xr:uid="{00000000-0004-0000-4F00-000000000000}"/>
  </hyperlinks>
  <pageMargins left="0.7" right="0.7" top="0.75" bottom="0.75" header="0.3" footer="0.3"/>
  <pageSetup scale="71" fitToHeight="0" orientation="portrait" horizontalDpi="4294967293" verticalDpi="4294967293" r:id="rId1"/>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000-000000000000}">
  <dimension ref="A1:L119"/>
  <sheetViews>
    <sheetView topLeftCell="B1" zoomScaleNormal="100" workbookViewId="0">
      <pane ySplit="2" topLeftCell="A3" activePane="bottomLeft" state="frozen"/>
      <selection activeCell="A16" sqref="A16"/>
      <selection pane="bottomLeft" activeCell="J3" sqref="J3"/>
    </sheetView>
  </sheetViews>
  <sheetFormatPr baseColWidth="10" defaultColWidth="11.42578125" defaultRowHeight="15" x14ac:dyDescent="0.25"/>
  <cols>
    <col min="1" max="1" width="17.28515625" bestFit="1" customWidth="1"/>
    <col min="2" max="2" width="22.140625" style="402" bestFit="1" customWidth="1"/>
    <col min="3" max="3" width="16.140625" style="402" bestFit="1" customWidth="1"/>
    <col min="4" max="4" width="38.5703125" bestFit="1" customWidth="1"/>
    <col min="5" max="5" width="11.5703125" bestFit="1" customWidth="1"/>
    <col min="6" max="6" width="19" bestFit="1" customWidth="1"/>
    <col min="7" max="7" width="6" bestFit="1" customWidth="1"/>
    <col min="8" max="8" width="54.7109375" style="216" customWidth="1"/>
    <col min="9" max="9" width="39" style="216" bestFit="1" customWidth="1"/>
    <col min="10" max="10" width="54.7109375" customWidth="1"/>
    <col min="11" max="11" width="19.140625" bestFit="1" customWidth="1"/>
    <col min="12" max="12" width="13.140625" bestFit="1" customWidth="1"/>
  </cols>
  <sheetData>
    <row r="1" spans="1:12" x14ac:dyDescent="0.25">
      <c r="A1" s="135" t="s">
        <v>115</v>
      </c>
      <c r="B1" s="734" t="s">
        <v>1243</v>
      </c>
      <c r="C1" s="735"/>
      <c r="D1" s="735"/>
      <c r="E1" s="735"/>
      <c r="F1" s="735"/>
      <c r="G1" s="735"/>
      <c r="H1" s="735"/>
      <c r="I1" s="735"/>
      <c r="J1" s="736"/>
      <c r="K1" s="680" t="s">
        <v>1252</v>
      </c>
      <c r="L1" s="6" t="s">
        <v>144</v>
      </c>
    </row>
    <row r="2" spans="1:12" s="265" customFormat="1" ht="30" x14ac:dyDescent="0.25">
      <c r="A2" s="649" t="s">
        <v>174</v>
      </c>
      <c r="B2" s="649" t="s">
        <v>175</v>
      </c>
      <c r="C2" s="649" t="s">
        <v>176</v>
      </c>
      <c r="D2" s="649" t="s">
        <v>177</v>
      </c>
      <c r="E2" s="649" t="s">
        <v>178</v>
      </c>
      <c r="F2" s="649" t="s">
        <v>14</v>
      </c>
      <c r="G2" s="649" t="s">
        <v>470</v>
      </c>
      <c r="H2" s="649" t="s">
        <v>1253</v>
      </c>
      <c r="I2" s="649" t="s">
        <v>1254</v>
      </c>
      <c r="J2" s="649" t="s">
        <v>1255</v>
      </c>
      <c r="K2" s="549">
        <v>30</v>
      </c>
      <c r="L2" s="98" t="s">
        <v>432</v>
      </c>
    </row>
    <row r="3" spans="1:12" s="5" customFormat="1" ht="12.75" x14ac:dyDescent="0.2">
      <c r="A3" s="392" t="s">
        <v>179</v>
      </c>
      <c r="B3" s="392" t="s">
        <v>180</v>
      </c>
      <c r="C3" s="390" t="s">
        <v>181</v>
      </c>
      <c r="D3" s="392" t="s">
        <v>182</v>
      </c>
      <c r="E3" s="377">
        <v>1001</v>
      </c>
      <c r="F3" s="392" t="s">
        <v>180</v>
      </c>
      <c r="G3" s="377">
        <v>1101</v>
      </c>
      <c r="H3" s="377">
        <v>42876463</v>
      </c>
      <c r="I3" s="377">
        <v>3591126</v>
      </c>
      <c r="J3" s="377">
        <v>8.3800000000000008</v>
      </c>
    </row>
    <row r="4" spans="1:12" s="5" customFormat="1" ht="12.75" x14ac:dyDescent="0.2">
      <c r="A4" s="392" t="s">
        <v>179</v>
      </c>
      <c r="B4" s="392" t="s">
        <v>180</v>
      </c>
      <c r="C4" s="390" t="s">
        <v>181</v>
      </c>
      <c r="D4" s="392" t="s">
        <v>182</v>
      </c>
      <c r="E4" s="377">
        <v>1001</v>
      </c>
      <c r="F4" s="392" t="s">
        <v>183</v>
      </c>
      <c r="G4" s="377">
        <v>1107</v>
      </c>
      <c r="H4" s="377">
        <v>13007497</v>
      </c>
      <c r="I4" s="377">
        <v>7204190</v>
      </c>
      <c r="J4" s="377">
        <v>55.38</v>
      </c>
    </row>
    <row r="5" spans="1:12" s="5" customFormat="1" ht="12.75" x14ac:dyDescent="0.2">
      <c r="A5" s="392" t="s">
        <v>184</v>
      </c>
      <c r="B5" s="392" t="s">
        <v>184</v>
      </c>
      <c r="C5" s="390" t="s">
        <v>181</v>
      </c>
      <c r="D5" s="392" t="s">
        <v>184</v>
      </c>
      <c r="E5" s="377">
        <v>2101</v>
      </c>
      <c r="F5" s="392" t="s">
        <v>184</v>
      </c>
      <c r="G5" s="377">
        <v>2101</v>
      </c>
      <c r="H5" s="377">
        <v>59905197</v>
      </c>
      <c r="I5" s="377">
        <v>8461147</v>
      </c>
      <c r="J5" s="377">
        <v>14.12</v>
      </c>
    </row>
    <row r="6" spans="1:12" s="5" customFormat="1" ht="12.75" x14ac:dyDescent="0.2">
      <c r="A6" s="392" t="s">
        <v>184</v>
      </c>
      <c r="B6" s="392" t="s">
        <v>185</v>
      </c>
      <c r="C6" s="390" t="s">
        <v>181</v>
      </c>
      <c r="D6" s="392" t="s">
        <v>186</v>
      </c>
      <c r="E6" s="377">
        <v>2201</v>
      </c>
      <c r="F6" s="392" t="s">
        <v>186</v>
      </c>
      <c r="G6" s="377">
        <v>2201</v>
      </c>
      <c r="H6" s="377">
        <v>25210372</v>
      </c>
      <c r="I6" s="377">
        <v>5245268</v>
      </c>
      <c r="J6" s="377">
        <v>20.81</v>
      </c>
    </row>
    <row r="7" spans="1:12" s="5" customFormat="1" ht="12.75" x14ac:dyDescent="0.2">
      <c r="A7" s="392" t="s">
        <v>187</v>
      </c>
      <c r="B7" s="392" t="s">
        <v>188</v>
      </c>
      <c r="C7" s="390" t="s">
        <v>181</v>
      </c>
      <c r="D7" s="392" t="s">
        <v>189</v>
      </c>
      <c r="E7" s="377">
        <v>3001</v>
      </c>
      <c r="F7" s="392" t="s">
        <v>188</v>
      </c>
      <c r="G7" s="377">
        <v>3101</v>
      </c>
      <c r="H7" s="377">
        <v>30816538</v>
      </c>
      <c r="I7" s="377">
        <v>8518467</v>
      </c>
      <c r="J7" s="377">
        <v>27.64</v>
      </c>
    </row>
    <row r="8" spans="1:12" s="5" customFormat="1" ht="12.75" x14ac:dyDescent="0.2">
      <c r="A8" s="392" t="s">
        <v>187</v>
      </c>
      <c r="B8" s="392" t="s">
        <v>188</v>
      </c>
      <c r="C8" s="390" t="s">
        <v>181</v>
      </c>
      <c r="D8" s="392" t="s">
        <v>189</v>
      </c>
      <c r="E8" s="377">
        <v>3001</v>
      </c>
      <c r="F8" s="392" t="s">
        <v>190</v>
      </c>
      <c r="G8" s="377">
        <v>3103</v>
      </c>
      <c r="H8" s="377">
        <v>5767681</v>
      </c>
      <c r="I8" s="377">
        <v>1407466</v>
      </c>
      <c r="J8" s="377">
        <v>24.4</v>
      </c>
    </row>
    <row r="9" spans="1:12" s="5" customFormat="1" ht="12.75" x14ac:dyDescent="0.2">
      <c r="A9" s="392" t="s">
        <v>187</v>
      </c>
      <c r="B9" s="387" t="s">
        <v>191</v>
      </c>
      <c r="C9" s="390" t="s">
        <v>181</v>
      </c>
      <c r="D9" s="387" t="s">
        <v>192</v>
      </c>
      <c r="E9" s="377">
        <v>3301</v>
      </c>
      <c r="F9" s="387" t="s">
        <v>192</v>
      </c>
      <c r="G9" s="377">
        <v>3301</v>
      </c>
      <c r="H9" s="377">
        <v>8300542</v>
      </c>
      <c r="I9" s="377">
        <v>4387953</v>
      </c>
      <c r="J9" s="377">
        <v>52.86</v>
      </c>
    </row>
    <row r="10" spans="1:12" s="5" customFormat="1" ht="12.75" x14ac:dyDescent="0.2">
      <c r="A10" s="392" t="s">
        <v>193</v>
      </c>
      <c r="B10" s="392" t="s">
        <v>194</v>
      </c>
      <c r="C10" s="390" t="s">
        <v>181</v>
      </c>
      <c r="D10" s="392" t="s">
        <v>195</v>
      </c>
      <c r="E10" s="377">
        <v>4001</v>
      </c>
      <c r="F10" s="392" t="s">
        <v>196</v>
      </c>
      <c r="G10" s="377">
        <v>4101</v>
      </c>
      <c r="H10" s="377">
        <v>40018137</v>
      </c>
      <c r="I10" s="377">
        <v>10117840</v>
      </c>
      <c r="J10" s="377">
        <v>25.28</v>
      </c>
    </row>
    <row r="11" spans="1:12" s="5" customFormat="1" ht="12.75" x14ac:dyDescent="0.2">
      <c r="A11" s="392" t="s">
        <v>193</v>
      </c>
      <c r="B11" s="392" t="s">
        <v>194</v>
      </c>
      <c r="C11" s="390" t="s">
        <v>181</v>
      </c>
      <c r="D11" s="392" t="s">
        <v>195</v>
      </c>
      <c r="E11" s="377">
        <v>4001</v>
      </c>
      <c r="F11" s="392" t="s">
        <v>193</v>
      </c>
      <c r="G11" s="377">
        <v>4102</v>
      </c>
      <c r="H11" s="377">
        <v>39780910</v>
      </c>
      <c r="I11" s="377">
        <v>15245455</v>
      </c>
      <c r="J11" s="377">
        <v>38.32</v>
      </c>
    </row>
    <row r="12" spans="1:12" s="5" customFormat="1" ht="12.75" x14ac:dyDescent="0.2">
      <c r="A12" s="392" t="s">
        <v>193</v>
      </c>
      <c r="B12" s="392" t="s">
        <v>197</v>
      </c>
      <c r="C12" s="390" t="s">
        <v>181</v>
      </c>
      <c r="D12" s="392" t="s">
        <v>198</v>
      </c>
      <c r="E12" s="377">
        <v>4301</v>
      </c>
      <c r="F12" s="193" t="s">
        <v>198</v>
      </c>
      <c r="G12" s="377">
        <v>4301</v>
      </c>
      <c r="H12" s="377">
        <v>20481688</v>
      </c>
      <c r="I12" s="377">
        <v>12503907</v>
      </c>
      <c r="J12" s="377">
        <v>61.05</v>
      </c>
    </row>
    <row r="13" spans="1:12" s="5" customFormat="1" ht="12.75" x14ac:dyDescent="0.2">
      <c r="A13" s="392" t="s">
        <v>199</v>
      </c>
      <c r="B13" s="392" t="s">
        <v>199</v>
      </c>
      <c r="C13" s="390" t="s">
        <v>200</v>
      </c>
      <c r="D13" s="392" t="s">
        <v>200</v>
      </c>
      <c r="E13" s="377">
        <v>5001</v>
      </c>
      <c r="F13" s="392" t="s">
        <v>199</v>
      </c>
      <c r="G13" s="377">
        <v>5101</v>
      </c>
      <c r="H13" s="377">
        <v>48753049</v>
      </c>
      <c r="I13" s="377">
        <v>17361696</v>
      </c>
      <c r="J13" s="377">
        <v>35.61</v>
      </c>
    </row>
    <row r="14" spans="1:12" s="5" customFormat="1" ht="12.75" x14ac:dyDescent="0.2">
      <c r="A14" s="392" t="s">
        <v>199</v>
      </c>
      <c r="B14" s="392" t="s">
        <v>199</v>
      </c>
      <c r="C14" s="390" t="s">
        <v>200</v>
      </c>
      <c r="D14" s="392" t="s">
        <v>200</v>
      </c>
      <c r="E14" s="377">
        <v>5001</v>
      </c>
      <c r="F14" s="392" t="s">
        <v>201</v>
      </c>
      <c r="G14" s="377">
        <v>5102</v>
      </c>
      <c r="H14" s="377">
        <v>7533879</v>
      </c>
      <c r="I14" s="377">
        <v>1529085</v>
      </c>
      <c r="J14" s="377">
        <v>20.3</v>
      </c>
    </row>
    <row r="15" spans="1:12" s="5" customFormat="1" ht="12.75" x14ac:dyDescent="0.2">
      <c r="A15" s="392" t="s">
        <v>199</v>
      </c>
      <c r="B15" s="392" t="s">
        <v>199</v>
      </c>
      <c r="C15" s="390" t="s">
        <v>200</v>
      </c>
      <c r="D15" s="392" t="s">
        <v>200</v>
      </c>
      <c r="E15" s="377">
        <v>5001</v>
      </c>
      <c r="F15" s="392" t="s">
        <v>202</v>
      </c>
      <c r="G15" s="377">
        <v>5103</v>
      </c>
      <c r="H15" s="377">
        <v>12010107</v>
      </c>
      <c r="I15" s="377">
        <v>1537887</v>
      </c>
      <c r="J15" s="377">
        <v>12.8</v>
      </c>
    </row>
    <row r="16" spans="1:12" s="5" customFormat="1" ht="12.75" x14ac:dyDescent="0.2">
      <c r="A16" s="392" t="s">
        <v>199</v>
      </c>
      <c r="B16" s="392" t="s">
        <v>199</v>
      </c>
      <c r="C16" s="390" t="s">
        <v>200</v>
      </c>
      <c r="D16" s="392" t="s">
        <v>200</v>
      </c>
      <c r="E16" s="377">
        <v>5001</v>
      </c>
      <c r="F16" s="392" t="s">
        <v>203</v>
      </c>
      <c r="G16" s="377">
        <v>5105</v>
      </c>
      <c r="H16" s="377">
        <v>7236577</v>
      </c>
      <c r="I16" s="377">
        <v>1685808</v>
      </c>
      <c r="J16" s="377">
        <v>23.3</v>
      </c>
    </row>
    <row r="17" spans="1:10" s="5" customFormat="1" ht="12.75" x14ac:dyDescent="0.2">
      <c r="A17" s="392" t="s">
        <v>199</v>
      </c>
      <c r="B17" s="392" t="s">
        <v>199</v>
      </c>
      <c r="C17" s="390" t="s">
        <v>200</v>
      </c>
      <c r="D17" s="392" t="s">
        <v>200</v>
      </c>
      <c r="E17" s="377">
        <v>5001</v>
      </c>
      <c r="F17" s="392" t="s">
        <v>204</v>
      </c>
      <c r="G17" s="377">
        <v>5107</v>
      </c>
      <c r="H17" s="377">
        <v>11505468</v>
      </c>
      <c r="I17" s="377">
        <v>7314672</v>
      </c>
      <c r="J17" s="377">
        <v>63.58</v>
      </c>
    </row>
    <row r="18" spans="1:10" s="5" customFormat="1" ht="12.75" x14ac:dyDescent="0.2">
      <c r="A18" s="392" t="s">
        <v>199</v>
      </c>
      <c r="B18" s="392" t="s">
        <v>199</v>
      </c>
      <c r="C18" s="390" t="s">
        <v>200</v>
      </c>
      <c r="D18" s="392" t="s">
        <v>200</v>
      </c>
      <c r="E18" s="377">
        <v>5001</v>
      </c>
      <c r="F18" s="392" t="s">
        <v>205</v>
      </c>
      <c r="G18" s="377">
        <v>5109</v>
      </c>
      <c r="H18" s="377">
        <v>93592337</v>
      </c>
      <c r="I18" s="377">
        <v>7141222</v>
      </c>
      <c r="J18" s="377">
        <v>7.63</v>
      </c>
    </row>
    <row r="19" spans="1:10" s="5" customFormat="1" ht="12.75" x14ac:dyDescent="0.2">
      <c r="A19" s="392" t="s">
        <v>199</v>
      </c>
      <c r="B19" s="387" t="s">
        <v>206</v>
      </c>
      <c r="C19" s="390" t="s">
        <v>181</v>
      </c>
      <c r="D19" s="387" t="s">
        <v>207</v>
      </c>
      <c r="E19" s="377">
        <v>5301</v>
      </c>
      <c r="F19" s="194" t="s">
        <v>206</v>
      </c>
      <c r="G19" s="377">
        <v>5301</v>
      </c>
      <c r="H19" s="377">
        <v>11539865</v>
      </c>
      <c r="I19" s="377">
        <v>5597237</v>
      </c>
      <c r="J19" s="377">
        <v>48.5</v>
      </c>
    </row>
    <row r="20" spans="1:10" s="5" customFormat="1" ht="12.75" x14ac:dyDescent="0.2">
      <c r="A20" s="392" t="s">
        <v>199</v>
      </c>
      <c r="B20" s="387" t="s">
        <v>206</v>
      </c>
      <c r="C20" s="390" t="s">
        <v>181</v>
      </c>
      <c r="D20" s="387" t="s">
        <v>207</v>
      </c>
      <c r="E20" s="377">
        <v>5301</v>
      </c>
      <c r="F20" s="194" t="s">
        <v>208</v>
      </c>
      <c r="G20" s="377">
        <v>5304</v>
      </c>
      <c r="H20" s="377">
        <v>3223163</v>
      </c>
      <c r="I20" s="377">
        <v>1902477</v>
      </c>
      <c r="J20" s="377">
        <v>59.03</v>
      </c>
    </row>
    <row r="21" spans="1:10" s="5" customFormat="1" ht="12.75" x14ac:dyDescent="0.2">
      <c r="A21" s="392" t="s">
        <v>199</v>
      </c>
      <c r="B21" s="387" t="s">
        <v>209</v>
      </c>
      <c r="C21" s="390" t="s">
        <v>181</v>
      </c>
      <c r="D21" s="387" t="s">
        <v>210</v>
      </c>
      <c r="E21" s="377">
        <v>5501</v>
      </c>
      <c r="F21" s="194" t="s">
        <v>209</v>
      </c>
      <c r="G21" s="377">
        <v>5501</v>
      </c>
      <c r="H21" s="377">
        <v>14142845</v>
      </c>
      <c r="I21" s="377">
        <v>6742877</v>
      </c>
      <c r="J21" s="377">
        <v>47.68</v>
      </c>
    </row>
    <row r="22" spans="1:10" s="5" customFormat="1" ht="12.75" x14ac:dyDescent="0.2">
      <c r="A22" s="392" t="s">
        <v>199</v>
      </c>
      <c r="B22" s="387" t="s">
        <v>209</v>
      </c>
      <c r="C22" s="390" t="s">
        <v>181</v>
      </c>
      <c r="D22" s="387" t="s">
        <v>210</v>
      </c>
      <c r="E22" s="377">
        <v>5501</v>
      </c>
      <c r="F22" s="194" t="s">
        <v>211</v>
      </c>
      <c r="G22" s="377">
        <v>5502</v>
      </c>
      <c r="H22" s="377">
        <v>8193182</v>
      </c>
      <c r="I22" s="377">
        <v>4303857</v>
      </c>
      <c r="J22" s="377">
        <v>52.53</v>
      </c>
    </row>
    <row r="23" spans="1:10" s="5" customFormat="1" ht="12.75" x14ac:dyDescent="0.2">
      <c r="A23" s="392" t="s">
        <v>199</v>
      </c>
      <c r="B23" s="387" t="s">
        <v>209</v>
      </c>
      <c r="C23" s="390" t="s">
        <v>181</v>
      </c>
      <c r="D23" s="387" t="s">
        <v>210</v>
      </c>
      <c r="E23" s="377">
        <v>5501</v>
      </c>
      <c r="F23" s="194" t="s">
        <v>212</v>
      </c>
      <c r="G23" s="377">
        <v>5503</v>
      </c>
      <c r="H23" s="377">
        <v>3779215</v>
      </c>
      <c r="I23" s="377">
        <v>1837623</v>
      </c>
      <c r="J23" s="377">
        <v>48.62</v>
      </c>
    </row>
    <row r="24" spans="1:10" s="5" customFormat="1" ht="12.75" x14ac:dyDescent="0.2">
      <c r="A24" s="392" t="s">
        <v>199</v>
      </c>
      <c r="B24" s="387" t="s">
        <v>209</v>
      </c>
      <c r="C24" s="390" t="s">
        <v>181</v>
      </c>
      <c r="D24" s="387" t="s">
        <v>210</v>
      </c>
      <c r="E24" s="377">
        <v>5501</v>
      </c>
      <c r="F24" s="194" t="s">
        <v>213</v>
      </c>
      <c r="G24" s="377">
        <v>5504</v>
      </c>
      <c r="H24" s="377">
        <v>4063509</v>
      </c>
      <c r="I24" s="377">
        <v>1814758</v>
      </c>
      <c r="J24" s="377">
        <v>44.66</v>
      </c>
    </row>
    <row r="25" spans="1:10" s="5" customFormat="1" ht="12.75" x14ac:dyDescent="0.2">
      <c r="A25" s="392" t="s">
        <v>199</v>
      </c>
      <c r="B25" s="392" t="s">
        <v>214</v>
      </c>
      <c r="C25" s="390" t="s">
        <v>181</v>
      </c>
      <c r="D25" s="392" t="s">
        <v>215</v>
      </c>
      <c r="E25" s="377">
        <v>5601</v>
      </c>
      <c r="F25" s="193" t="s">
        <v>214</v>
      </c>
      <c r="G25" s="377">
        <v>5601</v>
      </c>
      <c r="H25" s="377">
        <v>17350081</v>
      </c>
      <c r="I25" s="377">
        <v>8036834</v>
      </c>
      <c r="J25" s="377">
        <v>46.32</v>
      </c>
    </row>
    <row r="26" spans="1:10" s="5" customFormat="1" ht="12.75" x14ac:dyDescent="0.2">
      <c r="A26" s="392" t="s">
        <v>199</v>
      </c>
      <c r="B26" s="392" t="s">
        <v>214</v>
      </c>
      <c r="C26" s="390" t="s">
        <v>181</v>
      </c>
      <c r="D26" s="392" t="s">
        <v>215</v>
      </c>
      <c r="E26" s="377">
        <v>5601</v>
      </c>
      <c r="F26" s="193" t="s">
        <v>216</v>
      </c>
      <c r="G26" s="377">
        <v>5603</v>
      </c>
      <c r="H26" s="377">
        <v>10612030</v>
      </c>
      <c r="I26" s="377">
        <v>8770784</v>
      </c>
      <c r="J26" s="377">
        <v>82.65</v>
      </c>
    </row>
    <row r="27" spans="1:10" s="5" customFormat="1" ht="12.75" x14ac:dyDescent="0.2">
      <c r="A27" s="392" t="s">
        <v>199</v>
      </c>
      <c r="B27" s="392" t="s">
        <v>214</v>
      </c>
      <c r="C27" s="390" t="s">
        <v>181</v>
      </c>
      <c r="D27" s="392" t="s">
        <v>215</v>
      </c>
      <c r="E27" s="377">
        <v>5601</v>
      </c>
      <c r="F27" s="193" t="s">
        <v>217</v>
      </c>
      <c r="G27" s="377">
        <v>5606</v>
      </c>
      <c r="H27" s="377">
        <v>12571596</v>
      </c>
      <c r="I27" s="377">
        <v>1170506</v>
      </c>
      <c r="J27" s="377">
        <v>9.31</v>
      </c>
    </row>
    <row r="28" spans="1:10" s="5" customFormat="1" ht="12.75" x14ac:dyDescent="0.2">
      <c r="A28" s="392" t="s">
        <v>199</v>
      </c>
      <c r="B28" s="387" t="s">
        <v>218</v>
      </c>
      <c r="C28" s="390" t="s">
        <v>181</v>
      </c>
      <c r="D28" s="387" t="s">
        <v>219</v>
      </c>
      <c r="E28" s="377">
        <v>5701</v>
      </c>
      <c r="F28" s="194" t="s">
        <v>219</v>
      </c>
      <c r="G28" s="377">
        <v>5701</v>
      </c>
      <c r="H28" s="377">
        <v>12022658</v>
      </c>
      <c r="I28" s="377">
        <v>5677163</v>
      </c>
      <c r="J28" s="377">
        <v>47.22</v>
      </c>
    </row>
    <row r="29" spans="1:10" s="5" customFormat="1" ht="12.75" x14ac:dyDescent="0.2">
      <c r="A29" s="392" t="s">
        <v>199</v>
      </c>
      <c r="B29" s="392" t="s">
        <v>220</v>
      </c>
      <c r="C29" s="390" t="s">
        <v>200</v>
      </c>
      <c r="D29" s="392" t="s">
        <v>200</v>
      </c>
      <c r="E29" s="377">
        <v>5001</v>
      </c>
      <c r="F29" s="392" t="s">
        <v>221</v>
      </c>
      <c r="G29" s="377">
        <v>5801</v>
      </c>
      <c r="H29" s="377">
        <v>22469732</v>
      </c>
      <c r="I29" s="377">
        <v>11021629</v>
      </c>
      <c r="J29" s="377">
        <v>49.05</v>
      </c>
    </row>
    <row r="30" spans="1:10" s="5" customFormat="1" ht="12.75" x14ac:dyDescent="0.2">
      <c r="A30" s="392" t="s">
        <v>199</v>
      </c>
      <c r="B30" s="392" t="s">
        <v>220</v>
      </c>
      <c r="C30" s="390" t="s">
        <v>200</v>
      </c>
      <c r="D30" s="392" t="s">
        <v>200</v>
      </c>
      <c r="E30" s="377">
        <v>5001</v>
      </c>
      <c r="F30" s="392" t="s">
        <v>222</v>
      </c>
      <c r="G30" s="377">
        <v>5802</v>
      </c>
      <c r="H30" s="377">
        <v>8217850</v>
      </c>
      <c r="I30" s="377">
        <v>4592696</v>
      </c>
      <c r="J30" s="377">
        <v>55.89</v>
      </c>
    </row>
    <row r="31" spans="1:10" s="5" customFormat="1" ht="12.75" x14ac:dyDescent="0.2">
      <c r="A31" s="392" t="s">
        <v>199</v>
      </c>
      <c r="B31" s="392" t="s">
        <v>220</v>
      </c>
      <c r="C31" s="390" t="s">
        <v>200</v>
      </c>
      <c r="D31" s="392" t="s">
        <v>200</v>
      </c>
      <c r="E31" s="377">
        <v>5001</v>
      </c>
      <c r="F31" s="392" t="s">
        <v>223</v>
      </c>
      <c r="G31" s="377">
        <v>5803</v>
      </c>
      <c r="H31" s="377">
        <v>4353979</v>
      </c>
      <c r="I31" s="377">
        <v>2076842</v>
      </c>
      <c r="J31" s="377">
        <v>47.7</v>
      </c>
    </row>
    <row r="32" spans="1:10" s="5" customFormat="1" ht="12.75" x14ac:dyDescent="0.2">
      <c r="A32" s="392" t="s">
        <v>199</v>
      </c>
      <c r="B32" s="392" t="s">
        <v>220</v>
      </c>
      <c r="C32" s="390" t="s">
        <v>200</v>
      </c>
      <c r="D32" s="392" t="s">
        <v>200</v>
      </c>
      <c r="E32" s="377">
        <v>5001</v>
      </c>
      <c r="F32" s="392" t="s">
        <v>224</v>
      </c>
      <c r="G32" s="377">
        <v>5804</v>
      </c>
      <c r="H32" s="377">
        <v>16995663</v>
      </c>
      <c r="I32" s="377">
        <v>10513016</v>
      </c>
      <c r="J32" s="377">
        <v>61.86</v>
      </c>
    </row>
    <row r="33" spans="1:10" s="5" customFormat="1" ht="12.75" x14ac:dyDescent="0.2">
      <c r="A33" s="392" t="s">
        <v>225</v>
      </c>
      <c r="B33" s="392" t="s">
        <v>226</v>
      </c>
      <c r="C33" s="390" t="s">
        <v>181</v>
      </c>
      <c r="D33" s="392" t="s">
        <v>227</v>
      </c>
      <c r="E33" s="377">
        <v>6001</v>
      </c>
      <c r="F33" s="392" t="s">
        <v>228</v>
      </c>
      <c r="G33" s="377">
        <v>6101</v>
      </c>
      <c r="H33" s="377">
        <v>37043895</v>
      </c>
      <c r="I33" s="377">
        <v>11481049</v>
      </c>
      <c r="J33" s="377">
        <v>30.99</v>
      </c>
    </row>
    <row r="34" spans="1:10" s="5" customFormat="1" ht="12.75" x14ac:dyDescent="0.2">
      <c r="A34" s="392" t="s">
        <v>225</v>
      </c>
      <c r="B34" s="392" t="s">
        <v>226</v>
      </c>
      <c r="C34" s="390" t="s">
        <v>181</v>
      </c>
      <c r="D34" s="392" t="s">
        <v>227</v>
      </c>
      <c r="E34" s="377">
        <v>6001</v>
      </c>
      <c r="F34" s="392" t="s">
        <v>229</v>
      </c>
      <c r="G34" s="377">
        <v>6108</v>
      </c>
      <c r="H34" s="377">
        <v>8426380</v>
      </c>
      <c r="I34" s="377">
        <v>1757803</v>
      </c>
      <c r="J34" s="377">
        <v>20.86</v>
      </c>
    </row>
    <row r="35" spans="1:10" s="5" customFormat="1" ht="12.75" x14ac:dyDescent="0.2">
      <c r="A35" s="392" t="s">
        <v>225</v>
      </c>
      <c r="B35" s="387" t="s">
        <v>226</v>
      </c>
      <c r="C35" s="390" t="s">
        <v>181</v>
      </c>
      <c r="D35" s="387" t="s">
        <v>230</v>
      </c>
      <c r="E35" s="377">
        <v>6115</v>
      </c>
      <c r="F35" s="387" t="s">
        <v>230</v>
      </c>
      <c r="G35" s="377">
        <v>6115</v>
      </c>
      <c r="H35" s="377">
        <v>8159638</v>
      </c>
      <c r="I35" s="377">
        <v>4419510</v>
      </c>
      <c r="J35" s="377">
        <v>54.16</v>
      </c>
    </row>
    <row r="36" spans="1:10" s="5" customFormat="1" ht="12.75" x14ac:dyDescent="0.2">
      <c r="A36" s="392" t="s">
        <v>225</v>
      </c>
      <c r="B36" s="387" t="s">
        <v>231</v>
      </c>
      <c r="C36" s="390" t="s">
        <v>181</v>
      </c>
      <c r="D36" s="387" t="s">
        <v>232</v>
      </c>
      <c r="E36" s="377">
        <v>6301</v>
      </c>
      <c r="F36" s="194" t="s">
        <v>232</v>
      </c>
      <c r="G36" s="377">
        <v>6301</v>
      </c>
      <c r="H36" s="377">
        <v>14359131</v>
      </c>
      <c r="I36" s="377">
        <v>4959457</v>
      </c>
      <c r="J36" s="377">
        <v>34.54</v>
      </c>
    </row>
    <row r="37" spans="1:10" s="5" customFormat="1" ht="12.75" x14ac:dyDescent="0.2">
      <c r="A37" s="392" t="s">
        <v>233</v>
      </c>
      <c r="B37" s="392" t="s">
        <v>234</v>
      </c>
      <c r="C37" s="390" t="s">
        <v>181</v>
      </c>
      <c r="D37" s="392" t="s">
        <v>235</v>
      </c>
      <c r="E37" s="377">
        <v>7001</v>
      </c>
      <c r="F37" s="392" t="s">
        <v>234</v>
      </c>
      <c r="G37" s="377">
        <v>7101</v>
      </c>
      <c r="H37" s="377">
        <v>35190732</v>
      </c>
      <c r="I37" s="377">
        <v>13730769</v>
      </c>
      <c r="J37" s="377">
        <v>39.020000000000003</v>
      </c>
    </row>
    <row r="38" spans="1:10" s="5" customFormat="1" ht="12.75" x14ac:dyDescent="0.2">
      <c r="A38" s="392" t="s">
        <v>233</v>
      </c>
      <c r="B38" s="387" t="s">
        <v>234</v>
      </c>
      <c r="C38" s="390" t="s">
        <v>181</v>
      </c>
      <c r="D38" s="387" t="s">
        <v>236</v>
      </c>
      <c r="E38" s="377">
        <v>7102</v>
      </c>
      <c r="F38" s="387" t="s">
        <v>236</v>
      </c>
      <c r="G38" s="377">
        <v>7102</v>
      </c>
      <c r="H38" s="377">
        <v>11668941</v>
      </c>
      <c r="I38" s="377">
        <v>7529095</v>
      </c>
      <c r="J38" s="377">
        <v>64.52</v>
      </c>
    </row>
    <row r="39" spans="1:10" s="5" customFormat="1" ht="12.75" x14ac:dyDescent="0.2">
      <c r="A39" s="392" t="s">
        <v>233</v>
      </c>
      <c r="B39" s="392" t="s">
        <v>234</v>
      </c>
      <c r="C39" s="390" t="s">
        <v>181</v>
      </c>
      <c r="D39" s="392" t="s">
        <v>235</v>
      </c>
      <c r="E39" s="377">
        <v>7001</v>
      </c>
      <c r="F39" s="392" t="s">
        <v>233</v>
      </c>
      <c r="G39" s="377">
        <v>7105</v>
      </c>
      <c r="H39" s="377">
        <v>5873754</v>
      </c>
      <c r="I39" s="377">
        <v>3666431</v>
      </c>
      <c r="J39" s="377">
        <v>62.42</v>
      </c>
    </row>
    <row r="40" spans="1:10" s="5" customFormat="1" ht="12.75" x14ac:dyDescent="0.2">
      <c r="A40" s="392" t="s">
        <v>233</v>
      </c>
      <c r="B40" s="392" t="s">
        <v>237</v>
      </c>
      <c r="C40" s="390" t="s">
        <v>181</v>
      </c>
      <c r="D40" s="392" t="s">
        <v>238</v>
      </c>
      <c r="E40" s="377">
        <v>7301</v>
      </c>
      <c r="F40" s="193" t="s">
        <v>237</v>
      </c>
      <c r="G40" s="377">
        <v>7301</v>
      </c>
      <c r="H40" s="377">
        <v>23424264</v>
      </c>
      <c r="I40" s="377">
        <v>9967487</v>
      </c>
      <c r="J40" s="377">
        <v>42.55</v>
      </c>
    </row>
    <row r="41" spans="1:10" s="5" customFormat="1" ht="12.75" x14ac:dyDescent="0.2">
      <c r="A41" s="392" t="s">
        <v>233</v>
      </c>
      <c r="B41" s="392" t="s">
        <v>237</v>
      </c>
      <c r="C41" s="390" t="s">
        <v>181</v>
      </c>
      <c r="D41" s="392" t="s">
        <v>238</v>
      </c>
      <c r="E41" s="377">
        <v>7301</v>
      </c>
      <c r="F41" s="193" t="s">
        <v>239</v>
      </c>
      <c r="G41" s="377">
        <v>7305</v>
      </c>
      <c r="H41" s="377">
        <v>2916468</v>
      </c>
      <c r="I41" s="377">
        <v>1571031</v>
      </c>
      <c r="J41" s="377">
        <v>53.87</v>
      </c>
    </row>
    <row r="42" spans="1:10" s="5" customFormat="1" ht="12.75" x14ac:dyDescent="0.2">
      <c r="A42" s="392" t="s">
        <v>233</v>
      </c>
      <c r="B42" s="392" t="s">
        <v>237</v>
      </c>
      <c r="C42" s="390" t="s">
        <v>181</v>
      </c>
      <c r="D42" s="392" t="s">
        <v>238</v>
      </c>
      <c r="E42" s="377">
        <v>7301</v>
      </c>
      <c r="F42" s="193" t="s">
        <v>240</v>
      </c>
      <c r="G42" s="377">
        <v>7306</v>
      </c>
      <c r="H42" s="377">
        <v>4015570</v>
      </c>
      <c r="I42" s="377">
        <v>1412154</v>
      </c>
      <c r="J42" s="377">
        <v>35.17</v>
      </c>
    </row>
    <row r="43" spans="1:10" s="5" customFormat="1" ht="12.75" x14ac:dyDescent="0.2">
      <c r="A43" s="392" t="s">
        <v>233</v>
      </c>
      <c r="B43" s="387" t="s">
        <v>241</v>
      </c>
      <c r="C43" s="390" t="s">
        <v>181</v>
      </c>
      <c r="D43" s="387" t="s">
        <v>241</v>
      </c>
      <c r="E43" s="377">
        <v>7401</v>
      </c>
      <c r="F43" s="194" t="s">
        <v>241</v>
      </c>
      <c r="G43" s="377">
        <v>7401</v>
      </c>
      <c r="H43" s="377">
        <v>14761211</v>
      </c>
      <c r="I43" s="377">
        <v>7754661</v>
      </c>
      <c r="J43" s="377">
        <v>52.53</v>
      </c>
    </row>
    <row r="44" spans="1:10" s="5" customFormat="1" ht="12.75" x14ac:dyDescent="0.2">
      <c r="A44" s="392" t="s">
        <v>242</v>
      </c>
      <c r="B44" s="392" t="s">
        <v>243</v>
      </c>
      <c r="C44" s="390" t="s">
        <v>244</v>
      </c>
      <c r="D44" s="392" t="s">
        <v>244</v>
      </c>
      <c r="E44" s="377">
        <v>8001</v>
      </c>
      <c r="F44" s="392" t="s">
        <v>243</v>
      </c>
      <c r="G44" s="377">
        <v>8101</v>
      </c>
      <c r="H44" s="377">
        <v>40605739</v>
      </c>
      <c r="I44" s="377">
        <v>4897855</v>
      </c>
      <c r="J44" s="377">
        <v>12.06</v>
      </c>
    </row>
    <row r="45" spans="1:10" s="5" customFormat="1" ht="12.75" x14ac:dyDescent="0.2">
      <c r="A45" s="392" t="s">
        <v>242</v>
      </c>
      <c r="B45" s="392" t="s">
        <v>243</v>
      </c>
      <c r="C45" s="390" t="s">
        <v>244</v>
      </c>
      <c r="D45" s="392" t="s">
        <v>244</v>
      </c>
      <c r="E45" s="377">
        <v>8001</v>
      </c>
      <c r="F45" s="392" t="s">
        <v>245</v>
      </c>
      <c r="G45" s="377">
        <v>8102</v>
      </c>
      <c r="H45" s="377">
        <v>19486094</v>
      </c>
      <c r="I45" s="377">
        <v>10126150</v>
      </c>
      <c r="J45" s="377">
        <v>51.97</v>
      </c>
    </row>
    <row r="46" spans="1:10" s="5" customFormat="1" ht="12.75" x14ac:dyDescent="0.2">
      <c r="A46" s="392" t="s">
        <v>242</v>
      </c>
      <c r="B46" s="392" t="s">
        <v>243</v>
      </c>
      <c r="C46" s="390" t="s">
        <v>244</v>
      </c>
      <c r="D46" s="392" t="s">
        <v>244</v>
      </c>
      <c r="E46" s="377">
        <v>8001</v>
      </c>
      <c r="F46" s="392" t="s">
        <v>246</v>
      </c>
      <c r="G46" s="377">
        <v>8103</v>
      </c>
      <c r="H46" s="377">
        <v>14469457</v>
      </c>
      <c r="I46" s="377">
        <v>8166292</v>
      </c>
      <c r="J46" s="377">
        <v>56.44</v>
      </c>
    </row>
    <row r="47" spans="1:10" s="5" customFormat="1" ht="12.75" x14ac:dyDescent="0.2">
      <c r="A47" s="392" t="s">
        <v>242</v>
      </c>
      <c r="B47" s="392" t="s">
        <v>243</v>
      </c>
      <c r="C47" s="390" t="s">
        <v>244</v>
      </c>
      <c r="D47" s="392" t="s">
        <v>244</v>
      </c>
      <c r="E47" s="377">
        <v>8001</v>
      </c>
      <c r="F47" s="392" t="s">
        <v>247</v>
      </c>
      <c r="G47" s="377">
        <v>8105</v>
      </c>
      <c r="H47" s="377">
        <v>4764758</v>
      </c>
      <c r="I47" s="377">
        <v>3730021</v>
      </c>
      <c r="J47" s="377">
        <v>78.28</v>
      </c>
    </row>
    <row r="48" spans="1:10" s="5" customFormat="1" ht="12.75" x14ac:dyDescent="0.2">
      <c r="A48" s="392" t="s">
        <v>242</v>
      </c>
      <c r="B48" s="392" t="s">
        <v>243</v>
      </c>
      <c r="C48" s="390" t="s">
        <v>244</v>
      </c>
      <c r="D48" s="392" t="s">
        <v>244</v>
      </c>
      <c r="E48" s="377">
        <v>8001</v>
      </c>
      <c r="F48" s="392" t="s">
        <v>248</v>
      </c>
      <c r="G48" s="377">
        <v>8106</v>
      </c>
      <c r="H48" s="377">
        <v>8215572</v>
      </c>
      <c r="I48" s="377">
        <v>6383271</v>
      </c>
      <c r="J48" s="377">
        <v>77.7</v>
      </c>
    </row>
    <row r="49" spans="1:10" s="5" customFormat="1" ht="12.75" x14ac:dyDescent="0.2">
      <c r="A49" s="392" t="s">
        <v>242</v>
      </c>
      <c r="B49" s="392" t="s">
        <v>243</v>
      </c>
      <c r="C49" s="390" t="s">
        <v>244</v>
      </c>
      <c r="D49" s="392" t="s">
        <v>244</v>
      </c>
      <c r="E49" s="377">
        <v>8001</v>
      </c>
      <c r="F49" s="392" t="s">
        <v>249</v>
      </c>
      <c r="G49" s="377">
        <v>8107</v>
      </c>
      <c r="H49" s="377">
        <v>7534565</v>
      </c>
      <c r="I49" s="377">
        <v>4327490</v>
      </c>
      <c r="J49" s="377">
        <v>57.44</v>
      </c>
    </row>
    <row r="50" spans="1:10" s="5" customFormat="1" ht="12.75" x14ac:dyDescent="0.2">
      <c r="A50" s="392" t="s">
        <v>242</v>
      </c>
      <c r="B50" s="392" t="s">
        <v>243</v>
      </c>
      <c r="C50" s="390" t="s">
        <v>244</v>
      </c>
      <c r="D50" s="392" t="s">
        <v>244</v>
      </c>
      <c r="E50" s="377">
        <v>8001</v>
      </c>
      <c r="F50" s="392" t="s">
        <v>250</v>
      </c>
      <c r="G50" s="377">
        <v>8108</v>
      </c>
      <c r="H50" s="377">
        <v>19715799</v>
      </c>
      <c r="I50" s="377">
        <v>4722790</v>
      </c>
      <c r="J50" s="377">
        <v>23.95</v>
      </c>
    </row>
    <row r="51" spans="1:10" s="5" customFormat="1" ht="12.75" x14ac:dyDescent="0.2">
      <c r="A51" s="392" t="s">
        <v>242</v>
      </c>
      <c r="B51" s="392" t="s">
        <v>243</v>
      </c>
      <c r="C51" s="390" t="s">
        <v>244</v>
      </c>
      <c r="D51" s="392" t="s">
        <v>244</v>
      </c>
      <c r="E51" s="377">
        <v>8001</v>
      </c>
      <c r="F51" s="392" t="s">
        <v>251</v>
      </c>
      <c r="G51" s="377">
        <v>8109</v>
      </c>
      <c r="H51" s="377">
        <v>3879921</v>
      </c>
      <c r="I51" s="377">
        <v>3008646</v>
      </c>
      <c r="J51" s="377">
        <v>77.540000000000006</v>
      </c>
    </row>
    <row r="52" spans="1:10" s="5" customFormat="1" ht="12.75" x14ac:dyDescent="0.2">
      <c r="A52" s="392" t="s">
        <v>242</v>
      </c>
      <c r="B52" s="392" t="s">
        <v>243</v>
      </c>
      <c r="C52" s="390" t="s">
        <v>244</v>
      </c>
      <c r="D52" s="392" t="s">
        <v>244</v>
      </c>
      <c r="E52" s="377">
        <v>8001</v>
      </c>
      <c r="F52" s="392" t="s">
        <v>252</v>
      </c>
      <c r="G52" s="377">
        <v>8110</v>
      </c>
      <c r="H52" s="377">
        <v>23715278</v>
      </c>
      <c r="I52" s="377">
        <v>6657822</v>
      </c>
      <c r="J52" s="377">
        <v>28.07</v>
      </c>
    </row>
    <row r="53" spans="1:10" s="5" customFormat="1" ht="12.75" x14ac:dyDescent="0.2">
      <c r="A53" s="392" t="s">
        <v>242</v>
      </c>
      <c r="B53" s="392" t="s">
        <v>243</v>
      </c>
      <c r="C53" s="390" t="s">
        <v>244</v>
      </c>
      <c r="D53" s="392" t="s">
        <v>244</v>
      </c>
      <c r="E53" s="377">
        <v>8001</v>
      </c>
      <c r="F53" s="392" t="s">
        <v>253</v>
      </c>
      <c r="G53" s="377">
        <v>8111</v>
      </c>
      <c r="H53" s="377">
        <v>10636449</v>
      </c>
      <c r="I53" s="377">
        <v>7867423</v>
      </c>
      <c r="J53" s="377">
        <v>73.97</v>
      </c>
    </row>
    <row r="54" spans="1:10" s="5" customFormat="1" ht="12.75" x14ac:dyDescent="0.2">
      <c r="A54" s="392" t="s">
        <v>242</v>
      </c>
      <c r="B54" s="392" t="s">
        <v>243</v>
      </c>
      <c r="C54" s="390" t="s">
        <v>244</v>
      </c>
      <c r="D54" s="392" t="s">
        <v>244</v>
      </c>
      <c r="E54" s="377">
        <v>8001</v>
      </c>
      <c r="F54" s="392" t="s">
        <v>254</v>
      </c>
      <c r="G54" s="377">
        <v>8112</v>
      </c>
      <c r="H54" s="377">
        <v>14250424</v>
      </c>
      <c r="I54" s="377">
        <v>5810971</v>
      </c>
      <c r="J54" s="377">
        <v>40.78</v>
      </c>
    </row>
    <row r="55" spans="1:10" s="5" customFormat="1" ht="12.75" x14ac:dyDescent="0.2">
      <c r="A55" s="392" t="s">
        <v>242</v>
      </c>
      <c r="B55" s="392" t="s">
        <v>242</v>
      </c>
      <c r="C55" s="390" t="s">
        <v>181</v>
      </c>
      <c r="D55" s="392" t="s">
        <v>255</v>
      </c>
      <c r="E55" s="377">
        <v>8301</v>
      </c>
      <c r="F55" s="392" t="s">
        <v>256</v>
      </c>
      <c r="G55" s="377">
        <v>8301</v>
      </c>
      <c r="H55" s="377">
        <v>30688561</v>
      </c>
      <c r="I55" s="377">
        <v>13789786</v>
      </c>
      <c r="J55" s="377">
        <v>44.93</v>
      </c>
    </row>
    <row r="56" spans="1:10" s="5" customFormat="1" ht="12.75" x14ac:dyDescent="0.2">
      <c r="A56" s="392" t="s">
        <v>242</v>
      </c>
      <c r="B56" s="392" t="s">
        <v>242</v>
      </c>
      <c r="C56" s="390" t="s">
        <v>181</v>
      </c>
      <c r="D56" s="392" t="s">
        <v>255</v>
      </c>
      <c r="E56" s="377">
        <v>8301</v>
      </c>
      <c r="F56" s="193" t="s">
        <v>257</v>
      </c>
      <c r="G56" s="377">
        <v>8306</v>
      </c>
      <c r="H56" s="377">
        <v>4927510</v>
      </c>
      <c r="I56" s="377">
        <v>2930404</v>
      </c>
      <c r="J56" s="377">
        <v>59.47</v>
      </c>
    </row>
    <row r="57" spans="1:10" s="5" customFormat="1" ht="12.75" x14ac:dyDescent="0.2">
      <c r="A57" s="392" t="s">
        <v>258</v>
      </c>
      <c r="B57" s="392" t="s">
        <v>259</v>
      </c>
      <c r="C57" s="390" t="s">
        <v>181</v>
      </c>
      <c r="D57" s="392" t="s">
        <v>260</v>
      </c>
      <c r="E57" s="377">
        <v>9001</v>
      </c>
      <c r="F57" s="392" t="s">
        <v>261</v>
      </c>
      <c r="G57" s="377">
        <v>9101</v>
      </c>
      <c r="H57" s="377">
        <v>48257533</v>
      </c>
      <c r="I57" s="377">
        <v>18303910</v>
      </c>
      <c r="J57" s="377">
        <v>37.93</v>
      </c>
    </row>
    <row r="58" spans="1:10" s="5" customFormat="1" ht="12.75" x14ac:dyDescent="0.2">
      <c r="A58" s="392" t="s">
        <v>258</v>
      </c>
      <c r="B58" s="392" t="s">
        <v>259</v>
      </c>
      <c r="C58" s="390" t="s">
        <v>181</v>
      </c>
      <c r="D58" s="392" t="s">
        <v>260</v>
      </c>
      <c r="E58" s="377">
        <v>9001</v>
      </c>
      <c r="F58" s="392" t="s">
        <v>262</v>
      </c>
      <c r="G58" s="377">
        <v>9112</v>
      </c>
      <c r="H58" s="377">
        <v>12359515</v>
      </c>
      <c r="I58" s="377">
        <v>7915418</v>
      </c>
      <c r="J58" s="377">
        <v>64.040000000000006</v>
      </c>
    </row>
    <row r="59" spans="1:10" s="5" customFormat="1" ht="12.75" x14ac:dyDescent="0.2">
      <c r="A59" s="392" t="s">
        <v>258</v>
      </c>
      <c r="B59" s="387" t="s">
        <v>259</v>
      </c>
      <c r="C59" s="390" t="s">
        <v>181</v>
      </c>
      <c r="D59" s="387" t="s">
        <v>263</v>
      </c>
      <c r="E59" s="377">
        <v>9120</v>
      </c>
      <c r="F59" s="387" t="s">
        <v>263</v>
      </c>
      <c r="G59" s="377">
        <v>9120</v>
      </c>
      <c r="H59" s="377">
        <v>9577370</v>
      </c>
      <c r="I59" s="377">
        <v>4053299</v>
      </c>
      <c r="J59" s="377">
        <v>42.32</v>
      </c>
    </row>
    <row r="60" spans="1:10" s="5" customFormat="1" ht="12.75" x14ac:dyDescent="0.2">
      <c r="A60" s="392" t="s">
        <v>258</v>
      </c>
      <c r="B60" s="387" t="s">
        <v>264</v>
      </c>
      <c r="C60" s="390" t="s">
        <v>181</v>
      </c>
      <c r="D60" s="387" t="s">
        <v>265</v>
      </c>
      <c r="E60" s="377">
        <v>9201</v>
      </c>
      <c r="F60" s="387" t="s">
        <v>265</v>
      </c>
      <c r="G60" s="377">
        <v>9201</v>
      </c>
      <c r="H60" s="377">
        <v>9625008</v>
      </c>
      <c r="I60" s="377">
        <v>6477990</v>
      </c>
      <c r="J60" s="377">
        <v>67.3</v>
      </c>
    </row>
    <row r="61" spans="1:10" s="5" customFormat="1" ht="12.75" x14ac:dyDescent="0.2">
      <c r="A61" s="392" t="s">
        <v>266</v>
      </c>
      <c r="B61" s="392" t="s">
        <v>267</v>
      </c>
      <c r="C61" s="390" t="s">
        <v>181</v>
      </c>
      <c r="D61" s="392" t="s">
        <v>268</v>
      </c>
      <c r="E61" s="377">
        <v>10001</v>
      </c>
      <c r="F61" s="392" t="s">
        <v>269</v>
      </c>
      <c r="G61" s="377">
        <v>10101</v>
      </c>
      <c r="H61" s="377">
        <v>46224375</v>
      </c>
      <c r="I61" s="377">
        <v>16357128</v>
      </c>
      <c r="J61" s="377">
        <v>35.39</v>
      </c>
    </row>
    <row r="62" spans="1:10" s="5" customFormat="1" ht="12.75" x14ac:dyDescent="0.2">
      <c r="A62" s="392" t="s">
        <v>266</v>
      </c>
      <c r="B62" s="392" t="s">
        <v>267</v>
      </c>
      <c r="C62" s="390" t="s">
        <v>181</v>
      </c>
      <c r="D62" s="392" t="s">
        <v>268</v>
      </c>
      <c r="E62" s="377">
        <v>10001</v>
      </c>
      <c r="F62" s="392" t="s">
        <v>270</v>
      </c>
      <c r="G62" s="377">
        <v>10109</v>
      </c>
      <c r="H62" s="377">
        <v>9673876</v>
      </c>
      <c r="I62" s="377">
        <v>1386086</v>
      </c>
      <c r="J62" s="377">
        <v>14.33</v>
      </c>
    </row>
    <row r="63" spans="1:10" s="5" customFormat="1" ht="12.75" x14ac:dyDescent="0.2">
      <c r="A63" s="392" t="s">
        <v>266</v>
      </c>
      <c r="B63" s="387" t="s">
        <v>271</v>
      </c>
      <c r="C63" s="390" t="s">
        <v>181</v>
      </c>
      <c r="D63" s="387" t="s">
        <v>272</v>
      </c>
      <c r="E63" s="377">
        <v>10201</v>
      </c>
      <c r="F63" s="387" t="s">
        <v>272</v>
      </c>
      <c r="G63" s="377">
        <v>10201</v>
      </c>
      <c r="H63" s="377">
        <v>10631735</v>
      </c>
      <c r="I63" s="377">
        <v>6865918</v>
      </c>
      <c r="J63" s="377">
        <v>64.58</v>
      </c>
    </row>
    <row r="64" spans="1:10" s="5" customFormat="1" ht="12.75" x14ac:dyDescent="0.2">
      <c r="A64" s="392" t="s">
        <v>266</v>
      </c>
      <c r="B64" s="392" t="s">
        <v>273</v>
      </c>
      <c r="C64" s="390" t="s">
        <v>181</v>
      </c>
      <c r="D64" s="392" t="s">
        <v>273</v>
      </c>
      <c r="E64" s="377">
        <v>10301</v>
      </c>
      <c r="F64" s="392" t="s">
        <v>273</v>
      </c>
      <c r="G64" s="377">
        <v>10301</v>
      </c>
      <c r="H64" s="377">
        <v>26773844</v>
      </c>
      <c r="I64" s="377">
        <v>8852549</v>
      </c>
      <c r="J64" s="377">
        <v>33.06</v>
      </c>
    </row>
    <row r="65" spans="1:10" s="5" customFormat="1" ht="12.75" x14ac:dyDescent="0.2">
      <c r="A65" s="392" t="s">
        <v>274</v>
      </c>
      <c r="B65" s="387" t="s">
        <v>275</v>
      </c>
      <c r="C65" s="390" t="s">
        <v>181</v>
      </c>
      <c r="D65" s="387" t="s">
        <v>275</v>
      </c>
      <c r="E65" s="377">
        <v>11101</v>
      </c>
      <c r="F65" s="387" t="s">
        <v>275</v>
      </c>
      <c r="G65" s="377">
        <v>11101</v>
      </c>
      <c r="H65" s="377">
        <v>11030091</v>
      </c>
      <c r="I65" s="377">
        <v>5807587</v>
      </c>
      <c r="J65" s="377">
        <v>52.65</v>
      </c>
    </row>
    <row r="66" spans="1:10" s="5" customFormat="1" ht="12.75" x14ac:dyDescent="0.2">
      <c r="A66" s="392" t="s">
        <v>276</v>
      </c>
      <c r="B66" s="392" t="s">
        <v>276</v>
      </c>
      <c r="C66" s="390" t="s">
        <v>181</v>
      </c>
      <c r="D66" s="392" t="s">
        <v>277</v>
      </c>
      <c r="E66" s="377">
        <v>12101</v>
      </c>
      <c r="F66" s="193" t="s">
        <v>277</v>
      </c>
      <c r="G66" s="377">
        <v>12101</v>
      </c>
      <c r="H66" s="377">
        <v>21969238</v>
      </c>
      <c r="I66" s="377">
        <v>5860069</v>
      </c>
      <c r="J66" s="377">
        <v>26.67</v>
      </c>
    </row>
    <row r="67" spans="1:10" s="5" customFormat="1" ht="12.75" x14ac:dyDescent="0.2">
      <c r="A67" s="392" t="s">
        <v>278</v>
      </c>
      <c r="B67" s="392" t="s">
        <v>279</v>
      </c>
      <c r="C67" s="390" t="s">
        <v>280</v>
      </c>
      <c r="D67" s="392" t="s">
        <v>280</v>
      </c>
      <c r="E67" s="377">
        <v>13001</v>
      </c>
      <c r="F67" s="392" t="s">
        <v>279</v>
      </c>
      <c r="G67" s="377">
        <v>13101</v>
      </c>
      <c r="H67" s="377">
        <v>149505041</v>
      </c>
      <c r="I67" s="377">
        <v>3792090</v>
      </c>
      <c r="J67" s="377">
        <v>2.54</v>
      </c>
    </row>
    <row r="68" spans="1:10" s="5" customFormat="1" ht="12.75" x14ac:dyDescent="0.2">
      <c r="A68" s="392" t="s">
        <v>278</v>
      </c>
      <c r="B68" s="392" t="s">
        <v>279</v>
      </c>
      <c r="C68" s="390" t="s">
        <v>280</v>
      </c>
      <c r="D68" s="392" t="s">
        <v>280</v>
      </c>
      <c r="E68" s="377">
        <v>13001</v>
      </c>
      <c r="F68" s="392" t="s">
        <v>281</v>
      </c>
      <c r="G68" s="377">
        <v>13102</v>
      </c>
      <c r="H68" s="377">
        <v>18653901</v>
      </c>
      <c r="I68" s="377">
        <v>3355895</v>
      </c>
      <c r="J68" s="377">
        <v>17.989999999999998</v>
      </c>
    </row>
    <row r="69" spans="1:10" s="5" customFormat="1" ht="12.75" x14ac:dyDescent="0.2">
      <c r="A69" s="392" t="s">
        <v>278</v>
      </c>
      <c r="B69" s="392" t="s">
        <v>279</v>
      </c>
      <c r="C69" s="390" t="s">
        <v>280</v>
      </c>
      <c r="D69" s="392" t="s">
        <v>280</v>
      </c>
      <c r="E69" s="377">
        <v>13001</v>
      </c>
      <c r="F69" s="392" t="s">
        <v>282</v>
      </c>
      <c r="G69" s="377">
        <v>13103</v>
      </c>
      <c r="H69" s="377">
        <v>17699309</v>
      </c>
      <c r="I69" s="377">
        <v>13846854</v>
      </c>
      <c r="J69" s="377">
        <v>78.23</v>
      </c>
    </row>
    <row r="70" spans="1:10" s="5" customFormat="1" ht="12.75" x14ac:dyDescent="0.2">
      <c r="A70" s="392" t="s">
        <v>278</v>
      </c>
      <c r="B70" s="392" t="s">
        <v>279</v>
      </c>
      <c r="C70" s="390" t="s">
        <v>280</v>
      </c>
      <c r="D70" s="392" t="s">
        <v>280</v>
      </c>
      <c r="E70" s="377">
        <v>13001</v>
      </c>
      <c r="F70" s="392" t="s">
        <v>283</v>
      </c>
      <c r="G70" s="377">
        <v>13104</v>
      </c>
      <c r="H70" s="377">
        <v>18662501</v>
      </c>
      <c r="I70" s="377">
        <v>7930345</v>
      </c>
      <c r="J70" s="377">
        <v>42.49</v>
      </c>
    </row>
    <row r="71" spans="1:10" s="5" customFormat="1" ht="12.75" x14ac:dyDescent="0.2">
      <c r="A71" s="392" t="s">
        <v>278</v>
      </c>
      <c r="B71" s="392" t="s">
        <v>279</v>
      </c>
      <c r="C71" s="390" t="s">
        <v>280</v>
      </c>
      <c r="D71" s="392" t="s">
        <v>280</v>
      </c>
      <c r="E71" s="377">
        <v>13001</v>
      </c>
      <c r="F71" s="392" t="s">
        <v>284</v>
      </c>
      <c r="G71" s="377">
        <v>13105</v>
      </c>
      <c r="H71" s="377">
        <v>23328872</v>
      </c>
      <c r="I71" s="377">
        <v>16397157</v>
      </c>
      <c r="J71" s="377">
        <v>70.290000000000006</v>
      </c>
    </row>
    <row r="72" spans="1:10" s="5" customFormat="1" ht="12.75" x14ac:dyDescent="0.2">
      <c r="A72" s="392" t="s">
        <v>278</v>
      </c>
      <c r="B72" s="392" t="s">
        <v>279</v>
      </c>
      <c r="C72" s="390" t="s">
        <v>280</v>
      </c>
      <c r="D72" s="392" t="s">
        <v>280</v>
      </c>
      <c r="E72" s="377">
        <v>13001</v>
      </c>
      <c r="F72" s="392" t="s">
        <v>285</v>
      </c>
      <c r="G72" s="377">
        <v>13106</v>
      </c>
      <c r="H72" s="377">
        <v>26843414</v>
      </c>
      <c r="I72" s="377">
        <v>3862319</v>
      </c>
      <c r="J72" s="377">
        <v>14.39</v>
      </c>
    </row>
    <row r="73" spans="1:10" s="5" customFormat="1" ht="12.75" x14ac:dyDescent="0.2">
      <c r="A73" s="392" t="s">
        <v>278</v>
      </c>
      <c r="B73" s="392" t="s">
        <v>279</v>
      </c>
      <c r="C73" s="390" t="s">
        <v>280</v>
      </c>
      <c r="D73" s="392" t="s">
        <v>280</v>
      </c>
      <c r="E73" s="377">
        <v>13001</v>
      </c>
      <c r="F73" s="392" t="s">
        <v>286</v>
      </c>
      <c r="G73" s="377">
        <v>13107</v>
      </c>
      <c r="H73" s="377">
        <v>34070205</v>
      </c>
      <c r="I73" s="377">
        <v>2719172</v>
      </c>
      <c r="J73" s="377">
        <v>7.98</v>
      </c>
    </row>
    <row r="74" spans="1:10" s="5" customFormat="1" ht="12.75" x14ac:dyDescent="0.2">
      <c r="A74" s="392" t="s">
        <v>278</v>
      </c>
      <c r="B74" s="392" t="s">
        <v>279</v>
      </c>
      <c r="C74" s="390" t="s">
        <v>280</v>
      </c>
      <c r="D74" s="392" t="s">
        <v>280</v>
      </c>
      <c r="E74" s="377">
        <v>13001</v>
      </c>
      <c r="F74" s="392" t="s">
        <v>287</v>
      </c>
      <c r="G74" s="377">
        <v>13108</v>
      </c>
      <c r="H74" s="377">
        <v>15273447</v>
      </c>
      <c r="I74" s="377">
        <v>2713350</v>
      </c>
      <c r="J74" s="377">
        <v>17.77</v>
      </c>
    </row>
    <row r="75" spans="1:10" s="5" customFormat="1" ht="12.75" x14ac:dyDescent="0.2">
      <c r="A75" s="392" t="s">
        <v>278</v>
      </c>
      <c r="B75" s="392" t="s">
        <v>279</v>
      </c>
      <c r="C75" s="390" t="s">
        <v>280</v>
      </c>
      <c r="D75" s="392" t="s">
        <v>280</v>
      </c>
      <c r="E75" s="377">
        <v>13001</v>
      </c>
      <c r="F75" s="392" t="s">
        <v>288</v>
      </c>
      <c r="G75" s="377">
        <v>13109</v>
      </c>
      <c r="H75" s="377">
        <v>14265296</v>
      </c>
      <c r="I75" s="377">
        <v>2625293</v>
      </c>
      <c r="J75" s="377">
        <v>18.399999999999999</v>
      </c>
    </row>
    <row r="76" spans="1:10" s="5" customFormat="1" ht="12.75" x14ac:dyDescent="0.2">
      <c r="A76" s="392" t="s">
        <v>278</v>
      </c>
      <c r="B76" s="392" t="s">
        <v>279</v>
      </c>
      <c r="C76" s="390" t="s">
        <v>280</v>
      </c>
      <c r="D76" s="392" t="s">
        <v>280</v>
      </c>
      <c r="E76" s="377">
        <v>13001</v>
      </c>
      <c r="F76" s="392" t="s">
        <v>289</v>
      </c>
      <c r="G76" s="377">
        <v>13110</v>
      </c>
      <c r="H76" s="377">
        <v>61011063</v>
      </c>
      <c r="I76" s="377">
        <v>25682762</v>
      </c>
      <c r="J76" s="377">
        <v>42.1</v>
      </c>
    </row>
    <row r="77" spans="1:10" s="5" customFormat="1" ht="12.75" x14ac:dyDescent="0.2">
      <c r="A77" s="392" t="s">
        <v>278</v>
      </c>
      <c r="B77" s="392" t="s">
        <v>279</v>
      </c>
      <c r="C77" s="390" t="s">
        <v>280</v>
      </c>
      <c r="D77" s="392" t="s">
        <v>280</v>
      </c>
      <c r="E77" s="377">
        <v>13001</v>
      </c>
      <c r="F77" s="392" t="s">
        <v>290</v>
      </c>
      <c r="G77" s="377">
        <v>13111</v>
      </c>
      <c r="H77" s="377">
        <v>17075072</v>
      </c>
      <c r="I77" s="377">
        <v>11709148</v>
      </c>
      <c r="J77" s="377">
        <v>68.569999999999993</v>
      </c>
    </row>
    <row r="78" spans="1:10" s="5" customFormat="1" ht="12.75" x14ac:dyDescent="0.2">
      <c r="A78" s="392" t="s">
        <v>278</v>
      </c>
      <c r="B78" s="392" t="s">
        <v>279</v>
      </c>
      <c r="C78" s="390" t="s">
        <v>280</v>
      </c>
      <c r="D78" s="392" t="s">
        <v>280</v>
      </c>
      <c r="E78" s="377">
        <v>13001</v>
      </c>
      <c r="F78" s="392" t="s">
        <v>291</v>
      </c>
      <c r="G78" s="377">
        <v>13112</v>
      </c>
      <c r="H78" s="377">
        <v>25371387</v>
      </c>
      <c r="I78" s="377">
        <v>20164032</v>
      </c>
      <c r="J78" s="377">
        <v>79.48</v>
      </c>
    </row>
    <row r="79" spans="1:10" s="5" customFormat="1" ht="12.75" x14ac:dyDescent="0.2">
      <c r="A79" s="392" t="s">
        <v>278</v>
      </c>
      <c r="B79" s="392" t="s">
        <v>279</v>
      </c>
      <c r="C79" s="390" t="s">
        <v>280</v>
      </c>
      <c r="D79" s="392" t="s">
        <v>280</v>
      </c>
      <c r="E79" s="377">
        <v>13001</v>
      </c>
      <c r="F79" s="392" t="s">
        <v>292</v>
      </c>
      <c r="G79" s="377">
        <v>13113</v>
      </c>
      <c r="H79" s="377">
        <v>24840490</v>
      </c>
      <c r="I79" s="377">
        <v>1500893</v>
      </c>
      <c r="J79" s="377">
        <v>6.04</v>
      </c>
    </row>
    <row r="80" spans="1:10" s="5" customFormat="1" ht="12.75" x14ac:dyDescent="0.2">
      <c r="A80" s="392" t="s">
        <v>278</v>
      </c>
      <c r="B80" s="392" t="s">
        <v>279</v>
      </c>
      <c r="C80" s="390" t="s">
        <v>280</v>
      </c>
      <c r="D80" s="392" t="s">
        <v>280</v>
      </c>
      <c r="E80" s="377">
        <v>13001</v>
      </c>
      <c r="F80" s="392" t="s">
        <v>293</v>
      </c>
      <c r="G80" s="377">
        <v>13114</v>
      </c>
      <c r="H80" s="377">
        <v>261148394</v>
      </c>
      <c r="I80" s="377">
        <v>3454775</v>
      </c>
      <c r="J80" s="377">
        <v>1.32</v>
      </c>
    </row>
    <row r="81" spans="1:10" s="5" customFormat="1" ht="12.75" x14ac:dyDescent="0.2">
      <c r="A81" s="392" t="s">
        <v>278</v>
      </c>
      <c r="B81" s="392" t="s">
        <v>279</v>
      </c>
      <c r="C81" s="390" t="s">
        <v>280</v>
      </c>
      <c r="D81" s="392" t="s">
        <v>280</v>
      </c>
      <c r="E81" s="377">
        <v>13001</v>
      </c>
      <c r="F81" s="392" t="s">
        <v>294</v>
      </c>
      <c r="G81" s="377">
        <v>13115</v>
      </c>
      <c r="H81" s="377">
        <v>85718058</v>
      </c>
      <c r="I81" s="377">
        <v>1607307</v>
      </c>
      <c r="J81" s="377">
        <v>1.88</v>
      </c>
    </row>
    <row r="82" spans="1:10" s="5" customFormat="1" ht="12.75" x14ac:dyDescent="0.2">
      <c r="A82" s="392" t="s">
        <v>278</v>
      </c>
      <c r="B82" s="392" t="s">
        <v>279</v>
      </c>
      <c r="C82" s="390" t="s">
        <v>280</v>
      </c>
      <c r="D82" s="392" t="s">
        <v>280</v>
      </c>
      <c r="E82" s="377">
        <v>13001</v>
      </c>
      <c r="F82" s="392" t="s">
        <v>295</v>
      </c>
      <c r="G82" s="377">
        <v>13116</v>
      </c>
      <c r="H82" s="377">
        <v>15735570</v>
      </c>
      <c r="I82" s="377">
        <v>9696527</v>
      </c>
      <c r="J82" s="377">
        <v>61.62</v>
      </c>
    </row>
    <row r="83" spans="1:10" s="5" customFormat="1" ht="12.75" x14ac:dyDescent="0.2">
      <c r="A83" s="392" t="s">
        <v>278</v>
      </c>
      <c r="B83" s="392" t="s">
        <v>279</v>
      </c>
      <c r="C83" s="390" t="s">
        <v>280</v>
      </c>
      <c r="D83" s="392" t="s">
        <v>280</v>
      </c>
      <c r="E83" s="377">
        <v>13001</v>
      </c>
      <c r="F83" s="392" t="s">
        <v>296</v>
      </c>
      <c r="G83" s="377">
        <v>13117</v>
      </c>
      <c r="H83" s="377">
        <v>13763950</v>
      </c>
      <c r="I83" s="377">
        <v>9095429</v>
      </c>
      <c r="J83" s="377">
        <v>66.08</v>
      </c>
    </row>
    <row r="84" spans="1:10" s="5" customFormat="1" ht="12.75" x14ac:dyDescent="0.2">
      <c r="A84" s="392" t="s">
        <v>278</v>
      </c>
      <c r="B84" s="392" t="s">
        <v>279</v>
      </c>
      <c r="C84" s="390" t="s">
        <v>280</v>
      </c>
      <c r="D84" s="392" t="s">
        <v>280</v>
      </c>
      <c r="E84" s="377">
        <v>13001</v>
      </c>
      <c r="F84" s="392" t="s">
        <v>297</v>
      </c>
      <c r="G84" s="377">
        <v>13118</v>
      </c>
      <c r="H84" s="377">
        <v>21196428</v>
      </c>
      <c r="I84" s="377">
        <v>3225904</v>
      </c>
      <c r="J84" s="377">
        <v>15.22</v>
      </c>
    </row>
    <row r="85" spans="1:10" s="5" customFormat="1" ht="12.75" x14ac:dyDescent="0.2">
      <c r="A85" s="392" t="s">
        <v>278</v>
      </c>
      <c r="B85" s="392" t="s">
        <v>279</v>
      </c>
      <c r="C85" s="390" t="s">
        <v>280</v>
      </c>
      <c r="D85" s="392" t="s">
        <v>280</v>
      </c>
      <c r="E85" s="377">
        <v>13001</v>
      </c>
      <c r="F85" s="392" t="s">
        <v>298</v>
      </c>
      <c r="G85" s="377">
        <v>13119</v>
      </c>
      <c r="H85" s="377">
        <v>110573414</v>
      </c>
      <c r="I85" s="377">
        <v>45832319</v>
      </c>
      <c r="J85" s="377">
        <v>41.45</v>
      </c>
    </row>
    <row r="86" spans="1:10" s="5" customFormat="1" ht="12.75" x14ac:dyDescent="0.2">
      <c r="A86" s="392" t="s">
        <v>278</v>
      </c>
      <c r="B86" s="392" t="s">
        <v>279</v>
      </c>
      <c r="C86" s="390" t="s">
        <v>280</v>
      </c>
      <c r="D86" s="392" t="s">
        <v>280</v>
      </c>
      <c r="E86" s="377">
        <v>13001</v>
      </c>
      <c r="F86" s="392" t="s">
        <v>299</v>
      </c>
      <c r="G86" s="377">
        <v>13120</v>
      </c>
      <c r="H86" s="377">
        <v>42655466</v>
      </c>
      <c r="I86" s="377">
        <v>2825005</v>
      </c>
      <c r="J86" s="377">
        <v>6.62</v>
      </c>
    </row>
    <row r="87" spans="1:10" s="5" customFormat="1" ht="12.75" x14ac:dyDescent="0.2">
      <c r="A87" s="392" t="s">
        <v>278</v>
      </c>
      <c r="B87" s="392" t="s">
        <v>279</v>
      </c>
      <c r="C87" s="390" t="s">
        <v>280</v>
      </c>
      <c r="D87" s="392" t="s">
        <v>280</v>
      </c>
      <c r="E87" s="377">
        <v>13001</v>
      </c>
      <c r="F87" s="392" t="s">
        <v>300</v>
      </c>
      <c r="G87" s="377">
        <v>13121</v>
      </c>
      <c r="H87" s="377">
        <v>13194290</v>
      </c>
      <c r="I87" s="377">
        <v>7448085</v>
      </c>
      <c r="J87" s="377">
        <v>56.45</v>
      </c>
    </row>
    <row r="88" spans="1:10" s="5" customFormat="1" ht="12.75" x14ac:dyDescent="0.2">
      <c r="A88" s="392" t="s">
        <v>278</v>
      </c>
      <c r="B88" s="392" t="s">
        <v>279</v>
      </c>
      <c r="C88" s="390" t="s">
        <v>280</v>
      </c>
      <c r="D88" s="392" t="s">
        <v>280</v>
      </c>
      <c r="E88" s="377">
        <v>13001</v>
      </c>
      <c r="F88" s="392" t="s">
        <v>301</v>
      </c>
      <c r="G88" s="377">
        <v>13122</v>
      </c>
      <c r="H88" s="377">
        <v>49187895</v>
      </c>
      <c r="I88" s="377">
        <v>12872369</v>
      </c>
      <c r="J88" s="377">
        <v>26.17</v>
      </c>
    </row>
    <row r="89" spans="1:10" s="5" customFormat="1" ht="12.75" x14ac:dyDescent="0.2">
      <c r="A89" s="392" t="s">
        <v>278</v>
      </c>
      <c r="B89" s="392" t="s">
        <v>279</v>
      </c>
      <c r="C89" s="390" t="s">
        <v>280</v>
      </c>
      <c r="D89" s="392" t="s">
        <v>280</v>
      </c>
      <c r="E89" s="377">
        <v>13001</v>
      </c>
      <c r="F89" s="392" t="s">
        <v>302</v>
      </c>
      <c r="G89" s="377">
        <v>13123</v>
      </c>
      <c r="H89" s="377">
        <v>118455183</v>
      </c>
      <c r="I89" s="377">
        <v>2294541</v>
      </c>
      <c r="J89" s="377">
        <v>1.94</v>
      </c>
    </row>
    <row r="90" spans="1:10" s="5" customFormat="1" ht="12.75" x14ac:dyDescent="0.2">
      <c r="A90" s="392" t="s">
        <v>278</v>
      </c>
      <c r="B90" s="392" t="s">
        <v>279</v>
      </c>
      <c r="C90" s="390" t="s">
        <v>280</v>
      </c>
      <c r="D90" s="392" t="s">
        <v>280</v>
      </c>
      <c r="E90" s="377">
        <v>13001</v>
      </c>
      <c r="F90" s="392" t="s">
        <v>303</v>
      </c>
      <c r="G90" s="377">
        <v>13124</v>
      </c>
      <c r="H90" s="377">
        <v>46660092</v>
      </c>
      <c r="I90" s="377">
        <v>13810740</v>
      </c>
      <c r="J90" s="377">
        <v>29.6</v>
      </c>
    </row>
    <row r="91" spans="1:10" s="5" customFormat="1" ht="12.75" x14ac:dyDescent="0.2">
      <c r="A91" s="392" t="s">
        <v>278</v>
      </c>
      <c r="B91" s="392" t="s">
        <v>279</v>
      </c>
      <c r="C91" s="390" t="s">
        <v>280</v>
      </c>
      <c r="D91" s="392" t="s">
        <v>280</v>
      </c>
      <c r="E91" s="377">
        <v>13001</v>
      </c>
      <c r="F91" s="392" t="s">
        <v>304</v>
      </c>
      <c r="G91" s="377">
        <v>13125</v>
      </c>
      <c r="H91" s="377">
        <v>44082323</v>
      </c>
      <c r="I91" s="377">
        <v>7120944</v>
      </c>
      <c r="J91" s="377">
        <v>16.149999999999999</v>
      </c>
    </row>
    <row r="92" spans="1:10" s="5" customFormat="1" ht="12.75" x14ac:dyDescent="0.2">
      <c r="A92" s="392" t="s">
        <v>278</v>
      </c>
      <c r="B92" s="392" t="s">
        <v>279</v>
      </c>
      <c r="C92" s="390" t="s">
        <v>280</v>
      </c>
      <c r="D92" s="392" t="s">
        <v>280</v>
      </c>
      <c r="E92" s="377">
        <v>13001</v>
      </c>
      <c r="F92" s="392" t="s">
        <v>305</v>
      </c>
      <c r="G92" s="377">
        <v>13126</v>
      </c>
      <c r="H92" s="377">
        <v>15609392</v>
      </c>
      <c r="I92" s="377">
        <v>3763515</v>
      </c>
      <c r="J92" s="377">
        <v>24.11</v>
      </c>
    </row>
    <row r="93" spans="1:10" s="5" customFormat="1" ht="12.75" x14ac:dyDescent="0.2">
      <c r="A93" s="392" t="s">
        <v>278</v>
      </c>
      <c r="B93" s="392" t="s">
        <v>279</v>
      </c>
      <c r="C93" s="390" t="s">
        <v>280</v>
      </c>
      <c r="D93" s="392" t="s">
        <v>280</v>
      </c>
      <c r="E93" s="377">
        <v>13001</v>
      </c>
      <c r="F93" s="392" t="s">
        <v>306</v>
      </c>
      <c r="G93" s="377">
        <v>13127</v>
      </c>
      <c r="H93" s="377">
        <v>28428583</v>
      </c>
      <c r="I93" s="377">
        <v>4026380</v>
      </c>
      <c r="J93" s="377">
        <v>14.16</v>
      </c>
    </row>
    <row r="94" spans="1:10" s="5" customFormat="1" ht="12.75" x14ac:dyDescent="0.2">
      <c r="A94" s="392" t="s">
        <v>278</v>
      </c>
      <c r="B94" s="392" t="s">
        <v>279</v>
      </c>
      <c r="C94" s="390" t="s">
        <v>280</v>
      </c>
      <c r="D94" s="392" t="s">
        <v>280</v>
      </c>
      <c r="E94" s="377">
        <v>13001</v>
      </c>
      <c r="F94" s="392" t="s">
        <v>307</v>
      </c>
      <c r="G94" s="377">
        <v>13128</v>
      </c>
      <c r="H94" s="377">
        <v>25696014</v>
      </c>
      <c r="I94" s="377">
        <v>6508840</v>
      </c>
      <c r="J94" s="377">
        <v>25.33</v>
      </c>
    </row>
    <row r="95" spans="1:10" s="5" customFormat="1" ht="12.75" x14ac:dyDescent="0.2">
      <c r="A95" s="392" t="s">
        <v>278</v>
      </c>
      <c r="B95" s="392" t="s">
        <v>279</v>
      </c>
      <c r="C95" s="390" t="s">
        <v>280</v>
      </c>
      <c r="D95" s="392" t="s">
        <v>280</v>
      </c>
      <c r="E95" s="377">
        <v>13001</v>
      </c>
      <c r="F95" s="392" t="s">
        <v>308</v>
      </c>
      <c r="G95" s="377">
        <v>13129</v>
      </c>
      <c r="H95" s="377">
        <v>19782925</v>
      </c>
      <c r="I95" s="377">
        <v>3684711</v>
      </c>
      <c r="J95" s="377">
        <v>18.63</v>
      </c>
    </row>
    <row r="96" spans="1:10" s="5" customFormat="1" ht="12.75" x14ac:dyDescent="0.2">
      <c r="A96" s="392" t="s">
        <v>278</v>
      </c>
      <c r="B96" s="392" t="s">
        <v>279</v>
      </c>
      <c r="C96" s="390" t="s">
        <v>280</v>
      </c>
      <c r="D96" s="392" t="s">
        <v>280</v>
      </c>
      <c r="E96" s="377">
        <v>13001</v>
      </c>
      <c r="F96" s="392" t="s">
        <v>309</v>
      </c>
      <c r="G96" s="377">
        <v>13130</v>
      </c>
      <c r="H96" s="377">
        <v>18042862</v>
      </c>
      <c r="I96" s="377">
        <v>1670780</v>
      </c>
      <c r="J96" s="377">
        <v>9.26</v>
      </c>
    </row>
    <row r="97" spans="1:10" s="5" customFormat="1" ht="12.75" x14ac:dyDescent="0.2">
      <c r="A97" s="392" t="s">
        <v>278</v>
      </c>
      <c r="B97" s="392" t="s">
        <v>279</v>
      </c>
      <c r="C97" s="390" t="s">
        <v>280</v>
      </c>
      <c r="D97" s="392" t="s">
        <v>280</v>
      </c>
      <c r="E97" s="377">
        <v>13001</v>
      </c>
      <c r="F97" s="392" t="s">
        <v>310</v>
      </c>
      <c r="G97" s="377">
        <v>13131</v>
      </c>
      <c r="H97" s="377">
        <v>12891867</v>
      </c>
      <c r="I97" s="377">
        <v>8711873</v>
      </c>
      <c r="J97" s="377">
        <v>67.58</v>
      </c>
    </row>
    <row r="98" spans="1:10" s="5" customFormat="1" ht="12.75" x14ac:dyDescent="0.2">
      <c r="A98" s="392" t="s">
        <v>278</v>
      </c>
      <c r="B98" s="392" t="s">
        <v>279</v>
      </c>
      <c r="C98" s="390" t="s">
        <v>280</v>
      </c>
      <c r="D98" s="392" t="s">
        <v>280</v>
      </c>
      <c r="E98" s="377">
        <v>13001</v>
      </c>
      <c r="F98" s="392" t="s">
        <v>311</v>
      </c>
      <c r="G98" s="377">
        <v>13132</v>
      </c>
      <c r="H98" s="377">
        <v>88923687</v>
      </c>
      <c r="I98" s="377">
        <v>1638900</v>
      </c>
      <c r="J98" s="377">
        <v>1.84</v>
      </c>
    </row>
    <row r="99" spans="1:10" s="5" customFormat="1" ht="12.75" x14ac:dyDescent="0.2">
      <c r="A99" s="392" t="s">
        <v>278</v>
      </c>
      <c r="B99" s="392" t="s">
        <v>312</v>
      </c>
      <c r="C99" s="390" t="s">
        <v>280</v>
      </c>
      <c r="D99" s="392" t="s">
        <v>280</v>
      </c>
      <c r="E99" s="377">
        <v>13001</v>
      </c>
      <c r="F99" s="392" t="s">
        <v>313</v>
      </c>
      <c r="G99" s="377">
        <v>13201</v>
      </c>
      <c r="H99" s="377">
        <v>83573676</v>
      </c>
      <c r="I99" s="377">
        <v>55754943</v>
      </c>
      <c r="J99" s="377">
        <v>66.709999999999994</v>
      </c>
    </row>
    <row r="100" spans="1:10" s="5" customFormat="1" ht="12.75" x14ac:dyDescent="0.2">
      <c r="A100" s="392" t="s">
        <v>278</v>
      </c>
      <c r="B100" s="392" t="s">
        <v>312</v>
      </c>
      <c r="C100" s="390" t="s">
        <v>280</v>
      </c>
      <c r="D100" s="392" t="s">
        <v>280</v>
      </c>
      <c r="E100" s="377">
        <v>13001</v>
      </c>
      <c r="F100" s="392" t="s">
        <v>314</v>
      </c>
      <c r="G100" s="377">
        <v>13202</v>
      </c>
      <c r="H100" s="377">
        <v>7363973</v>
      </c>
      <c r="I100" s="377">
        <v>874819</v>
      </c>
      <c r="J100" s="377">
        <v>11.88</v>
      </c>
    </row>
    <row r="101" spans="1:10" s="5" customFormat="1" ht="12.75" x14ac:dyDescent="0.2">
      <c r="A101" s="392" t="s">
        <v>278</v>
      </c>
      <c r="B101" s="392" t="s">
        <v>312</v>
      </c>
      <c r="C101" s="390" t="s">
        <v>280</v>
      </c>
      <c r="D101" s="392" t="s">
        <v>280</v>
      </c>
      <c r="E101" s="377">
        <v>13001</v>
      </c>
      <c r="F101" s="392" t="s">
        <v>315</v>
      </c>
      <c r="G101" s="377">
        <v>13203</v>
      </c>
      <c r="H101" s="377">
        <v>4415620</v>
      </c>
      <c r="I101" s="377">
        <v>1517754</v>
      </c>
      <c r="J101" s="377">
        <v>34.369999999999997</v>
      </c>
    </row>
    <row r="102" spans="1:10" s="5" customFormat="1" ht="12.75" x14ac:dyDescent="0.2">
      <c r="A102" s="392" t="s">
        <v>278</v>
      </c>
      <c r="B102" s="392" t="s">
        <v>316</v>
      </c>
      <c r="C102" s="390" t="s">
        <v>280</v>
      </c>
      <c r="D102" s="392" t="s">
        <v>280</v>
      </c>
      <c r="E102" s="377">
        <v>13001</v>
      </c>
      <c r="F102" s="392" t="s">
        <v>317</v>
      </c>
      <c r="G102" s="377">
        <v>13301</v>
      </c>
      <c r="H102" s="377">
        <v>34347358</v>
      </c>
      <c r="I102" s="377">
        <v>3594920</v>
      </c>
      <c r="J102" s="377">
        <v>10.47</v>
      </c>
    </row>
    <row r="103" spans="1:10" s="5" customFormat="1" ht="12.75" x14ac:dyDescent="0.2">
      <c r="A103" s="392" t="s">
        <v>278</v>
      </c>
      <c r="B103" s="392" t="s">
        <v>316</v>
      </c>
      <c r="C103" s="390" t="s">
        <v>280</v>
      </c>
      <c r="D103" s="392" t="s">
        <v>280</v>
      </c>
      <c r="E103" s="377">
        <v>13001</v>
      </c>
      <c r="F103" s="392" t="s">
        <v>318</v>
      </c>
      <c r="G103" s="377">
        <v>13302</v>
      </c>
      <c r="H103" s="377">
        <v>18025383</v>
      </c>
      <c r="I103" s="377">
        <v>2636035</v>
      </c>
      <c r="J103" s="377">
        <v>14.62</v>
      </c>
    </row>
    <row r="104" spans="1:10" s="5" customFormat="1" ht="12.75" x14ac:dyDescent="0.2">
      <c r="A104" s="392" t="s">
        <v>278</v>
      </c>
      <c r="B104" s="392" t="s">
        <v>316</v>
      </c>
      <c r="C104" s="390" t="s">
        <v>280</v>
      </c>
      <c r="D104" s="392" t="s">
        <v>280</v>
      </c>
      <c r="E104" s="377">
        <v>13001</v>
      </c>
      <c r="F104" s="392" t="s">
        <v>319</v>
      </c>
      <c r="G104" s="377">
        <v>13303</v>
      </c>
      <c r="H104" s="377">
        <v>4004190</v>
      </c>
      <c r="I104" s="377">
        <v>1388410</v>
      </c>
      <c r="J104" s="377">
        <v>34.67</v>
      </c>
    </row>
    <row r="105" spans="1:10" s="5" customFormat="1" ht="12.75" x14ac:dyDescent="0.2">
      <c r="A105" s="392" t="s">
        <v>278</v>
      </c>
      <c r="B105" s="392" t="s">
        <v>320</v>
      </c>
      <c r="C105" s="390" t="s">
        <v>280</v>
      </c>
      <c r="D105" s="392" t="s">
        <v>280</v>
      </c>
      <c r="E105" s="377">
        <v>13001</v>
      </c>
      <c r="F105" s="392" t="s">
        <v>321</v>
      </c>
      <c r="G105" s="377">
        <v>13401</v>
      </c>
      <c r="H105" s="377">
        <v>45768894</v>
      </c>
      <c r="I105" s="377">
        <v>16749788</v>
      </c>
      <c r="J105" s="377">
        <v>36.6</v>
      </c>
    </row>
    <row r="106" spans="1:10" s="5" customFormat="1" ht="12.75" x14ac:dyDescent="0.2">
      <c r="A106" s="392" t="s">
        <v>278</v>
      </c>
      <c r="B106" s="392" t="s">
        <v>320</v>
      </c>
      <c r="C106" s="390" t="s">
        <v>280</v>
      </c>
      <c r="D106" s="392" t="s">
        <v>280</v>
      </c>
      <c r="E106" s="377">
        <v>13001</v>
      </c>
      <c r="F106" s="392" t="s">
        <v>322</v>
      </c>
      <c r="G106" s="377">
        <v>13402</v>
      </c>
      <c r="H106" s="377">
        <v>13394683</v>
      </c>
      <c r="I106" s="377">
        <v>2702286</v>
      </c>
      <c r="J106" s="377">
        <v>20.170000000000002</v>
      </c>
    </row>
    <row r="107" spans="1:10" s="5" customFormat="1" ht="12.75" x14ac:dyDescent="0.2">
      <c r="A107" s="392" t="s">
        <v>278</v>
      </c>
      <c r="B107" s="392" t="s">
        <v>320</v>
      </c>
      <c r="C107" s="390" t="s">
        <v>280</v>
      </c>
      <c r="D107" s="392" t="s">
        <v>280</v>
      </c>
      <c r="E107" s="377">
        <v>13001</v>
      </c>
      <c r="F107" s="392" t="s">
        <v>323</v>
      </c>
      <c r="G107" s="377">
        <v>13403</v>
      </c>
      <c r="H107" s="377">
        <v>6588827</v>
      </c>
      <c r="I107" s="377">
        <v>1047277</v>
      </c>
      <c r="J107" s="377">
        <v>15.89</v>
      </c>
    </row>
    <row r="108" spans="1:10" s="5" customFormat="1" ht="12.75" x14ac:dyDescent="0.2">
      <c r="A108" s="392" t="s">
        <v>278</v>
      </c>
      <c r="B108" s="392" t="s">
        <v>320</v>
      </c>
      <c r="C108" s="390" t="s">
        <v>280</v>
      </c>
      <c r="D108" s="392" t="s">
        <v>280</v>
      </c>
      <c r="E108" s="377">
        <v>13001</v>
      </c>
      <c r="F108" s="392" t="s">
        <v>324</v>
      </c>
      <c r="G108" s="377">
        <v>13404</v>
      </c>
      <c r="H108" s="377">
        <v>10921036</v>
      </c>
      <c r="I108" s="377">
        <v>3275893</v>
      </c>
      <c r="J108" s="377">
        <v>30</v>
      </c>
    </row>
    <row r="109" spans="1:10" s="5" customFormat="1" ht="12.75" x14ac:dyDescent="0.2">
      <c r="A109" s="392" t="s">
        <v>278</v>
      </c>
      <c r="B109" s="392" t="s">
        <v>325</v>
      </c>
      <c r="C109" s="390" t="s">
        <v>181</v>
      </c>
      <c r="D109" s="392" t="s">
        <v>325</v>
      </c>
      <c r="E109" s="377">
        <v>13501</v>
      </c>
      <c r="F109" s="193" t="s">
        <v>325</v>
      </c>
      <c r="G109" s="377">
        <v>13501</v>
      </c>
      <c r="H109" s="377">
        <v>16933044</v>
      </c>
      <c r="I109" s="377">
        <v>9185880</v>
      </c>
      <c r="J109" s="377">
        <v>54.25</v>
      </c>
    </row>
    <row r="110" spans="1:10" s="5" customFormat="1" ht="12.75" x14ac:dyDescent="0.2">
      <c r="A110" s="392" t="s">
        <v>278</v>
      </c>
      <c r="B110" s="392" t="s">
        <v>326</v>
      </c>
      <c r="C110" s="390" t="s">
        <v>280</v>
      </c>
      <c r="D110" s="392" t="s">
        <v>280</v>
      </c>
      <c r="E110" s="377">
        <v>13001</v>
      </c>
      <c r="F110" s="392" t="s">
        <v>326</v>
      </c>
      <c r="G110" s="377">
        <v>13601</v>
      </c>
      <c r="H110" s="377">
        <v>10311440</v>
      </c>
      <c r="I110" s="377">
        <v>4946132</v>
      </c>
      <c r="J110" s="377">
        <v>47.97</v>
      </c>
    </row>
    <row r="111" spans="1:10" s="5" customFormat="1" ht="12.75" x14ac:dyDescent="0.2">
      <c r="A111" s="392" t="s">
        <v>278</v>
      </c>
      <c r="B111" s="392" t="s">
        <v>326</v>
      </c>
      <c r="C111" s="390" t="s">
        <v>280</v>
      </c>
      <c r="D111" s="392" t="s">
        <v>280</v>
      </c>
      <c r="E111" s="377">
        <v>13001</v>
      </c>
      <c r="F111" s="392" t="s">
        <v>327</v>
      </c>
      <c r="G111" s="377">
        <v>13602</v>
      </c>
      <c r="H111" s="377">
        <v>5595048</v>
      </c>
      <c r="I111" s="377">
        <v>2540040</v>
      </c>
      <c r="J111" s="377">
        <v>45.4</v>
      </c>
    </row>
    <row r="112" spans="1:10" s="5" customFormat="1" ht="12.75" x14ac:dyDescent="0.2">
      <c r="A112" s="392" t="s">
        <v>278</v>
      </c>
      <c r="B112" s="392" t="s">
        <v>326</v>
      </c>
      <c r="C112" s="390" t="s">
        <v>280</v>
      </c>
      <c r="D112" s="392" t="s">
        <v>280</v>
      </c>
      <c r="E112" s="377">
        <v>13001</v>
      </c>
      <c r="F112" s="392" t="s">
        <v>328</v>
      </c>
      <c r="G112" s="377">
        <v>13603</v>
      </c>
      <c r="H112" s="377">
        <v>5897140</v>
      </c>
      <c r="I112" s="377">
        <v>2693993</v>
      </c>
      <c r="J112" s="377">
        <v>45.68</v>
      </c>
    </row>
    <row r="113" spans="1:10" s="5" customFormat="1" ht="12.75" x14ac:dyDescent="0.2">
      <c r="A113" s="392" t="s">
        <v>278</v>
      </c>
      <c r="B113" s="392" t="s">
        <v>326</v>
      </c>
      <c r="C113" s="390" t="s">
        <v>280</v>
      </c>
      <c r="D113" s="392" t="s">
        <v>280</v>
      </c>
      <c r="E113" s="377">
        <v>13001</v>
      </c>
      <c r="F113" s="392" t="s">
        <v>329</v>
      </c>
      <c r="G113" s="377">
        <v>13604</v>
      </c>
      <c r="H113" s="377">
        <v>9181057</v>
      </c>
      <c r="I113" s="377">
        <v>3570112</v>
      </c>
      <c r="J113" s="377">
        <v>38.89</v>
      </c>
    </row>
    <row r="114" spans="1:10" s="5" customFormat="1" ht="12.75" x14ac:dyDescent="0.2">
      <c r="A114" s="392" t="s">
        <v>278</v>
      </c>
      <c r="B114" s="392" t="s">
        <v>326</v>
      </c>
      <c r="C114" s="390" t="s">
        <v>280</v>
      </c>
      <c r="D114" s="392" t="s">
        <v>280</v>
      </c>
      <c r="E114" s="377">
        <v>13001</v>
      </c>
      <c r="F114" s="392" t="s">
        <v>330</v>
      </c>
      <c r="G114" s="377">
        <v>13605</v>
      </c>
      <c r="H114" s="377">
        <v>12118954</v>
      </c>
      <c r="I114" s="377">
        <v>6364058</v>
      </c>
      <c r="J114" s="377">
        <v>52.51</v>
      </c>
    </row>
    <row r="115" spans="1:10" s="5" customFormat="1" ht="12.75" x14ac:dyDescent="0.2">
      <c r="A115" s="392" t="s">
        <v>331</v>
      </c>
      <c r="B115" s="392" t="s">
        <v>332</v>
      </c>
      <c r="C115" s="390" t="s">
        <v>181</v>
      </c>
      <c r="D115" s="392" t="s">
        <v>332</v>
      </c>
      <c r="E115" s="377">
        <v>14101</v>
      </c>
      <c r="F115" s="392" t="s">
        <v>332</v>
      </c>
      <c r="G115" s="377">
        <v>14101</v>
      </c>
      <c r="H115" s="377">
        <v>34028008</v>
      </c>
      <c r="I115" s="377">
        <v>16773438</v>
      </c>
      <c r="J115" s="377">
        <v>49.29</v>
      </c>
    </row>
    <row r="116" spans="1:10" s="5" customFormat="1" ht="12.75" x14ac:dyDescent="0.2">
      <c r="A116" s="392" t="s">
        <v>333</v>
      </c>
      <c r="B116" s="392" t="s">
        <v>334</v>
      </c>
      <c r="C116" s="390" t="s">
        <v>181</v>
      </c>
      <c r="D116" s="392" t="s">
        <v>334</v>
      </c>
      <c r="E116" s="377">
        <v>15101</v>
      </c>
      <c r="F116" s="392" t="s">
        <v>334</v>
      </c>
      <c r="G116" s="377">
        <v>15101</v>
      </c>
      <c r="H116" s="377">
        <v>34397260</v>
      </c>
      <c r="I116" s="377">
        <v>17246223</v>
      </c>
      <c r="J116" s="377">
        <v>50.14</v>
      </c>
    </row>
    <row r="117" spans="1:10" s="5" customFormat="1" ht="12.75" x14ac:dyDescent="0.2">
      <c r="A117" s="392" t="s">
        <v>335</v>
      </c>
      <c r="B117" s="403" t="s">
        <v>336</v>
      </c>
      <c r="C117" s="390" t="s">
        <v>181</v>
      </c>
      <c r="D117" s="392" t="s">
        <v>337</v>
      </c>
      <c r="E117" s="377">
        <v>16101</v>
      </c>
      <c r="F117" s="392" t="s">
        <v>338</v>
      </c>
      <c r="G117" s="377">
        <v>16101</v>
      </c>
      <c r="H117" s="377">
        <v>32657907</v>
      </c>
      <c r="I117" s="377">
        <v>14315448</v>
      </c>
      <c r="J117" s="377">
        <v>43.83</v>
      </c>
    </row>
    <row r="118" spans="1:10" s="5" customFormat="1" ht="12.75" x14ac:dyDescent="0.2">
      <c r="A118" s="392" t="s">
        <v>335</v>
      </c>
      <c r="B118" s="403" t="s">
        <v>336</v>
      </c>
      <c r="C118" s="390" t="s">
        <v>181</v>
      </c>
      <c r="D118" s="392" t="s">
        <v>337</v>
      </c>
      <c r="E118" s="377">
        <v>16101</v>
      </c>
      <c r="F118" s="392" t="s">
        <v>339</v>
      </c>
      <c r="G118" s="377">
        <v>16103</v>
      </c>
      <c r="H118" s="377">
        <v>4936201</v>
      </c>
      <c r="I118" s="377">
        <v>2818622</v>
      </c>
      <c r="J118" s="377">
        <v>57.1</v>
      </c>
    </row>
    <row r="119" spans="1:10" s="5" customFormat="1" ht="12.75" x14ac:dyDescent="0.2">
      <c r="A119" s="392" t="s">
        <v>335</v>
      </c>
      <c r="B119" s="403" t="s">
        <v>340</v>
      </c>
      <c r="C119" s="390" t="s">
        <v>181</v>
      </c>
      <c r="D119" s="387" t="s">
        <v>341</v>
      </c>
      <c r="E119" s="377">
        <v>16301</v>
      </c>
      <c r="F119" s="387" t="s">
        <v>341</v>
      </c>
      <c r="G119" s="377">
        <v>16301</v>
      </c>
      <c r="H119" s="377">
        <v>9284139</v>
      </c>
      <c r="I119" s="377">
        <v>6217153</v>
      </c>
      <c r="J119" s="377">
        <v>66.97</v>
      </c>
    </row>
  </sheetData>
  <sortState xmlns:xlrd2="http://schemas.microsoft.com/office/spreadsheetml/2017/richdata2" ref="A3:L119">
    <sortCondition ref="G3"/>
  </sortState>
  <mergeCells count="1">
    <mergeCell ref="B1:J1"/>
  </mergeCells>
  <hyperlinks>
    <hyperlink ref="L1" location="INDICE!A1" display="INDICE" xr:uid="{00000000-0004-0000-5000-000000000000}"/>
    <hyperlink ref="L2" location="Matriz_Estadisticas!A1" display="ESTADÍSTICAS" xr:uid="{00000000-0004-0000-5000-000001000000}"/>
  </hyperlinks>
  <pageMargins left="0.7" right="0.7" top="0.75" bottom="0.75" header="0.3" footer="0.3"/>
  <pageSetup orientation="portrait" horizontalDpi="4294967293" verticalDpi="4294967293" r:id="rId1"/>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100-000000000000}">
  <sheetPr>
    <pageSetUpPr fitToPage="1"/>
  </sheetPr>
  <dimension ref="A1:C37"/>
  <sheetViews>
    <sheetView zoomScaleNormal="100" workbookViewId="0"/>
  </sheetViews>
  <sheetFormatPr baseColWidth="10" defaultColWidth="96.42578125" defaultRowHeight="12.75" x14ac:dyDescent="0.25"/>
  <cols>
    <col min="1" max="1" width="44.42578125" style="10" bestFit="1" customWidth="1"/>
    <col min="2" max="2" width="100.7109375" style="10" customWidth="1"/>
    <col min="3" max="3" width="7" style="10" bestFit="1" customWidth="1"/>
    <col min="4" max="16384" width="96.42578125" style="10"/>
  </cols>
  <sheetData>
    <row r="1" spans="1:3" ht="15" x14ac:dyDescent="0.25">
      <c r="A1" s="679" t="s">
        <v>401</v>
      </c>
      <c r="B1" s="679" t="s">
        <v>402</v>
      </c>
      <c r="C1" s="6" t="s">
        <v>144</v>
      </c>
    </row>
    <row r="2" spans="1:3" ht="15" customHeight="1" x14ac:dyDescent="0.25">
      <c r="A2" s="415" t="s">
        <v>8</v>
      </c>
      <c r="B2" s="219" t="s">
        <v>106</v>
      </c>
    </row>
    <row r="3" spans="1:3" ht="15" customHeight="1" x14ac:dyDescent="0.25">
      <c r="A3" s="415" t="s">
        <v>6</v>
      </c>
      <c r="B3" s="219" t="s">
        <v>100</v>
      </c>
    </row>
    <row r="4" spans="1:3" ht="15" customHeight="1" x14ac:dyDescent="0.2">
      <c r="A4" s="415" t="s">
        <v>370</v>
      </c>
      <c r="B4" s="390" t="s">
        <v>103</v>
      </c>
    </row>
    <row r="5" spans="1:3" ht="25.5" x14ac:dyDescent="0.25">
      <c r="A5" s="415" t="s">
        <v>11</v>
      </c>
      <c r="B5" s="219" t="s">
        <v>1256</v>
      </c>
    </row>
    <row r="6" spans="1:3" ht="15" customHeight="1" x14ac:dyDescent="0.25">
      <c r="A6" s="415" t="s">
        <v>145</v>
      </c>
      <c r="B6" s="219" t="s">
        <v>404</v>
      </c>
    </row>
    <row r="7" spans="1:3" ht="15" customHeight="1" x14ac:dyDescent="0.25">
      <c r="A7" s="415" t="s">
        <v>9</v>
      </c>
      <c r="B7" s="219" t="s">
        <v>405</v>
      </c>
    </row>
    <row r="8" spans="1:3" ht="15" customHeight="1" x14ac:dyDescent="0.25">
      <c r="A8" s="415" t="s">
        <v>371</v>
      </c>
      <c r="B8" s="311">
        <v>2018</v>
      </c>
    </row>
    <row r="9" spans="1:3" ht="15" customHeight="1" x14ac:dyDescent="0.25">
      <c r="A9" s="415" t="s">
        <v>372</v>
      </c>
      <c r="B9" s="219" t="s">
        <v>453</v>
      </c>
    </row>
    <row r="10" spans="1:3" ht="89.25" x14ac:dyDescent="0.25">
      <c r="A10" s="209" t="s">
        <v>373</v>
      </c>
      <c r="B10" s="228" t="s">
        <v>1257</v>
      </c>
    </row>
    <row r="11" spans="1:3" ht="15" customHeight="1" x14ac:dyDescent="0.25">
      <c r="A11" s="415" t="s">
        <v>374</v>
      </c>
      <c r="B11" s="219" t="s">
        <v>1258</v>
      </c>
    </row>
    <row r="12" spans="1:3" ht="15" customHeight="1" x14ac:dyDescent="0.25">
      <c r="A12" s="415" t="s">
        <v>375</v>
      </c>
      <c r="B12" s="219" t="s">
        <v>527</v>
      </c>
    </row>
    <row r="13" spans="1:3" ht="15" customHeight="1" x14ac:dyDescent="0.25">
      <c r="A13" s="415" t="s">
        <v>376</v>
      </c>
      <c r="B13" s="219" t="s">
        <v>527</v>
      </c>
    </row>
    <row r="14" spans="1:3" ht="15" customHeight="1" x14ac:dyDescent="0.25">
      <c r="A14" s="415" t="s">
        <v>146</v>
      </c>
      <c r="B14" s="435" t="s">
        <v>1259</v>
      </c>
    </row>
    <row r="15" spans="1:3" ht="15" customHeight="1" x14ac:dyDescent="0.25">
      <c r="A15" s="415" t="s">
        <v>377</v>
      </c>
      <c r="B15" s="426">
        <v>43089</v>
      </c>
    </row>
    <row r="16" spans="1:3" ht="15" customHeight="1" x14ac:dyDescent="0.25">
      <c r="A16" s="415" t="s">
        <v>378</v>
      </c>
      <c r="B16" s="223">
        <v>43811</v>
      </c>
    </row>
    <row r="17" spans="1:2" ht="15" customHeight="1" x14ac:dyDescent="0.25">
      <c r="A17" s="415" t="s">
        <v>379</v>
      </c>
      <c r="B17" s="219" t="s">
        <v>412</v>
      </c>
    </row>
    <row r="18" spans="1:2" ht="15" customHeight="1" x14ac:dyDescent="0.25">
      <c r="A18" s="415" t="s">
        <v>380</v>
      </c>
      <c r="B18" s="219" t="s">
        <v>1260</v>
      </c>
    </row>
    <row r="19" spans="1:2" ht="15" customHeight="1" x14ac:dyDescent="0.25">
      <c r="A19" s="415" t="s">
        <v>381</v>
      </c>
      <c r="B19" s="435" t="s">
        <v>1188</v>
      </c>
    </row>
    <row r="20" spans="1:2" ht="15" customHeight="1" x14ac:dyDescent="0.25">
      <c r="A20" s="415" t="s">
        <v>382</v>
      </c>
      <c r="B20" s="330" t="s">
        <v>462</v>
      </c>
    </row>
    <row r="21" spans="1:2" ht="15" customHeight="1" x14ac:dyDescent="0.25">
      <c r="A21" s="415" t="s">
        <v>385</v>
      </c>
      <c r="B21" s="414" t="s">
        <v>1261</v>
      </c>
    </row>
    <row r="22" spans="1:2" ht="15" customHeight="1" x14ac:dyDescent="0.25">
      <c r="A22" s="415" t="s">
        <v>386</v>
      </c>
      <c r="B22" s="414" t="s">
        <v>1262</v>
      </c>
    </row>
    <row r="23" spans="1:2" ht="15" customHeight="1" x14ac:dyDescent="0.25">
      <c r="A23" s="415" t="s">
        <v>418</v>
      </c>
      <c r="B23" s="610" t="s">
        <v>1263</v>
      </c>
    </row>
    <row r="24" spans="1:2" ht="15" customHeight="1" x14ac:dyDescent="0.25">
      <c r="A24" s="415" t="s">
        <v>387</v>
      </c>
      <c r="B24" s="413">
        <v>2018</v>
      </c>
    </row>
    <row r="25" spans="1:2" ht="15" customHeight="1" x14ac:dyDescent="0.25">
      <c r="A25" s="415" t="s">
        <v>388</v>
      </c>
      <c r="B25" s="414" t="s">
        <v>1264</v>
      </c>
    </row>
    <row r="26" spans="1:2" ht="15" customHeight="1" x14ac:dyDescent="0.25">
      <c r="A26" s="415" t="s">
        <v>389</v>
      </c>
      <c r="B26" s="414" t="s">
        <v>1265</v>
      </c>
    </row>
    <row r="27" spans="1:2" ht="15" customHeight="1" x14ac:dyDescent="0.25">
      <c r="A27" s="415" t="s">
        <v>390</v>
      </c>
      <c r="B27" s="414" t="s">
        <v>1262</v>
      </c>
    </row>
    <row r="28" spans="1:2" ht="15" customHeight="1" x14ac:dyDescent="0.25">
      <c r="A28" s="415" t="s">
        <v>422</v>
      </c>
      <c r="B28" s="614" t="s">
        <v>1263</v>
      </c>
    </row>
    <row r="29" spans="1:2" ht="15" customHeight="1" x14ac:dyDescent="0.25">
      <c r="A29" s="415" t="s">
        <v>391</v>
      </c>
      <c r="B29" s="413">
        <v>2018</v>
      </c>
    </row>
    <row r="30" spans="1:2" ht="15" customHeight="1" x14ac:dyDescent="0.25">
      <c r="A30" s="415" t="s">
        <v>392</v>
      </c>
      <c r="B30" s="414" t="s">
        <v>453</v>
      </c>
    </row>
    <row r="31" spans="1:2" ht="15" customHeight="1" x14ac:dyDescent="0.25">
      <c r="A31" s="415" t="s">
        <v>393</v>
      </c>
      <c r="B31" s="414"/>
    </row>
    <row r="32" spans="1:2" ht="15" customHeight="1" x14ac:dyDescent="0.25">
      <c r="A32" s="415" t="s">
        <v>394</v>
      </c>
      <c r="B32" s="414"/>
    </row>
    <row r="33" spans="1:2" ht="15" customHeight="1" x14ac:dyDescent="0.25">
      <c r="A33" s="415" t="s">
        <v>423</v>
      </c>
      <c r="B33" s="414"/>
    </row>
    <row r="34" spans="1:2" ht="15" customHeight="1" x14ac:dyDescent="0.25">
      <c r="A34" s="415" t="s">
        <v>395</v>
      </c>
      <c r="B34" s="414"/>
    </row>
    <row r="35" spans="1:2" ht="15" customHeight="1" x14ac:dyDescent="0.25">
      <c r="A35" s="415" t="s">
        <v>396</v>
      </c>
      <c r="B35" s="414"/>
    </row>
    <row r="36" spans="1:2" ht="25.5" x14ac:dyDescent="0.25">
      <c r="A36" s="415" t="s">
        <v>383</v>
      </c>
      <c r="B36" s="414" t="s">
        <v>1266</v>
      </c>
    </row>
    <row r="37" spans="1:2" ht="15" customHeight="1" x14ac:dyDescent="0.25">
      <c r="A37" s="415" t="s">
        <v>384</v>
      </c>
      <c r="B37" s="414" t="s">
        <v>468</v>
      </c>
    </row>
  </sheetData>
  <hyperlinks>
    <hyperlink ref="C1" location="INDICE!A1" display="INDICE" xr:uid="{00000000-0004-0000-5100-000000000000}"/>
  </hyperlinks>
  <pageMargins left="0.7" right="0.7" top="0.75" bottom="0.75" header="0.3" footer="0.3"/>
  <pageSetup scale="71" fitToHeight="0" orientation="portrait" horizontalDpi="4294967293" verticalDpi="4294967293" r:id="rId1"/>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200-000000000000}">
  <dimension ref="A1:K119"/>
  <sheetViews>
    <sheetView zoomScaleNormal="100" workbookViewId="0">
      <pane ySplit="2" topLeftCell="A3" activePane="bottomLeft" state="frozen"/>
      <selection activeCell="A16" sqref="A16"/>
      <selection pane="bottomLeft"/>
    </sheetView>
  </sheetViews>
  <sheetFormatPr baseColWidth="10" defaultColWidth="11.42578125" defaultRowHeight="15" x14ac:dyDescent="0.25"/>
  <cols>
    <col min="1" max="1" width="17.28515625" bestFit="1" customWidth="1"/>
    <col min="2" max="2" width="22.140625" style="402" bestFit="1" customWidth="1"/>
    <col min="3" max="3" width="16.140625" style="402" bestFit="1" customWidth="1"/>
    <col min="4" max="4" width="38.5703125" bestFit="1" customWidth="1"/>
    <col min="5" max="5" width="11.5703125" bestFit="1" customWidth="1"/>
    <col min="6" max="6" width="19" bestFit="1" customWidth="1"/>
    <col min="7" max="7" width="6" bestFit="1" customWidth="1"/>
    <col min="8" max="8" width="20" bestFit="1" customWidth="1"/>
    <col min="9" max="9" width="19.7109375" bestFit="1" customWidth="1"/>
    <col min="10" max="10" width="44.5703125" customWidth="1"/>
    <col min="11" max="11" width="13.140625" bestFit="1" customWidth="1"/>
  </cols>
  <sheetData>
    <row r="1" spans="1:11" x14ac:dyDescent="0.25">
      <c r="A1" s="135" t="s">
        <v>106</v>
      </c>
      <c r="B1" s="734" t="s">
        <v>1256</v>
      </c>
      <c r="C1" s="735"/>
      <c r="D1" s="735"/>
      <c r="E1" s="735"/>
      <c r="F1" s="735"/>
      <c r="G1" s="735"/>
      <c r="H1" s="735"/>
      <c r="I1" s="735"/>
      <c r="J1" s="736"/>
      <c r="K1" s="6" t="s">
        <v>144</v>
      </c>
    </row>
    <row r="2" spans="1:11" ht="30" x14ac:dyDescent="0.25">
      <c r="A2" s="649" t="s">
        <v>174</v>
      </c>
      <c r="B2" s="649" t="s">
        <v>175</v>
      </c>
      <c r="C2" s="649" t="s">
        <v>176</v>
      </c>
      <c r="D2" s="649" t="s">
        <v>177</v>
      </c>
      <c r="E2" s="649" t="s">
        <v>178</v>
      </c>
      <c r="F2" s="649" t="s">
        <v>14</v>
      </c>
      <c r="G2" s="649" t="s">
        <v>470</v>
      </c>
      <c r="H2" s="649" t="s">
        <v>1267</v>
      </c>
      <c r="I2" s="649" t="s">
        <v>1268</v>
      </c>
      <c r="J2" s="649" t="s">
        <v>1269</v>
      </c>
      <c r="K2" s="6" t="s">
        <v>432</v>
      </c>
    </row>
    <row r="3" spans="1:11" s="5" customFormat="1" ht="12.75" x14ac:dyDescent="0.2">
      <c r="A3" s="392" t="s">
        <v>179</v>
      </c>
      <c r="B3" s="392" t="s">
        <v>180</v>
      </c>
      <c r="C3" s="390" t="s">
        <v>181</v>
      </c>
      <c r="D3" s="392" t="s">
        <v>182</v>
      </c>
      <c r="E3" s="377">
        <v>1001</v>
      </c>
      <c r="F3" s="392" t="s">
        <v>180</v>
      </c>
      <c r="G3" s="290">
        <v>1101</v>
      </c>
      <c r="H3" s="134">
        <v>3680</v>
      </c>
      <c r="I3" s="595">
        <v>36319</v>
      </c>
      <c r="J3" s="200">
        <v>0.09</v>
      </c>
    </row>
    <row r="4" spans="1:11" s="5" customFormat="1" ht="12.75" x14ac:dyDescent="0.2">
      <c r="A4" s="392" t="s">
        <v>179</v>
      </c>
      <c r="B4" s="392" t="s">
        <v>180</v>
      </c>
      <c r="C4" s="390" t="s">
        <v>181</v>
      </c>
      <c r="D4" s="392" t="s">
        <v>182</v>
      </c>
      <c r="E4" s="377">
        <v>1001</v>
      </c>
      <c r="F4" s="392" t="s">
        <v>183</v>
      </c>
      <c r="G4" s="290">
        <v>1107</v>
      </c>
      <c r="H4" s="390">
        <v>560</v>
      </c>
      <c r="I4" s="595">
        <v>83374</v>
      </c>
      <c r="J4" s="200">
        <v>0.01</v>
      </c>
    </row>
    <row r="5" spans="1:11" s="5" customFormat="1" ht="12.75" x14ac:dyDescent="0.2">
      <c r="A5" s="392" t="s">
        <v>184</v>
      </c>
      <c r="B5" s="392" t="s">
        <v>184</v>
      </c>
      <c r="C5" s="390" t="s">
        <v>181</v>
      </c>
      <c r="D5" s="392" t="s">
        <v>184</v>
      </c>
      <c r="E5" s="377">
        <v>2101</v>
      </c>
      <c r="F5" s="392" t="s">
        <v>184</v>
      </c>
      <c r="G5" s="290">
        <v>2101</v>
      </c>
      <c r="H5" s="390">
        <v>352</v>
      </c>
      <c r="I5" s="596">
        <v>519986</v>
      </c>
      <c r="J5" s="200">
        <v>0</v>
      </c>
    </row>
    <row r="6" spans="1:11" s="5" customFormat="1" ht="12.75" x14ac:dyDescent="0.2">
      <c r="A6" s="392" t="s">
        <v>184</v>
      </c>
      <c r="B6" s="392" t="s">
        <v>185</v>
      </c>
      <c r="C6" s="390" t="s">
        <v>181</v>
      </c>
      <c r="D6" s="392" t="s">
        <v>186</v>
      </c>
      <c r="E6" s="377">
        <v>2201</v>
      </c>
      <c r="F6" s="392" t="s">
        <v>186</v>
      </c>
      <c r="G6" s="290">
        <v>2201</v>
      </c>
      <c r="H6" s="390">
        <v>352</v>
      </c>
      <c r="I6" s="596">
        <v>384120</v>
      </c>
      <c r="J6" s="200">
        <v>0</v>
      </c>
    </row>
    <row r="7" spans="1:11" s="5" customFormat="1" ht="12.75" x14ac:dyDescent="0.2">
      <c r="A7" s="392" t="s">
        <v>187</v>
      </c>
      <c r="B7" s="392" t="s">
        <v>188</v>
      </c>
      <c r="C7" s="390" t="s">
        <v>181</v>
      </c>
      <c r="D7" s="392" t="s">
        <v>189</v>
      </c>
      <c r="E7" s="377">
        <v>3001</v>
      </c>
      <c r="F7" s="392" t="s">
        <v>188</v>
      </c>
      <c r="G7" s="290">
        <v>3101</v>
      </c>
      <c r="H7" s="390">
        <v>320</v>
      </c>
      <c r="I7" s="596">
        <v>433109</v>
      </c>
      <c r="J7" s="200">
        <v>0</v>
      </c>
    </row>
    <row r="8" spans="1:11" s="5" customFormat="1" ht="12.75" x14ac:dyDescent="0.2">
      <c r="A8" s="392" t="s">
        <v>187</v>
      </c>
      <c r="B8" s="392" t="s">
        <v>188</v>
      </c>
      <c r="C8" s="390" t="s">
        <v>181</v>
      </c>
      <c r="D8" s="392" t="s">
        <v>189</v>
      </c>
      <c r="E8" s="377">
        <v>3001</v>
      </c>
      <c r="F8" s="392" t="s">
        <v>190</v>
      </c>
      <c r="G8" s="290">
        <v>3103</v>
      </c>
      <c r="H8" s="390">
        <v>320</v>
      </c>
      <c r="I8" s="596">
        <v>23039</v>
      </c>
      <c r="J8" s="200">
        <v>0.01</v>
      </c>
    </row>
    <row r="9" spans="1:11" s="5" customFormat="1" ht="12.75" x14ac:dyDescent="0.2">
      <c r="A9" s="392" t="s">
        <v>187</v>
      </c>
      <c r="B9" s="387" t="s">
        <v>191</v>
      </c>
      <c r="C9" s="390" t="s">
        <v>181</v>
      </c>
      <c r="D9" s="387" t="s">
        <v>192</v>
      </c>
      <c r="E9" s="377">
        <v>3301</v>
      </c>
      <c r="F9" s="387" t="s">
        <v>192</v>
      </c>
      <c r="G9" s="290">
        <v>3301</v>
      </c>
      <c r="H9" s="390">
        <v>640</v>
      </c>
      <c r="I9" s="596">
        <v>147356</v>
      </c>
      <c r="J9" s="200">
        <v>0</v>
      </c>
    </row>
    <row r="10" spans="1:11" s="5" customFormat="1" ht="12.75" x14ac:dyDescent="0.2">
      <c r="A10" s="392" t="s">
        <v>193</v>
      </c>
      <c r="B10" s="392" t="s">
        <v>194</v>
      </c>
      <c r="C10" s="390" t="s">
        <v>181</v>
      </c>
      <c r="D10" s="392" t="s">
        <v>195</v>
      </c>
      <c r="E10" s="377">
        <v>4001</v>
      </c>
      <c r="F10" s="392" t="s">
        <v>196</v>
      </c>
      <c r="G10" s="290">
        <v>4101</v>
      </c>
      <c r="H10" s="390">
        <v>1120</v>
      </c>
      <c r="I10" s="596">
        <v>495987</v>
      </c>
      <c r="J10" s="200">
        <v>0</v>
      </c>
    </row>
    <row r="11" spans="1:11" s="5" customFormat="1" ht="12.75" x14ac:dyDescent="0.2">
      <c r="A11" s="392" t="s">
        <v>193</v>
      </c>
      <c r="B11" s="392" t="s">
        <v>194</v>
      </c>
      <c r="C11" s="390" t="s">
        <v>181</v>
      </c>
      <c r="D11" s="392" t="s">
        <v>195</v>
      </c>
      <c r="E11" s="377">
        <v>4001</v>
      </c>
      <c r="F11" s="392" t="s">
        <v>193</v>
      </c>
      <c r="G11" s="290">
        <v>4102</v>
      </c>
      <c r="H11" s="134">
        <v>1120</v>
      </c>
      <c r="I11" s="595">
        <v>181115</v>
      </c>
      <c r="J11" s="200">
        <v>0.01</v>
      </c>
    </row>
    <row r="12" spans="1:11" s="5" customFormat="1" ht="12.75" x14ac:dyDescent="0.2">
      <c r="A12" s="392" t="s">
        <v>193</v>
      </c>
      <c r="B12" s="392" t="s">
        <v>197</v>
      </c>
      <c r="C12" s="390" t="s">
        <v>181</v>
      </c>
      <c r="D12" s="392" t="s">
        <v>198</v>
      </c>
      <c r="E12" s="377">
        <v>4301</v>
      </c>
      <c r="F12" s="193" t="s">
        <v>198</v>
      </c>
      <c r="G12" s="290">
        <v>4301</v>
      </c>
      <c r="H12" s="390">
        <v>320</v>
      </c>
      <c r="I12" s="596">
        <v>175516</v>
      </c>
      <c r="J12" s="200">
        <v>0</v>
      </c>
    </row>
    <row r="13" spans="1:11" s="5" customFormat="1" ht="12.75" x14ac:dyDescent="0.2">
      <c r="A13" s="392" t="s">
        <v>199</v>
      </c>
      <c r="B13" s="392" t="s">
        <v>199</v>
      </c>
      <c r="C13" s="390" t="s">
        <v>200</v>
      </c>
      <c r="D13" s="392" t="s">
        <v>200</v>
      </c>
      <c r="E13" s="377">
        <v>5001</v>
      </c>
      <c r="F13" s="392" t="s">
        <v>199</v>
      </c>
      <c r="G13" s="290">
        <v>5101</v>
      </c>
      <c r="H13" s="390">
        <v>160</v>
      </c>
      <c r="I13" s="596">
        <v>921736</v>
      </c>
      <c r="J13" s="200">
        <v>0</v>
      </c>
    </row>
    <row r="14" spans="1:11" s="5" customFormat="1" ht="12.75" x14ac:dyDescent="0.2">
      <c r="A14" s="392" t="s">
        <v>199</v>
      </c>
      <c r="B14" s="392" t="s">
        <v>199</v>
      </c>
      <c r="C14" s="390" t="s">
        <v>200</v>
      </c>
      <c r="D14" s="392" t="s">
        <v>200</v>
      </c>
      <c r="E14" s="377">
        <v>5001</v>
      </c>
      <c r="F14" s="392" t="s">
        <v>201</v>
      </c>
      <c r="G14" s="290">
        <v>5102</v>
      </c>
      <c r="H14" s="390">
        <v>800</v>
      </c>
      <c r="I14" s="595">
        <v>283993</v>
      </c>
      <c r="J14" s="200">
        <v>0</v>
      </c>
    </row>
    <row r="15" spans="1:11" s="5" customFormat="1" ht="12.75" x14ac:dyDescent="0.2">
      <c r="A15" s="392" t="s">
        <v>199</v>
      </c>
      <c r="B15" s="392" t="s">
        <v>199</v>
      </c>
      <c r="C15" s="390" t="s">
        <v>200</v>
      </c>
      <c r="D15" s="392" t="s">
        <v>200</v>
      </c>
      <c r="E15" s="377">
        <v>5001</v>
      </c>
      <c r="F15" s="392" t="s">
        <v>202</v>
      </c>
      <c r="G15" s="290">
        <v>5103</v>
      </c>
      <c r="H15" s="390">
        <v>960</v>
      </c>
      <c r="I15" s="596">
        <v>148.63999999999999</v>
      </c>
      <c r="J15" s="200">
        <v>0.87</v>
      </c>
    </row>
    <row r="16" spans="1:11" s="5" customFormat="1" ht="12.75" x14ac:dyDescent="0.2">
      <c r="A16" s="392" t="s">
        <v>199</v>
      </c>
      <c r="B16" s="392" t="s">
        <v>199</v>
      </c>
      <c r="C16" s="390" t="s">
        <v>200</v>
      </c>
      <c r="D16" s="392" t="s">
        <v>200</v>
      </c>
      <c r="E16" s="377">
        <v>5001</v>
      </c>
      <c r="F16" s="392" t="s">
        <v>203</v>
      </c>
      <c r="G16" s="290">
        <v>5105</v>
      </c>
      <c r="H16" s="390">
        <v>1460</v>
      </c>
      <c r="I16" s="596">
        <v>323192</v>
      </c>
      <c r="J16" s="200">
        <v>0</v>
      </c>
    </row>
    <row r="17" spans="1:10" s="5" customFormat="1" ht="12.75" x14ac:dyDescent="0.2">
      <c r="A17" s="392" t="s">
        <v>199</v>
      </c>
      <c r="B17" s="392" t="s">
        <v>199</v>
      </c>
      <c r="C17" s="390" t="s">
        <v>200</v>
      </c>
      <c r="D17" s="392" t="s">
        <v>200</v>
      </c>
      <c r="E17" s="377">
        <v>5001</v>
      </c>
      <c r="F17" s="392" t="s">
        <v>204</v>
      </c>
      <c r="G17" s="290">
        <v>5107</v>
      </c>
      <c r="H17" s="390">
        <v>1280</v>
      </c>
      <c r="I17" s="596">
        <v>77758</v>
      </c>
      <c r="J17" s="200">
        <v>0.02</v>
      </c>
    </row>
    <row r="18" spans="1:10" s="5" customFormat="1" ht="12.75" x14ac:dyDescent="0.2">
      <c r="A18" s="392" t="s">
        <v>199</v>
      </c>
      <c r="B18" s="392" t="s">
        <v>199</v>
      </c>
      <c r="C18" s="390" t="s">
        <v>200</v>
      </c>
      <c r="D18" s="392" t="s">
        <v>200</v>
      </c>
      <c r="E18" s="377">
        <v>5001</v>
      </c>
      <c r="F18" s="392" t="s">
        <v>205</v>
      </c>
      <c r="G18" s="290">
        <v>5109</v>
      </c>
      <c r="H18" s="390">
        <v>4160</v>
      </c>
      <c r="I18" s="596">
        <v>860378</v>
      </c>
      <c r="J18" s="200">
        <v>0</v>
      </c>
    </row>
    <row r="19" spans="1:10" s="5" customFormat="1" ht="12.75" x14ac:dyDescent="0.2">
      <c r="A19" s="392" t="s">
        <v>199</v>
      </c>
      <c r="B19" s="387" t="s">
        <v>206</v>
      </c>
      <c r="C19" s="390" t="s">
        <v>181</v>
      </c>
      <c r="D19" s="387" t="s">
        <v>207</v>
      </c>
      <c r="E19" s="377">
        <v>5301</v>
      </c>
      <c r="F19" s="194" t="s">
        <v>206</v>
      </c>
      <c r="G19" s="290">
        <v>5301</v>
      </c>
      <c r="H19" s="390">
        <v>960</v>
      </c>
      <c r="I19" s="596">
        <v>135356</v>
      </c>
      <c r="J19" s="200">
        <v>0.01</v>
      </c>
    </row>
    <row r="20" spans="1:10" s="5" customFormat="1" ht="12.75" x14ac:dyDescent="0.2">
      <c r="A20" s="392" t="s">
        <v>199</v>
      </c>
      <c r="B20" s="387" t="s">
        <v>206</v>
      </c>
      <c r="C20" s="390" t="s">
        <v>181</v>
      </c>
      <c r="D20" s="387" t="s">
        <v>207</v>
      </c>
      <c r="E20" s="377">
        <v>5301</v>
      </c>
      <c r="F20" s="194" t="s">
        <v>208</v>
      </c>
      <c r="G20" s="290">
        <v>5304</v>
      </c>
      <c r="H20" s="390">
        <v>1600</v>
      </c>
      <c r="I20" s="596">
        <v>74718</v>
      </c>
      <c r="J20" s="200">
        <v>0.02</v>
      </c>
    </row>
    <row r="21" spans="1:10" s="5" customFormat="1" ht="12.75" x14ac:dyDescent="0.2">
      <c r="A21" s="392" t="s">
        <v>199</v>
      </c>
      <c r="B21" s="387" t="s">
        <v>209</v>
      </c>
      <c r="C21" s="390" t="s">
        <v>181</v>
      </c>
      <c r="D21" s="387" t="s">
        <v>210</v>
      </c>
      <c r="E21" s="377">
        <v>5501</v>
      </c>
      <c r="F21" s="194" t="s">
        <v>209</v>
      </c>
      <c r="G21" s="290">
        <v>5501</v>
      </c>
      <c r="H21" s="390">
        <v>800</v>
      </c>
      <c r="I21" s="596">
        <v>127037</v>
      </c>
      <c r="J21" s="200">
        <v>0.01</v>
      </c>
    </row>
    <row r="22" spans="1:10" s="5" customFormat="1" ht="12.75" x14ac:dyDescent="0.2">
      <c r="A22" s="392" t="s">
        <v>199</v>
      </c>
      <c r="B22" s="387" t="s">
        <v>209</v>
      </c>
      <c r="C22" s="390" t="s">
        <v>181</v>
      </c>
      <c r="D22" s="387" t="s">
        <v>210</v>
      </c>
      <c r="E22" s="377">
        <v>5501</v>
      </c>
      <c r="F22" s="194" t="s">
        <v>211</v>
      </c>
      <c r="G22" s="290">
        <v>5502</v>
      </c>
      <c r="H22" s="134">
        <v>1440</v>
      </c>
      <c r="I22" s="595">
        <v>54398</v>
      </c>
      <c r="J22" s="200">
        <v>0.03</v>
      </c>
    </row>
    <row r="23" spans="1:10" s="5" customFormat="1" ht="12.75" x14ac:dyDescent="0.2">
      <c r="A23" s="392" t="s">
        <v>199</v>
      </c>
      <c r="B23" s="387" t="s">
        <v>209</v>
      </c>
      <c r="C23" s="390" t="s">
        <v>181</v>
      </c>
      <c r="D23" s="387" t="s">
        <v>210</v>
      </c>
      <c r="E23" s="377">
        <v>5501</v>
      </c>
      <c r="F23" s="194" t="s">
        <v>212</v>
      </c>
      <c r="G23" s="290">
        <v>5503</v>
      </c>
      <c r="H23" s="390">
        <v>800</v>
      </c>
      <c r="I23" s="595">
        <v>396310</v>
      </c>
      <c r="J23" s="200">
        <v>0</v>
      </c>
    </row>
    <row r="24" spans="1:10" s="5" customFormat="1" ht="12.75" x14ac:dyDescent="0.2">
      <c r="A24" s="392" t="s">
        <v>199</v>
      </c>
      <c r="B24" s="387" t="s">
        <v>209</v>
      </c>
      <c r="C24" s="390" t="s">
        <v>181</v>
      </c>
      <c r="D24" s="387" t="s">
        <v>210</v>
      </c>
      <c r="E24" s="377">
        <v>5501</v>
      </c>
      <c r="F24" s="194" t="s">
        <v>213</v>
      </c>
      <c r="G24" s="290">
        <v>5504</v>
      </c>
      <c r="H24" s="390">
        <v>4160</v>
      </c>
      <c r="I24" s="596">
        <v>99037</v>
      </c>
      <c r="J24" s="200">
        <v>0.04</v>
      </c>
    </row>
    <row r="25" spans="1:10" s="5" customFormat="1" ht="12.75" x14ac:dyDescent="0.2">
      <c r="A25" s="392" t="s">
        <v>199</v>
      </c>
      <c r="B25" s="392" t="s">
        <v>214</v>
      </c>
      <c r="C25" s="390" t="s">
        <v>181</v>
      </c>
      <c r="D25" s="392" t="s">
        <v>215</v>
      </c>
      <c r="E25" s="377">
        <v>5601</v>
      </c>
      <c r="F25" s="193" t="s">
        <v>214</v>
      </c>
      <c r="G25" s="290">
        <v>5601</v>
      </c>
      <c r="H25" s="390">
        <v>960</v>
      </c>
      <c r="I25" s="595">
        <v>132956</v>
      </c>
      <c r="J25" s="200">
        <v>0.01</v>
      </c>
    </row>
    <row r="26" spans="1:10" s="5" customFormat="1" ht="12.75" x14ac:dyDescent="0.2">
      <c r="A26" s="392" t="s">
        <v>199</v>
      </c>
      <c r="B26" s="392" t="s">
        <v>214</v>
      </c>
      <c r="C26" s="390" t="s">
        <v>181</v>
      </c>
      <c r="D26" s="392" t="s">
        <v>215</v>
      </c>
      <c r="E26" s="377">
        <v>5601</v>
      </c>
      <c r="F26" s="193" t="s">
        <v>216</v>
      </c>
      <c r="G26" s="290">
        <v>5603</v>
      </c>
      <c r="H26" s="390">
        <v>1280</v>
      </c>
      <c r="I26" s="596">
        <v>95038</v>
      </c>
      <c r="J26" s="200">
        <v>0.01</v>
      </c>
    </row>
    <row r="27" spans="1:10" s="5" customFormat="1" ht="12.75" x14ac:dyDescent="0.2">
      <c r="A27" s="392" t="s">
        <v>199</v>
      </c>
      <c r="B27" s="392" t="s">
        <v>214</v>
      </c>
      <c r="C27" s="390" t="s">
        <v>181</v>
      </c>
      <c r="D27" s="392" t="s">
        <v>215</v>
      </c>
      <c r="E27" s="377">
        <v>5601</v>
      </c>
      <c r="F27" s="193" t="s">
        <v>217</v>
      </c>
      <c r="G27" s="290">
        <v>5606</v>
      </c>
      <c r="H27" s="134">
        <v>1760</v>
      </c>
      <c r="I27" s="595">
        <v>290393</v>
      </c>
      <c r="J27" s="200">
        <v>0.01</v>
      </c>
    </row>
    <row r="28" spans="1:10" s="5" customFormat="1" ht="12.75" x14ac:dyDescent="0.2">
      <c r="A28" s="392" t="s">
        <v>199</v>
      </c>
      <c r="B28" s="387" t="s">
        <v>218</v>
      </c>
      <c r="C28" s="390" t="s">
        <v>181</v>
      </c>
      <c r="D28" s="387" t="s">
        <v>219</v>
      </c>
      <c r="E28" s="377">
        <v>5701</v>
      </c>
      <c r="F28" s="194" t="s">
        <v>219</v>
      </c>
      <c r="G28" s="290">
        <v>5701</v>
      </c>
      <c r="H28" s="134">
        <v>1920</v>
      </c>
      <c r="I28" s="595">
        <v>147836</v>
      </c>
      <c r="J28" s="200">
        <v>0.01</v>
      </c>
    </row>
    <row r="29" spans="1:10" s="5" customFormat="1" ht="12.75" x14ac:dyDescent="0.2">
      <c r="A29" s="392" t="s">
        <v>199</v>
      </c>
      <c r="B29" s="392" t="s">
        <v>220</v>
      </c>
      <c r="C29" s="390" t="s">
        <v>200</v>
      </c>
      <c r="D29" s="392" t="s">
        <v>200</v>
      </c>
      <c r="E29" s="377">
        <v>5001</v>
      </c>
      <c r="F29" s="392" t="s">
        <v>221</v>
      </c>
      <c r="G29" s="290">
        <v>5801</v>
      </c>
      <c r="H29" s="390">
        <v>640</v>
      </c>
      <c r="I29" s="596">
        <v>210074</v>
      </c>
      <c r="J29" s="200">
        <v>0</v>
      </c>
    </row>
    <row r="30" spans="1:10" s="5" customFormat="1" ht="12.75" x14ac:dyDescent="0.2">
      <c r="A30" s="392" t="s">
        <v>199</v>
      </c>
      <c r="B30" s="392" t="s">
        <v>220</v>
      </c>
      <c r="C30" s="390" t="s">
        <v>200</v>
      </c>
      <c r="D30" s="392" t="s">
        <v>200</v>
      </c>
      <c r="E30" s="377">
        <v>5001</v>
      </c>
      <c r="F30" s="392" t="s">
        <v>222</v>
      </c>
      <c r="G30" s="290">
        <v>5802</v>
      </c>
      <c r="H30" s="390">
        <v>1600</v>
      </c>
      <c r="I30" s="596">
        <v>96797</v>
      </c>
      <c r="J30" s="200">
        <v>0.02</v>
      </c>
    </row>
    <row r="31" spans="1:10" s="5" customFormat="1" ht="12.75" x14ac:dyDescent="0.2">
      <c r="A31" s="392" t="s">
        <v>199</v>
      </c>
      <c r="B31" s="392" t="s">
        <v>220</v>
      </c>
      <c r="C31" s="390" t="s">
        <v>200</v>
      </c>
      <c r="D31" s="392" t="s">
        <v>200</v>
      </c>
      <c r="E31" s="377">
        <v>5001</v>
      </c>
      <c r="F31" s="392" t="s">
        <v>223</v>
      </c>
      <c r="G31" s="290">
        <v>5803</v>
      </c>
      <c r="H31" s="390">
        <v>1280</v>
      </c>
      <c r="I31" s="596">
        <v>38399</v>
      </c>
      <c r="J31" s="200">
        <v>0.03</v>
      </c>
    </row>
    <row r="32" spans="1:10" s="5" customFormat="1" ht="12.75" x14ac:dyDescent="0.2">
      <c r="A32" s="392" t="s">
        <v>199</v>
      </c>
      <c r="B32" s="392" t="s">
        <v>220</v>
      </c>
      <c r="C32" s="390" t="s">
        <v>200</v>
      </c>
      <c r="D32" s="392" t="s">
        <v>200</v>
      </c>
      <c r="E32" s="377">
        <v>5001</v>
      </c>
      <c r="F32" s="392" t="s">
        <v>224</v>
      </c>
      <c r="G32" s="290">
        <v>5804</v>
      </c>
      <c r="H32" s="390">
        <v>960</v>
      </c>
      <c r="I32" s="596">
        <v>167036</v>
      </c>
      <c r="J32" s="200">
        <v>0.01</v>
      </c>
    </row>
    <row r="33" spans="1:10" s="5" customFormat="1" ht="12.75" x14ac:dyDescent="0.2">
      <c r="A33" s="392" t="s">
        <v>225</v>
      </c>
      <c r="B33" s="392" t="s">
        <v>226</v>
      </c>
      <c r="C33" s="390" t="s">
        <v>181</v>
      </c>
      <c r="D33" s="392" t="s">
        <v>227</v>
      </c>
      <c r="E33" s="377">
        <v>6001</v>
      </c>
      <c r="F33" s="392" t="s">
        <v>228</v>
      </c>
      <c r="G33" s="290">
        <v>6101</v>
      </c>
      <c r="H33" s="134">
        <v>4160</v>
      </c>
      <c r="I33" s="595">
        <v>754061</v>
      </c>
      <c r="J33" s="200">
        <v>0.01</v>
      </c>
    </row>
    <row r="34" spans="1:10" s="5" customFormat="1" ht="12.75" x14ac:dyDescent="0.2">
      <c r="A34" s="392" t="s">
        <v>225</v>
      </c>
      <c r="B34" s="392" t="s">
        <v>226</v>
      </c>
      <c r="C34" s="390" t="s">
        <v>181</v>
      </c>
      <c r="D34" s="392" t="s">
        <v>227</v>
      </c>
      <c r="E34" s="377">
        <v>6001</v>
      </c>
      <c r="F34" s="392" t="s">
        <v>229</v>
      </c>
      <c r="G34" s="290">
        <v>6108</v>
      </c>
      <c r="H34" s="134">
        <v>1600</v>
      </c>
      <c r="I34" s="595">
        <v>125837</v>
      </c>
      <c r="J34" s="200">
        <v>0.01</v>
      </c>
    </row>
    <row r="35" spans="1:10" s="5" customFormat="1" ht="12.75" x14ac:dyDescent="0.2">
      <c r="A35" s="392" t="s">
        <v>225</v>
      </c>
      <c r="B35" s="387" t="s">
        <v>226</v>
      </c>
      <c r="C35" s="390" t="s">
        <v>181</v>
      </c>
      <c r="D35" s="387" t="s">
        <v>230</v>
      </c>
      <c r="E35" s="377">
        <v>6115</v>
      </c>
      <c r="F35" s="387" t="s">
        <v>230</v>
      </c>
      <c r="G35" s="290">
        <v>6115</v>
      </c>
      <c r="H35" s="134">
        <v>3680</v>
      </c>
      <c r="I35" s="595">
        <v>63038</v>
      </c>
      <c r="J35" s="200">
        <v>0.06</v>
      </c>
    </row>
    <row r="36" spans="1:10" s="5" customFormat="1" ht="12.75" x14ac:dyDescent="0.2">
      <c r="A36" s="392" t="s">
        <v>225</v>
      </c>
      <c r="B36" s="387" t="s">
        <v>231</v>
      </c>
      <c r="C36" s="390" t="s">
        <v>181</v>
      </c>
      <c r="D36" s="387" t="s">
        <v>232</v>
      </c>
      <c r="E36" s="377">
        <v>6301</v>
      </c>
      <c r="F36" s="194" t="s">
        <v>232</v>
      </c>
      <c r="G36" s="290">
        <v>6301</v>
      </c>
      <c r="H36" s="134">
        <v>1920</v>
      </c>
      <c r="I36" s="595">
        <v>94558</v>
      </c>
      <c r="J36" s="200">
        <v>0.02</v>
      </c>
    </row>
    <row r="37" spans="1:10" s="5" customFormat="1" ht="12.75" x14ac:dyDescent="0.2">
      <c r="A37" s="392" t="s">
        <v>233</v>
      </c>
      <c r="B37" s="392" t="s">
        <v>234</v>
      </c>
      <c r="C37" s="390" t="s">
        <v>181</v>
      </c>
      <c r="D37" s="392" t="s">
        <v>235</v>
      </c>
      <c r="E37" s="377">
        <v>7001</v>
      </c>
      <c r="F37" s="392" t="s">
        <v>234</v>
      </c>
      <c r="G37" s="290">
        <v>7101</v>
      </c>
      <c r="H37" s="134">
        <v>1440</v>
      </c>
      <c r="I37" s="595">
        <v>507827</v>
      </c>
      <c r="J37" s="200">
        <v>0</v>
      </c>
    </row>
    <row r="38" spans="1:10" s="5" customFormat="1" ht="12.75" x14ac:dyDescent="0.2">
      <c r="A38" s="392" t="s">
        <v>233</v>
      </c>
      <c r="B38" s="387" t="s">
        <v>234</v>
      </c>
      <c r="C38" s="390" t="s">
        <v>181</v>
      </c>
      <c r="D38" s="387" t="s">
        <v>236</v>
      </c>
      <c r="E38" s="377">
        <v>7102</v>
      </c>
      <c r="F38" s="387" t="s">
        <v>236</v>
      </c>
      <c r="G38" s="290">
        <v>7102</v>
      </c>
      <c r="H38" s="390">
        <v>160</v>
      </c>
      <c r="I38" s="596">
        <v>749581</v>
      </c>
      <c r="J38" s="200">
        <v>0</v>
      </c>
    </row>
    <row r="39" spans="1:10" s="5" customFormat="1" ht="12.75" x14ac:dyDescent="0.2">
      <c r="A39" s="392" t="s">
        <v>233</v>
      </c>
      <c r="B39" s="392" t="s">
        <v>234</v>
      </c>
      <c r="C39" s="390" t="s">
        <v>181</v>
      </c>
      <c r="D39" s="392" t="s">
        <v>235</v>
      </c>
      <c r="E39" s="377">
        <v>7001</v>
      </c>
      <c r="F39" s="392" t="s">
        <v>233</v>
      </c>
      <c r="G39" s="290">
        <v>7105</v>
      </c>
      <c r="H39" s="134">
        <v>1280</v>
      </c>
      <c r="I39" s="595">
        <v>37439</v>
      </c>
      <c r="J39" s="200">
        <v>0.03</v>
      </c>
    </row>
    <row r="40" spans="1:10" s="5" customFormat="1" ht="12.75" x14ac:dyDescent="0.2">
      <c r="A40" s="392" t="s">
        <v>233</v>
      </c>
      <c r="B40" s="392" t="s">
        <v>237</v>
      </c>
      <c r="C40" s="390" t="s">
        <v>181</v>
      </c>
      <c r="D40" s="392" t="s">
        <v>238</v>
      </c>
      <c r="E40" s="377">
        <v>7301</v>
      </c>
      <c r="F40" s="193" t="s">
        <v>237</v>
      </c>
      <c r="G40" s="290">
        <v>7301</v>
      </c>
      <c r="H40" s="134">
        <v>11520</v>
      </c>
      <c r="I40" s="595">
        <v>91198</v>
      </c>
      <c r="J40" s="200">
        <v>0.11</v>
      </c>
    </row>
    <row r="41" spans="1:10" s="5" customFormat="1" ht="12.75" x14ac:dyDescent="0.2">
      <c r="A41" s="392" t="s">
        <v>233</v>
      </c>
      <c r="B41" s="392" t="s">
        <v>237</v>
      </c>
      <c r="C41" s="390" t="s">
        <v>181</v>
      </c>
      <c r="D41" s="392" t="s">
        <v>238</v>
      </c>
      <c r="E41" s="377">
        <v>7301</v>
      </c>
      <c r="F41" s="193" t="s">
        <v>239</v>
      </c>
      <c r="G41" s="290">
        <v>7305</v>
      </c>
      <c r="H41" s="134">
        <v>2400</v>
      </c>
      <c r="I41" s="595">
        <v>23200</v>
      </c>
      <c r="J41" s="200">
        <v>0.09</v>
      </c>
    </row>
    <row r="42" spans="1:10" s="5" customFormat="1" ht="12.75" x14ac:dyDescent="0.2">
      <c r="A42" s="392" t="s">
        <v>233</v>
      </c>
      <c r="B42" s="392" t="s">
        <v>237</v>
      </c>
      <c r="C42" s="390" t="s">
        <v>181</v>
      </c>
      <c r="D42" s="392" t="s">
        <v>238</v>
      </c>
      <c r="E42" s="377">
        <v>7301</v>
      </c>
      <c r="F42" s="193" t="s">
        <v>240</v>
      </c>
      <c r="G42" s="290">
        <v>7306</v>
      </c>
      <c r="H42" s="134">
        <v>2400</v>
      </c>
      <c r="I42" s="595">
        <v>22399</v>
      </c>
      <c r="J42" s="200">
        <v>0.1</v>
      </c>
    </row>
    <row r="43" spans="1:10" s="5" customFormat="1" ht="12.75" x14ac:dyDescent="0.2">
      <c r="A43" s="392" t="s">
        <v>233</v>
      </c>
      <c r="B43" s="387" t="s">
        <v>241</v>
      </c>
      <c r="C43" s="390" t="s">
        <v>181</v>
      </c>
      <c r="D43" s="387" t="s">
        <v>241</v>
      </c>
      <c r="E43" s="377">
        <v>7401</v>
      </c>
      <c r="F43" s="194" t="s">
        <v>241</v>
      </c>
      <c r="G43" s="290">
        <v>7401</v>
      </c>
      <c r="H43" s="134">
        <v>1600</v>
      </c>
      <c r="I43" s="595">
        <v>259993</v>
      </c>
      <c r="J43" s="200">
        <v>0.01</v>
      </c>
    </row>
    <row r="44" spans="1:10" s="5" customFormat="1" ht="12.75" x14ac:dyDescent="0.2">
      <c r="A44" s="392" t="s">
        <v>242</v>
      </c>
      <c r="B44" s="392" t="s">
        <v>243</v>
      </c>
      <c r="C44" s="390" t="s">
        <v>244</v>
      </c>
      <c r="D44" s="392" t="s">
        <v>244</v>
      </c>
      <c r="E44" s="377">
        <v>8001</v>
      </c>
      <c r="F44" s="392" t="s">
        <v>243</v>
      </c>
      <c r="G44" s="290">
        <v>8101</v>
      </c>
      <c r="H44" s="134">
        <v>46399</v>
      </c>
      <c r="I44" s="595">
        <v>142237</v>
      </c>
      <c r="J44" s="200">
        <v>0.25</v>
      </c>
    </row>
    <row r="45" spans="1:10" s="5" customFormat="1" ht="12.75" x14ac:dyDescent="0.2">
      <c r="A45" s="392" t="s">
        <v>242</v>
      </c>
      <c r="B45" s="392" t="s">
        <v>243</v>
      </c>
      <c r="C45" s="390" t="s">
        <v>244</v>
      </c>
      <c r="D45" s="392" t="s">
        <v>244</v>
      </c>
      <c r="E45" s="377">
        <v>8001</v>
      </c>
      <c r="F45" s="392" t="s">
        <v>245</v>
      </c>
      <c r="G45" s="290">
        <v>8102</v>
      </c>
      <c r="H45" s="390">
        <v>160</v>
      </c>
      <c r="I45" s="595">
        <v>192230</v>
      </c>
      <c r="J45" s="200">
        <v>0</v>
      </c>
    </row>
    <row r="46" spans="1:10" s="5" customFormat="1" ht="12.75" x14ac:dyDescent="0.2">
      <c r="A46" s="392" t="s">
        <v>242</v>
      </c>
      <c r="B46" s="392" t="s">
        <v>243</v>
      </c>
      <c r="C46" s="390" t="s">
        <v>244</v>
      </c>
      <c r="D46" s="392" t="s">
        <v>244</v>
      </c>
      <c r="E46" s="377">
        <v>8001</v>
      </c>
      <c r="F46" s="392" t="s">
        <v>246</v>
      </c>
      <c r="G46" s="290">
        <v>8103</v>
      </c>
      <c r="H46" s="134">
        <v>1600</v>
      </c>
      <c r="I46" s="595">
        <v>617584</v>
      </c>
      <c r="J46" s="200">
        <v>0</v>
      </c>
    </row>
    <row r="47" spans="1:10" s="5" customFormat="1" ht="12.75" x14ac:dyDescent="0.2">
      <c r="A47" s="392" t="s">
        <v>242</v>
      </c>
      <c r="B47" s="392" t="s">
        <v>243</v>
      </c>
      <c r="C47" s="390" t="s">
        <v>244</v>
      </c>
      <c r="D47" s="392" t="s">
        <v>244</v>
      </c>
      <c r="E47" s="377">
        <v>8001</v>
      </c>
      <c r="F47" s="392" t="s">
        <v>247</v>
      </c>
      <c r="G47" s="290">
        <v>8105</v>
      </c>
      <c r="H47" s="134">
        <v>9040</v>
      </c>
      <c r="I47" s="595">
        <v>271193</v>
      </c>
      <c r="J47" s="200">
        <v>0.03</v>
      </c>
    </row>
    <row r="48" spans="1:10" s="5" customFormat="1" ht="12.75" x14ac:dyDescent="0.2">
      <c r="A48" s="392" t="s">
        <v>242</v>
      </c>
      <c r="B48" s="392" t="s">
        <v>243</v>
      </c>
      <c r="C48" s="390" t="s">
        <v>244</v>
      </c>
      <c r="D48" s="392" t="s">
        <v>244</v>
      </c>
      <c r="E48" s="377">
        <v>8001</v>
      </c>
      <c r="F48" s="392" t="s">
        <v>248</v>
      </c>
      <c r="G48" s="290">
        <v>8106</v>
      </c>
      <c r="H48" s="390">
        <v>960</v>
      </c>
      <c r="I48" s="595">
        <v>49119</v>
      </c>
      <c r="J48" s="200">
        <v>0.02</v>
      </c>
    </row>
    <row r="49" spans="1:10" s="5" customFormat="1" ht="12.75" x14ac:dyDescent="0.2">
      <c r="A49" s="392" t="s">
        <v>242</v>
      </c>
      <c r="B49" s="392" t="s">
        <v>243</v>
      </c>
      <c r="C49" s="390" t="s">
        <v>244</v>
      </c>
      <c r="D49" s="392" t="s">
        <v>244</v>
      </c>
      <c r="E49" s="377">
        <v>8001</v>
      </c>
      <c r="F49" s="392" t="s">
        <v>249</v>
      </c>
      <c r="G49" s="290">
        <v>8107</v>
      </c>
      <c r="H49" s="390">
        <v>960</v>
      </c>
      <c r="I49" s="595">
        <v>60478</v>
      </c>
      <c r="J49" s="200">
        <v>0.02</v>
      </c>
    </row>
    <row r="50" spans="1:10" s="5" customFormat="1" ht="12.75" x14ac:dyDescent="0.2">
      <c r="A50" s="392" t="s">
        <v>242</v>
      </c>
      <c r="B50" s="392" t="s">
        <v>243</v>
      </c>
      <c r="C50" s="390" t="s">
        <v>244</v>
      </c>
      <c r="D50" s="392" t="s">
        <v>244</v>
      </c>
      <c r="E50" s="377">
        <v>8001</v>
      </c>
      <c r="F50" s="392" t="s">
        <v>250</v>
      </c>
      <c r="G50" s="290">
        <v>8108</v>
      </c>
      <c r="H50" s="134">
        <v>1280</v>
      </c>
      <c r="I50" s="595">
        <v>159996</v>
      </c>
      <c r="J50" s="200">
        <v>0.01</v>
      </c>
    </row>
    <row r="51" spans="1:10" s="5" customFormat="1" ht="12.75" x14ac:dyDescent="0.2">
      <c r="A51" s="392" t="s">
        <v>242</v>
      </c>
      <c r="B51" s="392" t="s">
        <v>243</v>
      </c>
      <c r="C51" s="390" t="s">
        <v>244</v>
      </c>
      <c r="D51" s="392" t="s">
        <v>244</v>
      </c>
      <c r="E51" s="377">
        <v>8001</v>
      </c>
      <c r="F51" s="392" t="s">
        <v>251</v>
      </c>
      <c r="G51" s="290">
        <v>8109</v>
      </c>
      <c r="H51" s="390">
        <v>640</v>
      </c>
      <c r="I51" s="595">
        <v>32319</v>
      </c>
      <c r="J51" s="200">
        <v>0.02</v>
      </c>
    </row>
    <row r="52" spans="1:10" s="5" customFormat="1" ht="12.75" x14ac:dyDescent="0.2">
      <c r="A52" s="392" t="s">
        <v>242</v>
      </c>
      <c r="B52" s="392" t="s">
        <v>243</v>
      </c>
      <c r="C52" s="390" t="s">
        <v>244</v>
      </c>
      <c r="D52" s="392" t="s">
        <v>244</v>
      </c>
      <c r="E52" s="377">
        <v>8001</v>
      </c>
      <c r="F52" s="392" t="s">
        <v>252</v>
      </c>
      <c r="G52" s="290">
        <v>8110</v>
      </c>
      <c r="H52" s="134">
        <v>1520</v>
      </c>
      <c r="I52" s="595">
        <v>456958</v>
      </c>
      <c r="J52" s="200">
        <v>0</v>
      </c>
    </row>
    <row r="53" spans="1:10" s="5" customFormat="1" ht="12.75" x14ac:dyDescent="0.2">
      <c r="A53" s="392" t="s">
        <v>242</v>
      </c>
      <c r="B53" s="392" t="s">
        <v>243</v>
      </c>
      <c r="C53" s="390" t="s">
        <v>244</v>
      </c>
      <c r="D53" s="392" t="s">
        <v>244</v>
      </c>
      <c r="E53" s="377">
        <v>8001</v>
      </c>
      <c r="F53" s="392" t="s">
        <v>253</v>
      </c>
      <c r="G53" s="290">
        <v>8111</v>
      </c>
      <c r="H53" s="390">
        <v>320</v>
      </c>
      <c r="I53" s="595">
        <v>180475</v>
      </c>
      <c r="J53" s="200">
        <v>0</v>
      </c>
    </row>
    <row r="54" spans="1:10" s="5" customFormat="1" ht="12.75" x14ac:dyDescent="0.2">
      <c r="A54" s="392" t="s">
        <v>242</v>
      </c>
      <c r="B54" s="392" t="s">
        <v>243</v>
      </c>
      <c r="C54" s="390" t="s">
        <v>244</v>
      </c>
      <c r="D54" s="392" t="s">
        <v>244</v>
      </c>
      <c r="E54" s="377">
        <v>8001</v>
      </c>
      <c r="F54" s="392" t="s">
        <v>254</v>
      </c>
      <c r="G54" s="290">
        <v>8112</v>
      </c>
      <c r="H54" s="390">
        <v>480</v>
      </c>
      <c r="I54" s="595">
        <v>36799</v>
      </c>
      <c r="J54" s="200">
        <v>0.01</v>
      </c>
    </row>
    <row r="55" spans="1:10" s="5" customFormat="1" ht="12.75" x14ac:dyDescent="0.2">
      <c r="A55" s="392" t="s">
        <v>242</v>
      </c>
      <c r="B55" s="392" t="s">
        <v>242</v>
      </c>
      <c r="C55" s="390" t="s">
        <v>181</v>
      </c>
      <c r="D55" s="392" t="s">
        <v>255</v>
      </c>
      <c r="E55" s="377">
        <v>8301</v>
      </c>
      <c r="F55" s="392" t="s">
        <v>256</v>
      </c>
      <c r="G55" s="290">
        <v>8301</v>
      </c>
      <c r="H55" s="134">
        <v>1120</v>
      </c>
      <c r="I55" s="595">
        <v>338711</v>
      </c>
      <c r="J55" s="200">
        <v>0</v>
      </c>
    </row>
    <row r="56" spans="1:10" s="5" customFormat="1" ht="12.75" x14ac:dyDescent="0.2">
      <c r="A56" s="392" t="s">
        <v>242</v>
      </c>
      <c r="B56" s="392" t="s">
        <v>242</v>
      </c>
      <c r="C56" s="390" t="s">
        <v>181</v>
      </c>
      <c r="D56" s="392" t="s">
        <v>255</v>
      </c>
      <c r="E56" s="377">
        <v>8301</v>
      </c>
      <c r="F56" s="193" t="s">
        <v>257</v>
      </c>
      <c r="G56" s="290">
        <v>8306</v>
      </c>
      <c r="H56" s="134">
        <v>1440</v>
      </c>
      <c r="I56" s="595">
        <v>32639</v>
      </c>
      <c r="J56" s="200">
        <v>0.04</v>
      </c>
    </row>
    <row r="57" spans="1:10" s="5" customFormat="1" ht="12.75" x14ac:dyDescent="0.2">
      <c r="A57" s="392" t="s">
        <v>258</v>
      </c>
      <c r="B57" s="392" t="s">
        <v>259</v>
      </c>
      <c r="C57" s="390" t="s">
        <v>181</v>
      </c>
      <c r="D57" s="392" t="s">
        <v>260</v>
      </c>
      <c r="E57" s="377">
        <v>9001</v>
      </c>
      <c r="F57" s="392" t="s">
        <v>261</v>
      </c>
      <c r="G57" s="290">
        <v>9101</v>
      </c>
      <c r="H57" s="134">
        <v>1600</v>
      </c>
      <c r="I57" s="595">
        <v>559985</v>
      </c>
      <c r="J57" s="200">
        <v>0</v>
      </c>
    </row>
    <row r="58" spans="1:10" s="5" customFormat="1" ht="12.75" x14ac:dyDescent="0.2">
      <c r="A58" s="392" t="s">
        <v>258</v>
      </c>
      <c r="B58" s="392" t="s">
        <v>259</v>
      </c>
      <c r="C58" s="390" t="s">
        <v>181</v>
      </c>
      <c r="D58" s="392" t="s">
        <v>260</v>
      </c>
      <c r="E58" s="377">
        <v>9001</v>
      </c>
      <c r="F58" s="392" t="s">
        <v>262</v>
      </c>
      <c r="G58" s="290">
        <v>9112</v>
      </c>
      <c r="H58" s="390">
        <v>960</v>
      </c>
      <c r="I58" s="595">
        <v>71358</v>
      </c>
      <c r="J58" s="200">
        <v>0.01</v>
      </c>
    </row>
    <row r="59" spans="1:10" s="5" customFormat="1" ht="12.75" x14ac:dyDescent="0.2">
      <c r="A59" s="392" t="s">
        <v>258</v>
      </c>
      <c r="B59" s="387" t="s">
        <v>259</v>
      </c>
      <c r="C59" s="390" t="s">
        <v>181</v>
      </c>
      <c r="D59" s="387" t="s">
        <v>263</v>
      </c>
      <c r="E59" s="377">
        <v>9120</v>
      </c>
      <c r="F59" s="387" t="s">
        <v>263</v>
      </c>
      <c r="G59" s="290">
        <v>9120</v>
      </c>
      <c r="H59" s="134">
        <v>1280</v>
      </c>
      <c r="I59" s="595">
        <v>199995</v>
      </c>
      <c r="J59" s="200">
        <v>0.01</v>
      </c>
    </row>
    <row r="60" spans="1:10" s="5" customFormat="1" ht="12.75" x14ac:dyDescent="0.2">
      <c r="A60" s="392" t="s">
        <v>258</v>
      </c>
      <c r="B60" s="387" t="s">
        <v>264</v>
      </c>
      <c r="C60" s="390" t="s">
        <v>181</v>
      </c>
      <c r="D60" s="387" t="s">
        <v>265</v>
      </c>
      <c r="E60" s="377">
        <v>9201</v>
      </c>
      <c r="F60" s="387" t="s">
        <v>265</v>
      </c>
      <c r="G60" s="290">
        <v>9201</v>
      </c>
      <c r="H60" s="134">
        <v>1600</v>
      </c>
      <c r="I60" s="595">
        <v>62558</v>
      </c>
      <c r="J60" s="200">
        <v>0.02</v>
      </c>
    </row>
    <row r="61" spans="1:10" s="5" customFormat="1" ht="12.75" x14ac:dyDescent="0.2">
      <c r="A61" s="392" t="s">
        <v>266</v>
      </c>
      <c r="B61" s="392" t="s">
        <v>267</v>
      </c>
      <c r="C61" s="390" t="s">
        <v>181</v>
      </c>
      <c r="D61" s="392" t="s">
        <v>268</v>
      </c>
      <c r="E61" s="377">
        <v>10001</v>
      </c>
      <c r="F61" s="392" t="s">
        <v>269</v>
      </c>
      <c r="G61" s="290">
        <v>10101</v>
      </c>
      <c r="H61" s="134">
        <v>1120</v>
      </c>
      <c r="I61" s="595">
        <v>684302</v>
      </c>
      <c r="J61" s="200">
        <v>0</v>
      </c>
    </row>
    <row r="62" spans="1:10" s="5" customFormat="1" ht="12.75" x14ac:dyDescent="0.2">
      <c r="A62" s="392" t="s">
        <v>266</v>
      </c>
      <c r="B62" s="392" t="s">
        <v>267</v>
      </c>
      <c r="C62" s="390" t="s">
        <v>181</v>
      </c>
      <c r="D62" s="392" t="s">
        <v>268</v>
      </c>
      <c r="E62" s="377">
        <v>10001</v>
      </c>
      <c r="F62" s="392" t="s">
        <v>270</v>
      </c>
      <c r="G62" s="290">
        <v>10109</v>
      </c>
      <c r="H62" s="390">
        <v>640</v>
      </c>
      <c r="I62" s="595">
        <v>455828</v>
      </c>
      <c r="J62" s="200">
        <v>0</v>
      </c>
    </row>
    <row r="63" spans="1:10" s="5" customFormat="1" ht="12.75" x14ac:dyDescent="0.2">
      <c r="A63" s="392" t="s">
        <v>266</v>
      </c>
      <c r="B63" s="387" t="s">
        <v>271</v>
      </c>
      <c r="C63" s="390" t="s">
        <v>181</v>
      </c>
      <c r="D63" s="387" t="s">
        <v>272</v>
      </c>
      <c r="E63" s="377">
        <v>10201</v>
      </c>
      <c r="F63" s="387" t="s">
        <v>272</v>
      </c>
      <c r="G63" s="290">
        <v>10201</v>
      </c>
      <c r="H63" s="134">
        <v>27359</v>
      </c>
      <c r="I63" s="595">
        <v>196715</v>
      </c>
      <c r="J63" s="200">
        <v>0.12</v>
      </c>
    </row>
    <row r="64" spans="1:10" s="5" customFormat="1" ht="12.75" x14ac:dyDescent="0.2">
      <c r="A64" s="392" t="s">
        <v>266</v>
      </c>
      <c r="B64" s="392" t="s">
        <v>273</v>
      </c>
      <c r="C64" s="390" t="s">
        <v>181</v>
      </c>
      <c r="D64" s="392" t="s">
        <v>273</v>
      </c>
      <c r="E64" s="377">
        <v>10301</v>
      </c>
      <c r="F64" s="392" t="s">
        <v>273</v>
      </c>
      <c r="G64" s="290">
        <v>10301</v>
      </c>
      <c r="H64" s="390">
        <v>640</v>
      </c>
      <c r="I64" s="595">
        <v>571345</v>
      </c>
      <c r="J64" s="200">
        <v>0</v>
      </c>
    </row>
    <row r="65" spans="1:10" s="5" customFormat="1" ht="12.75" x14ac:dyDescent="0.2">
      <c r="A65" s="392" t="s">
        <v>274</v>
      </c>
      <c r="B65" s="387" t="s">
        <v>275</v>
      </c>
      <c r="C65" s="390" t="s">
        <v>181</v>
      </c>
      <c r="D65" s="387" t="s">
        <v>275</v>
      </c>
      <c r="E65" s="377">
        <v>11101</v>
      </c>
      <c r="F65" s="387" t="s">
        <v>275</v>
      </c>
      <c r="G65" s="290">
        <v>11101</v>
      </c>
      <c r="H65" s="134">
        <v>3360</v>
      </c>
      <c r="I65" s="595">
        <v>654223</v>
      </c>
      <c r="J65" s="200">
        <v>0.01</v>
      </c>
    </row>
    <row r="66" spans="1:10" s="5" customFormat="1" ht="12.75" x14ac:dyDescent="0.2">
      <c r="A66" s="392" t="s">
        <v>276</v>
      </c>
      <c r="B66" s="392" t="s">
        <v>276</v>
      </c>
      <c r="C66" s="390" t="s">
        <v>181</v>
      </c>
      <c r="D66" s="392" t="s">
        <v>277</v>
      </c>
      <c r="E66" s="377">
        <v>12101</v>
      </c>
      <c r="F66" s="193" t="s">
        <v>277</v>
      </c>
      <c r="G66" s="290">
        <v>12101</v>
      </c>
      <c r="H66" s="390">
        <v>560</v>
      </c>
      <c r="I66" s="595">
        <v>460788</v>
      </c>
      <c r="J66" s="200">
        <v>0</v>
      </c>
    </row>
    <row r="67" spans="1:10" s="5" customFormat="1" ht="12.75" x14ac:dyDescent="0.2">
      <c r="A67" s="392" t="s">
        <v>278</v>
      </c>
      <c r="B67" s="392" t="s">
        <v>279</v>
      </c>
      <c r="C67" s="390" t="s">
        <v>280</v>
      </c>
      <c r="D67" s="392" t="s">
        <v>280</v>
      </c>
      <c r="E67" s="377">
        <v>13001</v>
      </c>
      <c r="F67" s="392" t="s">
        <v>279</v>
      </c>
      <c r="G67" s="290">
        <v>13101</v>
      </c>
      <c r="H67" s="134">
        <v>135977</v>
      </c>
      <c r="I67" s="595">
        <v>4159893</v>
      </c>
      <c r="J67" s="200">
        <v>0.03</v>
      </c>
    </row>
    <row r="68" spans="1:10" s="5" customFormat="1" ht="12.75" x14ac:dyDescent="0.2">
      <c r="A68" s="392" t="s">
        <v>278</v>
      </c>
      <c r="B68" s="392" t="s">
        <v>279</v>
      </c>
      <c r="C68" s="390" t="s">
        <v>280</v>
      </c>
      <c r="D68" s="392" t="s">
        <v>280</v>
      </c>
      <c r="E68" s="377">
        <v>13001</v>
      </c>
      <c r="F68" s="392" t="s">
        <v>281</v>
      </c>
      <c r="G68" s="290">
        <v>13102</v>
      </c>
      <c r="H68" s="134">
        <v>20800</v>
      </c>
      <c r="I68" s="595">
        <v>60958</v>
      </c>
      <c r="J68" s="200">
        <v>0.25</v>
      </c>
    </row>
    <row r="69" spans="1:10" s="5" customFormat="1" ht="12.75" x14ac:dyDescent="0.2">
      <c r="A69" s="392" t="s">
        <v>278</v>
      </c>
      <c r="B69" s="392" t="s">
        <v>279</v>
      </c>
      <c r="C69" s="390" t="s">
        <v>280</v>
      </c>
      <c r="D69" s="392" t="s">
        <v>280</v>
      </c>
      <c r="E69" s="377">
        <v>13001</v>
      </c>
      <c r="F69" s="392" t="s">
        <v>282</v>
      </c>
      <c r="G69" s="290">
        <v>13103</v>
      </c>
      <c r="H69" s="390">
        <v>864</v>
      </c>
      <c r="I69" s="595">
        <v>112477</v>
      </c>
      <c r="J69" s="200">
        <v>0.01</v>
      </c>
    </row>
    <row r="70" spans="1:10" s="5" customFormat="1" ht="12.75" x14ac:dyDescent="0.2">
      <c r="A70" s="392" t="s">
        <v>278</v>
      </c>
      <c r="B70" s="392" t="s">
        <v>279</v>
      </c>
      <c r="C70" s="390" t="s">
        <v>280</v>
      </c>
      <c r="D70" s="392" t="s">
        <v>280</v>
      </c>
      <c r="E70" s="377">
        <v>13001</v>
      </c>
      <c r="F70" s="392" t="s">
        <v>283</v>
      </c>
      <c r="G70" s="290">
        <v>13104</v>
      </c>
      <c r="H70" s="390">
        <v>800</v>
      </c>
      <c r="I70" s="596">
        <v>369590</v>
      </c>
      <c r="J70" s="200">
        <v>0</v>
      </c>
    </row>
    <row r="71" spans="1:10" s="5" customFormat="1" ht="12.75" x14ac:dyDescent="0.2">
      <c r="A71" s="392" t="s">
        <v>278</v>
      </c>
      <c r="B71" s="392" t="s">
        <v>279</v>
      </c>
      <c r="C71" s="390" t="s">
        <v>280</v>
      </c>
      <c r="D71" s="392" t="s">
        <v>280</v>
      </c>
      <c r="E71" s="377">
        <v>13001</v>
      </c>
      <c r="F71" s="392" t="s">
        <v>284</v>
      </c>
      <c r="G71" s="290">
        <v>13105</v>
      </c>
      <c r="H71" s="134">
        <v>3200</v>
      </c>
      <c r="I71" s="595">
        <v>37119</v>
      </c>
      <c r="J71" s="200">
        <v>0.08</v>
      </c>
    </row>
    <row r="72" spans="1:10" s="5" customFormat="1" ht="12.75" x14ac:dyDescent="0.2">
      <c r="A72" s="392" t="s">
        <v>278</v>
      </c>
      <c r="B72" s="392" t="s">
        <v>279</v>
      </c>
      <c r="C72" s="390" t="s">
        <v>280</v>
      </c>
      <c r="D72" s="392" t="s">
        <v>280</v>
      </c>
      <c r="E72" s="377">
        <v>13001</v>
      </c>
      <c r="F72" s="392" t="s">
        <v>285</v>
      </c>
      <c r="G72" s="290">
        <v>13106</v>
      </c>
      <c r="H72" s="390">
        <v>3200</v>
      </c>
      <c r="I72" s="596">
        <v>58718</v>
      </c>
      <c r="J72" s="200">
        <v>0.05</v>
      </c>
    </row>
    <row r="73" spans="1:10" s="5" customFormat="1" ht="12.75" x14ac:dyDescent="0.2">
      <c r="A73" s="392" t="s">
        <v>278</v>
      </c>
      <c r="B73" s="392" t="s">
        <v>279</v>
      </c>
      <c r="C73" s="390" t="s">
        <v>280</v>
      </c>
      <c r="D73" s="392" t="s">
        <v>280</v>
      </c>
      <c r="E73" s="377">
        <v>13001</v>
      </c>
      <c r="F73" s="392" t="s">
        <v>286</v>
      </c>
      <c r="G73" s="290">
        <v>13107</v>
      </c>
      <c r="H73" s="134">
        <v>64798</v>
      </c>
      <c r="I73" s="595">
        <v>288632</v>
      </c>
      <c r="J73" s="200">
        <v>0.18</v>
      </c>
    </row>
    <row r="74" spans="1:10" s="5" customFormat="1" ht="12.75" x14ac:dyDescent="0.2">
      <c r="A74" s="392" t="s">
        <v>278</v>
      </c>
      <c r="B74" s="392" t="s">
        <v>279</v>
      </c>
      <c r="C74" s="390" t="s">
        <v>280</v>
      </c>
      <c r="D74" s="392" t="s">
        <v>280</v>
      </c>
      <c r="E74" s="377">
        <v>13001</v>
      </c>
      <c r="F74" s="392" t="s">
        <v>287</v>
      </c>
      <c r="G74" s="290">
        <v>13108</v>
      </c>
      <c r="H74" s="390">
        <v>800</v>
      </c>
      <c r="I74" s="595">
        <v>523987</v>
      </c>
      <c r="J74" s="200">
        <v>0</v>
      </c>
    </row>
    <row r="75" spans="1:10" s="5" customFormat="1" ht="12.75" x14ac:dyDescent="0.2">
      <c r="A75" s="392" t="s">
        <v>278</v>
      </c>
      <c r="B75" s="392" t="s">
        <v>279</v>
      </c>
      <c r="C75" s="390" t="s">
        <v>280</v>
      </c>
      <c r="D75" s="392" t="s">
        <v>280</v>
      </c>
      <c r="E75" s="377">
        <v>13001</v>
      </c>
      <c r="F75" s="392" t="s">
        <v>288</v>
      </c>
      <c r="G75" s="290">
        <v>13109</v>
      </c>
      <c r="H75" s="134">
        <v>47999</v>
      </c>
      <c r="I75" s="595">
        <v>255833</v>
      </c>
      <c r="J75" s="200">
        <v>0.16</v>
      </c>
    </row>
    <row r="76" spans="1:10" s="5" customFormat="1" ht="12.75" x14ac:dyDescent="0.2">
      <c r="A76" s="392" t="s">
        <v>278</v>
      </c>
      <c r="B76" s="392" t="s">
        <v>279</v>
      </c>
      <c r="C76" s="390" t="s">
        <v>280</v>
      </c>
      <c r="D76" s="392" t="s">
        <v>280</v>
      </c>
      <c r="E76" s="377">
        <v>13001</v>
      </c>
      <c r="F76" s="392" t="s">
        <v>289</v>
      </c>
      <c r="G76" s="290">
        <v>13110</v>
      </c>
      <c r="H76" s="134">
        <v>6240</v>
      </c>
      <c r="I76" s="595">
        <v>830699</v>
      </c>
      <c r="J76" s="200">
        <v>0.01</v>
      </c>
    </row>
    <row r="77" spans="1:10" s="5" customFormat="1" ht="12.75" x14ac:dyDescent="0.2">
      <c r="A77" s="392" t="s">
        <v>278</v>
      </c>
      <c r="B77" s="392" t="s">
        <v>279</v>
      </c>
      <c r="C77" s="390" t="s">
        <v>280</v>
      </c>
      <c r="D77" s="392" t="s">
        <v>280</v>
      </c>
      <c r="E77" s="377">
        <v>13001</v>
      </c>
      <c r="F77" s="392" t="s">
        <v>290</v>
      </c>
      <c r="G77" s="290">
        <v>13111</v>
      </c>
      <c r="H77" s="134">
        <v>23999</v>
      </c>
      <c r="I77" s="595">
        <v>125117</v>
      </c>
      <c r="J77" s="200">
        <v>0.16</v>
      </c>
    </row>
    <row r="78" spans="1:10" s="5" customFormat="1" ht="12.75" x14ac:dyDescent="0.2">
      <c r="A78" s="392" t="s">
        <v>278</v>
      </c>
      <c r="B78" s="392" t="s">
        <v>279</v>
      </c>
      <c r="C78" s="390" t="s">
        <v>280</v>
      </c>
      <c r="D78" s="392" t="s">
        <v>280</v>
      </c>
      <c r="E78" s="377">
        <v>13001</v>
      </c>
      <c r="F78" s="392" t="s">
        <v>291</v>
      </c>
      <c r="G78" s="290">
        <v>13112</v>
      </c>
      <c r="H78" s="134">
        <v>7920</v>
      </c>
      <c r="I78" s="595">
        <v>95357</v>
      </c>
      <c r="J78" s="200">
        <v>0.08</v>
      </c>
    </row>
    <row r="79" spans="1:10" s="5" customFormat="1" ht="12.75" x14ac:dyDescent="0.2">
      <c r="A79" s="392" t="s">
        <v>278</v>
      </c>
      <c r="B79" s="392" t="s">
        <v>279</v>
      </c>
      <c r="C79" s="390" t="s">
        <v>280</v>
      </c>
      <c r="D79" s="392" t="s">
        <v>280</v>
      </c>
      <c r="E79" s="377">
        <v>13001</v>
      </c>
      <c r="F79" s="392" t="s">
        <v>292</v>
      </c>
      <c r="G79" s="290">
        <v>13113</v>
      </c>
      <c r="H79" s="134">
        <v>4960</v>
      </c>
      <c r="I79" s="595">
        <v>1311966</v>
      </c>
      <c r="J79" s="200">
        <v>0</v>
      </c>
    </row>
    <row r="80" spans="1:10" s="5" customFormat="1" ht="12.75" x14ac:dyDescent="0.2">
      <c r="A80" s="392" t="s">
        <v>278</v>
      </c>
      <c r="B80" s="392" t="s">
        <v>279</v>
      </c>
      <c r="C80" s="390" t="s">
        <v>280</v>
      </c>
      <c r="D80" s="392" t="s">
        <v>280</v>
      </c>
      <c r="E80" s="377">
        <v>13001</v>
      </c>
      <c r="F80" s="392" t="s">
        <v>293</v>
      </c>
      <c r="G80" s="290">
        <v>13114</v>
      </c>
      <c r="H80" s="390">
        <v>16960</v>
      </c>
      <c r="I80" s="595">
        <v>2430977</v>
      </c>
      <c r="J80" s="200">
        <v>0.01</v>
      </c>
    </row>
    <row r="81" spans="1:10" s="5" customFormat="1" ht="12.75" x14ac:dyDescent="0.2">
      <c r="A81" s="392" t="s">
        <v>278</v>
      </c>
      <c r="B81" s="392" t="s">
        <v>279</v>
      </c>
      <c r="C81" s="390" t="s">
        <v>280</v>
      </c>
      <c r="D81" s="392" t="s">
        <v>280</v>
      </c>
      <c r="E81" s="377">
        <v>13001</v>
      </c>
      <c r="F81" s="392" t="s">
        <v>294</v>
      </c>
      <c r="G81" s="290">
        <v>13115</v>
      </c>
      <c r="H81" s="390">
        <v>3840</v>
      </c>
      <c r="I81" s="595">
        <v>1046373</v>
      </c>
      <c r="J81" s="200">
        <v>0</v>
      </c>
    </row>
    <row r="82" spans="1:10" s="5" customFormat="1" ht="12.75" x14ac:dyDescent="0.2">
      <c r="A82" s="392" t="s">
        <v>278</v>
      </c>
      <c r="B82" s="392" t="s">
        <v>279</v>
      </c>
      <c r="C82" s="390" t="s">
        <v>280</v>
      </c>
      <c r="D82" s="392" t="s">
        <v>280</v>
      </c>
      <c r="E82" s="377">
        <v>13001</v>
      </c>
      <c r="F82" s="392" t="s">
        <v>295</v>
      </c>
      <c r="G82" s="290">
        <v>13116</v>
      </c>
      <c r="H82" s="390">
        <v>7680</v>
      </c>
      <c r="I82" s="595">
        <v>88958</v>
      </c>
      <c r="J82" s="200">
        <v>0.08</v>
      </c>
    </row>
    <row r="83" spans="1:10" s="5" customFormat="1" ht="12.75" x14ac:dyDescent="0.2">
      <c r="A83" s="392" t="s">
        <v>278</v>
      </c>
      <c r="B83" s="392" t="s">
        <v>279</v>
      </c>
      <c r="C83" s="390" t="s">
        <v>280</v>
      </c>
      <c r="D83" s="392" t="s">
        <v>280</v>
      </c>
      <c r="E83" s="377">
        <v>13001</v>
      </c>
      <c r="F83" s="392" t="s">
        <v>296</v>
      </c>
      <c r="G83" s="290">
        <v>13117</v>
      </c>
      <c r="H83" s="390">
        <v>47359</v>
      </c>
      <c r="I83" s="595">
        <v>377910</v>
      </c>
      <c r="J83" s="200">
        <v>0.11</v>
      </c>
    </row>
    <row r="84" spans="1:10" s="5" customFormat="1" ht="12.75" x14ac:dyDescent="0.2">
      <c r="A84" s="392" t="s">
        <v>278</v>
      </c>
      <c r="B84" s="392" t="s">
        <v>279</v>
      </c>
      <c r="C84" s="390" t="s">
        <v>280</v>
      </c>
      <c r="D84" s="392" t="s">
        <v>280</v>
      </c>
      <c r="E84" s="377">
        <v>13001</v>
      </c>
      <c r="F84" s="392" t="s">
        <v>297</v>
      </c>
      <c r="G84" s="290">
        <v>13118</v>
      </c>
      <c r="H84" s="134">
        <v>37439</v>
      </c>
      <c r="I84" s="595">
        <v>149116</v>
      </c>
      <c r="J84" s="200">
        <v>0.2</v>
      </c>
    </row>
    <row r="85" spans="1:10" s="5" customFormat="1" ht="12.75" x14ac:dyDescent="0.2">
      <c r="A85" s="392" t="s">
        <v>278</v>
      </c>
      <c r="B85" s="392" t="s">
        <v>279</v>
      </c>
      <c r="C85" s="390" t="s">
        <v>280</v>
      </c>
      <c r="D85" s="392" t="s">
        <v>280</v>
      </c>
      <c r="E85" s="377">
        <v>13001</v>
      </c>
      <c r="F85" s="392" t="s">
        <v>298</v>
      </c>
      <c r="G85" s="290">
        <v>13119</v>
      </c>
      <c r="H85" s="134">
        <v>7200</v>
      </c>
      <c r="I85" s="595">
        <v>625264</v>
      </c>
      <c r="J85" s="200">
        <v>0.01</v>
      </c>
    </row>
    <row r="86" spans="1:10" s="5" customFormat="1" ht="12.75" x14ac:dyDescent="0.2">
      <c r="A86" s="392" t="s">
        <v>278</v>
      </c>
      <c r="B86" s="392" t="s">
        <v>279</v>
      </c>
      <c r="C86" s="390" t="s">
        <v>280</v>
      </c>
      <c r="D86" s="392" t="s">
        <v>280</v>
      </c>
      <c r="E86" s="377">
        <v>13001</v>
      </c>
      <c r="F86" s="392" t="s">
        <v>299</v>
      </c>
      <c r="G86" s="290">
        <v>13120</v>
      </c>
      <c r="H86" s="390">
        <v>71038</v>
      </c>
      <c r="I86" s="596">
        <v>1105571</v>
      </c>
      <c r="J86" s="200">
        <v>0.06</v>
      </c>
    </row>
    <row r="87" spans="1:10" s="5" customFormat="1" ht="12.75" x14ac:dyDescent="0.2">
      <c r="A87" s="392" t="s">
        <v>278</v>
      </c>
      <c r="B87" s="392" t="s">
        <v>279</v>
      </c>
      <c r="C87" s="390" t="s">
        <v>280</v>
      </c>
      <c r="D87" s="392" t="s">
        <v>280</v>
      </c>
      <c r="E87" s="377">
        <v>13001</v>
      </c>
      <c r="F87" s="392" t="s">
        <v>300</v>
      </c>
      <c r="G87" s="290">
        <v>13121</v>
      </c>
      <c r="H87" s="134">
        <v>30559</v>
      </c>
      <c r="I87" s="595">
        <v>161596</v>
      </c>
      <c r="J87" s="200">
        <v>0.16</v>
      </c>
    </row>
    <row r="88" spans="1:10" s="5" customFormat="1" ht="12.75" x14ac:dyDescent="0.2">
      <c r="A88" s="392" t="s">
        <v>278</v>
      </c>
      <c r="B88" s="392" t="s">
        <v>279</v>
      </c>
      <c r="C88" s="390" t="s">
        <v>280</v>
      </c>
      <c r="D88" s="392" t="s">
        <v>280</v>
      </c>
      <c r="E88" s="377">
        <v>13001</v>
      </c>
      <c r="F88" s="392" t="s">
        <v>301</v>
      </c>
      <c r="G88" s="290">
        <v>13122</v>
      </c>
      <c r="H88" s="134">
        <v>6400</v>
      </c>
      <c r="I88" s="595">
        <v>286873</v>
      </c>
      <c r="J88" s="200">
        <v>0.02</v>
      </c>
    </row>
    <row r="89" spans="1:10" s="5" customFormat="1" ht="12.75" x14ac:dyDescent="0.2">
      <c r="A89" s="392" t="s">
        <v>278</v>
      </c>
      <c r="B89" s="392" t="s">
        <v>279</v>
      </c>
      <c r="C89" s="390" t="s">
        <v>280</v>
      </c>
      <c r="D89" s="392" t="s">
        <v>280</v>
      </c>
      <c r="E89" s="377">
        <v>13001</v>
      </c>
      <c r="F89" s="392" t="s">
        <v>302</v>
      </c>
      <c r="G89" s="290">
        <v>13123</v>
      </c>
      <c r="H89" s="134">
        <v>80478</v>
      </c>
      <c r="I89" s="595">
        <v>2196743</v>
      </c>
      <c r="J89" s="200">
        <v>0.04</v>
      </c>
    </row>
    <row r="90" spans="1:10" s="5" customFormat="1" ht="12.75" x14ac:dyDescent="0.2">
      <c r="A90" s="392" t="s">
        <v>278</v>
      </c>
      <c r="B90" s="392" t="s">
        <v>279</v>
      </c>
      <c r="C90" s="390" t="s">
        <v>280</v>
      </c>
      <c r="D90" s="392" t="s">
        <v>280</v>
      </c>
      <c r="E90" s="377">
        <v>13001</v>
      </c>
      <c r="F90" s="392" t="s">
        <v>303</v>
      </c>
      <c r="G90" s="290">
        <v>13124</v>
      </c>
      <c r="H90" s="134">
        <v>2496</v>
      </c>
      <c r="I90" s="595">
        <v>291512</v>
      </c>
      <c r="J90" s="200">
        <v>0.01</v>
      </c>
    </row>
    <row r="91" spans="1:10" s="5" customFormat="1" ht="12.75" x14ac:dyDescent="0.2">
      <c r="A91" s="392" t="s">
        <v>278</v>
      </c>
      <c r="B91" s="392" t="s">
        <v>279</v>
      </c>
      <c r="C91" s="390" t="s">
        <v>280</v>
      </c>
      <c r="D91" s="392" t="s">
        <v>280</v>
      </c>
      <c r="E91" s="377">
        <v>13001</v>
      </c>
      <c r="F91" s="392" t="s">
        <v>304</v>
      </c>
      <c r="G91" s="290">
        <v>13125</v>
      </c>
      <c r="H91" s="134">
        <v>23999</v>
      </c>
      <c r="I91" s="595">
        <v>235514</v>
      </c>
      <c r="J91" s="200">
        <v>0.09</v>
      </c>
    </row>
    <row r="92" spans="1:10" s="5" customFormat="1" ht="12.75" x14ac:dyDescent="0.2">
      <c r="A92" s="392" t="s">
        <v>278</v>
      </c>
      <c r="B92" s="392" t="s">
        <v>279</v>
      </c>
      <c r="C92" s="390" t="s">
        <v>280</v>
      </c>
      <c r="D92" s="392" t="s">
        <v>280</v>
      </c>
      <c r="E92" s="377">
        <v>13001</v>
      </c>
      <c r="F92" s="392" t="s">
        <v>305</v>
      </c>
      <c r="G92" s="290">
        <v>13126</v>
      </c>
      <c r="H92" s="134">
        <v>66398</v>
      </c>
      <c r="I92" s="595">
        <v>210875</v>
      </c>
      <c r="J92" s="200">
        <v>0.24</v>
      </c>
    </row>
    <row r="93" spans="1:10" s="5" customFormat="1" ht="12.75" x14ac:dyDescent="0.2">
      <c r="A93" s="392" t="s">
        <v>278</v>
      </c>
      <c r="B93" s="392" t="s">
        <v>279</v>
      </c>
      <c r="C93" s="390" t="s">
        <v>280</v>
      </c>
      <c r="D93" s="392" t="s">
        <v>280</v>
      </c>
      <c r="E93" s="377">
        <v>13001</v>
      </c>
      <c r="F93" s="392" t="s">
        <v>306</v>
      </c>
      <c r="G93" s="290">
        <v>13127</v>
      </c>
      <c r="H93" s="134">
        <v>11920</v>
      </c>
      <c r="I93" s="595">
        <v>468548</v>
      </c>
      <c r="J93" s="200">
        <v>0.02</v>
      </c>
    </row>
    <row r="94" spans="1:10" s="5" customFormat="1" ht="12.75" x14ac:dyDescent="0.2">
      <c r="A94" s="392" t="s">
        <v>278</v>
      </c>
      <c r="B94" s="392" t="s">
        <v>279</v>
      </c>
      <c r="C94" s="390" t="s">
        <v>280</v>
      </c>
      <c r="D94" s="392" t="s">
        <v>280</v>
      </c>
      <c r="E94" s="377">
        <v>13001</v>
      </c>
      <c r="F94" s="392" t="s">
        <v>307</v>
      </c>
      <c r="G94" s="290">
        <v>13128</v>
      </c>
      <c r="H94" s="134">
        <v>46239</v>
      </c>
      <c r="I94" s="595">
        <v>97438</v>
      </c>
      <c r="J94" s="200">
        <v>0.32</v>
      </c>
    </row>
    <row r="95" spans="1:10" s="5" customFormat="1" ht="12.75" x14ac:dyDescent="0.2">
      <c r="A95" s="392" t="s">
        <v>278</v>
      </c>
      <c r="B95" s="392" t="s">
        <v>279</v>
      </c>
      <c r="C95" s="390" t="s">
        <v>280</v>
      </c>
      <c r="D95" s="392" t="s">
        <v>280</v>
      </c>
      <c r="E95" s="377">
        <v>13001</v>
      </c>
      <c r="F95" s="392" t="s">
        <v>308</v>
      </c>
      <c r="G95" s="290">
        <v>13129</v>
      </c>
      <c r="H95" s="134">
        <v>36319</v>
      </c>
      <c r="I95" s="595">
        <v>675503</v>
      </c>
      <c r="J95" s="200">
        <v>0.05</v>
      </c>
    </row>
    <row r="96" spans="1:10" s="5" customFormat="1" ht="12.75" x14ac:dyDescent="0.2">
      <c r="A96" s="392" t="s">
        <v>278</v>
      </c>
      <c r="B96" s="392" t="s">
        <v>279</v>
      </c>
      <c r="C96" s="390" t="s">
        <v>280</v>
      </c>
      <c r="D96" s="392" t="s">
        <v>280</v>
      </c>
      <c r="E96" s="377">
        <v>13001</v>
      </c>
      <c r="F96" s="392" t="s">
        <v>309</v>
      </c>
      <c r="G96" s="290">
        <v>13130</v>
      </c>
      <c r="H96" s="134">
        <v>41439</v>
      </c>
      <c r="I96" s="595">
        <v>399510</v>
      </c>
      <c r="J96" s="200">
        <v>0.09</v>
      </c>
    </row>
    <row r="97" spans="1:10" s="5" customFormat="1" ht="12.75" x14ac:dyDescent="0.2">
      <c r="A97" s="392" t="s">
        <v>278</v>
      </c>
      <c r="B97" s="392" t="s">
        <v>279</v>
      </c>
      <c r="C97" s="390" t="s">
        <v>280</v>
      </c>
      <c r="D97" s="392" t="s">
        <v>280</v>
      </c>
      <c r="E97" s="377">
        <v>13001</v>
      </c>
      <c r="F97" s="392" t="s">
        <v>310</v>
      </c>
      <c r="G97" s="290">
        <v>13131</v>
      </c>
      <c r="H97" s="134">
        <v>39519</v>
      </c>
      <c r="I97" s="595">
        <v>89597</v>
      </c>
      <c r="J97" s="200">
        <v>0.31</v>
      </c>
    </row>
    <row r="98" spans="1:10" s="5" customFormat="1" ht="12.75" x14ac:dyDescent="0.2">
      <c r="A98" s="392" t="s">
        <v>278</v>
      </c>
      <c r="B98" s="392" t="s">
        <v>279</v>
      </c>
      <c r="C98" s="390" t="s">
        <v>280</v>
      </c>
      <c r="D98" s="392" t="s">
        <v>280</v>
      </c>
      <c r="E98" s="377">
        <v>13001</v>
      </c>
      <c r="F98" s="392" t="s">
        <v>311</v>
      </c>
      <c r="G98" s="290">
        <v>13132</v>
      </c>
      <c r="H98" s="134">
        <v>47999</v>
      </c>
      <c r="I98" s="595">
        <v>1402236</v>
      </c>
      <c r="J98" s="200">
        <v>0.03</v>
      </c>
    </row>
    <row r="99" spans="1:10" s="5" customFormat="1" ht="12.75" x14ac:dyDescent="0.2">
      <c r="A99" s="392" t="s">
        <v>278</v>
      </c>
      <c r="B99" s="392" t="s">
        <v>312</v>
      </c>
      <c r="C99" s="390" t="s">
        <v>280</v>
      </c>
      <c r="D99" s="392" t="s">
        <v>280</v>
      </c>
      <c r="E99" s="377">
        <v>13001</v>
      </c>
      <c r="F99" s="392" t="s">
        <v>313</v>
      </c>
      <c r="G99" s="290">
        <v>13201</v>
      </c>
      <c r="H99" s="134">
        <v>5280</v>
      </c>
      <c r="I99" s="595">
        <v>547746</v>
      </c>
      <c r="J99" s="200">
        <v>0.01</v>
      </c>
    </row>
    <row r="100" spans="1:10" s="5" customFormat="1" ht="12.75" x14ac:dyDescent="0.2">
      <c r="A100" s="392" t="s">
        <v>278</v>
      </c>
      <c r="B100" s="392" t="s">
        <v>312</v>
      </c>
      <c r="C100" s="390" t="s">
        <v>280</v>
      </c>
      <c r="D100" s="392" t="s">
        <v>280</v>
      </c>
      <c r="E100" s="377">
        <v>13001</v>
      </c>
      <c r="F100" s="392" t="s">
        <v>314</v>
      </c>
      <c r="G100" s="290">
        <v>13202</v>
      </c>
      <c r="H100" s="134">
        <v>2080</v>
      </c>
      <c r="I100" s="595">
        <v>69358</v>
      </c>
      <c r="J100" s="200">
        <v>0.03</v>
      </c>
    </row>
    <row r="101" spans="1:10" s="5" customFormat="1" ht="12.75" x14ac:dyDescent="0.2">
      <c r="A101" s="392" t="s">
        <v>278</v>
      </c>
      <c r="B101" s="392" t="s">
        <v>312</v>
      </c>
      <c r="C101" s="390" t="s">
        <v>280</v>
      </c>
      <c r="D101" s="392" t="s">
        <v>280</v>
      </c>
      <c r="E101" s="377">
        <v>13001</v>
      </c>
      <c r="F101" s="392" t="s">
        <v>315</v>
      </c>
      <c r="G101" s="290">
        <v>13203</v>
      </c>
      <c r="H101" s="134">
        <v>2720</v>
      </c>
      <c r="I101" s="595">
        <v>17920</v>
      </c>
      <c r="J101" s="200">
        <v>0.13</v>
      </c>
    </row>
    <row r="102" spans="1:10" s="5" customFormat="1" ht="12.75" x14ac:dyDescent="0.2">
      <c r="A102" s="392" t="s">
        <v>278</v>
      </c>
      <c r="B102" s="392" t="s">
        <v>316</v>
      </c>
      <c r="C102" s="390" t="s">
        <v>280</v>
      </c>
      <c r="D102" s="392" t="s">
        <v>280</v>
      </c>
      <c r="E102" s="377">
        <v>13001</v>
      </c>
      <c r="F102" s="392" t="s">
        <v>317</v>
      </c>
      <c r="G102" s="290">
        <v>13301</v>
      </c>
      <c r="H102" s="134">
        <v>1440</v>
      </c>
      <c r="I102" s="595">
        <v>866537</v>
      </c>
      <c r="J102" s="200">
        <v>0</v>
      </c>
    </row>
    <row r="103" spans="1:10" s="5" customFormat="1" ht="12.75" x14ac:dyDescent="0.2">
      <c r="A103" s="392" t="s">
        <v>278</v>
      </c>
      <c r="B103" s="392" t="s">
        <v>316</v>
      </c>
      <c r="C103" s="390" t="s">
        <v>280</v>
      </c>
      <c r="D103" s="392" t="s">
        <v>280</v>
      </c>
      <c r="E103" s="377">
        <v>13001</v>
      </c>
      <c r="F103" s="392" t="s">
        <v>318</v>
      </c>
      <c r="G103" s="290">
        <v>13302</v>
      </c>
      <c r="H103" s="134">
        <v>2880</v>
      </c>
      <c r="I103" s="595">
        <v>80158</v>
      </c>
      <c r="J103" s="200">
        <v>0.03</v>
      </c>
    </row>
    <row r="104" spans="1:10" s="5" customFormat="1" ht="12.75" x14ac:dyDescent="0.2">
      <c r="A104" s="392" t="s">
        <v>278</v>
      </c>
      <c r="B104" s="392" t="s">
        <v>316</v>
      </c>
      <c r="C104" s="390" t="s">
        <v>280</v>
      </c>
      <c r="D104" s="392" t="s">
        <v>280</v>
      </c>
      <c r="E104" s="377">
        <v>13001</v>
      </c>
      <c r="F104" s="392" t="s">
        <v>319</v>
      </c>
      <c r="G104" s="290">
        <v>13303</v>
      </c>
      <c r="H104" s="134">
        <v>1760</v>
      </c>
      <c r="I104" s="595">
        <v>65278</v>
      </c>
      <c r="J104" s="200">
        <v>0.03</v>
      </c>
    </row>
    <row r="105" spans="1:10" s="5" customFormat="1" ht="12.75" x14ac:dyDescent="0.2">
      <c r="A105" s="392" t="s">
        <v>278</v>
      </c>
      <c r="B105" s="392" t="s">
        <v>320</v>
      </c>
      <c r="C105" s="390" t="s">
        <v>280</v>
      </c>
      <c r="D105" s="392" t="s">
        <v>280</v>
      </c>
      <c r="E105" s="377">
        <v>13001</v>
      </c>
      <c r="F105" s="392" t="s">
        <v>321</v>
      </c>
      <c r="G105" s="290">
        <v>13401</v>
      </c>
      <c r="H105" s="134">
        <v>3680</v>
      </c>
      <c r="I105" s="595">
        <v>239994</v>
      </c>
      <c r="J105" s="200">
        <v>0.02</v>
      </c>
    </row>
    <row r="106" spans="1:10" s="5" customFormat="1" ht="12.75" x14ac:dyDescent="0.2">
      <c r="A106" s="392" t="s">
        <v>278</v>
      </c>
      <c r="B106" s="392" t="s">
        <v>320</v>
      </c>
      <c r="C106" s="390" t="s">
        <v>280</v>
      </c>
      <c r="D106" s="392" t="s">
        <v>280</v>
      </c>
      <c r="E106" s="377">
        <v>13001</v>
      </c>
      <c r="F106" s="392" t="s">
        <v>322</v>
      </c>
      <c r="G106" s="290">
        <v>13402</v>
      </c>
      <c r="H106" s="134">
        <v>1760</v>
      </c>
      <c r="I106" s="595">
        <v>187195</v>
      </c>
      <c r="J106" s="200">
        <v>0.01</v>
      </c>
    </row>
    <row r="107" spans="1:10" s="5" customFormat="1" ht="12.75" x14ac:dyDescent="0.2">
      <c r="A107" s="392" t="s">
        <v>278</v>
      </c>
      <c r="B107" s="392" t="s">
        <v>320</v>
      </c>
      <c r="C107" s="390" t="s">
        <v>280</v>
      </c>
      <c r="D107" s="392" t="s">
        <v>280</v>
      </c>
      <c r="E107" s="377">
        <v>13001</v>
      </c>
      <c r="F107" s="392" t="s">
        <v>323</v>
      </c>
      <c r="G107" s="290">
        <v>13403</v>
      </c>
      <c r="H107" s="134">
        <v>5920</v>
      </c>
      <c r="I107" s="595">
        <v>43359</v>
      </c>
      <c r="J107" s="200">
        <v>0.12</v>
      </c>
    </row>
    <row r="108" spans="1:10" s="5" customFormat="1" ht="12.75" x14ac:dyDescent="0.2">
      <c r="A108" s="392" t="s">
        <v>278</v>
      </c>
      <c r="B108" s="392" t="s">
        <v>320</v>
      </c>
      <c r="C108" s="390" t="s">
        <v>280</v>
      </c>
      <c r="D108" s="392" t="s">
        <v>280</v>
      </c>
      <c r="E108" s="377">
        <v>13001</v>
      </c>
      <c r="F108" s="392" t="s">
        <v>324</v>
      </c>
      <c r="G108" s="290">
        <v>13404</v>
      </c>
      <c r="H108" s="134">
        <v>1440</v>
      </c>
      <c r="I108" s="595">
        <v>53918</v>
      </c>
      <c r="J108" s="200">
        <v>0.03</v>
      </c>
    </row>
    <row r="109" spans="1:10" s="5" customFormat="1" ht="12.75" x14ac:dyDescent="0.2">
      <c r="A109" s="392" t="s">
        <v>278</v>
      </c>
      <c r="B109" s="392" t="s">
        <v>325</v>
      </c>
      <c r="C109" s="390" t="s">
        <v>181</v>
      </c>
      <c r="D109" s="392" t="s">
        <v>325</v>
      </c>
      <c r="E109" s="377">
        <v>13501</v>
      </c>
      <c r="F109" s="193" t="s">
        <v>325</v>
      </c>
      <c r="G109" s="290">
        <v>13501</v>
      </c>
      <c r="H109" s="134">
        <v>2080</v>
      </c>
      <c r="I109" s="595">
        <v>110237</v>
      </c>
      <c r="J109" s="200">
        <v>0.02</v>
      </c>
    </row>
    <row r="110" spans="1:10" s="5" customFormat="1" ht="12.75" x14ac:dyDescent="0.2">
      <c r="A110" s="392" t="s">
        <v>278</v>
      </c>
      <c r="B110" s="392" t="s">
        <v>326</v>
      </c>
      <c r="C110" s="390" t="s">
        <v>280</v>
      </c>
      <c r="D110" s="392" t="s">
        <v>280</v>
      </c>
      <c r="E110" s="377">
        <v>13001</v>
      </c>
      <c r="F110" s="392" t="s">
        <v>326</v>
      </c>
      <c r="G110" s="290">
        <v>13601</v>
      </c>
      <c r="H110" s="134">
        <v>3520</v>
      </c>
      <c r="I110" s="595">
        <v>142876</v>
      </c>
      <c r="J110" s="200">
        <v>0.02</v>
      </c>
    </row>
    <row r="111" spans="1:10" s="5" customFormat="1" ht="12.75" x14ac:dyDescent="0.2">
      <c r="A111" s="392" t="s">
        <v>278</v>
      </c>
      <c r="B111" s="392" t="s">
        <v>326</v>
      </c>
      <c r="C111" s="390" t="s">
        <v>280</v>
      </c>
      <c r="D111" s="392" t="s">
        <v>280</v>
      </c>
      <c r="E111" s="377">
        <v>13001</v>
      </c>
      <c r="F111" s="392" t="s">
        <v>327</v>
      </c>
      <c r="G111" s="290">
        <v>13602</v>
      </c>
      <c r="H111" s="134">
        <v>8800</v>
      </c>
      <c r="I111" s="595">
        <v>627024</v>
      </c>
      <c r="J111" s="200">
        <v>0.01</v>
      </c>
    </row>
    <row r="112" spans="1:10" s="5" customFormat="1" ht="12.75" x14ac:dyDescent="0.2">
      <c r="A112" s="392" t="s">
        <v>278</v>
      </c>
      <c r="B112" s="392" t="s">
        <v>326</v>
      </c>
      <c r="C112" s="390" t="s">
        <v>280</v>
      </c>
      <c r="D112" s="392" t="s">
        <v>280</v>
      </c>
      <c r="E112" s="377">
        <v>13001</v>
      </c>
      <c r="F112" s="392" t="s">
        <v>328</v>
      </c>
      <c r="G112" s="290">
        <v>13603</v>
      </c>
      <c r="H112" s="390">
        <v>1600</v>
      </c>
      <c r="I112" s="596">
        <v>121437</v>
      </c>
      <c r="J112" s="200">
        <v>0.01</v>
      </c>
    </row>
    <row r="113" spans="1:10" s="5" customFormat="1" ht="12.75" x14ac:dyDescent="0.2">
      <c r="A113" s="392" t="s">
        <v>278</v>
      </c>
      <c r="B113" s="392" t="s">
        <v>326</v>
      </c>
      <c r="C113" s="390" t="s">
        <v>280</v>
      </c>
      <c r="D113" s="392" t="s">
        <v>280</v>
      </c>
      <c r="E113" s="377">
        <v>13001</v>
      </c>
      <c r="F113" s="392" t="s">
        <v>329</v>
      </c>
      <c r="G113" s="290">
        <v>13604</v>
      </c>
      <c r="H113" s="134">
        <v>4480</v>
      </c>
      <c r="I113" s="595">
        <v>243994</v>
      </c>
      <c r="J113" s="200">
        <v>0.02</v>
      </c>
    </row>
    <row r="114" spans="1:10" s="5" customFormat="1" ht="12.75" x14ac:dyDescent="0.2">
      <c r="A114" s="392" t="s">
        <v>278</v>
      </c>
      <c r="B114" s="392" t="s">
        <v>326</v>
      </c>
      <c r="C114" s="390" t="s">
        <v>280</v>
      </c>
      <c r="D114" s="392" t="s">
        <v>280</v>
      </c>
      <c r="E114" s="377">
        <v>13001</v>
      </c>
      <c r="F114" s="392" t="s">
        <v>330</v>
      </c>
      <c r="G114" s="290">
        <v>13605</v>
      </c>
      <c r="H114" s="134">
        <v>5600</v>
      </c>
      <c r="I114" s="595">
        <v>128797</v>
      </c>
      <c r="J114" s="200">
        <v>0.04</v>
      </c>
    </row>
    <row r="115" spans="1:10" s="5" customFormat="1" ht="12.75" x14ac:dyDescent="0.2">
      <c r="A115" s="392" t="s">
        <v>331</v>
      </c>
      <c r="B115" s="392" t="s">
        <v>332</v>
      </c>
      <c r="C115" s="390" t="s">
        <v>181</v>
      </c>
      <c r="D115" s="392" t="s">
        <v>332</v>
      </c>
      <c r="E115" s="377">
        <v>14101</v>
      </c>
      <c r="F115" s="392" t="s">
        <v>332</v>
      </c>
      <c r="G115" s="290">
        <v>14101</v>
      </c>
      <c r="H115" s="390">
        <v>160</v>
      </c>
      <c r="I115" s="595">
        <v>835819</v>
      </c>
      <c r="J115" s="200">
        <v>0</v>
      </c>
    </row>
    <row r="116" spans="1:10" s="5" customFormat="1" ht="12.75" x14ac:dyDescent="0.2">
      <c r="A116" s="392" t="s">
        <v>333</v>
      </c>
      <c r="B116" s="392" t="s">
        <v>334</v>
      </c>
      <c r="C116" s="390" t="s">
        <v>181</v>
      </c>
      <c r="D116" s="392" t="s">
        <v>334</v>
      </c>
      <c r="E116" s="377">
        <v>15101</v>
      </c>
      <c r="F116" s="392" t="s">
        <v>334</v>
      </c>
      <c r="G116" s="290">
        <v>15101</v>
      </c>
      <c r="H116" s="390">
        <v>320</v>
      </c>
      <c r="I116" s="596">
        <v>484.47</v>
      </c>
      <c r="J116" s="200">
        <v>0.4</v>
      </c>
    </row>
    <row r="117" spans="1:10" s="5" customFormat="1" ht="12.75" x14ac:dyDescent="0.2">
      <c r="A117" s="392" t="s">
        <v>335</v>
      </c>
      <c r="B117" s="403" t="s">
        <v>336</v>
      </c>
      <c r="C117" s="390" t="s">
        <v>181</v>
      </c>
      <c r="D117" s="392" t="s">
        <v>337</v>
      </c>
      <c r="E117" s="377">
        <v>16101</v>
      </c>
      <c r="F117" s="392" t="s">
        <v>338</v>
      </c>
      <c r="G117" s="290">
        <v>16101</v>
      </c>
      <c r="H117" s="134">
        <v>1280</v>
      </c>
      <c r="I117" s="595">
        <v>64958</v>
      </c>
      <c r="J117" s="200">
        <v>0.02</v>
      </c>
    </row>
    <row r="118" spans="1:10" s="5" customFormat="1" ht="12.75" x14ac:dyDescent="0.2">
      <c r="A118" s="392" t="s">
        <v>335</v>
      </c>
      <c r="B118" s="403" t="s">
        <v>336</v>
      </c>
      <c r="C118" s="390" t="s">
        <v>181</v>
      </c>
      <c r="D118" s="392" t="s">
        <v>337</v>
      </c>
      <c r="E118" s="377">
        <v>16101</v>
      </c>
      <c r="F118" s="392" t="s">
        <v>339</v>
      </c>
      <c r="G118" s="290">
        <v>16103</v>
      </c>
      <c r="H118" s="134">
        <v>4000</v>
      </c>
      <c r="I118" s="595">
        <v>140476</v>
      </c>
      <c r="J118" s="200">
        <v>0.03</v>
      </c>
    </row>
    <row r="119" spans="1:10" s="5" customFormat="1" ht="12.75" x14ac:dyDescent="0.2">
      <c r="A119" s="392" t="s">
        <v>335</v>
      </c>
      <c r="B119" s="403" t="s">
        <v>340</v>
      </c>
      <c r="C119" s="390" t="s">
        <v>181</v>
      </c>
      <c r="D119" s="387" t="s">
        <v>341</v>
      </c>
      <c r="E119" s="377">
        <v>16301</v>
      </c>
      <c r="F119" s="387" t="s">
        <v>341</v>
      </c>
      <c r="G119" s="290">
        <v>16301</v>
      </c>
      <c r="H119" s="134">
        <v>1280</v>
      </c>
      <c r="I119" s="595">
        <v>63998</v>
      </c>
      <c r="J119" s="200">
        <v>0.02</v>
      </c>
    </row>
  </sheetData>
  <mergeCells count="1">
    <mergeCell ref="B1:J1"/>
  </mergeCells>
  <hyperlinks>
    <hyperlink ref="K1" location="INDICE!A1" display="INDICE" xr:uid="{00000000-0004-0000-5200-000000000000}"/>
    <hyperlink ref="K2" location="Matriz_Estadisticas!A1" display="ESTADÍSTICAS" xr:uid="{00000000-0004-0000-5200-000001000000}"/>
  </hyperlinks>
  <pageMargins left="0.7" right="0.7" top="0.75" bottom="0.75" header="0.3" footer="0.3"/>
  <pageSetup orientation="portrait" horizontalDpi="4294967293" verticalDpi="4294967293" r:id="rId1"/>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300-000000000000}">
  <sheetPr>
    <pageSetUpPr fitToPage="1"/>
  </sheetPr>
  <dimension ref="A1:C37"/>
  <sheetViews>
    <sheetView zoomScaleNormal="100" workbookViewId="0"/>
  </sheetViews>
  <sheetFormatPr baseColWidth="10" defaultColWidth="96.42578125" defaultRowHeight="12.75" x14ac:dyDescent="0.25"/>
  <cols>
    <col min="1" max="1" width="44.42578125" style="10" bestFit="1" customWidth="1"/>
    <col min="2" max="2" width="100.7109375" style="10" customWidth="1"/>
    <col min="3" max="3" width="7" style="10" bestFit="1" customWidth="1"/>
    <col min="4" max="16384" width="96.42578125" style="10"/>
  </cols>
  <sheetData>
    <row r="1" spans="1:3" ht="15" x14ac:dyDescent="0.25">
      <c r="A1" s="679" t="s">
        <v>401</v>
      </c>
      <c r="B1" s="679" t="s">
        <v>402</v>
      </c>
      <c r="C1" s="57" t="s">
        <v>144</v>
      </c>
    </row>
    <row r="2" spans="1:3" ht="15" customHeight="1" x14ac:dyDescent="0.25">
      <c r="A2" s="415" t="s">
        <v>8</v>
      </c>
      <c r="B2" s="239" t="s">
        <v>110</v>
      </c>
    </row>
    <row r="3" spans="1:3" ht="15" customHeight="1" x14ac:dyDescent="0.2">
      <c r="A3" s="415" t="s">
        <v>6</v>
      </c>
      <c r="B3" s="635" t="s">
        <v>100</v>
      </c>
    </row>
    <row r="4" spans="1:3" ht="15" customHeight="1" x14ac:dyDescent="0.25">
      <c r="A4" s="415" t="s">
        <v>370</v>
      </c>
      <c r="B4" s="239" t="s">
        <v>109</v>
      </c>
    </row>
    <row r="5" spans="1:3" ht="15" customHeight="1" x14ac:dyDescent="0.25">
      <c r="A5" s="415" t="s">
        <v>11</v>
      </c>
      <c r="B5" s="239" t="s">
        <v>1270</v>
      </c>
    </row>
    <row r="6" spans="1:3" ht="15" customHeight="1" x14ac:dyDescent="0.25">
      <c r="A6" s="415" t="s">
        <v>145</v>
      </c>
      <c r="B6" s="239" t="s">
        <v>451</v>
      </c>
    </row>
    <row r="7" spans="1:3" ht="15" customHeight="1" x14ac:dyDescent="0.2">
      <c r="A7" s="415" t="s">
        <v>9</v>
      </c>
      <c r="B7" s="240" t="s">
        <v>405</v>
      </c>
    </row>
    <row r="8" spans="1:3" ht="15" customHeight="1" x14ac:dyDescent="0.25">
      <c r="A8" s="415" t="s">
        <v>371</v>
      </c>
      <c r="B8" s="237">
        <v>2018</v>
      </c>
    </row>
    <row r="9" spans="1:3" ht="15" customHeight="1" x14ac:dyDescent="0.25">
      <c r="A9" s="415" t="s">
        <v>372</v>
      </c>
      <c r="B9" s="242" t="s">
        <v>453</v>
      </c>
    </row>
    <row r="10" spans="1:3" ht="127.5" x14ac:dyDescent="0.25">
      <c r="A10" s="209" t="s">
        <v>373</v>
      </c>
      <c r="B10" s="636" t="s">
        <v>1271</v>
      </c>
    </row>
    <row r="11" spans="1:3" ht="15" customHeight="1" x14ac:dyDescent="0.2">
      <c r="A11" s="415" t="s">
        <v>374</v>
      </c>
      <c r="B11" s="637" t="s">
        <v>1272</v>
      </c>
    </row>
    <row r="12" spans="1:3" ht="15" customHeight="1" x14ac:dyDescent="0.25">
      <c r="A12" s="415" t="s">
        <v>375</v>
      </c>
      <c r="B12" s="242" t="s">
        <v>1273</v>
      </c>
    </row>
    <row r="13" spans="1:3" ht="15" customHeight="1" x14ac:dyDescent="0.25">
      <c r="A13" s="415" t="s">
        <v>376</v>
      </c>
      <c r="B13" s="242" t="s">
        <v>1273</v>
      </c>
    </row>
    <row r="14" spans="1:3" ht="15" customHeight="1" x14ac:dyDescent="0.25">
      <c r="A14" s="415" t="s">
        <v>146</v>
      </c>
      <c r="B14" s="242" t="s">
        <v>458</v>
      </c>
    </row>
    <row r="15" spans="1:3" ht="15" customHeight="1" x14ac:dyDescent="0.25">
      <c r="A15" s="415" t="s">
        <v>377</v>
      </c>
      <c r="B15" s="243">
        <v>43102</v>
      </c>
    </row>
    <row r="16" spans="1:3" ht="15" customHeight="1" x14ac:dyDescent="0.25">
      <c r="A16" s="415" t="s">
        <v>378</v>
      </c>
      <c r="B16" s="243">
        <v>43731</v>
      </c>
    </row>
    <row r="17" spans="1:2" ht="15" customHeight="1" x14ac:dyDescent="0.25">
      <c r="A17" s="415" t="s">
        <v>379</v>
      </c>
      <c r="B17" s="242" t="s">
        <v>412</v>
      </c>
    </row>
    <row r="18" spans="1:2" ht="15" customHeight="1" x14ac:dyDescent="0.25">
      <c r="A18" s="415" t="s">
        <v>380</v>
      </c>
      <c r="B18" s="242" t="s">
        <v>1274</v>
      </c>
    </row>
    <row r="19" spans="1:2" ht="15" customHeight="1" x14ac:dyDescent="0.25">
      <c r="A19" s="415" t="s">
        <v>381</v>
      </c>
      <c r="B19" s="242" t="s">
        <v>1188</v>
      </c>
    </row>
    <row r="20" spans="1:2" ht="15" customHeight="1" x14ac:dyDescent="0.25">
      <c r="A20" s="415" t="s">
        <v>382</v>
      </c>
      <c r="B20" s="242" t="s">
        <v>462</v>
      </c>
    </row>
    <row r="21" spans="1:2" ht="15" customHeight="1" x14ac:dyDescent="0.25">
      <c r="A21" s="415" t="s">
        <v>385</v>
      </c>
      <c r="B21" s="242" t="s">
        <v>1275</v>
      </c>
    </row>
    <row r="22" spans="1:2" ht="15" customHeight="1" x14ac:dyDescent="0.2">
      <c r="A22" s="415" t="s">
        <v>386</v>
      </c>
      <c r="B22" s="238" t="s">
        <v>1276</v>
      </c>
    </row>
    <row r="23" spans="1:2" ht="15" customHeight="1" x14ac:dyDescent="0.25">
      <c r="A23" s="415" t="s">
        <v>418</v>
      </c>
      <c r="B23" s="242" t="s">
        <v>1277</v>
      </c>
    </row>
    <row r="24" spans="1:2" ht="15" customHeight="1" x14ac:dyDescent="0.25">
      <c r="A24" s="415" t="s">
        <v>387</v>
      </c>
      <c r="B24" s="237" t="s">
        <v>1278</v>
      </c>
    </row>
    <row r="25" spans="1:2" ht="15" customHeight="1" x14ac:dyDescent="0.25">
      <c r="A25" s="415" t="s">
        <v>388</v>
      </c>
      <c r="B25" s="242" t="s">
        <v>453</v>
      </c>
    </row>
    <row r="26" spans="1:2" ht="15" customHeight="1" x14ac:dyDescent="0.25">
      <c r="A26" s="415" t="s">
        <v>389</v>
      </c>
      <c r="B26" s="242" t="s">
        <v>1279</v>
      </c>
    </row>
    <row r="27" spans="1:2" ht="15" customHeight="1" x14ac:dyDescent="0.2">
      <c r="A27" s="415" t="s">
        <v>390</v>
      </c>
      <c r="B27" s="238" t="s">
        <v>1276</v>
      </c>
    </row>
    <row r="28" spans="1:2" ht="15" customHeight="1" x14ac:dyDescent="0.25">
      <c r="A28" s="415" t="s">
        <v>422</v>
      </c>
      <c r="B28" s="242" t="s">
        <v>1276</v>
      </c>
    </row>
    <row r="29" spans="1:2" ht="15" customHeight="1" x14ac:dyDescent="0.25">
      <c r="A29" s="415" t="s">
        <v>391</v>
      </c>
      <c r="B29" s="237" t="s">
        <v>1278</v>
      </c>
    </row>
    <row r="30" spans="1:2" ht="15" customHeight="1" x14ac:dyDescent="0.25">
      <c r="A30" s="415" t="s">
        <v>392</v>
      </c>
      <c r="B30" s="242" t="s">
        <v>453</v>
      </c>
    </row>
    <row r="31" spans="1:2" ht="15" customHeight="1" x14ac:dyDescent="0.25">
      <c r="A31" s="415" t="s">
        <v>393</v>
      </c>
      <c r="B31" s="242"/>
    </row>
    <row r="32" spans="1:2" ht="15" customHeight="1" x14ac:dyDescent="0.25">
      <c r="A32" s="415" t="s">
        <v>394</v>
      </c>
      <c r="B32" s="242"/>
    </row>
    <row r="33" spans="1:2" ht="15" customHeight="1" x14ac:dyDescent="0.25">
      <c r="A33" s="415" t="s">
        <v>423</v>
      </c>
      <c r="B33" s="435"/>
    </row>
    <row r="34" spans="1:2" ht="15" customHeight="1" x14ac:dyDescent="0.25">
      <c r="A34" s="415" t="s">
        <v>395</v>
      </c>
      <c r="B34" s="435"/>
    </row>
    <row r="35" spans="1:2" ht="15" customHeight="1" x14ac:dyDescent="0.25">
      <c r="A35" s="415" t="s">
        <v>396</v>
      </c>
      <c r="B35" s="435"/>
    </row>
    <row r="36" spans="1:2" ht="15" customHeight="1" x14ac:dyDescent="0.25">
      <c r="A36" s="415" t="s">
        <v>383</v>
      </c>
      <c r="B36" s="435" t="s">
        <v>1179</v>
      </c>
    </row>
    <row r="37" spans="1:2" ht="15" customHeight="1" x14ac:dyDescent="0.25">
      <c r="A37" s="415" t="s">
        <v>384</v>
      </c>
      <c r="B37" s="435" t="s">
        <v>468</v>
      </c>
    </row>
  </sheetData>
  <hyperlinks>
    <hyperlink ref="C1" location="INDICE!A1" display="INDICE" xr:uid="{00000000-0004-0000-5300-000000000000}"/>
  </hyperlinks>
  <pageMargins left="0.7" right="0.7" top="0.75" bottom="0.75" header="0.3" footer="0.3"/>
  <pageSetup scale="71" fitToHeight="0" orientation="portrait" horizontalDpi="4294967293" verticalDpi="4294967293" r:id="rId1"/>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400-000000000000}">
  <dimension ref="A1:K119"/>
  <sheetViews>
    <sheetView workbookViewId="0">
      <selection activeCell="A2" sqref="A2"/>
    </sheetView>
  </sheetViews>
  <sheetFormatPr baseColWidth="10" defaultColWidth="11.42578125" defaultRowHeight="15" x14ac:dyDescent="0.25"/>
  <cols>
    <col min="1" max="1" width="17.28515625" bestFit="1" customWidth="1"/>
    <col min="2" max="2" width="22.140625" style="402" bestFit="1" customWidth="1"/>
    <col min="3" max="3" width="20.140625" style="402" customWidth="1"/>
    <col min="4" max="4" width="38.5703125" bestFit="1" customWidth="1"/>
    <col min="5" max="5" width="11.5703125" bestFit="1" customWidth="1"/>
    <col min="6" max="6" width="19" bestFit="1" customWidth="1"/>
    <col min="7" max="7" width="6" bestFit="1" customWidth="1"/>
    <col min="8" max="10" width="54.7109375" customWidth="1"/>
    <col min="11" max="11" width="13.140625" bestFit="1" customWidth="1"/>
  </cols>
  <sheetData>
    <row r="1" spans="1:11" x14ac:dyDescent="0.25">
      <c r="A1" s="135" t="s">
        <v>110</v>
      </c>
      <c r="B1" s="734" t="s">
        <v>1270</v>
      </c>
      <c r="C1" s="735"/>
      <c r="D1" s="735"/>
      <c r="E1" s="735"/>
      <c r="F1" s="735"/>
      <c r="G1" s="735"/>
      <c r="H1" s="735"/>
      <c r="I1" s="735"/>
      <c r="J1" s="736"/>
      <c r="K1" s="6" t="s">
        <v>144</v>
      </c>
    </row>
    <row r="2" spans="1:11" ht="45" x14ac:dyDescent="0.25">
      <c r="A2" s="255" t="s">
        <v>174</v>
      </c>
      <c r="B2" s="255" t="s">
        <v>175</v>
      </c>
      <c r="C2" s="255" t="s">
        <v>176</v>
      </c>
      <c r="D2" s="255" t="s">
        <v>177</v>
      </c>
      <c r="E2" s="255" t="s">
        <v>178</v>
      </c>
      <c r="F2" s="255" t="s">
        <v>14</v>
      </c>
      <c r="G2" s="255" t="s">
        <v>470</v>
      </c>
      <c r="H2" s="649" t="s">
        <v>1280</v>
      </c>
      <c r="I2" s="649" t="s">
        <v>1281</v>
      </c>
      <c r="J2" s="649" t="s">
        <v>1282</v>
      </c>
      <c r="K2" s="6" t="s">
        <v>432</v>
      </c>
    </row>
    <row r="3" spans="1:11" s="5" customFormat="1" ht="12.75" x14ac:dyDescent="0.2">
      <c r="A3" s="158" t="s">
        <v>179</v>
      </c>
      <c r="B3" s="158" t="s">
        <v>180</v>
      </c>
      <c r="C3" s="162" t="s">
        <v>181</v>
      </c>
      <c r="D3" s="158" t="s">
        <v>182</v>
      </c>
      <c r="E3" s="164">
        <v>1001</v>
      </c>
      <c r="F3" s="158" t="s">
        <v>180</v>
      </c>
      <c r="G3" s="164">
        <v>1101</v>
      </c>
      <c r="H3" s="597">
        <v>12019626360</v>
      </c>
      <c r="I3" s="597">
        <v>141589779391</v>
      </c>
      <c r="J3" s="598">
        <v>8.49</v>
      </c>
    </row>
    <row r="4" spans="1:11" s="5" customFormat="1" ht="12.75" x14ac:dyDescent="0.2">
      <c r="A4" s="158" t="s">
        <v>179</v>
      </c>
      <c r="B4" s="158" t="s">
        <v>180</v>
      </c>
      <c r="C4" s="162" t="s">
        <v>181</v>
      </c>
      <c r="D4" s="158" t="s">
        <v>182</v>
      </c>
      <c r="E4" s="164">
        <v>1001</v>
      </c>
      <c r="F4" s="158" t="s">
        <v>183</v>
      </c>
      <c r="G4" s="164">
        <v>1107</v>
      </c>
      <c r="H4" s="597">
        <v>9635456142</v>
      </c>
      <c r="I4" s="597">
        <v>126562170497</v>
      </c>
      <c r="J4" s="598">
        <v>7.61</v>
      </c>
    </row>
    <row r="5" spans="1:11" s="5" customFormat="1" ht="12.75" x14ac:dyDescent="0.2">
      <c r="A5" s="158" t="s">
        <v>184</v>
      </c>
      <c r="B5" s="158" t="s">
        <v>184</v>
      </c>
      <c r="C5" s="162" t="s">
        <v>181</v>
      </c>
      <c r="D5" s="158" t="s">
        <v>184</v>
      </c>
      <c r="E5" s="164">
        <v>2101</v>
      </c>
      <c r="F5" s="158" t="s">
        <v>184</v>
      </c>
      <c r="G5" s="164">
        <v>2101</v>
      </c>
      <c r="H5" s="597">
        <v>38510880906</v>
      </c>
      <c r="I5" s="597">
        <v>186100943523</v>
      </c>
      <c r="J5" s="598">
        <v>20.69</v>
      </c>
    </row>
    <row r="6" spans="1:11" s="5" customFormat="1" ht="12.75" x14ac:dyDescent="0.2">
      <c r="A6" s="158" t="s">
        <v>184</v>
      </c>
      <c r="B6" s="158" t="s">
        <v>185</v>
      </c>
      <c r="C6" s="162" t="s">
        <v>181</v>
      </c>
      <c r="D6" s="158" t="s">
        <v>186</v>
      </c>
      <c r="E6" s="164">
        <v>2201</v>
      </c>
      <c r="F6" s="158" t="s">
        <v>186</v>
      </c>
      <c r="G6" s="164">
        <v>2201</v>
      </c>
      <c r="H6" s="597">
        <v>16584176475</v>
      </c>
      <c r="I6" s="597">
        <v>100797687411</v>
      </c>
      <c r="J6" s="598">
        <v>16.45</v>
      </c>
    </row>
    <row r="7" spans="1:11" s="5" customFormat="1" ht="12.75" x14ac:dyDescent="0.2">
      <c r="A7" s="158" t="s">
        <v>187</v>
      </c>
      <c r="B7" s="158" t="s">
        <v>188</v>
      </c>
      <c r="C7" s="162" t="s">
        <v>181</v>
      </c>
      <c r="D7" s="158" t="s">
        <v>189</v>
      </c>
      <c r="E7" s="164">
        <v>3001</v>
      </c>
      <c r="F7" s="158" t="s">
        <v>188</v>
      </c>
      <c r="G7" s="164">
        <v>3101</v>
      </c>
      <c r="H7" s="597">
        <v>28741255175</v>
      </c>
      <c r="I7" s="597">
        <v>126549056899</v>
      </c>
      <c r="J7" s="598">
        <v>22.71</v>
      </c>
    </row>
    <row r="8" spans="1:11" s="5" customFormat="1" ht="12.75" x14ac:dyDescent="0.2">
      <c r="A8" s="158" t="s">
        <v>187</v>
      </c>
      <c r="B8" s="158" t="s">
        <v>188</v>
      </c>
      <c r="C8" s="162" t="s">
        <v>181</v>
      </c>
      <c r="D8" s="158" t="s">
        <v>189</v>
      </c>
      <c r="E8" s="164">
        <v>3001</v>
      </c>
      <c r="F8" s="158" t="s">
        <v>190</v>
      </c>
      <c r="G8" s="164">
        <v>3103</v>
      </c>
      <c r="H8" s="597">
        <v>5113117324</v>
      </c>
      <c r="I8" s="597">
        <v>15345284233</v>
      </c>
      <c r="J8" s="598">
        <v>33.32</v>
      </c>
    </row>
    <row r="9" spans="1:11" s="5" customFormat="1" ht="12.75" x14ac:dyDescent="0.2">
      <c r="A9" s="158" t="s">
        <v>187</v>
      </c>
      <c r="B9" s="159" t="s">
        <v>191</v>
      </c>
      <c r="C9" s="162" t="s">
        <v>181</v>
      </c>
      <c r="D9" s="159" t="s">
        <v>192</v>
      </c>
      <c r="E9" s="164">
        <v>3301</v>
      </c>
      <c r="F9" s="159" t="s">
        <v>192</v>
      </c>
      <c r="G9" s="164">
        <v>3301</v>
      </c>
      <c r="H9" s="597">
        <v>6879382303</v>
      </c>
      <c r="I9" s="597">
        <v>15532422023</v>
      </c>
      <c r="J9" s="598">
        <v>44.29</v>
      </c>
    </row>
    <row r="10" spans="1:11" s="5" customFormat="1" ht="12.75" x14ac:dyDescent="0.2">
      <c r="A10" s="158" t="s">
        <v>193</v>
      </c>
      <c r="B10" s="158" t="s">
        <v>194</v>
      </c>
      <c r="C10" s="162" t="s">
        <v>181</v>
      </c>
      <c r="D10" s="158" t="s">
        <v>195</v>
      </c>
      <c r="E10" s="164">
        <v>4001</v>
      </c>
      <c r="F10" s="158" t="s">
        <v>196</v>
      </c>
      <c r="G10" s="164">
        <v>4101</v>
      </c>
      <c r="H10" s="597">
        <v>12671317699</v>
      </c>
      <c r="I10" s="597">
        <v>115126423399</v>
      </c>
      <c r="J10" s="598">
        <v>11.01</v>
      </c>
    </row>
    <row r="11" spans="1:11" s="5" customFormat="1" ht="12.75" x14ac:dyDescent="0.2">
      <c r="A11" s="158" t="s">
        <v>193</v>
      </c>
      <c r="B11" s="158" t="s">
        <v>194</v>
      </c>
      <c r="C11" s="162" t="s">
        <v>181</v>
      </c>
      <c r="D11" s="158" t="s">
        <v>195</v>
      </c>
      <c r="E11" s="164">
        <v>4001</v>
      </c>
      <c r="F11" s="158" t="s">
        <v>193</v>
      </c>
      <c r="G11" s="164">
        <v>4102</v>
      </c>
      <c r="H11" s="597">
        <v>9872645371</v>
      </c>
      <c r="I11" s="597">
        <v>53484478391</v>
      </c>
      <c r="J11" s="598">
        <v>18.46</v>
      </c>
    </row>
    <row r="12" spans="1:11" s="5" customFormat="1" ht="12.75" x14ac:dyDescent="0.2">
      <c r="A12" s="158" t="s">
        <v>193</v>
      </c>
      <c r="B12" s="158" t="s">
        <v>197</v>
      </c>
      <c r="C12" s="162" t="s">
        <v>181</v>
      </c>
      <c r="D12" s="158" t="s">
        <v>198</v>
      </c>
      <c r="E12" s="164">
        <v>4301</v>
      </c>
      <c r="F12" s="160" t="s">
        <v>198</v>
      </c>
      <c r="G12" s="164">
        <v>4301</v>
      </c>
      <c r="H12" s="597">
        <v>9179972077</v>
      </c>
      <c r="I12" s="597">
        <v>106930788695</v>
      </c>
      <c r="J12" s="598">
        <v>8.58</v>
      </c>
    </row>
    <row r="13" spans="1:11" s="5" customFormat="1" ht="12.75" x14ac:dyDescent="0.2">
      <c r="A13" s="158" t="s">
        <v>199</v>
      </c>
      <c r="B13" s="158" t="s">
        <v>199</v>
      </c>
      <c r="C13" s="162" t="s">
        <v>200</v>
      </c>
      <c r="D13" s="158" t="s">
        <v>200</v>
      </c>
      <c r="E13" s="164">
        <v>5001</v>
      </c>
      <c r="F13" s="158" t="s">
        <v>199</v>
      </c>
      <c r="G13" s="164">
        <v>5101</v>
      </c>
      <c r="H13" s="597">
        <v>16152451147</v>
      </c>
      <c r="I13" s="597">
        <v>91029353817</v>
      </c>
      <c r="J13" s="598">
        <v>17.739999999999998</v>
      </c>
    </row>
    <row r="14" spans="1:11" s="5" customFormat="1" ht="12.75" x14ac:dyDescent="0.2">
      <c r="A14" s="158" t="s">
        <v>199</v>
      </c>
      <c r="B14" s="158" t="s">
        <v>199</v>
      </c>
      <c r="C14" s="162" t="s">
        <v>200</v>
      </c>
      <c r="D14" s="158" t="s">
        <v>200</v>
      </c>
      <c r="E14" s="164">
        <v>5001</v>
      </c>
      <c r="F14" s="158" t="s">
        <v>201</v>
      </c>
      <c r="G14" s="164">
        <v>5102</v>
      </c>
      <c r="H14" s="597">
        <v>2567255034</v>
      </c>
      <c r="I14" s="597">
        <v>29405167924</v>
      </c>
      <c r="J14" s="598">
        <v>8.73</v>
      </c>
    </row>
    <row r="15" spans="1:11" s="5" customFormat="1" ht="12.75" x14ac:dyDescent="0.2">
      <c r="A15" s="158" t="s">
        <v>199</v>
      </c>
      <c r="B15" s="158" t="s">
        <v>199</v>
      </c>
      <c r="C15" s="162" t="s">
        <v>200</v>
      </c>
      <c r="D15" s="158" t="s">
        <v>200</v>
      </c>
      <c r="E15" s="164">
        <v>5001</v>
      </c>
      <c r="F15" s="158" t="s">
        <v>202</v>
      </c>
      <c r="G15" s="164">
        <v>5103</v>
      </c>
      <c r="H15" s="597">
        <v>8406255526</v>
      </c>
      <c r="I15" s="597">
        <v>16870933922</v>
      </c>
      <c r="J15" s="598">
        <v>49.83</v>
      </c>
    </row>
    <row r="16" spans="1:11" s="5" customFormat="1" ht="12.75" x14ac:dyDescent="0.2">
      <c r="A16" s="158" t="s">
        <v>199</v>
      </c>
      <c r="B16" s="158" t="s">
        <v>199</v>
      </c>
      <c r="C16" s="162" t="s">
        <v>200</v>
      </c>
      <c r="D16" s="158" t="s">
        <v>200</v>
      </c>
      <c r="E16" s="164">
        <v>5001</v>
      </c>
      <c r="F16" s="158" t="s">
        <v>203</v>
      </c>
      <c r="G16" s="164">
        <v>5105</v>
      </c>
      <c r="H16" s="597">
        <v>5140226581</v>
      </c>
      <c r="I16" s="597">
        <v>11328229053</v>
      </c>
      <c r="J16" s="598">
        <v>45.38</v>
      </c>
    </row>
    <row r="17" spans="1:10" s="5" customFormat="1" ht="12.75" x14ac:dyDescent="0.2">
      <c r="A17" s="158" t="s">
        <v>199</v>
      </c>
      <c r="B17" s="158" t="s">
        <v>199</v>
      </c>
      <c r="C17" s="162" t="s">
        <v>200</v>
      </c>
      <c r="D17" s="158" t="s">
        <v>200</v>
      </c>
      <c r="E17" s="164">
        <v>5001</v>
      </c>
      <c r="F17" s="158" t="s">
        <v>204</v>
      </c>
      <c r="G17" s="164">
        <v>5107</v>
      </c>
      <c r="H17" s="597">
        <v>9317020147</v>
      </c>
      <c r="I17" s="597">
        <v>18674884948</v>
      </c>
      <c r="J17" s="598">
        <v>49.89</v>
      </c>
    </row>
    <row r="18" spans="1:10" s="5" customFormat="1" ht="12.75" x14ac:dyDescent="0.2">
      <c r="A18" s="158" t="s">
        <v>199</v>
      </c>
      <c r="B18" s="158" t="s">
        <v>199</v>
      </c>
      <c r="C18" s="162" t="s">
        <v>200</v>
      </c>
      <c r="D18" s="158" t="s">
        <v>200</v>
      </c>
      <c r="E18" s="164">
        <v>5001</v>
      </c>
      <c r="F18" s="158" t="s">
        <v>205</v>
      </c>
      <c r="G18" s="164">
        <v>5109</v>
      </c>
      <c r="H18" s="597">
        <v>28272885849</v>
      </c>
      <c r="I18" s="597">
        <v>59800927629</v>
      </c>
      <c r="J18" s="598">
        <v>47.28</v>
      </c>
    </row>
    <row r="19" spans="1:10" s="5" customFormat="1" ht="12.75" x14ac:dyDescent="0.2">
      <c r="A19" s="158" t="s">
        <v>199</v>
      </c>
      <c r="B19" s="159" t="s">
        <v>206</v>
      </c>
      <c r="C19" s="162" t="s">
        <v>181</v>
      </c>
      <c r="D19" s="159" t="s">
        <v>207</v>
      </c>
      <c r="E19" s="164">
        <v>5301</v>
      </c>
      <c r="F19" s="161" t="s">
        <v>206</v>
      </c>
      <c r="G19" s="164">
        <v>5301</v>
      </c>
      <c r="H19" s="597">
        <v>6432095146</v>
      </c>
      <c r="I19" s="597">
        <v>17462179477</v>
      </c>
      <c r="J19" s="598">
        <v>36.83</v>
      </c>
    </row>
    <row r="20" spans="1:10" s="5" customFormat="1" ht="12.75" x14ac:dyDescent="0.2">
      <c r="A20" s="158" t="s">
        <v>199</v>
      </c>
      <c r="B20" s="159" t="s">
        <v>206</v>
      </c>
      <c r="C20" s="162" t="s">
        <v>181</v>
      </c>
      <c r="D20" s="159" t="s">
        <v>207</v>
      </c>
      <c r="E20" s="164">
        <v>5301</v>
      </c>
      <c r="F20" s="161" t="s">
        <v>208</v>
      </c>
      <c r="G20" s="164">
        <v>5304</v>
      </c>
      <c r="H20" s="597">
        <v>4172834773</v>
      </c>
      <c r="I20" s="597">
        <v>4618052880</v>
      </c>
      <c r="J20" s="598">
        <v>90.36</v>
      </c>
    </row>
    <row r="21" spans="1:10" s="5" customFormat="1" ht="12.75" x14ac:dyDescent="0.2">
      <c r="A21" s="158" t="s">
        <v>199</v>
      </c>
      <c r="B21" s="159" t="s">
        <v>209</v>
      </c>
      <c r="C21" s="162" t="s">
        <v>181</v>
      </c>
      <c r="D21" s="159" t="s">
        <v>210</v>
      </c>
      <c r="E21" s="164">
        <v>5501</v>
      </c>
      <c r="F21" s="161" t="s">
        <v>209</v>
      </c>
      <c r="G21" s="164">
        <v>5501</v>
      </c>
      <c r="H21" s="597">
        <v>9235213822</v>
      </c>
      <c r="I21" s="597">
        <v>130450298841</v>
      </c>
      <c r="J21" s="598">
        <v>7.08</v>
      </c>
    </row>
    <row r="22" spans="1:10" s="5" customFormat="1" ht="12.75" x14ac:dyDescent="0.2">
      <c r="A22" s="158" t="s">
        <v>199</v>
      </c>
      <c r="B22" s="159" t="s">
        <v>209</v>
      </c>
      <c r="C22" s="162" t="s">
        <v>181</v>
      </c>
      <c r="D22" s="159" t="s">
        <v>210</v>
      </c>
      <c r="E22" s="164">
        <v>5501</v>
      </c>
      <c r="F22" s="161" t="s">
        <v>211</v>
      </c>
      <c r="G22" s="164">
        <v>5502</v>
      </c>
      <c r="H22" s="597">
        <v>3869858403</v>
      </c>
      <c r="I22" s="597">
        <v>24553326304</v>
      </c>
      <c r="J22" s="598">
        <v>15.76</v>
      </c>
    </row>
    <row r="23" spans="1:10" s="5" customFormat="1" ht="12.75" x14ac:dyDescent="0.2">
      <c r="A23" s="158" t="s">
        <v>199</v>
      </c>
      <c r="B23" s="159" t="s">
        <v>209</v>
      </c>
      <c r="C23" s="162" t="s">
        <v>181</v>
      </c>
      <c r="D23" s="159" t="s">
        <v>210</v>
      </c>
      <c r="E23" s="164">
        <v>5501</v>
      </c>
      <c r="F23" s="161" t="s">
        <v>212</v>
      </c>
      <c r="G23" s="164">
        <v>5503</v>
      </c>
      <c r="H23" s="597">
        <v>2075840990</v>
      </c>
      <c r="I23" s="597">
        <v>2161554818</v>
      </c>
      <c r="J23" s="598">
        <v>96.03</v>
      </c>
    </row>
    <row r="24" spans="1:10" s="5" customFormat="1" ht="12.75" x14ac:dyDescent="0.2">
      <c r="A24" s="158" t="s">
        <v>199</v>
      </c>
      <c r="B24" s="159" t="s">
        <v>209</v>
      </c>
      <c r="C24" s="162" t="s">
        <v>181</v>
      </c>
      <c r="D24" s="159" t="s">
        <v>210</v>
      </c>
      <c r="E24" s="164">
        <v>5501</v>
      </c>
      <c r="F24" s="161" t="s">
        <v>213</v>
      </c>
      <c r="G24" s="164">
        <v>5504</v>
      </c>
      <c r="H24" s="597">
        <v>744472574</v>
      </c>
      <c r="I24" s="597">
        <v>5455134837</v>
      </c>
      <c r="J24" s="598">
        <v>13.65</v>
      </c>
    </row>
    <row r="25" spans="1:10" s="5" customFormat="1" ht="12.75" x14ac:dyDescent="0.2">
      <c r="A25" s="158" t="s">
        <v>199</v>
      </c>
      <c r="B25" s="158" t="s">
        <v>214</v>
      </c>
      <c r="C25" s="162" t="s">
        <v>181</v>
      </c>
      <c r="D25" s="158" t="s">
        <v>215</v>
      </c>
      <c r="E25" s="164">
        <v>5601</v>
      </c>
      <c r="F25" s="160" t="s">
        <v>214</v>
      </c>
      <c r="G25" s="164">
        <v>5601</v>
      </c>
      <c r="H25" s="597">
        <v>10107546855</v>
      </c>
      <c r="I25" s="597">
        <v>108183868261</v>
      </c>
      <c r="J25" s="598">
        <v>9.34</v>
      </c>
    </row>
    <row r="26" spans="1:10" s="5" customFormat="1" ht="12.75" x14ac:dyDescent="0.2">
      <c r="A26" s="158" t="s">
        <v>199</v>
      </c>
      <c r="B26" s="158" t="s">
        <v>214</v>
      </c>
      <c r="C26" s="162" t="s">
        <v>181</v>
      </c>
      <c r="D26" s="158" t="s">
        <v>215</v>
      </c>
      <c r="E26" s="164">
        <v>5601</v>
      </c>
      <c r="F26" s="160" t="s">
        <v>216</v>
      </c>
      <c r="G26" s="164">
        <v>5603</v>
      </c>
      <c r="H26" s="597">
        <v>9367826633</v>
      </c>
      <c r="I26" s="597">
        <v>10672005587</v>
      </c>
      <c r="J26" s="598">
        <v>87.78</v>
      </c>
    </row>
    <row r="27" spans="1:10" s="5" customFormat="1" ht="12.75" x14ac:dyDescent="0.2">
      <c r="A27" s="158" t="s">
        <v>199</v>
      </c>
      <c r="B27" s="158" t="s">
        <v>214</v>
      </c>
      <c r="C27" s="162" t="s">
        <v>181</v>
      </c>
      <c r="D27" s="158" t="s">
        <v>215</v>
      </c>
      <c r="E27" s="164">
        <v>5601</v>
      </c>
      <c r="F27" s="160" t="s">
        <v>217</v>
      </c>
      <c r="G27" s="164">
        <v>5606</v>
      </c>
      <c r="H27" s="597">
        <v>7369375713</v>
      </c>
      <c r="I27" s="597">
        <v>8846276036</v>
      </c>
      <c r="J27" s="598">
        <v>83.3</v>
      </c>
    </row>
    <row r="28" spans="1:10" s="5" customFormat="1" ht="12.75" x14ac:dyDescent="0.2">
      <c r="A28" s="158" t="s">
        <v>199</v>
      </c>
      <c r="B28" s="159" t="s">
        <v>218</v>
      </c>
      <c r="C28" s="162" t="s">
        <v>181</v>
      </c>
      <c r="D28" s="159" t="s">
        <v>219</v>
      </c>
      <c r="E28" s="164">
        <v>5701</v>
      </c>
      <c r="F28" s="161" t="s">
        <v>219</v>
      </c>
      <c r="G28" s="164">
        <v>5701</v>
      </c>
      <c r="H28" s="597">
        <v>9302648512</v>
      </c>
      <c r="I28" s="597">
        <v>25262957213</v>
      </c>
      <c r="J28" s="598">
        <v>36.82</v>
      </c>
    </row>
    <row r="29" spans="1:10" s="5" customFormat="1" ht="12.75" x14ac:dyDescent="0.2">
      <c r="A29" s="158" t="s">
        <v>199</v>
      </c>
      <c r="B29" s="158" t="s">
        <v>220</v>
      </c>
      <c r="C29" s="162" t="s">
        <v>200</v>
      </c>
      <c r="D29" s="158" t="s">
        <v>200</v>
      </c>
      <c r="E29" s="164">
        <v>5001</v>
      </c>
      <c r="F29" s="158" t="s">
        <v>221</v>
      </c>
      <c r="G29" s="164">
        <v>5801</v>
      </c>
      <c r="H29" s="597">
        <v>15307894248</v>
      </c>
      <c r="I29" s="597">
        <v>25500604650</v>
      </c>
      <c r="J29" s="598">
        <v>60.03</v>
      </c>
    </row>
    <row r="30" spans="1:10" s="5" customFormat="1" ht="12.75" x14ac:dyDescent="0.2">
      <c r="A30" s="158" t="s">
        <v>199</v>
      </c>
      <c r="B30" s="158" t="s">
        <v>220</v>
      </c>
      <c r="C30" s="162" t="s">
        <v>200</v>
      </c>
      <c r="D30" s="158" t="s">
        <v>200</v>
      </c>
      <c r="E30" s="164">
        <v>5001</v>
      </c>
      <c r="F30" s="158" t="s">
        <v>222</v>
      </c>
      <c r="G30" s="164">
        <v>5802</v>
      </c>
      <c r="H30" s="597">
        <v>4065603696</v>
      </c>
      <c r="I30" s="597">
        <v>15620130295</v>
      </c>
      <c r="J30" s="598">
        <v>26.03</v>
      </c>
    </row>
    <row r="31" spans="1:10" s="5" customFormat="1" ht="12.75" x14ac:dyDescent="0.2">
      <c r="A31" s="158" t="s">
        <v>199</v>
      </c>
      <c r="B31" s="158" t="s">
        <v>220</v>
      </c>
      <c r="C31" s="162" t="s">
        <v>200</v>
      </c>
      <c r="D31" s="158" t="s">
        <v>200</v>
      </c>
      <c r="E31" s="164">
        <v>5001</v>
      </c>
      <c r="F31" s="158" t="s">
        <v>223</v>
      </c>
      <c r="G31" s="164">
        <v>5803</v>
      </c>
      <c r="H31" s="597">
        <v>2197953526</v>
      </c>
      <c r="I31" s="597">
        <v>10263248360</v>
      </c>
      <c r="J31" s="598">
        <v>21.42</v>
      </c>
    </row>
    <row r="32" spans="1:10" s="5" customFormat="1" ht="12.75" x14ac:dyDescent="0.2">
      <c r="A32" s="158" t="s">
        <v>199</v>
      </c>
      <c r="B32" s="158" t="s">
        <v>220</v>
      </c>
      <c r="C32" s="162" t="s">
        <v>200</v>
      </c>
      <c r="D32" s="158" t="s">
        <v>200</v>
      </c>
      <c r="E32" s="164">
        <v>5001</v>
      </c>
      <c r="F32" s="158" t="s">
        <v>224</v>
      </c>
      <c r="G32" s="164">
        <v>5804</v>
      </c>
      <c r="H32" s="597">
        <v>11906097173</v>
      </c>
      <c r="I32" s="597">
        <v>104014851991</v>
      </c>
      <c r="J32" s="598">
        <v>11.45</v>
      </c>
    </row>
    <row r="33" spans="1:10" s="5" customFormat="1" ht="12.75" x14ac:dyDescent="0.2">
      <c r="A33" s="158" t="s">
        <v>225</v>
      </c>
      <c r="B33" s="158" t="s">
        <v>226</v>
      </c>
      <c r="C33" s="162" t="s">
        <v>181</v>
      </c>
      <c r="D33" s="158" t="s">
        <v>227</v>
      </c>
      <c r="E33" s="164">
        <v>6001</v>
      </c>
      <c r="F33" s="158" t="s">
        <v>228</v>
      </c>
      <c r="G33" s="164">
        <v>6101</v>
      </c>
      <c r="H33" s="597">
        <v>7343332841</v>
      </c>
      <c r="I33" s="597">
        <v>45070484686</v>
      </c>
      <c r="J33" s="598">
        <v>16.29</v>
      </c>
    </row>
    <row r="34" spans="1:10" s="5" customFormat="1" ht="12.75" x14ac:dyDescent="0.2">
      <c r="A34" s="158" t="s">
        <v>225</v>
      </c>
      <c r="B34" s="158" t="s">
        <v>226</v>
      </c>
      <c r="C34" s="162" t="s">
        <v>181</v>
      </c>
      <c r="D34" s="158" t="s">
        <v>227</v>
      </c>
      <c r="E34" s="164">
        <v>6001</v>
      </c>
      <c r="F34" s="158" t="s">
        <v>229</v>
      </c>
      <c r="G34" s="164">
        <v>6108</v>
      </c>
      <c r="H34" s="597">
        <v>3148127397</v>
      </c>
      <c r="I34" s="597">
        <v>7190187867</v>
      </c>
      <c r="J34" s="598">
        <v>43.78</v>
      </c>
    </row>
    <row r="35" spans="1:10" s="5" customFormat="1" ht="12.75" x14ac:dyDescent="0.2">
      <c r="A35" s="158" t="s">
        <v>225</v>
      </c>
      <c r="B35" s="159" t="s">
        <v>226</v>
      </c>
      <c r="C35" s="162" t="s">
        <v>181</v>
      </c>
      <c r="D35" s="159" t="s">
        <v>230</v>
      </c>
      <c r="E35" s="164">
        <v>6115</v>
      </c>
      <c r="F35" s="159" t="s">
        <v>230</v>
      </c>
      <c r="G35" s="164">
        <v>6115</v>
      </c>
      <c r="H35" s="597">
        <v>1488953086</v>
      </c>
      <c r="I35" s="597">
        <v>28864990394</v>
      </c>
      <c r="J35" s="598">
        <v>5.16</v>
      </c>
    </row>
    <row r="36" spans="1:10" s="5" customFormat="1" ht="12.75" x14ac:dyDescent="0.2">
      <c r="A36" s="158" t="s">
        <v>225</v>
      </c>
      <c r="B36" s="159" t="s">
        <v>231</v>
      </c>
      <c r="C36" s="162" t="s">
        <v>181</v>
      </c>
      <c r="D36" s="159" t="s">
        <v>232</v>
      </c>
      <c r="E36" s="164">
        <v>6301</v>
      </c>
      <c r="F36" s="161" t="s">
        <v>232</v>
      </c>
      <c r="G36" s="164">
        <v>6301</v>
      </c>
      <c r="H36" s="597">
        <v>4843770804</v>
      </c>
      <c r="I36" s="597">
        <v>17838508382</v>
      </c>
      <c r="J36" s="598">
        <v>27.15</v>
      </c>
    </row>
    <row r="37" spans="1:10" s="5" customFormat="1" ht="12.75" x14ac:dyDescent="0.2">
      <c r="A37" s="158" t="s">
        <v>233</v>
      </c>
      <c r="B37" s="158" t="s">
        <v>234</v>
      </c>
      <c r="C37" s="162" t="s">
        <v>181</v>
      </c>
      <c r="D37" s="158" t="s">
        <v>235</v>
      </c>
      <c r="E37" s="164">
        <v>7001</v>
      </c>
      <c r="F37" s="158" t="s">
        <v>234</v>
      </c>
      <c r="G37" s="164">
        <v>7101</v>
      </c>
      <c r="H37" s="597">
        <v>4746785697</v>
      </c>
      <c r="I37" s="597">
        <v>185611651991</v>
      </c>
      <c r="J37" s="598">
        <v>2.56</v>
      </c>
    </row>
    <row r="38" spans="1:10" s="5" customFormat="1" ht="12.75" x14ac:dyDescent="0.2">
      <c r="A38" s="158" t="s">
        <v>233</v>
      </c>
      <c r="B38" s="159" t="s">
        <v>234</v>
      </c>
      <c r="C38" s="162" t="s">
        <v>181</v>
      </c>
      <c r="D38" s="159" t="s">
        <v>236</v>
      </c>
      <c r="E38" s="164">
        <v>7102</v>
      </c>
      <c r="F38" s="159" t="s">
        <v>236</v>
      </c>
      <c r="G38" s="164">
        <v>7102</v>
      </c>
      <c r="H38" s="597">
        <v>2494935511</v>
      </c>
      <c r="I38" s="597">
        <v>32101199402</v>
      </c>
      <c r="J38" s="598">
        <v>7.77</v>
      </c>
    </row>
    <row r="39" spans="1:10" s="5" customFormat="1" ht="12.75" x14ac:dyDescent="0.2">
      <c r="A39" s="158" t="s">
        <v>233</v>
      </c>
      <c r="B39" s="158" t="s">
        <v>234</v>
      </c>
      <c r="C39" s="162" t="s">
        <v>181</v>
      </c>
      <c r="D39" s="158" t="s">
        <v>235</v>
      </c>
      <c r="E39" s="164">
        <v>7001</v>
      </c>
      <c r="F39" s="158" t="s">
        <v>233</v>
      </c>
      <c r="G39" s="164">
        <v>7105</v>
      </c>
      <c r="H39" s="597">
        <v>798828552</v>
      </c>
      <c r="I39" s="597">
        <v>3785879766</v>
      </c>
      <c r="J39" s="598">
        <v>21.1</v>
      </c>
    </row>
    <row r="40" spans="1:10" s="5" customFormat="1" ht="12.75" x14ac:dyDescent="0.2">
      <c r="A40" s="158" t="s">
        <v>233</v>
      </c>
      <c r="B40" s="158" t="s">
        <v>237</v>
      </c>
      <c r="C40" s="162" t="s">
        <v>181</v>
      </c>
      <c r="D40" s="158" t="s">
        <v>238</v>
      </c>
      <c r="E40" s="164">
        <v>7301</v>
      </c>
      <c r="F40" s="160" t="s">
        <v>237</v>
      </c>
      <c r="G40" s="164">
        <v>7301</v>
      </c>
      <c r="H40" s="597">
        <v>6675035579</v>
      </c>
      <c r="I40" s="597">
        <v>256484165117</v>
      </c>
      <c r="J40" s="598">
        <v>2.6</v>
      </c>
    </row>
    <row r="41" spans="1:10" s="5" customFormat="1" ht="12.75" x14ac:dyDescent="0.2">
      <c r="A41" s="158" t="s">
        <v>233</v>
      </c>
      <c r="B41" s="158" t="s">
        <v>237</v>
      </c>
      <c r="C41" s="162" t="s">
        <v>181</v>
      </c>
      <c r="D41" s="158" t="s">
        <v>238</v>
      </c>
      <c r="E41" s="164">
        <v>7301</v>
      </c>
      <c r="F41" s="160" t="s">
        <v>239</v>
      </c>
      <c r="G41" s="164">
        <v>7305</v>
      </c>
      <c r="H41" s="597">
        <v>108869702</v>
      </c>
      <c r="I41" s="597">
        <v>1213805545</v>
      </c>
      <c r="J41" s="598">
        <v>8.9700000000000006</v>
      </c>
    </row>
    <row r="42" spans="1:10" s="5" customFormat="1" ht="12.75" x14ac:dyDescent="0.2">
      <c r="A42" s="158" t="s">
        <v>233</v>
      </c>
      <c r="B42" s="158" t="s">
        <v>237</v>
      </c>
      <c r="C42" s="162" t="s">
        <v>181</v>
      </c>
      <c r="D42" s="158" t="s">
        <v>238</v>
      </c>
      <c r="E42" s="164">
        <v>7301</v>
      </c>
      <c r="F42" s="160" t="s">
        <v>240</v>
      </c>
      <c r="G42" s="164">
        <v>7306</v>
      </c>
      <c r="H42" s="597">
        <v>1743790527</v>
      </c>
      <c r="I42" s="597">
        <v>2655541973</v>
      </c>
      <c r="J42" s="598">
        <v>65.67</v>
      </c>
    </row>
    <row r="43" spans="1:10" s="5" customFormat="1" ht="12.75" x14ac:dyDescent="0.2">
      <c r="A43" s="158" t="s">
        <v>233</v>
      </c>
      <c r="B43" s="159" t="s">
        <v>241</v>
      </c>
      <c r="C43" s="162" t="s">
        <v>181</v>
      </c>
      <c r="D43" s="159" t="s">
        <v>241</v>
      </c>
      <c r="E43" s="164">
        <v>7401</v>
      </c>
      <c r="F43" s="161" t="s">
        <v>241</v>
      </c>
      <c r="G43" s="164">
        <v>7401</v>
      </c>
      <c r="H43" s="597">
        <v>3419100644</v>
      </c>
      <c r="I43" s="597">
        <v>123434090984</v>
      </c>
      <c r="J43" s="598">
        <v>2.77</v>
      </c>
    </row>
    <row r="44" spans="1:10" s="5" customFormat="1" ht="12.75" x14ac:dyDescent="0.2">
      <c r="A44" s="158" t="s">
        <v>242</v>
      </c>
      <c r="B44" s="158" t="s">
        <v>243</v>
      </c>
      <c r="C44" s="162" t="s">
        <v>244</v>
      </c>
      <c r="D44" s="158" t="s">
        <v>244</v>
      </c>
      <c r="E44" s="164">
        <v>8001</v>
      </c>
      <c r="F44" s="158" t="s">
        <v>243</v>
      </c>
      <c r="G44" s="164">
        <v>8101</v>
      </c>
      <c r="H44" s="597">
        <v>20513570204</v>
      </c>
      <c r="I44" s="597">
        <v>129848683467</v>
      </c>
      <c r="J44" s="598">
        <v>15.8</v>
      </c>
    </row>
    <row r="45" spans="1:10" s="5" customFormat="1" ht="12.75" x14ac:dyDescent="0.2">
      <c r="A45" s="158" t="s">
        <v>242</v>
      </c>
      <c r="B45" s="158" t="s">
        <v>243</v>
      </c>
      <c r="C45" s="162" t="s">
        <v>244</v>
      </c>
      <c r="D45" s="158" t="s">
        <v>244</v>
      </c>
      <c r="E45" s="164">
        <v>8001</v>
      </c>
      <c r="F45" s="158" t="s">
        <v>245</v>
      </c>
      <c r="G45" s="164">
        <v>8102</v>
      </c>
      <c r="H45" s="597">
        <v>16529999582</v>
      </c>
      <c r="I45" s="597">
        <v>25100738630</v>
      </c>
      <c r="J45" s="598">
        <v>65.849999999999994</v>
      </c>
    </row>
    <row r="46" spans="1:10" s="5" customFormat="1" ht="12.75" x14ac:dyDescent="0.2">
      <c r="A46" s="158" t="s">
        <v>242</v>
      </c>
      <c r="B46" s="158" t="s">
        <v>243</v>
      </c>
      <c r="C46" s="162" t="s">
        <v>244</v>
      </c>
      <c r="D46" s="158" t="s">
        <v>244</v>
      </c>
      <c r="E46" s="164">
        <v>8001</v>
      </c>
      <c r="F46" s="158" t="s">
        <v>246</v>
      </c>
      <c r="G46" s="164">
        <v>8103</v>
      </c>
      <c r="H46" s="597">
        <v>3917306555</v>
      </c>
      <c r="I46" s="597">
        <v>14330709034</v>
      </c>
      <c r="J46" s="598">
        <v>27.34</v>
      </c>
    </row>
    <row r="47" spans="1:10" s="5" customFormat="1" ht="12.75" x14ac:dyDescent="0.2">
      <c r="A47" s="158" t="s">
        <v>242</v>
      </c>
      <c r="B47" s="158" t="s">
        <v>243</v>
      </c>
      <c r="C47" s="162" t="s">
        <v>244</v>
      </c>
      <c r="D47" s="158" t="s">
        <v>244</v>
      </c>
      <c r="E47" s="164">
        <v>8001</v>
      </c>
      <c r="F47" s="158" t="s">
        <v>247</v>
      </c>
      <c r="G47" s="164">
        <v>8105</v>
      </c>
      <c r="H47" s="597">
        <v>6777527653</v>
      </c>
      <c r="I47" s="597">
        <v>13218502726</v>
      </c>
      <c r="J47" s="598">
        <v>51.27</v>
      </c>
    </row>
    <row r="48" spans="1:10" s="5" customFormat="1" ht="12.75" x14ac:dyDescent="0.2">
      <c r="A48" s="158" t="s">
        <v>242</v>
      </c>
      <c r="B48" s="158" t="s">
        <v>243</v>
      </c>
      <c r="C48" s="162" t="s">
        <v>244</v>
      </c>
      <c r="D48" s="158" t="s">
        <v>244</v>
      </c>
      <c r="E48" s="164">
        <v>8001</v>
      </c>
      <c r="F48" s="158" t="s">
        <v>248</v>
      </c>
      <c r="G48" s="164">
        <v>8106</v>
      </c>
      <c r="H48" s="597">
        <v>2997879669</v>
      </c>
      <c r="I48" s="597">
        <v>10420222909</v>
      </c>
      <c r="J48" s="598">
        <v>28.77</v>
      </c>
    </row>
    <row r="49" spans="1:10" s="5" customFormat="1" ht="12.75" x14ac:dyDescent="0.2">
      <c r="A49" s="158" t="s">
        <v>242</v>
      </c>
      <c r="B49" s="158" t="s">
        <v>243</v>
      </c>
      <c r="C49" s="162" t="s">
        <v>244</v>
      </c>
      <c r="D49" s="158" t="s">
        <v>244</v>
      </c>
      <c r="E49" s="164">
        <v>8001</v>
      </c>
      <c r="F49" s="158" t="s">
        <v>249</v>
      </c>
      <c r="G49" s="164">
        <v>8107</v>
      </c>
      <c r="H49" s="597">
        <v>3413334037</v>
      </c>
      <c r="I49" s="597">
        <v>16302798803</v>
      </c>
      <c r="J49" s="598">
        <v>20.94</v>
      </c>
    </row>
    <row r="50" spans="1:10" s="5" customFormat="1" ht="12.75" x14ac:dyDescent="0.2">
      <c r="A50" s="158" t="s">
        <v>242</v>
      </c>
      <c r="B50" s="158" t="s">
        <v>243</v>
      </c>
      <c r="C50" s="162" t="s">
        <v>244</v>
      </c>
      <c r="D50" s="158" t="s">
        <v>244</v>
      </c>
      <c r="E50" s="164">
        <v>8001</v>
      </c>
      <c r="F50" s="158" t="s">
        <v>250</v>
      </c>
      <c r="G50" s="164">
        <v>8108</v>
      </c>
      <c r="H50" s="597">
        <v>5251251744</v>
      </c>
      <c r="I50" s="597">
        <v>34395062611</v>
      </c>
      <c r="J50" s="598">
        <v>15.27</v>
      </c>
    </row>
    <row r="51" spans="1:10" s="5" customFormat="1" ht="12.75" x14ac:dyDescent="0.2">
      <c r="A51" s="158" t="s">
        <v>242</v>
      </c>
      <c r="B51" s="158" t="s">
        <v>243</v>
      </c>
      <c r="C51" s="162" t="s">
        <v>244</v>
      </c>
      <c r="D51" s="158" t="s">
        <v>244</v>
      </c>
      <c r="E51" s="164">
        <v>8001</v>
      </c>
      <c r="F51" s="158" t="s">
        <v>251</v>
      </c>
      <c r="G51" s="164">
        <v>8109</v>
      </c>
      <c r="H51" s="597">
        <v>3604784610</v>
      </c>
      <c r="I51" s="597">
        <v>8882287713</v>
      </c>
      <c r="J51" s="598">
        <v>40.58</v>
      </c>
    </row>
    <row r="52" spans="1:10" s="5" customFormat="1" ht="12.75" x14ac:dyDescent="0.2">
      <c r="A52" s="158" t="s">
        <v>242</v>
      </c>
      <c r="B52" s="158" t="s">
        <v>243</v>
      </c>
      <c r="C52" s="162" t="s">
        <v>244</v>
      </c>
      <c r="D52" s="158" t="s">
        <v>244</v>
      </c>
      <c r="E52" s="164">
        <v>8001</v>
      </c>
      <c r="F52" s="158" t="s">
        <v>252</v>
      </c>
      <c r="G52" s="164">
        <v>8110</v>
      </c>
      <c r="H52" s="597">
        <v>2724675593</v>
      </c>
      <c r="I52" s="597">
        <v>113907671143</v>
      </c>
      <c r="J52" s="598">
        <v>2.39</v>
      </c>
    </row>
    <row r="53" spans="1:10" s="5" customFormat="1" ht="12.75" x14ac:dyDescent="0.2">
      <c r="A53" s="158" t="s">
        <v>242</v>
      </c>
      <c r="B53" s="158" t="s">
        <v>243</v>
      </c>
      <c r="C53" s="162" t="s">
        <v>244</v>
      </c>
      <c r="D53" s="158" t="s">
        <v>244</v>
      </c>
      <c r="E53" s="164">
        <v>8001</v>
      </c>
      <c r="F53" s="158" t="s">
        <v>253</v>
      </c>
      <c r="G53" s="164">
        <v>8111</v>
      </c>
      <c r="H53" s="597">
        <v>8167248248</v>
      </c>
      <c r="I53" s="597">
        <v>29187453769</v>
      </c>
      <c r="J53" s="598">
        <v>27.98</v>
      </c>
    </row>
    <row r="54" spans="1:10" s="5" customFormat="1" ht="12.75" x14ac:dyDescent="0.2">
      <c r="A54" s="158" t="s">
        <v>242</v>
      </c>
      <c r="B54" s="158" t="s">
        <v>243</v>
      </c>
      <c r="C54" s="162" t="s">
        <v>244</v>
      </c>
      <c r="D54" s="158" t="s">
        <v>244</v>
      </c>
      <c r="E54" s="164">
        <v>8001</v>
      </c>
      <c r="F54" s="158" t="s">
        <v>254</v>
      </c>
      <c r="G54" s="164">
        <v>8112</v>
      </c>
      <c r="H54" s="597">
        <v>2777556506</v>
      </c>
      <c r="I54" s="597">
        <v>11907480471</v>
      </c>
      <c r="J54" s="598">
        <v>23.33</v>
      </c>
    </row>
    <row r="55" spans="1:10" s="5" customFormat="1" ht="12.75" x14ac:dyDescent="0.2">
      <c r="A55" s="158" t="s">
        <v>242</v>
      </c>
      <c r="B55" s="158" t="s">
        <v>242</v>
      </c>
      <c r="C55" s="162" t="s">
        <v>181</v>
      </c>
      <c r="D55" s="158" t="s">
        <v>255</v>
      </c>
      <c r="E55" s="164">
        <v>8301</v>
      </c>
      <c r="F55" s="158" t="s">
        <v>256</v>
      </c>
      <c r="G55" s="164">
        <v>8301</v>
      </c>
      <c r="H55" s="597">
        <v>20338244164</v>
      </c>
      <c r="I55" s="597">
        <v>59113324867</v>
      </c>
      <c r="J55" s="598">
        <v>34.409999999999997</v>
      </c>
    </row>
    <row r="56" spans="1:10" s="5" customFormat="1" ht="12.75" x14ac:dyDescent="0.2">
      <c r="A56" s="158" t="s">
        <v>242</v>
      </c>
      <c r="B56" s="158" t="s">
        <v>242</v>
      </c>
      <c r="C56" s="162" t="s">
        <v>181</v>
      </c>
      <c r="D56" s="158" t="s">
        <v>255</v>
      </c>
      <c r="E56" s="164">
        <v>8301</v>
      </c>
      <c r="F56" s="160" t="s">
        <v>257</v>
      </c>
      <c r="G56" s="164">
        <v>8306</v>
      </c>
      <c r="H56" s="597">
        <v>3360196193</v>
      </c>
      <c r="I56" s="597">
        <v>8278639638</v>
      </c>
      <c r="J56" s="598">
        <v>40.590000000000003</v>
      </c>
    </row>
    <row r="57" spans="1:10" s="5" customFormat="1" ht="12.75" x14ac:dyDescent="0.2">
      <c r="A57" s="158" t="s">
        <v>258</v>
      </c>
      <c r="B57" s="158" t="s">
        <v>259</v>
      </c>
      <c r="C57" s="162" t="s">
        <v>181</v>
      </c>
      <c r="D57" s="158" t="s">
        <v>260</v>
      </c>
      <c r="E57" s="164">
        <v>9001</v>
      </c>
      <c r="F57" s="158" t="s">
        <v>261</v>
      </c>
      <c r="G57" s="164">
        <v>9101</v>
      </c>
      <c r="H57" s="597">
        <v>7914406251</v>
      </c>
      <c r="I57" s="597">
        <v>120887434402</v>
      </c>
      <c r="J57" s="598">
        <v>6.55</v>
      </c>
    </row>
    <row r="58" spans="1:10" s="5" customFormat="1" ht="12.75" x14ac:dyDescent="0.2">
      <c r="A58" s="158" t="s">
        <v>258</v>
      </c>
      <c r="B58" s="158" t="s">
        <v>259</v>
      </c>
      <c r="C58" s="162" t="s">
        <v>181</v>
      </c>
      <c r="D58" s="158" t="s">
        <v>260</v>
      </c>
      <c r="E58" s="164">
        <v>9001</v>
      </c>
      <c r="F58" s="158" t="s">
        <v>262</v>
      </c>
      <c r="G58" s="164">
        <v>9112</v>
      </c>
      <c r="H58" s="597">
        <v>1389960529</v>
      </c>
      <c r="I58" s="597">
        <v>57160800702</v>
      </c>
      <c r="J58" s="598">
        <v>2.4300000000000002</v>
      </c>
    </row>
    <row r="59" spans="1:10" s="5" customFormat="1" ht="12.75" x14ac:dyDescent="0.2">
      <c r="A59" s="158" t="s">
        <v>258</v>
      </c>
      <c r="B59" s="159" t="s">
        <v>259</v>
      </c>
      <c r="C59" s="162" t="s">
        <v>181</v>
      </c>
      <c r="D59" s="159" t="s">
        <v>263</v>
      </c>
      <c r="E59" s="164">
        <v>9120</v>
      </c>
      <c r="F59" s="159" t="s">
        <v>263</v>
      </c>
      <c r="G59" s="164">
        <v>9120</v>
      </c>
      <c r="H59" s="597">
        <v>4685676894</v>
      </c>
      <c r="I59" s="597">
        <v>16702987744</v>
      </c>
      <c r="J59" s="598">
        <v>28.05</v>
      </c>
    </row>
    <row r="60" spans="1:10" s="5" customFormat="1" ht="12.75" x14ac:dyDescent="0.2">
      <c r="A60" s="158" t="s">
        <v>258</v>
      </c>
      <c r="B60" s="159" t="s">
        <v>264</v>
      </c>
      <c r="C60" s="162" t="s">
        <v>181</v>
      </c>
      <c r="D60" s="159" t="s">
        <v>265</v>
      </c>
      <c r="E60" s="164">
        <v>9201</v>
      </c>
      <c r="F60" s="159" t="s">
        <v>265</v>
      </c>
      <c r="G60" s="164">
        <v>9201</v>
      </c>
      <c r="H60" s="597">
        <v>4282283529</v>
      </c>
      <c r="I60" s="597">
        <v>89592568442</v>
      </c>
      <c r="J60" s="598">
        <v>4.78</v>
      </c>
    </row>
    <row r="61" spans="1:10" s="5" customFormat="1" ht="12.75" x14ac:dyDescent="0.2">
      <c r="A61" s="158" t="s">
        <v>266</v>
      </c>
      <c r="B61" s="158" t="s">
        <v>267</v>
      </c>
      <c r="C61" s="162" t="s">
        <v>181</v>
      </c>
      <c r="D61" s="158" t="s">
        <v>268</v>
      </c>
      <c r="E61" s="164">
        <v>10001</v>
      </c>
      <c r="F61" s="158" t="s">
        <v>269</v>
      </c>
      <c r="G61" s="164">
        <v>10101</v>
      </c>
      <c r="H61" s="597">
        <v>18209398190</v>
      </c>
      <c r="I61" s="597">
        <v>89081672403</v>
      </c>
      <c r="J61" s="598">
        <v>20.440000000000001</v>
      </c>
    </row>
    <row r="62" spans="1:10" s="5" customFormat="1" ht="12.75" x14ac:dyDescent="0.2">
      <c r="A62" s="158" t="s">
        <v>266</v>
      </c>
      <c r="B62" s="158" t="s">
        <v>267</v>
      </c>
      <c r="C62" s="162" t="s">
        <v>181</v>
      </c>
      <c r="D62" s="158" t="s">
        <v>268</v>
      </c>
      <c r="E62" s="164">
        <v>10001</v>
      </c>
      <c r="F62" s="158" t="s">
        <v>270</v>
      </c>
      <c r="G62" s="164">
        <v>10109</v>
      </c>
      <c r="H62" s="597">
        <v>4014152918</v>
      </c>
      <c r="I62" s="597">
        <v>17250626486</v>
      </c>
      <c r="J62" s="598">
        <v>23.27</v>
      </c>
    </row>
    <row r="63" spans="1:10" s="5" customFormat="1" ht="12.75" x14ac:dyDescent="0.2">
      <c r="A63" s="158" t="s">
        <v>266</v>
      </c>
      <c r="B63" s="159" t="s">
        <v>271</v>
      </c>
      <c r="C63" s="162" t="s">
        <v>181</v>
      </c>
      <c r="D63" s="159" t="s">
        <v>272</v>
      </c>
      <c r="E63" s="164">
        <v>10201</v>
      </c>
      <c r="F63" s="159" t="s">
        <v>272</v>
      </c>
      <c r="G63" s="164">
        <v>10201</v>
      </c>
      <c r="H63" s="597">
        <v>11060322468</v>
      </c>
      <c r="I63" s="597">
        <v>28160991551</v>
      </c>
      <c r="J63" s="598">
        <v>39.28</v>
      </c>
    </row>
    <row r="64" spans="1:10" s="5" customFormat="1" ht="12.75" x14ac:dyDescent="0.2">
      <c r="A64" s="158" t="s">
        <v>266</v>
      </c>
      <c r="B64" s="158" t="s">
        <v>273</v>
      </c>
      <c r="C64" s="162" t="s">
        <v>181</v>
      </c>
      <c r="D64" s="158" t="s">
        <v>273</v>
      </c>
      <c r="E64" s="164">
        <v>10301</v>
      </c>
      <c r="F64" s="158" t="s">
        <v>273</v>
      </c>
      <c r="G64" s="164">
        <v>10301</v>
      </c>
      <c r="H64" s="597">
        <v>15590069340</v>
      </c>
      <c r="I64" s="597">
        <v>55691696736</v>
      </c>
      <c r="J64" s="598">
        <v>27.99</v>
      </c>
    </row>
    <row r="65" spans="1:10" s="5" customFormat="1" ht="12.75" x14ac:dyDescent="0.2">
      <c r="A65" s="158" t="s">
        <v>274</v>
      </c>
      <c r="B65" s="159" t="s">
        <v>275</v>
      </c>
      <c r="C65" s="162" t="s">
        <v>181</v>
      </c>
      <c r="D65" s="159" t="s">
        <v>275</v>
      </c>
      <c r="E65" s="164">
        <v>11101</v>
      </c>
      <c r="F65" s="159" t="s">
        <v>275</v>
      </c>
      <c r="G65" s="164">
        <v>11101</v>
      </c>
      <c r="H65" s="597">
        <v>12434849817</v>
      </c>
      <c r="I65" s="597">
        <v>77608623797</v>
      </c>
      <c r="J65" s="598">
        <v>16.02</v>
      </c>
    </row>
    <row r="66" spans="1:10" s="5" customFormat="1" ht="12.75" x14ac:dyDescent="0.2">
      <c r="A66" s="158" t="s">
        <v>276</v>
      </c>
      <c r="B66" s="158" t="s">
        <v>276</v>
      </c>
      <c r="C66" s="162" t="s">
        <v>181</v>
      </c>
      <c r="D66" s="158" t="s">
        <v>277</v>
      </c>
      <c r="E66" s="164">
        <v>12101</v>
      </c>
      <c r="F66" s="160" t="s">
        <v>277</v>
      </c>
      <c r="G66" s="164">
        <v>12101</v>
      </c>
      <c r="H66" s="597">
        <v>13144344266</v>
      </c>
      <c r="I66" s="597">
        <v>142672976601</v>
      </c>
      <c r="J66" s="598">
        <v>9.2100000000000009</v>
      </c>
    </row>
    <row r="67" spans="1:10" s="5" customFormat="1" ht="12.75" x14ac:dyDescent="0.2">
      <c r="A67" s="158" t="s">
        <v>278</v>
      </c>
      <c r="B67" s="158" t="s">
        <v>279</v>
      </c>
      <c r="C67" s="162" t="s">
        <v>280</v>
      </c>
      <c r="D67" s="158" t="s">
        <v>280</v>
      </c>
      <c r="E67" s="164">
        <v>13001</v>
      </c>
      <c r="F67" s="158" t="s">
        <v>279</v>
      </c>
      <c r="G67" s="164">
        <v>13101</v>
      </c>
      <c r="H67" s="597">
        <v>21414258334</v>
      </c>
      <c r="I67" s="597">
        <v>80330666211</v>
      </c>
      <c r="J67" s="598">
        <v>26.66</v>
      </c>
    </row>
    <row r="68" spans="1:10" s="5" customFormat="1" ht="12.75" x14ac:dyDescent="0.2">
      <c r="A68" s="158" t="s">
        <v>278</v>
      </c>
      <c r="B68" s="158" t="s">
        <v>279</v>
      </c>
      <c r="C68" s="162" t="s">
        <v>280</v>
      </c>
      <c r="D68" s="158" t="s">
        <v>280</v>
      </c>
      <c r="E68" s="164">
        <v>13001</v>
      </c>
      <c r="F68" s="158" t="s">
        <v>281</v>
      </c>
      <c r="G68" s="164">
        <v>13102</v>
      </c>
      <c r="H68" s="597">
        <v>5922667755</v>
      </c>
      <c r="I68" s="597">
        <v>11306913132</v>
      </c>
      <c r="J68" s="598">
        <v>52.38</v>
      </c>
    </row>
    <row r="69" spans="1:10" s="5" customFormat="1" ht="12.75" x14ac:dyDescent="0.2">
      <c r="A69" s="158" t="s">
        <v>278</v>
      </c>
      <c r="B69" s="158" t="s">
        <v>279</v>
      </c>
      <c r="C69" s="162" t="s">
        <v>280</v>
      </c>
      <c r="D69" s="158" t="s">
        <v>280</v>
      </c>
      <c r="E69" s="164">
        <v>13001</v>
      </c>
      <c r="F69" s="158" t="s">
        <v>282</v>
      </c>
      <c r="G69" s="164">
        <v>13103</v>
      </c>
      <c r="H69" s="597">
        <v>175599441</v>
      </c>
      <c r="I69" s="597">
        <v>15214299266</v>
      </c>
      <c r="J69" s="598">
        <v>1.1499999999999999</v>
      </c>
    </row>
    <row r="70" spans="1:10" s="5" customFormat="1" ht="12.75" x14ac:dyDescent="0.2">
      <c r="A70" s="158" t="s">
        <v>278</v>
      </c>
      <c r="B70" s="158" t="s">
        <v>279</v>
      </c>
      <c r="C70" s="162" t="s">
        <v>280</v>
      </c>
      <c r="D70" s="158" t="s">
        <v>280</v>
      </c>
      <c r="E70" s="164">
        <v>13001</v>
      </c>
      <c r="F70" s="158" t="s">
        <v>283</v>
      </c>
      <c r="G70" s="164">
        <v>13104</v>
      </c>
      <c r="H70" s="597">
        <v>1925459529</v>
      </c>
      <c r="I70" s="597">
        <v>9044820837</v>
      </c>
      <c r="J70" s="598">
        <v>21.29</v>
      </c>
    </row>
    <row r="71" spans="1:10" s="5" customFormat="1" ht="12.75" x14ac:dyDescent="0.2">
      <c r="A71" s="158" t="s">
        <v>278</v>
      </c>
      <c r="B71" s="158" t="s">
        <v>279</v>
      </c>
      <c r="C71" s="162" t="s">
        <v>280</v>
      </c>
      <c r="D71" s="158" t="s">
        <v>280</v>
      </c>
      <c r="E71" s="164">
        <v>13001</v>
      </c>
      <c r="F71" s="158" t="s">
        <v>284</v>
      </c>
      <c r="G71" s="164">
        <v>13105</v>
      </c>
      <c r="H71" s="597">
        <v>3495714474</v>
      </c>
      <c r="I71" s="597">
        <v>6648977528</v>
      </c>
      <c r="J71" s="598">
        <v>52.58</v>
      </c>
    </row>
    <row r="72" spans="1:10" s="5" customFormat="1" ht="12.75" x14ac:dyDescent="0.2">
      <c r="A72" s="158" t="s">
        <v>278</v>
      </c>
      <c r="B72" s="158" t="s">
        <v>279</v>
      </c>
      <c r="C72" s="162" t="s">
        <v>280</v>
      </c>
      <c r="D72" s="158" t="s">
        <v>280</v>
      </c>
      <c r="E72" s="164">
        <v>13001</v>
      </c>
      <c r="F72" s="158" t="s">
        <v>285</v>
      </c>
      <c r="G72" s="164">
        <v>13106</v>
      </c>
      <c r="H72" s="597">
        <v>4009321491</v>
      </c>
      <c r="I72" s="597">
        <v>59078602397</v>
      </c>
      <c r="J72" s="598">
        <v>6.79</v>
      </c>
    </row>
    <row r="73" spans="1:10" s="5" customFormat="1" ht="12.75" x14ac:dyDescent="0.2">
      <c r="A73" s="158" t="s">
        <v>278</v>
      </c>
      <c r="B73" s="158" t="s">
        <v>279</v>
      </c>
      <c r="C73" s="162" t="s">
        <v>280</v>
      </c>
      <c r="D73" s="158" t="s">
        <v>280</v>
      </c>
      <c r="E73" s="164">
        <v>13001</v>
      </c>
      <c r="F73" s="158" t="s">
        <v>286</v>
      </c>
      <c r="G73" s="164">
        <v>13107</v>
      </c>
      <c r="H73" s="597">
        <v>7992935550</v>
      </c>
      <c r="I73" s="597">
        <v>22681088966</v>
      </c>
      <c r="J73" s="598">
        <v>35.24</v>
      </c>
    </row>
    <row r="74" spans="1:10" s="5" customFormat="1" ht="12.75" x14ac:dyDescent="0.2">
      <c r="A74" s="158" t="s">
        <v>278</v>
      </c>
      <c r="B74" s="158" t="s">
        <v>279</v>
      </c>
      <c r="C74" s="162" t="s">
        <v>280</v>
      </c>
      <c r="D74" s="158" t="s">
        <v>280</v>
      </c>
      <c r="E74" s="164">
        <v>13001</v>
      </c>
      <c r="F74" s="158" t="s">
        <v>287</v>
      </c>
      <c r="G74" s="164">
        <v>13108</v>
      </c>
      <c r="H74" s="597">
        <v>13522572415</v>
      </c>
      <c r="I74" s="597">
        <v>49258877858</v>
      </c>
      <c r="J74" s="598">
        <v>27.45</v>
      </c>
    </row>
    <row r="75" spans="1:10" s="5" customFormat="1" ht="12.75" x14ac:dyDescent="0.2">
      <c r="A75" s="158" t="s">
        <v>278</v>
      </c>
      <c r="B75" s="158" t="s">
        <v>279</v>
      </c>
      <c r="C75" s="162" t="s">
        <v>280</v>
      </c>
      <c r="D75" s="158" t="s">
        <v>280</v>
      </c>
      <c r="E75" s="164">
        <v>13001</v>
      </c>
      <c r="F75" s="158" t="s">
        <v>288</v>
      </c>
      <c r="G75" s="164">
        <v>13109</v>
      </c>
      <c r="H75" s="597">
        <v>10632396574</v>
      </c>
      <c r="I75" s="597">
        <v>16409139898</v>
      </c>
      <c r="J75" s="598">
        <v>64.8</v>
      </c>
    </row>
    <row r="76" spans="1:10" s="5" customFormat="1" ht="12.75" x14ac:dyDescent="0.2">
      <c r="A76" s="158" t="s">
        <v>278</v>
      </c>
      <c r="B76" s="158" t="s">
        <v>279</v>
      </c>
      <c r="C76" s="162" t="s">
        <v>280</v>
      </c>
      <c r="D76" s="158" t="s">
        <v>280</v>
      </c>
      <c r="E76" s="164">
        <v>13001</v>
      </c>
      <c r="F76" s="158" t="s">
        <v>289</v>
      </c>
      <c r="G76" s="164">
        <v>13110</v>
      </c>
      <c r="H76" s="597">
        <v>8264816345</v>
      </c>
      <c r="I76" s="597">
        <v>13842023450</v>
      </c>
      <c r="J76" s="598">
        <v>59.71</v>
      </c>
    </row>
    <row r="77" spans="1:10" s="5" customFormat="1" ht="12.75" x14ac:dyDescent="0.2">
      <c r="A77" s="158" t="s">
        <v>278</v>
      </c>
      <c r="B77" s="158" t="s">
        <v>279</v>
      </c>
      <c r="C77" s="162" t="s">
        <v>280</v>
      </c>
      <c r="D77" s="158" t="s">
        <v>280</v>
      </c>
      <c r="E77" s="164">
        <v>13001</v>
      </c>
      <c r="F77" s="158" t="s">
        <v>290</v>
      </c>
      <c r="G77" s="164">
        <v>13111</v>
      </c>
      <c r="H77" s="597">
        <v>8047330465</v>
      </c>
      <c r="I77" s="597">
        <v>10275077772</v>
      </c>
      <c r="J77" s="598">
        <v>78.319999999999993</v>
      </c>
    </row>
    <row r="78" spans="1:10" s="5" customFormat="1" ht="12.75" x14ac:dyDescent="0.2">
      <c r="A78" s="158" t="s">
        <v>278</v>
      </c>
      <c r="B78" s="158" t="s">
        <v>279</v>
      </c>
      <c r="C78" s="162" t="s">
        <v>280</v>
      </c>
      <c r="D78" s="158" t="s">
        <v>280</v>
      </c>
      <c r="E78" s="164">
        <v>13001</v>
      </c>
      <c r="F78" s="158" t="s">
        <v>291</v>
      </c>
      <c r="G78" s="164">
        <v>13112</v>
      </c>
      <c r="H78" s="597">
        <v>15040776266</v>
      </c>
      <c r="I78" s="597">
        <v>18025097869</v>
      </c>
      <c r="J78" s="598">
        <v>83.44</v>
      </c>
    </row>
    <row r="79" spans="1:10" s="5" customFormat="1" ht="12.75" x14ac:dyDescent="0.2">
      <c r="A79" s="158" t="s">
        <v>278</v>
      </c>
      <c r="B79" s="158" t="s">
        <v>279</v>
      </c>
      <c r="C79" s="162" t="s">
        <v>280</v>
      </c>
      <c r="D79" s="158" t="s">
        <v>280</v>
      </c>
      <c r="E79" s="164">
        <v>13001</v>
      </c>
      <c r="F79" s="158" t="s">
        <v>292</v>
      </c>
      <c r="G79" s="164">
        <v>13113</v>
      </c>
      <c r="H79" s="597">
        <v>4182835286</v>
      </c>
      <c r="I79" s="597">
        <v>5559907178</v>
      </c>
      <c r="J79" s="598">
        <v>75.23</v>
      </c>
    </row>
    <row r="80" spans="1:10" s="5" customFormat="1" ht="12.75" x14ac:dyDescent="0.2">
      <c r="A80" s="158" t="s">
        <v>278</v>
      </c>
      <c r="B80" s="158" t="s">
        <v>279</v>
      </c>
      <c r="C80" s="162" t="s">
        <v>280</v>
      </c>
      <c r="D80" s="158" t="s">
        <v>280</v>
      </c>
      <c r="E80" s="164">
        <v>13001</v>
      </c>
      <c r="F80" s="158" t="s">
        <v>293</v>
      </c>
      <c r="G80" s="164">
        <v>13114</v>
      </c>
      <c r="H80" s="597">
        <v>29455259773</v>
      </c>
      <c r="I80" s="597">
        <v>42316970836</v>
      </c>
      <c r="J80" s="598">
        <v>69.61</v>
      </c>
    </row>
    <row r="81" spans="1:10" s="5" customFormat="1" ht="12.75" x14ac:dyDescent="0.2">
      <c r="A81" s="158" t="s">
        <v>278</v>
      </c>
      <c r="B81" s="158" t="s">
        <v>279</v>
      </c>
      <c r="C81" s="162" t="s">
        <v>280</v>
      </c>
      <c r="D81" s="158" t="s">
        <v>280</v>
      </c>
      <c r="E81" s="164">
        <v>13001</v>
      </c>
      <c r="F81" s="158" t="s">
        <v>294</v>
      </c>
      <c r="G81" s="164">
        <v>13115</v>
      </c>
      <c r="H81" s="597">
        <v>11249757219</v>
      </c>
      <c r="I81" s="597">
        <v>17231604318</v>
      </c>
      <c r="J81" s="598">
        <v>65.290000000000006</v>
      </c>
    </row>
    <row r="82" spans="1:10" s="5" customFormat="1" ht="12.75" x14ac:dyDescent="0.2">
      <c r="A82" s="158" t="s">
        <v>278</v>
      </c>
      <c r="B82" s="158" t="s">
        <v>279</v>
      </c>
      <c r="C82" s="162" t="s">
        <v>280</v>
      </c>
      <c r="D82" s="158" t="s">
        <v>280</v>
      </c>
      <c r="E82" s="164">
        <v>13001</v>
      </c>
      <c r="F82" s="158" t="s">
        <v>295</v>
      </c>
      <c r="G82" s="164">
        <v>13116</v>
      </c>
      <c r="H82" s="597">
        <v>6123652321</v>
      </c>
      <c r="I82" s="597">
        <v>13440498028</v>
      </c>
      <c r="J82" s="598">
        <v>45.56</v>
      </c>
    </row>
    <row r="83" spans="1:10" s="5" customFormat="1" ht="12.75" x14ac:dyDescent="0.2">
      <c r="A83" s="158" t="s">
        <v>278</v>
      </c>
      <c r="B83" s="158" t="s">
        <v>279</v>
      </c>
      <c r="C83" s="162" t="s">
        <v>280</v>
      </c>
      <c r="D83" s="158" t="s">
        <v>280</v>
      </c>
      <c r="E83" s="164">
        <v>13001</v>
      </c>
      <c r="F83" s="158" t="s">
        <v>296</v>
      </c>
      <c r="G83" s="164">
        <v>13117</v>
      </c>
      <c r="H83" s="597">
        <v>5976729724</v>
      </c>
      <c r="I83" s="597">
        <v>9309113212</v>
      </c>
      <c r="J83" s="598">
        <v>64.2</v>
      </c>
    </row>
    <row r="84" spans="1:10" s="5" customFormat="1" ht="12.75" x14ac:dyDescent="0.2">
      <c r="A84" s="158" t="s">
        <v>278</v>
      </c>
      <c r="B84" s="158" t="s">
        <v>279</v>
      </c>
      <c r="C84" s="162" t="s">
        <v>280</v>
      </c>
      <c r="D84" s="158" t="s">
        <v>280</v>
      </c>
      <c r="E84" s="164">
        <v>13001</v>
      </c>
      <c r="F84" s="158" t="s">
        <v>297</v>
      </c>
      <c r="G84" s="164">
        <v>13118</v>
      </c>
      <c r="H84" s="597">
        <v>3109928505</v>
      </c>
      <c r="I84" s="597">
        <v>7104768837</v>
      </c>
      <c r="J84" s="598">
        <v>43.77</v>
      </c>
    </row>
    <row r="85" spans="1:10" s="5" customFormat="1" ht="12.75" x14ac:dyDescent="0.2">
      <c r="A85" s="158" t="s">
        <v>278</v>
      </c>
      <c r="B85" s="158" t="s">
        <v>279</v>
      </c>
      <c r="C85" s="162" t="s">
        <v>280</v>
      </c>
      <c r="D85" s="158" t="s">
        <v>280</v>
      </c>
      <c r="E85" s="164">
        <v>13001</v>
      </c>
      <c r="F85" s="158" t="s">
        <v>298</v>
      </c>
      <c r="G85" s="164">
        <v>13119</v>
      </c>
      <c r="H85" s="597">
        <v>13362640901</v>
      </c>
      <c r="I85" s="597">
        <v>45912120792</v>
      </c>
      <c r="J85" s="598">
        <v>29.1</v>
      </c>
    </row>
    <row r="86" spans="1:10" s="5" customFormat="1" ht="12.75" x14ac:dyDescent="0.2">
      <c r="A86" s="158" t="s">
        <v>278</v>
      </c>
      <c r="B86" s="158" t="s">
        <v>279</v>
      </c>
      <c r="C86" s="162" t="s">
        <v>280</v>
      </c>
      <c r="D86" s="158" t="s">
        <v>280</v>
      </c>
      <c r="E86" s="164">
        <v>13001</v>
      </c>
      <c r="F86" s="158" t="s">
        <v>299</v>
      </c>
      <c r="G86" s="164">
        <v>13120</v>
      </c>
      <c r="H86" s="597">
        <v>144978373</v>
      </c>
      <c r="I86" s="597">
        <v>39205768606</v>
      </c>
      <c r="J86" s="598">
        <v>0.37</v>
      </c>
    </row>
    <row r="87" spans="1:10" s="5" customFormat="1" ht="12.75" x14ac:dyDescent="0.2">
      <c r="A87" s="158" t="s">
        <v>278</v>
      </c>
      <c r="B87" s="158" t="s">
        <v>279</v>
      </c>
      <c r="C87" s="162" t="s">
        <v>280</v>
      </c>
      <c r="D87" s="158" t="s">
        <v>280</v>
      </c>
      <c r="E87" s="164">
        <v>13001</v>
      </c>
      <c r="F87" s="158" t="s">
        <v>300</v>
      </c>
      <c r="G87" s="164">
        <v>13121</v>
      </c>
      <c r="H87" s="597">
        <v>6573106401</v>
      </c>
      <c r="I87" s="597">
        <v>31105636747</v>
      </c>
      <c r="J87" s="598">
        <v>21.13</v>
      </c>
    </row>
    <row r="88" spans="1:10" s="5" customFormat="1" ht="12.75" x14ac:dyDescent="0.2">
      <c r="A88" s="158" t="s">
        <v>278</v>
      </c>
      <c r="B88" s="158" t="s">
        <v>279</v>
      </c>
      <c r="C88" s="162" t="s">
        <v>280</v>
      </c>
      <c r="D88" s="158" t="s">
        <v>280</v>
      </c>
      <c r="E88" s="164">
        <v>13001</v>
      </c>
      <c r="F88" s="158" t="s">
        <v>301</v>
      </c>
      <c r="G88" s="164">
        <v>13122</v>
      </c>
      <c r="H88" s="597">
        <v>5312472161</v>
      </c>
      <c r="I88" s="597">
        <v>8425355561</v>
      </c>
      <c r="J88" s="598">
        <v>63.05</v>
      </c>
    </row>
    <row r="89" spans="1:10" s="5" customFormat="1" ht="12.75" x14ac:dyDescent="0.2">
      <c r="A89" s="158" t="s">
        <v>278</v>
      </c>
      <c r="B89" s="158" t="s">
        <v>279</v>
      </c>
      <c r="C89" s="162" t="s">
        <v>280</v>
      </c>
      <c r="D89" s="158" t="s">
        <v>280</v>
      </c>
      <c r="E89" s="164">
        <v>13001</v>
      </c>
      <c r="F89" s="158" t="s">
        <v>302</v>
      </c>
      <c r="G89" s="164">
        <v>13123</v>
      </c>
      <c r="H89" s="597">
        <v>6391697385</v>
      </c>
      <c r="I89" s="597">
        <v>61704292649</v>
      </c>
      <c r="J89" s="598">
        <v>10.36</v>
      </c>
    </row>
    <row r="90" spans="1:10" s="5" customFormat="1" ht="12.75" x14ac:dyDescent="0.2">
      <c r="A90" s="158" t="s">
        <v>278</v>
      </c>
      <c r="B90" s="158" t="s">
        <v>279</v>
      </c>
      <c r="C90" s="162" t="s">
        <v>280</v>
      </c>
      <c r="D90" s="158" t="s">
        <v>280</v>
      </c>
      <c r="E90" s="164">
        <v>13001</v>
      </c>
      <c r="F90" s="158" t="s">
        <v>303</v>
      </c>
      <c r="G90" s="164">
        <v>13124</v>
      </c>
      <c r="H90" s="597">
        <v>8421837422</v>
      </c>
      <c r="I90" s="597">
        <v>68583952940</v>
      </c>
      <c r="J90" s="598">
        <v>12.28</v>
      </c>
    </row>
    <row r="91" spans="1:10" s="5" customFormat="1" ht="12.75" x14ac:dyDescent="0.2">
      <c r="A91" s="158" t="s">
        <v>278</v>
      </c>
      <c r="B91" s="158" t="s">
        <v>279</v>
      </c>
      <c r="C91" s="162" t="s">
        <v>280</v>
      </c>
      <c r="D91" s="158" t="s">
        <v>280</v>
      </c>
      <c r="E91" s="164">
        <v>13001</v>
      </c>
      <c r="F91" s="158" t="s">
        <v>304</v>
      </c>
      <c r="G91" s="164">
        <v>13125</v>
      </c>
      <c r="H91" s="597">
        <v>4168981498</v>
      </c>
      <c r="I91" s="597">
        <v>29817024812</v>
      </c>
      <c r="J91" s="598">
        <v>13.98</v>
      </c>
    </row>
    <row r="92" spans="1:10" s="5" customFormat="1" ht="12.75" x14ac:dyDescent="0.2">
      <c r="A92" s="158" t="s">
        <v>278</v>
      </c>
      <c r="B92" s="158" t="s">
        <v>279</v>
      </c>
      <c r="C92" s="162" t="s">
        <v>280</v>
      </c>
      <c r="D92" s="158" t="s">
        <v>280</v>
      </c>
      <c r="E92" s="164">
        <v>13001</v>
      </c>
      <c r="F92" s="158" t="s">
        <v>305</v>
      </c>
      <c r="G92" s="164">
        <v>13126</v>
      </c>
      <c r="H92" s="597">
        <v>8451719493</v>
      </c>
      <c r="I92" s="597">
        <v>13989621535</v>
      </c>
      <c r="J92" s="598">
        <v>60.41</v>
      </c>
    </row>
    <row r="93" spans="1:10" s="5" customFormat="1" ht="12.75" x14ac:dyDescent="0.2">
      <c r="A93" s="158" t="s">
        <v>278</v>
      </c>
      <c r="B93" s="158" t="s">
        <v>279</v>
      </c>
      <c r="C93" s="162" t="s">
        <v>280</v>
      </c>
      <c r="D93" s="158" t="s">
        <v>280</v>
      </c>
      <c r="E93" s="164">
        <v>13001</v>
      </c>
      <c r="F93" s="158" t="s">
        <v>306</v>
      </c>
      <c r="G93" s="164">
        <v>13127</v>
      </c>
      <c r="H93" s="597">
        <v>5670747921</v>
      </c>
      <c r="I93" s="597">
        <v>27057069545</v>
      </c>
      <c r="J93" s="598">
        <v>20.96</v>
      </c>
    </row>
    <row r="94" spans="1:10" s="5" customFormat="1" ht="12.75" x14ac:dyDescent="0.2">
      <c r="A94" s="158" t="s">
        <v>278</v>
      </c>
      <c r="B94" s="158" t="s">
        <v>279</v>
      </c>
      <c r="C94" s="162" t="s">
        <v>280</v>
      </c>
      <c r="D94" s="158" t="s">
        <v>280</v>
      </c>
      <c r="E94" s="164">
        <v>13001</v>
      </c>
      <c r="F94" s="158" t="s">
        <v>307</v>
      </c>
      <c r="G94" s="164">
        <v>13128</v>
      </c>
      <c r="H94" s="597">
        <v>3521819956</v>
      </c>
      <c r="I94" s="597">
        <v>8579728783</v>
      </c>
      <c r="J94" s="598">
        <v>41.05</v>
      </c>
    </row>
    <row r="95" spans="1:10" s="5" customFormat="1" ht="12.75" x14ac:dyDescent="0.2">
      <c r="A95" s="158" t="s">
        <v>278</v>
      </c>
      <c r="B95" s="158" t="s">
        <v>279</v>
      </c>
      <c r="C95" s="162" t="s">
        <v>280</v>
      </c>
      <c r="D95" s="158" t="s">
        <v>280</v>
      </c>
      <c r="E95" s="164">
        <v>13001</v>
      </c>
      <c r="F95" s="158" t="s">
        <v>308</v>
      </c>
      <c r="G95" s="164">
        <v>13129</v>
      </c>
      <c r="H95" s="597">
        <v>4457285430</v>
      </c>
      <c r="I95" s="597">
        <v>10932235384</v>
      </c>
      <c r="J95" s="598">
        <v>40.770000000000003</v>
      </c>
    </row>
    <row r="96" spans="1:10" s="5" customFormat="1" ht="12.75" x14ac:dyDescent="0.2">
      <c r="A96" s="158" t="s">
        <v>278</v>
      </c>
      <c r="B96" s="158" t="s">
        <v>279</v>
      </c>
      <c r="C96" s="162" t="s">
        <v>280</v>
      </c>
      <c r="D96" s="158" t="s">
        <v>280</v>
      </c>
      <c r="E96" s="164">
        <v>13001</v>
      </c>
      <c r="F96" s="158" t="s">
        <v>309</v>
      </c>
      <c r="G96" s="164">
        <v>13130</v>
      </c>
      <c r="H96" s="597">
        <v>5025448778</v>
      </c>
      <c r="I96" s="597">
        <v>212215440952</v>
      </c>
      <c r="J96" s="598">
        <v>2.37</v>
      </c>
    </row>
    <row r="97" spans="1:10" s="5" customFormat="1" ht="12.75" x14ac:dyDescent="0.2">
      <c r="A97" s="158" t="s">
        <v>278</v>
      </c>
      <c r="B97" s="158" t="s">
        <v>279</v>
      </c>
      <c r="C97" s="162" t="s">
        <v>280</v>
      </c>
      <c r="D97" s="158" t="s">
        <v>280</v>
      </c>
      <c r="E97" s="164">
        <v>13001</v>
      </c>
      <c r="F97" s="158" t="s">
        <v>310</v>
      </c>
      <c r="G97" s="164">
        <v>13131</v>
      </c>
      <c r="H97" s="597">
        <v>4858752</v>
      </c>
      <c r="I97" s="597">
        <v>8112473850</v>
      </c>
      <c r="J97" s="598">
        <v>0.06</v>
      </c>
    </row>
    <row r="98" spans="1:10" s="5" customFormat="1" ht="12.75" x14ac:dyDescent="0.2">
      <c r="A98" s="158" t="s">
        <v>278</v>
      </c>
      <c r="B98" s="158" t="s">
        <v>279</v>
      </c>
      <c r="C98" s="162" t="s">
        <v>280</v>
      </c>
      <c r="D98" s="158" t="s">
        <v>280</v>
      </c>
      <c r="E98" s="164">
        <v>13001</v>
      </c>
      <c r="F98" s="158" t="s">
        <v>311</v>
      </c>
      <c r="G98" s="164">
        <v>13132</v>
      </c>
      <c r="H98" s="597">
        <v>9500997948</v>
      </c>
      <c r="I98" s="597">
        <v>10177029598</v>
      </c>
      <c r="J98" s="598">
        <v>93.36</v>
      </c>
    </row>
    <row r="99" spans="1:10" s="5" customFormat="1" ht="12.75" x14ac:dyDescent="0.2">
      <c r="A99" s="158" t="s">
        <v>278</v>
      </c>
      <c r="B99" s="158" t="s">
        <v>312</v>
      </c>
      <c r="C99" s="162" t="s">
        <v>280</v>
      </c>
      <c r="D99" s="158" t="s">
        <v>280</v>
      </c>
      <c r="E99" s="164">
        <v>13001</v>
      </c>
      <c r="F99" s="158" t="s">
        <v>313</v>
      </c>
      <c r="G99" s="164">
        <v>13201</v>
      </c>
      <c r="H99" s="597">
        <v>7936278684</v>
      </c>
      <c r="I99" s="597">
        <v>32853952199</v>
      </c>
      <c r="J99" s="598">
        <v>24.16</v>
      </c>
    </row>
    <row r="100" spans="1:10" s="5" customFormat="1" ht="12.75" x14ac:dyDescent="0.2">
      <c r="A100" s="158" t="s">
        <v>278</v>
      </c>
      <c r="B100" s="158" t="s">
        <v>312</v>
      </c>
      <c r="C100" s="162" t="s">
        <v>280</v>
      </c>
      <c r="D100" s="158" t="s">
        <v>280</v>
      </c>
      <c r="E100" s="164">
        <v>13001</v>
      </c>
      <c r="F100" s="158" t="s">
        <v>314</v>
      </c>
      <c r="G100" s="164">
        <v>13202</v>
      </c>
      <c r="H100" s="597">
        <v>5412680154</v>
      </c>
      <c r="I100" s="597">
        <v>5433677154</v>
      </c>
      <c r="J100" s="598">
        <v>99.61</v>
      </c>
    </row>
    <row r="101" spans="1:10" s="5" customFormat="1" ht="12.75" x14ac:dyDescent="0.2">
      <c r="A101" s="158" t="s">
        <v>278</v>
      </c>
      <c r="B101" s="158" t="s">
        <v>312</v>
      </c>
      <c r="C101" s="162" t="s">
        <v>280</v>
      </c>
      <c r="D101" s="158" t="s">
        <v>280</v>
      </c>
      <c r="E101" s="164">
        <v>13001</v>
      </c>
      <c r="F101" s="158" t="s">
        <v>315</v>
      </c>
      <c r="G101" s="164">
        <v>13203</v>
      </c>
      <c r="H101" s="597">
        <v>3987070537</v>
      </c>
      <c r="I101" s="597">
        <v>13351416164</v>
      </c>
      <c r="J101" s="598">
        <v>29.86</v>
      </c>
    </row>
    <row r="102" spans="1:10" s="5" customFormat="1" ht="12.75" x14ac:dyDescent="0.2">
      <c r="A102" s="158" t="s">
        <v>278</v>
      </c>
      <c r="B102" s="158" t="s">
        <v>316</v>
      </c>
      <c r="C102" s="162" t="s">
        <v>280</v>
      </c>
      <c r="D102" s="158" t="s">
        <v>280</v>
      </c>
      <c r="E102" s="164">
        <v>13001</v>
      </c>
      <c r="F102" s="158" t="s">
        <v>317</v>
      </c>
      <c r="G102" s="164">
        <v>13301</v>
      </c>
      <c r="H102" s="597">
        <v>8027163893</v>
      </c>
      <c r="I102" s="597">
        <v>23491499319</v>
      </c>
      <c r="J102" s="598">
        <v>34.17</v>
      </c>
    </row>
    <row r="103" spans="1:10" s="5" customFormat="1" ht="12.75" x14ac:dyDescent="0.2">
      <c r="A103" s="158" t="s">
        <v>278</v>
      </c>
      <c r="B103" s="158" t="s">
        <v>316</v>
      </c>
      <c r="C103" s="162" t="s">
        <v>280</v>
      </c>
      <c r="D103" s="158" t="s">
        <v>280</v>
      </c>
      <c r="E103" s="164">
        <v>13001</v>
      </c>
      <c r="F103" s="158" t="s">
        <v>318</v>
      </c>
      <c r="G103" s="164">
        <v>13302</v>
      </c>
      <c r="H103" s="597">
        <v>311614699</v>
      </c>
      <c r="I103" s="597">
        <v>17049182640</v>
      </c>
      <c r="J103" s="598">
        <v>1.83</v>
      </c>
    </row>
    <row r="104" spans="1:10" s="5" customFormat="1" ht="12.75" x14ac:dyDescent="0.2">
      <c r="A104" s="158" t="s">
        <v>278</v>
      </c>
      <c r="B104" s="158" t="s">
        <v>316</v>
      </c>
      <c r="C104" s="162" t="s">
        <v>280</v>
      </c>
      <c r="D104" s="158" t="s">
        <v>280</v>
      </c>
      <c r="E104" s="164">
        <v>13001</v>
      </c>
      <c r="F104" s="158" t="s">
        <v>319</v>
      </c>
      <c r="G104" s="164">
        <v>13303</v>
      </c>
      <c r="H104" s="597">
        <v>4175279348</v>
      </c>
      <c r="I104" s="597">
        <v>11847259515</v>
      </c>
      <c r="J104" s="598">
        <v>35.24</v>
      </c>
    </row>
    <row r="105" spans="1:10" s="5" customFormat="1" ht="12.75" x14ac:dyDescent="0.2">
      <c r="A105" s="158" t="s">
        <v>278</v>
      </c>
      <c r="B105" s="158" t="s">
        <v>320</v>
      </c>
      <c r="C105" s="162" t="s">
        <v>280</v>
      </c>
      <c r="D105" s="158" t="s">
        <v>280</v>
      </c>
      <c r="E105" s="164">
        <v>13001</v>
      </c>
      <c r="F105" s="158" t="s">
        <v>321</v>
      </c>
      <c r="G105" s="164">
        <v>13401</v>
      </c>
      <c r="H105" s="597">
        <v>6860570416</v>
      </c>
      <c r="I105" s="597">
        <v>20033949445</v>
      </c>
      <c r="J105" s="598">
        <v>34.24</v>
      </c>
    </row>
    <row r="106" spans="1:10" s="5" customFormat="1" ht="12.75" x14ac:dyDescent="0.2">
      <c r="A106" s="158" t="s">
        <v>278</v>
      </c>
      <c r="B106" s="158" t="s">
        <v>320</v>
      </c>
      <c r="C106" s="162" t="s">
        <v>280</v>
      </c>
      <c r="D106" s="158" t="s">
        <v>280</v>
      </c>
      <c r="E106" s="164">
        <v>13001</v>
      </c>
      <c r="F106" s="158" t="s">
        <v>322</v>
      </c>
      <c r="G106" s="164">
        <v>13402</v>
      </c>
      <c r="H106" s="597">
        <v>5142259219</v>
      </c>
      <c r="I106" s="597">
        <v>21596728612</v>
      </c>
      <c r="J106" s="598">
        <v>23.81</v>
      </c>
    </row>
    <row r="107" spans="1:10" s="5" customFormat="1" ht="12.75" x14ac:dyDescent="0.2">
      <c r="A107" s="158" t="s">
        <v>278</v>
      </c>
      <c r="B107" s="158" t="s">
        <v>320</v>
      </c>
      <c r="C107" s="162" t="s">
        <v>280</v>
      </c>
      <c r="D107" s="158" t="s">
        <v>280</v>
      </c>
      <c r="E107" s="164">
        <v>13001</v>
      </c>
      <c r="F107" s="158" t="s">
        <v>323</v>
      </c>
      <c r="G107" s="164">
        <v>13403</v>
      </c>
      <c r="H107" s="597">
        <v>1788237250</v>
      </c>
      <c r="I107" s="597">
        <v>1853760078</v>
      </c>
      <c r="J107" s="598">
        <v>96.47</v>
      </c>
    </row>
    <row r="108" spans="1:10" s="5" customFormat="1" ht="12.75" x14ac:dyDescent="0.2">
      <c r="A108" s="158" t="s">
        <v>278</v>
      </c>
      <c r="B108" s="158" t="s">
        <v>320</v>
      </c>
      <c r="C108" s="162" t="s">
        <v>280</v>
      </c>
      <c r="D108" s="158" t="s">
        <v>280</v>
      </c>
      <c r="E108" s="164">
        <v>13001</v>
      </c>
      <c r="F108" s="158" t="s">
        <v>324</v>
      </c>
      <c r="G108" s="164">
        <v>13404</v>
      </c>
      <c r="H108" s="597">
        <v>2355950491</v>
      </c>
      <c r="I108" s="597">
        <v>15307973507</v>
      </c>
      <c r="J108" s="598">
        <v>15.39</v>
      </c>
    </row>
    <row r="109" spans="1:10" s="5" customFormat="1" ht="12.75" x14ac:dyDescent="0.2">
      <c r="A109" s="158" t="s">
        <v>278</v>
      </c>
      <c r="B109" s="158" t="s">
        <v>325</v>
      </c>
      <c r="C109" s="162" t="s">
        <v>181</v>
      </c>
      <c r="D109" s="158" t="s">
        <v>325</v>
      </c>
      <c r="E109" s="164">
        <v>13501</v>
      </c>
      <c r="F109" s="160" t="s">
        <v>325</v>
      </c>
      <c r="G109" s="164">
        <v>13501</v>
      </c>
      <c r="H109" s="597">
        <v>11991225302</v>
      </c>
      <c r="I109" s="597">
        <v>115803712283</v>
      </c>
      <c r="J109" s="598">
        <v>10.35</v>
      </c>
    </row>
    <row r="110" spans="1:10" s="5" customFormat="1" ht="12.75" x14ac:dyDescent="0.2">
      <c r="A110" s="158" t="s">
        <v>278</v>
      </c>
      <c r="B110" s="158" t="s">
        <v>326</v>
      </c>
      <c r="C110" s="162" t="s">
        <v>280</v>
      </c>
      <c r="D110" s="158" t="s">
        <v>280</v>
      </c>
      <c r="E110" s="164">
        <v>13001</v>
      </c>
      <c r="F110" s="158" t="s">
        <v>326</v>
      </c>
      <c r="G110" s="164">
        <v>13601</v>
      </c>
      <c r="H110" s="597">
        <v>3943832352</v>
      </c>
      <c r="I110" s="597">
        <v>18450599152</v>
      </c>
      <c r="J110" s="598">
        <v>21.38</v>
      </c>
    </row>
    <row r="111" spans="1:10" s="5" customFormat="1" ht="12.75" x14ac:dyDescent="0.2">
      <c r="A111" s="158" t="s">
        <v>278</v>
      </c>
      <c r="B111" s="158" t="s">
        <v>326</v>
      </c>
      <c r="C111" s="162" t="s">
        <v>280</v>
      </c>
      <c r="D111" s="158" t="s">
        <v>280</v>
      </c>
      <c r="E111" s="164">
        <v>13001</v>
      </c>
      <c r="F111" s="158" t="s">
        <v>327</v>
      </c>
      <c r="G111" s="164">
        <v>13602</v>
      </c>
      <c r="H111" s="597">
        <v>4879151988</v>
      </c>
      <c r="I111" s="597">
        <v>11663209332</v>
      </c>
      <c r="J111" s="598">
        <v>41.83</v>
      </c>
    </row>
    <row r="112" spans="1:10" s="5" customFormat="1" ht="12.75" x14ac:dyDescent="0.2">
      <c r="A112" s="158" t="s">
        <v>278</v>
      </c>
      <c r="B112" s="158" t="s">
        <v>326</v>
      </c>
      <c r="C112" s="162" t="s">
        <v>280</v>
      </c>
      <c r="D112" s="158" t="s">
        <v>280</v>
      </c>
      <c r="E112" s="164">
        <v>13001</v>
      </c>
      <c r="F112" s="158" t="s">
        <v>328</v>
      </c>
      <c r="G112" s="164">
        <v>13603</v>
      </c>
      <c r="H112" s="597">
        <v>407298505</v>
      </c>
      <c r="I112" s="597">
        <v>731334784</v>
      </c>
      <c r="J112" s="598">
        <v>55.69</v>
      </c>
    </row>
    <row r="113" spans="1:10" s="5" customFormat="1" ht="12.75" x14ac:dyDescent="0.2">
      <c r="A113" s="158" t="s">
        <v>278</v>
      </c>
      <c r="B113" s="158" t="s">
        <v>326</v>
      </c>
      <c r="C113" s="162" t="s">
        <v>280</v>
      </c>
      <c r="D113" s="158" t="s">
        <v>280</v>
      </c>
      <c r="E113" s="164">
        <v>13001</v>
      </c>
      <c r="F113" s="158" t="s">
        <v>329</v>
      </c>
      <c r="G113" s="164">
        <v>13604</v>
      </c>
      <c r="H113" s="597">
        <v>3652362539</v>
      </c>
      <c r="I113" s="597">
        <v>6034955728</v>
      </c>
      <c r="J113" s="598">
        <v>60.52</v>
      </c>
    </row>
    <row r="114" spans="1:10" s="5" customFormat="1" ht="12.75" x14ac:dyDescent="0.2">
      <c r="A114" s="158" t="s">
        <v>278</v>
      </c>
      <c r="B114" s="158" t="s">
        <v>326</v>
      </c>
      <c r="C114" s="162" t="s">
        <v>280</v>
      </c>
      <c r="D114" s="158" t="s">
        <v>280</v>
      </c>
      <c r="E114" s="164">
        <v>13001</v>
      </c>
      <c r="F114" s="158" t="s">
        <v>330</v>
      </c>
      <c r="G114" s="164">
        <v>13605</v>
      </c>
      <c r="H114" s="597">
        <v>4669957534</v>
      </c>
      <c r="I114" s="597">
        <v>7452150243</v>
      </c>
      <c r="J114" s="598">
        <v>62.67</v>
      </c>
    </row>
    <row r="115" spans="1:10" s="5" customFormat="1" ht="12.75" x14ac:dyDescent="0.2">
      <c r="A115" s="158" t="s">
        <v>331</v>
      </c>
      <c r="B115" s="158" t="s">
        <v>332</v>
      </c>
      <c r="C115" s="162" t="s">
        <v>181</v>
      </c>
      <c r="D115" s="158" t="s">
        <v>332</v>
      </c>
      <c r="E115" s="164">
        <v>14101</v>
      </c>
      <c r="F115" s="158" t="s">
        <v>332</v>
      </c>
      <c r="G115" s="164">
        <v>14101</v>
      </c>
      <c r="H115" s="597">
        <v>13556797020</v>
      </c>
      <c r="I115" s="597">
        <v>113214926610</v>
      </c>
      <c r="J115" s="598">
        <v>11.97</v>
      </c>
    </row>
    <row r="116" spans="1:10" s="5" customFormat="1" ht="12.75" x14ac:dyDescent="0.2">
      <c r="A116" s="158" t="s">
        <v>333</v>
      </c>
      <c r="B116" s="158" t="s">
        <v>334</v>
      </c>
      <c r="C116" s="162" t="s">
        <v>181</v>
      </c>
      <c r="D116" s="158" t="s">
        <v>334</v>
      </c>
      <c r="E116" s="164">
        <v>15101</v>
      </c>
      <c r="F116" s="158" t="s">
        <v>334</v>
      </c>
      <c r="G116" s="164">
        <v>15101</v>
      </c>
      <c r="H116" s="597">
        <v>5853158822</v>
      </c>
      <c r="I116" s="597">
        <v>212588613504</v>
      </c>
      <c r="J116" s="598">
        <v>2.75</v>
      </c>
    </row>
    <row r="117" spans="1:10" s="5" customFormat="1" ht="12.75" x14ac:dyDescent="0.2">
      <c r="A117" s="158" t="s">
        <v>335</v>
      </c>
      <c r="B117" s="163" t="s">
        <v>336</v>
      </c>
      <c r="C117" s="162" t="s">
        <v>181</v>
      </c>
      <c r="D117" s="158" t="s">
        <v>337</v>
      </c>
      <c r="E117" s="164">
        <v>16101</v>
      </c>
      <c r="F117" s="158" t="s">
        <v>338</v>
      </c>
      <c r="G117" s="164">
        <v>16101</v>
      </c>
      <c r="H117" s="597">
        <v>8654281580</v>
      </c>
      <c r="I117" s="597">
        <v>160049932138</v>
      </c>
      <c r="J117" s="598">
        <v>5.41</v>
      </c>
    </row>
    <row r="118" spans="1:10" s="5" customFormat="1" ht="12.75" x14ac:dyDescent="0.2">
      <c r="A118" s="158" t="s">
        <v>335</v>
      </c>
      <c r="B118" s="163" t="s">
        <v>336</v>
      </c>
      <c r="C118" s="162" t="s">
        <v>181</v>
      </c>
      <c r="D118" s="158" t="s">
        <v>337</v>
      </c>
      <c r="E118" s="164">
        <v>16101</v>
      </c>
      <c r="F118" s="158" t="s">
        <v>339</v>
      </c>
      <c r="G118" s="164">
        <v>16103</v>
      </c>
      <c r="H118" s="597">
        <v>3356723481</v>
      </c>
      <c r="I118" s="597">
        <v>7280947403</v>
      </c>
      <c r="J118" s="598">
        <v>46.1</v>
      </c>
    </row>
    <row r="119" spans="1:10" s="5" customFormat="1" ht="12.75" x14ac:dyDescent="0.2">
      <c r="A119" s="158" t="s">
        <v>335</v>
      </c>
      <c r="B119" s="163" t="s">
        <v>340</v>
      </c>
      <c r="C119" s="162" t="s">
        <v>181</v>
      </c>
      <c r="D119" s="159" t="s">
        <v>341</v>
      </c>
      <c r="E119" s="164">
        <v>16301</v>
      </c>
      <c r="F119" s="159" t="s">
        <v>341</v>
      </c>
      <c r="G119" s="164">
        <v>16301</v>
      </c>
      <c r="H119" s="597">
        <v>982998463</v>
      </c>
      <c r="I119" s="597">
        <v>8002407693</v>
      </c>
      <c r="J119" s="598">
        <v>12.28</v>
      </c>
    </row>
  </sheetData>
  <mergeCells count="1">
    <mergeCell ref="B1:J1"/>
  </mergeCells>
  <hyperlinks>
    <hyperlink ref="K1" location="INDICE!A1" display="INDICE" xr:uid="{00000000-0004-0000-5400-000000000000}"/>
    <hyperlink ref="K2" location="Matriz_Estadisticas!A1" display="ESTADÍSTICAS" xr:uid="{00000000-0004-0000-5400-000001000000}"/>
  </hyperlinks>
  <pageMargins left="0.7" right="0.7" top="0.75" bottom="0.75" header="0.3" footer="0.3"/>
  <pageSetup orientation="portrait" horizontalDpi="4294967293" verticalDpi="4294967293" r:id="rId1"/>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500-000000000000}">
  <dimension ref="A1:C37"/>
  <sheetViews>
    <sheetView workbookViewId="0"/>
  </sheetViews>
  <sheetFormatPr baseColWidth="10" defaultColWidth="10.85546875" defaultRowHeight="15" x14ac:dyDescent="0.25"/>
  <cols>
    <col min="1" max="1" width="44.42578125" style="655" bestFit="1" customWidth="1"/>
    <col min="2" max="2" width="100.7109375" style="34" customWidth="1"/>
    <col min="3" max="3" width="7" style="34" bestFit="1" customWidth="1"/>
    <col min="4" max="16384" width="10.85546875" style="34"/>
  </cols>
  <sheetData>
    <row r="1" spans="1:3" x14ac:dyDescent="0.25">
      <c r="A1" s="679" t="s">
        <v>401</v>
      </c>
      <c r="B1" s="679" t="s">
        <v>402</v>
      </c>
      <c r="C1" s="57" t="s">
        <v>144</v>
      </c>
    </row>
    <row r="2" spans="1:3" s="27" customFormat="1" ht="15" customHeight="1" x14ac:dyDescent="0.2">
      <c r="A2" s="432" t="s">
        <v>8</v>
      </c>
      <c r="B2" s="330" t="s">
        <v>112</v>
      </c>
    </row>
    <row r="3" spans="1:3" s="27" customFormat="1" ht="15" customHeight="1" x14ac:dyDescent="0.2">
      <c r="A3" s="415" t="s">
        <v>6</v>
      </c>
      <c r="B3" s="330" t="s">
        <v>100</v>
      </c>
    </row>
    <row r="4" spans="1:3" s="27" customFormat="1" ht="15" customHeight="1" x14ac:dyDescent="0.2">
      <c r="A4" s="415" t="s">
        <v>370</v>
      </c>
      <c r="B4" s="330" t="s">
        <v>111</v>
      </c>
    </row>
    <row r="5" spans="1:3" s="27" customFormat="1" ht="15" customHeight="1" x14ac:dyDescent="0.2">
      <c r="A5" s="415" t="s">
        <v>11</v>
      </c>
      <c r="B5" s="330" t="s">
        <v>1283</v>
      </c>
    </row>
    <row r="6" spans="1:3" s="27" customFormat="1" ht="15" customHeight="1" x14ac:dyDescent="0.2">
      <c r="A6" s="415" t="s">
        <v>145</v>
      </c>
      <c r="B6" s="330" t="s">
        <v>451</v>
      </c>
    </row>
    <row r="7" spans="1:3" s="27" customFormat="1" ht="15" customHeight="1" x14ac:dyDescent="0.2">
      <c r="A7" s="415" t="s">
        <v>9</v>
      </c>
      <c r="B7" s="330" t="s">
        <v>1284</v>
      </c>
    </row>
    <row r="8" spans="1:3" s="27" customFormat="1" ht="15" customHeight="1" x14ac:dyDescent="0.2">
      <c r="A8" s="415" t="s">
        <v>371</v>
      </c>
      <c r="B8" s="251">
        <v>2018</v>
      </c>
    </row>
    <row r="9" spans="1:3" s="27" customFormat="1" ht="15" customHeight="1" x14ac:dyDescent="0.2">
      <c r="A9" s="415" t="s">
        <v>372</v>
      </c>
      <c r="B9" s="251" t="s">
        <v>453</v>
      </c>
    </row>
    <row r="10" spans="1:3" s="27" customFormat="1" ht="76.5" x14ac:dyDescent="0.2">
      <c r="A10" s="209" t="s">
        <v>373</v>
      </c>
      <c r="B10" s="241" t="s">
        <v>1285</v>
      </c>
    </row>
    <row r="11" spans="1:3" s="27" customFormat="1" ht="15" customHeight="1" x14ac:dyDescent="0.2">
      <c r="A11" s="415" t="s">
        <v>374</v>
      </c>
      <c r="B11" s="251" t="s">
        <v>1091</v>
      </c>
    </row>
    <row r="12" spans="1:3" s="27" customFormat="1" ht="15" customHeight="1" x14ac:dyDescent="0.2">
      <c r="A12" s="415" t="s">
        <v>375</v>
      </c>
      <c r="B12" s="251" t="s">
        <v>527</v>
      </c>
    </row>
    <row r="13" spans="1:3" s="27" customFormat="1" ht="15" customHeight="1" x14ac:dyDescent="0.2">
      <c r="A13" s="415" t="s">
        <v>376</v>
      </c>
      <c r="B13" s="251" t="s">
        <v>527</v>
      </c>
    </row>
    <row r="14" spans="1:3" s="27" customFormat="1" ht="15" customHeight="1" x14ac:dyDescent="0.2">
      <c r="A14" s="415" t="s">
        <v>146</v>
      </c>
      <c r="B14" s="251" t="s">
        <v>1055</v>
      </c>
    </row>
    <row r="15" spans="1:3" s="27" customFormat="1" ht="15" customHeight="1" x14ac:dyDescent="0.2">
      <c r="A15" s="415" t="s">
        <v>377</v>
      </c>
      <c r="B15" s="244">
        <v>43193</v>
      </c>
    </row>
    <row r="16" spans="1:3" s="27" customFormat="1" ht="15" customHeight="1" x14ac:dyDescent="0.2">
      <c r="A16" s="415" t="s">
        <v>378</v>
      </c>
      <c r="B16" s="264">
        <v>43671</v>
      </c>
    </row>
    <row r="17" spans="1:2" s="27" customFormat="1" ht="15" customHeight="1" x14ac:dyDescent="0.2">
      <c r="A17" s="415" t="s">
        <v>379</v>
      </c>
      <c r="B17" s="251" t="s">
        <v>476</v>
      </c>
    </row>
    <row r="18" spans="1:2" s="27" customFormat="1" ht="15" customHeight="1" x14ac:dyDescent="0.2">
      <c r="A18" s="432" t="s">
        <v>380</v>
      </c>
      <c r="B18" s="251" t="s">
        <v>1286</v>
      </c>
    </row>
    <row r="19" spans="1:2" s="27" customFormat="1" ht="15" customHeight="1" x14ac:dyDescent="0.2">
      <c r="A19" s="432" t="s">
        <v>381</v>
      </c>
      <c r="B19" s="251" t="s">
        <v>111</v>
      </c>
    </row>
    <row r="20" spans="1:2" s="27" customFormat="1" ht="15" customHeight="1" x14ac:dyDescent="0.2">
      <c r="A20" s="432" t="s">
        <v>382</v>
      </c>
      <c r="B20" s="251" t="s">
        <v>462</v>
      </c>
    </row>
    <row r="21" spans="1:2" s="27" customFormat="1" ht="15" customHeight="1" x14ac:dyDescent="0.2">
      <c r="A21" s="432" t="s">
        <v>385</v>
      </c>
      <c r="B21" s="251" t="s">
        <v>1286</v>
      </c>
    </row>
    <row r="22" spans="1:2" s="27" customFormat="1" ht="15" customHeight="1" x14ac:dyDescent="0.2">
      <c r="A22" s="432" t="s">
        <v>386</v>
      </c>
      <c r="B22" s="251" t="s">
        <v>1287</v>
      </c>
    </row>
    <row r="23" spans="1:2" s="27" customFormat="1" ht="15" customHeight="1" x14ac:dyDescent="0.2">
      <c r="A23" s="432" t="s">
        <v>418</v>
      </c>
      <c r="B23" s="638" t="s">
        <v>1288</v>
      </c>
    </row>
    <row r="24" spans="1:2" s="27" customFormat="1" ht="15" customHeight="1" x14ac:dyDescent="0.2">
      <c r="A24" s="432" t="s">
        <v>387</v>
      </c>
      <c r="B24" s="251">
        <v>2018</v>
      </c>
    </row>
    <row r="25" spans="1:2" s="27" customFormat="1" ht="15" customHeight="1" x14ac:dyDescent="0.2">
      <c r="A25" s="432" t="s">
        <v>388</v>
      </c>
      <c r="B25" s="330" t="s">
        <v>453</v>
      </c>
    </row>
    <row r="26" spans="1:2" s="27" customFormat="1" ht="15" customHeight="1" x14ac:dyDescent="0.2">
      <c r="A26" s="432" t="s">
        <v>389</v>
      </c>
      <c r="B26" s="210"/>
    </row>
    <row r="27" spans="1:2" s="27" customFormat="1" ht="15" customHeight="1" x14ac:dyDescent="0.2">
      <c r="A27" s="432" t="s">
        <v>390</v>
      </c>
      <c r="B27" s="210"/>
    </row>
    <row r="28" spans="1:2" s="27" customFormat="1" ht="15" customHeight="1" x14ac:dyDescent="0.2">
      <c r="A28" s="432" t="s">
        <v>422</v>
      </c>
      <c r="B28" s="210"/>
    </row>
    <row r="29" spans="1:2" s="27" customFormat="1" ht="15" customHeight="1" x14ac:dyDescent="0.2">
      <c r="A29" s="432" t="s">
        <v>391</v>
      </c>
      <c r="B29" s="210"/>
    </row>
    <row r="30" spans="1:2" s="27" customFormat="1" ht="15" customHeight="1" x14ac:dyDescent="0.2">
      <c r="A30" s="432" t="s">
        <v>392</v>
      </c>
      <c r="B30" s="210"/>
    </row>
    <row r="31" spans="1:2" s="27" customFormat="1" ht="15" customHeight="1" x14ac:dyDescent="0.2">
      <c r="A31" s="432" t="s">
        <v>393</v>
      </c>
      <c r="B31" s="210"/>
    </row>
    <row r="32" spans="1:2" s="27" customFormat="1" ht="15" customHeight="1" x14ac:dyDescent="0.2">
      <c r="A32" s="432" t="s">
        <v>394</v>
      </c>
      <c r="B32" s="210"/>
    </row>
    <row r="33" spans="1:2" s="27" customFormat="1" ht="15" customHeight="1" x14ac:dyDescent="0.2">
      <c r="A33" s="432" t="s">
        <v>423</v>
      </c>
      <c r="B33" s="210"/>
    </row>
    <row r="34" spans="1:2" s="27" customFormat="1" ht="15" customHeight="1" x14ac:dyDescent="0.2">
      <c r="A34" s="432" t="s">
        <v>395</v>
      </c>
      <c r="B34" s="210"/>
    </row>
    <row r="35" spans="1:2" s="27" customFormat="1" ht="15" customHeight="1" x14ac:dyDescent="0.2">
      <c r="A35" s="432" t="s">
        <v>396</v>
      </c>
      <c r="B35" s="210"/>
    </row>
    <row r="36" spans="1:2" s="27" customFormat="1" ht="25.5" x14ac:dyDescent="0.2">
      <c r="A36" s="432" t="s">
        <v>383</v>
      </c>
      <c r="B36" s="414" t="s">
        <v>1289</v>
      </c>
    </row>
    <row r="37" spans="1:2" s="27" customFormat="1" ht="15" customHeight="1" x14ac:dyDescent="0.2">
      <c r="A37" s="432" t="s">
        <v>384</v>
      </c>
      <c r="B37" s="251" t="s">
        <v>468</v>
      </c>
    </row>
  </sheetData>
  <hyperlinks>
    <hyperlink ref="C1" location="INDICE!A1" display="INDICE" xr:uid="{00000000-0004-0000-5500-000000000000}"/>
  </hyperlinks>
  <pageMargins left="0.7" right="0.7" top="0.75" bottom="0.75" header="0.3" footer="0.3"/>
  <pageSetup orientation="portrait" horizontalDpi="4294967293" verticalDpi="4294967293" r:id="rId1"/>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600-000000000000}">
  <dimension ref="A1:K119"/>
  <sheetViews>
    <sheetView zoomScaleNormal="100" workbookViewId="0"/>
  </sheetViews>
  <sheetFormatPr baseColWidth="10" defaultColWidth="11.42578125" defaultRowHeight="15" x14ac:dyDescent="0.25"/>
  <cols>
    <col min="1" max="1" width="20.140625" bestFit="1" customWidth="1"/>
    <col min="2" max="2" width="25.7109375" style="402" bestFit="1" customWidth="1"/>
    <col min="3" max="3" width="18.5703125" style="402" bestFit="1" customWidth="1"/>
    <col min="4" max="4" width="44.85546875" bestFit="1" customWidth="1"/>
    <col min="5" max="5" width="11.5703125" bestFit="1" customWidth="1"/>
    <col min="6" max="6" width="21.7109375" bestFit="1" customWidth="1"/>
    <col min="7" max="7" width="6.7109375" bestFit="1" customWidth="1"/>
    <col min="8" max="8" width="35.5703125" bestFit="1" customWidth="1"/>
    <col min="9" max="9" width="13.140625" bestFit="1" customWidth="1"/>
    <col min="10" max="10" width="3.28515625" bestFit="1" customWidth="1"/>
    <col min="11" max="11" width="6.28515625" bestFit="1" customWidth="1"/>
  </cols>
  <sheetData>
    <row r="1" spans="1:11" x14ac:dyDescent="0.25">
      <c r="A1" s="135" t="s">
        <v>112</v>
      </c>
      <c r="B1" s="734" t="s">
        <v>1290</v>
      </c>
      <c r="C1" s="735"/>
      <c r="D1" s="735"/>
      <c r="E1" s="735"/>
      <c r="F1" s="735"/>
      <c r="G1" s="735"/>
      <c r="H1" s="736"/>
      <c r="I1" s="6" t="s">
        <v>144</v>
      </c>
      <c r="J1" s="409"/>
      <c r="K1" s="409"/>
    </row>
    <row r="2" spans="1:11" x14ac:dyDescent="0.25">
      <c r="A2" s="255" t="s">
        <v>174</v>
      </c>
      <c r="B2" s="255" t="s">
        <v>175</v>
      </c>
      <c r="C2" s="255" t="s">
        <v>176</v>
      </c>
      <c r="D2" s="255" t="s">
        <v>177</v>
      </c>
      <c r="E2" s="255" t="s">
        <v>178</v>
      </c>
      <c r="F2" s="255" t="s">
        <v>14</v>
      </c>
      <c r="G2" s="255" t="s">
        <v>470</v>
      </c>
      <c r="H2" s="255" t="s">
        <v>1291</v>
      </c>
      <c r="I2" s="6" t="s">
        <v>432</v>
      </c>
      <c r="J2" s="409"/>
      <c r="K2" s="409"/>
    </row>
    <row r="3" spans="1:11" s="5" customFormat="1" ht="12.75" x14ac:dyDescent="0.2">
      <c r="A3" s="392" t="s">
        <v>179</v>
      </c>
      <c r="B3" s="392" t="s">
        <v>180</v>
      </c>
      <c r="C3" s="390" t="s">
        <v>181</v>
      </c>
      <c r="D3" s="392" t="s">
        <v>182</v>
      </c>
      <c r="E3" s="377">
        <v>1001</v>
      </c>
      <c r="F3" s="392" t="s">
        <v>180</v>
      </c>
      <c r="G3" s="377">
        <v>1101</v>
      </c>
      <c r="H3" s="150" t="s">
        <v>704</v>
      </c>
    </row>
    <row r="4" spans="1:11" s="5" customFormat="1" ht="12.75" x14ac:dyDescent="0.2">
      <c r="A4" s="392" t="s">
        <v>179</v>
      </c>
      <c r="B4" s="392" t="s">
        <v>180</v>
      </c>
      <c r="C4" s="390" t="s">
        <v>181</v>
      </c>
      <c r="D4" s="392" t="s">
        <v>182</v>
      </c>
      <c r="E4" s="377">
        <v>1001</v>
      </c>
      <c r="F4" s="392" t="s">
        <v>183</v>
      </c>
      <c r="G4" s="377">
        <v>1107</v>
      </c>
      <c r="H4" s="150" t="s">
        <v>706</v>
      </c>
      <c r="I4" s="599" t="s">
        <v>704</v>
      </c>
      <c r="J4" s="599">
        <f>+COUNTIF($H$3:$H$119,"SI")</f>
        <v>52</v>
      </c>
      <c r="K4" s="600">
        <f>+J4/117</f>
        <v>0.44444444444444442</v>
      </c>
    </row>
    <row r="5" spans="1:11" s="5" customFormat="1" ht="12.75" x14ac:dyDescent="0.2">
      <c r="A5" s="392" t="s">
        <v>184</v>
      </c>
      <c r="B5" s="392" t="s">
        <v>184</v>
      </c>
      <c r="C5" s="390" t="s">
        <v>181</v>
      </c>
      <c r="D5" s="392" t="s">
        <v>184</v>
      </c>
      <c r="E5" s="377">
        <v>2101</v>
      </c>
      <c r="F5" s="392" t="s">
        <v>184</v>
      </c>
      <c r="G5" s="377">
        <v>2101</v>
      </c>
      <c r="H5" s="150" t="s">
        <v>704</v>
      </c>
      <c r="I5" s="599" t="s">
        <v>706</v>
      </c>
      <c r="J5" s="599">
        <f>+COUNTIF($H$2:$H$118,"No")</f>
        <v>65</v>
      </c>
      <c r="K5" s="600">
        <f>+J5/117</f>
        <v>0.55555555555555558</v>
      </c>
    </row>
    <row r="6" spans="1:11" s="5" customFormat="1" ht="12.75" x14ac:dyDescent="0.2">
      <c r="A6" s="392" t="s">
        <v>184</v>
      </c>
      <c r="B6" s="392" t="s">
        <v>185</v>
      </c>
      <c r="C6" s="390" t="s">
        <v>181</v>
      </c>
      <c r="D6" s="392" t="s">
        <v>186</v>
      </c>
      <c r="E6" s="377">
        <v>2201</v>
      </c>
      <c r="F6" s="392" t="s">
        <v>186</v>
      </c>
      <c r="G6" s="377">
        <v>2201</v>
      </c>
      <c r="H6" s="150" t="s">
        <v>706</v>
      </c>
    </row>
    <row r="7" spans="1:11" s="5" customFormat="1" ht="12.75" x14ac:dyDescent="0.2">
      <c r="A7" s="392" t="s">
        <v>187</v>
      </c>
      <c r="B7" s="392" t="s">
        <v>188</v>
      </c>
      <c r="C7" s="390" t="s">
        <v>181</v>
      </c>
      <c r="D7" s="392" t="s">
        <v>189</v>
      </c>
      <c r="E7" s="377">
        <v>3001</v>
      </c>
      <c r="F7" s="392" t="s">
        <v>188</v>
      </c>
      <c r="G7" s="377">
        <v>3101</v>
      </c>
      <c r="H7" s="150" t="s">
        <v>704</v>
      </c>
    </row>
    <row r="8" spans="1:11" s="5" customFormat="1" ht="12.75" x14ac:dyDescent="0.2">
      <c r="A8" s="392" t="s">
        <v>187</v>
      </c>
      <c r="B8" s="392" t="s">
        <v>188</v>
      </c>
      <c r="C8" s="390" t="s">
        <v>181</v>
      </c>
      <c r="D8" s="392" t="s">
        <v>189</v>
      </c>
      <c r="E8" s="377">
        <v>3001</v>
      </c>
      <c r="F8" s="392" t="s">
        <v>190</v>
      </c>
      <c r="G8" s="377">
        <v>3103</v>
      </c>
      <c r="H8" s="150" t="s">
        <v>706</v>
      </c>
    </row>
    <row r="9" spans="1:11" s="5" customFormat="1" ht="12.75" x14ac:dyDescent="0.2">
      <c r="A9" s="392" t="s">
        <v>187</v>
      </c>
      <c r="B9" s="387" t="s">
        <v>191</v>
      </c>
      <c r="C9" s="390" t="s">
        <v>181</v>
      </c>
      <c r="D9" s="387" t="s">
        <v>192</v>
      </c>
      <c r="E9" s="377">
        <v>3301</v>
      </c>
      <c r="F9" s="387" t="s">
        <v>192</v>
      </c>
      <c r="G9" s="377">
        <v>3301</v>
      </c>
      <c r="H9" s="150" t="s">
        <v>706</v>
      </c>
    </row>
    <row r="10" spans="1:11" s="5" customFormat="1" ht="12.75" x14ac:dyDescent="0.2">
      <c r="A10" s="392" t="s">
        <v>193</v>
      </c>
      <c r="B10" s="392" t="s">
        <v>194</v>
      </c>
      <c r="C10" s="390" t="s">
        <v>181</v>
      </c>
      <c r="D10" s="392" t="s">
        <v>195</v>
      </c>
      <c r="E10" s="377">
        <v>4001</v>
      </c>
      <c r="F10" s="392" t="s">
        <v>196</v>
      </c>
      <c r="G10" s="377">
        <v>4101</v>
      </c>
      <c r="H10" s="150" t="s">
        <v>706</v>
      </c>
    </row>
    <row r="11" spans="1:11" s="5" customFormat="1" ht="12.75" x14ac:dyDescent="0.2">
      <c r="A11" s="392" t="s">
        <v>193</v>
      </c>
      <c r="B11" s="392" t="s">
        <v>194</v>
      </c>
      <c r="C11" s="390" t="s">
        <v>181</v>
      </c>
      <c r="D11" s="392" t="s">
        <v>195</v>
      </c>
      <c r="E11" s="377">
        <v>4001</v>
      </c>
      <c r="F11" s="392" t="s">
        <v>193</v>
      </c>
      <c r="G11" s="377">
        <v>4102</v>
      </c>
      <c r="H11" s="150" t="s">
        <v>706</v>
      </c>
    </row>
    <row r="12" spans="1:11" s="5" customFormat="1" ht="12.75" x14ac:dyDescent="0.2">
      <c r="A12" s="392" t="s">
        <v>193</v>
      </c>
      <c r="B12" s="392" t="s">
        <v>197</v>
      </c>
      <c r="C12" s="390" t="s">
        <v>181</v>
      </c>
      <c r="D12" s="392" t="s">
        <v>198</v>
      </c>
      <c r="E12" s="377">
        <v>4301</v>
      </c>
      <c r="F12" s="193" t="s">
        <v>198</v>
      </c>
      <c r="G12" s="377">
        <v>4301</v>
      </c>
      <c r="H12" s="150" t="s">
        <v>704</v>
      </c>
    </row>
    <row r="13" spans="1:11" s="5" customFormat="1" ht="12.75" x14ac:dyDescent="0.2">
      <c r="A13" s="392" t="s">
        <v>199</v>
      </c>
      <c r="B13" s="392" t="s">
        <v>199</v>
      </c>
      <c r="C13" s="390" t="s">
        <v>200</v>
      </c>
      <c r="D13" s="392" t="s">
        <v>200</v>
      </c>
      <c r="E13" s="377">
        <v>5001</v>
      </c>
      <c r="F13" s="392" t="s">
        <v>199</v>
      </c>
      <c r="G13" s="377">
        <v>5101</v>
      </c>
      <c r="H13" s="150" t="s">
        <v>704</v>
      </c>
    </row>
    <row r="14" spans="1:11" s="5" customFormat="1" ht="12.75" x14ac:dyDescent="0.2">
      <c r="A14" s="392" t="s">
        <v>199</v>
      </c>
      <c r="B14" s="392" t="s">
        <v>199</v>
      </c>
      <c r="C14" s="390" t="s">
        <v>200</v>
      </c>
      <c r="D14" s="392" t="s">
        <v>200</v>
      </c>
      <c r="E14" s="377">
        <v>5001</v>
      </c>
      <c r="F14" s="392" t="s">
        <v>201</v>
      </c>
      <c r="G14" s="377">
        <v>5102</v>
      </c>
      <c r="H14" s="150" t="s">
        <v>706</v>
      </c>
    </row>
    <row r="15" spans="1:11" s="5" customFormat="1" ht="12.75" x14ac:dyDescent="0.2">
      <c r="A15" s="392" t="s">
        <v>199</v>
      </c>
      <c r="B15" s="392" t="s">
        <v>199</v>
      </c>
      <c r="C15" s="390" t="s">
        <v>200</v>
      </c>
      <c r="D15" s="392" t="s">
        <v>200</v>
      </c>
      <c r="E15" s="377">
        <v>5001</v>
      </c>
      <c r="F15" s="392" t="s">
        <v>202</v>
      </c>
      <c r="G15" s="377">
        <v>5103</v>
      </c>
      <c r="H15" s="150" t="s">
        <v>704</v>
      </c>
    </row>
    <row r="16" spans="1:11" s="5" customFormat="1" ht="12.75" x14ac:dyDescent="0.2">
      <c r="A16" s="392" t="s">
        <v>199</v>
      </c>
      <c r="B16" s="392" t="s">
        <v>199</v>
      </c>
      <c r="C16" s="390" t="s">
        <v>200</v>
      </c>
      <c r="D16" s="392" t="s">
        <v>200</v>
      </c>
      <c r="E16" s="377">
        <v>5001</v>
      </c>
      <c r="F16" s="392" t="s">
        <v>203</v>
      </c>
      <c r="G16" s="377">
        <v>5105</v>
      </c>
      <c r="H16" s="150" t="s">
        <v>704</v>
      </c>
    </row>
    <row r="17" spans="1:8" s="5" customFormat="1" ht="12.75" x14ac:dyDescent="0.2">
      <c r="A17" s="392" t="s">
        <v>199</v>
      </c>
      <c r="B17" s="392" t="s">
        <v>199</v>
      </c>
      <c r="C17" s="390" t="s">
        <v>200</v>
      </c>
      <c r="D17" s="392" t="s">
        <v>200</v>
      </c>
      <c r="E17" s="377">
        <v>5001</v>
      </c>
      <c r="F17" s="392" t="s">
        <v>204</v>
      </c>
      <c r="G17" s="377">
        <v>5107</v>
      </c>
      <c r="H17" s="150" t="s">
        <v>706</v>
      </c>
    </row>
    <row r="18" spans="1:8" s="5" customFormat="1" ht="12.75" x14ac:dyDescent="0.2">
      <c r="A18" s="392" t="s">
        <v>199</v>
      </c>
      <c r="B18" s="392" t="s">
        <v>199</v>
      </c>
      <c r="C18" s="390" t="s">
        <v>200</v>
      </c>
      <c r="D18" s="392" t="s">
        <v>200</v>
      </c>
      <c r="E18" s="377">
        <v>5001</v>
      </c>
      <c r="F18" s="392" t="s">
        <v>205</v>
      </c>
      <c r="G18" s="377">
        <v>5109</v>
      </c>
      <c r="H18" s="150" t="s">
        <v>706</v>
      </c>
    </row>
    <row r="19" spans="1:8" s="5" customFormat="1" ht="12.75" x14ac:dyDescent="0.2">
      <c r="A19" s="392" t="s">
        <v>199</v>
      </c>
      <c r="B19" s="387" t="s">
        <v>206</v>
      </c>
      <c r="C19" s="390" t="s">
        <v>181</v>
      </c>
      <c r="D19" s="387" t="s">
        <v>207</v>
      </c>
      <c r="E19" s="377">
        <v>5301</v>
      </c>
      <c r="F19" s="194" t="s">
        <v>206</v>
      </c>
      <c r="G19" s="377">
        <v>5301</v>
      </c>
      <c r="H19" s="150" t="s">
        <v>706</v>
      </c>
    </row>
    <row r="20" spans="1:8" s="5" customFormat="1" ht="12.75" x14ac:dyDescent="0.2">
      <c r="A20" s="392" t="s">
        <v>199</v>
      </c>
      <c r="B20" s="387" t="s">
        <v>206</v>
      </c>
      <c r="C20" s="390" t="s">
        <v>181</v>
      </c>
      <c r="D20" s="387" t="s">
        <v>207</v>
      </c>
      <c r="E20" s="377">
        <v>5301</v>
      </c>
      <c r="F20" s="194" t="s">
        <v>208</v>
      </c>
      <c r="G20" s="377">
        <v>5304</v>
      </c>
      <c r="H20" s="150" t="s">
        <v>706</v>
      </c>
    </row>
    <row r="21" spans="1:8" s="5" customFormat="1" ht="12.75" x14ac:dyDescent="0.2">
      <c r="A21" s="392" t="s">
        <v>199</v>
      </c>
      <c r="B21" s="387" t="s">
        <v>209</v>
      </c>
      <c r="C21" s="390" t="s">
        <v>181</v>
      </c>
      <c r="D21" s="387" t="s">
        <v>210</v>
      </c>
      <c r="E21" s="377">
        <v>5501</v>
      </c>
      <c r="F21" s="194" t="s">
        <v>209</v>
      </c>
      <c r="G21" s="377">
        <v>5501</v>
      </c>
      <c r="H21" s="150" t="s">
        <v>706</v>
      </c>
    </row>
    <row r="22" spans="1:8" s="5" customFormat="1" ht="12.75" x14ac:dyDescent="0.2">
      <c r="A22" s="392" t="s">
        <v>199</v>
      </c>
      <c r="B22" s="387" t="s">
        <v>209</v>
      </c>
      <c r="C22" s="390" t="s">
        <v>181</v>
      </c>
      <c r="D22" s="387" t="s">
        <v>210</v>
      </c>
      <c r="E22" s="377">
        <v>5501</v>
      </c>
      <c r="F22" s="194" t="s">
        <v>211</v>
      </c>
      <c r="G22" s="377">
        <v>5502</v>
      </c>
      <c r="H22" s="150" t="s">
        <v>706</v>
      </c>
    </row>
    <row r="23" spans="1:8" s="5" customFormat="1" ht="12.75" x14ac:dyDescent="0.2">
      <c r="A23" s="392" t="s">
        <v>199</v>
      </c>
      <c r="B23" s="387" t="s">
        <v>209</v>
      </c>
      <c r="C23" s="390" t="s">
        <v>181</v>
      </c>
      <c r="D23" s="387" t="s">
        <v>210</v>
      </c>
      <c r="E23" s="377">
        <v>5501</v>
      </c>
      <c r="F23" s="194" t="s">
        <v>212</v>
      </c>
      <c r="G23" s="377">
        <v>5503</v>
      </c>
      <c r="H23" s="150" t="s">
        <v>706</v>
      </c>
    </row>
    <row r="24" spans="1:8" s="5" customFormat="1" ht="12.75" x14ac:dyDescent="0.2">
      <c r="A24" s="392" t="s">
        <v>199</v>
      </c>
      <c r="B24" s="387" t="s">
        <v>209</v>
      </c>
      <c r="C24" s="390" t="s">
        <v>181</v>
      </c>
      <c r="D24" s="387" t="s">
        <v>210</v>
      </c>
      <c r="E24" s="377">
        <v>5501</v>
      </c>
      <c r="F24" s="194" t="s">
        <v>213</v>
      </c>
      <c r="G24" s="377">
        <v>5504</v>
      </c>
      <c r="H24" s="150" t="s">
        <v>706</v>
      </c>
    </row>
    <row r="25" spans="1:8" s="5" customFormat="1" ht="12.75" x14ac:dyDescent="0.2">
      <c r="A25" s="392" t="s">
        <v>199</v>
      </c>
      <c r="B25" s="392" t="s">
        <v>214</v>
      </c>
      <c r="C25" s="390" t="s">
        <v>181</v>
      </c>
      <c r="D25" s="392" t="s">
        <v>215</v>
      </c>
      <c r="E25" s="377">
        <v>5601</v>
      </c>
      <c r="F25" s="193" t="s">
        <v>214</v>
      </c>
      <c r="G25" s="377">
        <v>5601</v>
      </c>
      <c r="H25" s="150" t="s">
        <v>706</v>
      </c>
    </row>
    <row r="26" spans="1:8" s="5" customFormat="1" ht="12.75" x14ac:dyDescent="0.2">
      <c r="A26" s="392" t="s">
        <v>199</v>
      </c>
      <c r="B26" s="392" t="s">
        <v>214</v>
      </c>
      <c r="C26" s="390" t="s">
        <v>181</v>
      </c>
      <c r="D26" s="392" t="s">
        <v>215</v>
      </c>
      <c r="E26" s="377">
        <v>5601</v>
      </c>
      <c r="F26" s="193" t="s">
        <v>216</v>
      </c>
      <c r="G26" s="377">
        <v>5603</v>
      </c>
      <c r="H26" s="150" t="s">
        <v>706</v>
      </c>
    </row>
    <row r="27" spans="1:8" s="5" customFormat="1" ht="12.75" x14ac:dyDescent="0.2">
      <c r="A27" s="392" t="s">
        <v>199</v>
      </c>
      <c r="B27" s="392" t="s">
        <v>214</v>
      </c>
      <c r="C27" s="390" t="s">
        <v>181</v>
      </c>
      <c r="D27" s="392" t="s">
        <v>215</v>
      </c>
      <c r="E27" s="377">
        <v>5601</v>
      </c>
      <c r="F27" s="193" t="s">
        <v>217</v>
      </c>
      <c r="G27" s="377">
        <v>5606</v>
      </c>
      <c r="H27" s="150" t="s">
        <v>706</v>
      </c>
    </row>
    <row r="28" spans="1:8" s="5" customFormat="1" ht="12.75" x14ac:dyDescent="0.2">
      <c r="A28" s="392" t="s">
        <v>199</v>
      </c>
      <c r="B28" s="387" t="s">
        <v>218</v>
      </c>
      <c r="C28" s="390" t="s">
        <v>181</v>
      </c>
      <c r="D28" s="387" t="s">
        <v>219</v>
      </c>
      <c r="E28" s="377">
        <v>5701</v>
      </c>
      <c r="F28" s="194" t="s">
        <v>219</v>
      </c>
      <c r="G28" s="377">
        <v>5701</v>
      </c>
      <c r="H28" s="150" t="s">
        <v>706</v>
      </c>
    </row>
    <row r="29" spans="1:8" s="5" customFormat="1" ht="12.75" x14ac:dyDescent="0.2">
      <c r="A29" s="392" t="s">
        <v>199</v>
      </c>
      <c r="B29" s="392" t="s">
        <v>220</v>
      </c>
      <c r="C29" s="390" t="s">
        <v>200</v>
      </c>
      <c r="D29" s="392" t="s">
        <v>200</v>
      </c>
      <c r="E29" s="377">
        <v>5001</v>
      </c>
      <c r="F29" s="392" t="s">
        <v>221</v>
      </c>
      <c r="G29" s="377">
        <v>5801</v>
      </c>
      <c r="H29" s="150" t="s">
        <v>704</v>
      </c>
    </row>
    <row r="30" spans="1:8" s="5" customFormat="1" ht="12.75" x14ac:dyDescent="0.2">
      <c r="A30" s="392" t="s">
        <v>199</v>
      </c>
      <c r="B30" s="392" t="s">
        <v>220</v>
      </c>
      <c r="C30" s="390" t="s">
        <v>200</v>
      </c>
      <c r="D30" s="392" t="s">
        <v>200</v>
      </c>
      <c r="E30" s="377">
        <v>5001</v>
      </c>
      <c r="F30" s="392" t="s">
        <v>222</v>
      </c>
      <c r="G30" s="377">
        <v>5802</v>
      </c>
      <c r="H30" s="150" t="s">
        <v>706</v>
      </c>
    </row>
    <row r="31" spans="1:8" s="5" customFormat="1" ht="12.75" x14ac:dyDescent="0.2">
      <c r="A31" s="392" t="s">
        <v>199</v>
      </c>
      <c r="B31" s="392" t="s">
        <v>220</v>
      </c>
      <c r="C31" s="390" t="s">
        <v>200</v>
      </c>
      <c r="D31" s="392" t="s">
        <v>200</v>
      </c>
      <c r="E31" s="377">
        <v>5001</v>
      </c>
      <c r="F31" s="392" t="s">
        <v>223</v>
      </c>
      <c r="G31" s="377">
        <v>5803</v>
      </c>
      <c r="H31" s="150" t="s">
        <v>706</v>
      </c>
    </row>
    <row r="32" spans="1:8" s="5" customFormat="1" ht="12.75" x14ac:dyDescent="0.2">
      <c r="A32" s="392" t="s">
        <v>199</v>
      </c>
      <c r="B32" s="392" t="s">
        <v>220</v>
      </c>
      <c r="C32" s="390" t="s">
        <v>200</v>
      </c>
      <c r="D32" s="392" t="s">
        <v>200</v>
      </c>
      <c r="E32" s="377">
        <v>5001</v>
      </c>
      <c r="F32" s="392" t="s">
        <v>224</v>
      </c>
      <c r="G32" s="377">
        <v>5804</v>
      </c>
      <c r="H32" s="150" t="s">
        <v>706</v>
      </c>
    </row>
    <row r="33" spans="1:8" s="5" customFormat="1" ht="12.75" x14ac:dyDescent="0.2">
      <c r="A33" s="392" t="s">
        <v>225</v>
      </c>
      <c r="B33" s="392" t="s">
        <v>226</v>
      </c>
      <c r="C33" s="390" t="s">
        <v>181</v>
      </c>
      <c r="D33" s="392" t="s">
        <v>227</v>
      </c>
      <c r="E33" s="377">
        <v>6001</v>
      </c>
      <c r="F33" s="392" t="s">
        <v>228</v>
      </c>
      <c r="G33" s="377">
        <v>6101</v>
      </c>
      <c r="H33" s="150" t="s">
        <v>704</v>
      </c>
    </row>
    <row r="34" spans="1:8" s="5" customFormat="1" ht="12.75" x14ac:dyDescent="0.2">
      <c r="A34" s="392" t="s">
        <v>225</v>
      </c>
      <c r="B34" s="392" t="s">
        <v>226</v>
      </c>
      <c r="C34" s="390" t="s">
        <v>181</v>
      </c>
      <c r="D34" s="392" t="s">
        <v>227</v>
      </c>
      <c r="E34" s="377">
        <v>6001</v>
      </c>
      <c r="F34" s="392" t="s">
        <v>229</v>
      </c>
      <c r="G34" s="377">
        <v>6108</v>
      </c>
      <c r="H34" s="150" t="s">
        <v>704</v>
      </c>
    </row>
    <row r="35" spans="1:8" s="5" customFormat="1" ht="12.75" x14ac:dyDescent="0.2">
      <c r="A35" s="392" t="s">
        <v>225</v>
      </c>
      <c r="B35" s="387" t="s">
        <v>226</v>
      </c>
      <c r="C35" s="390" t="s">
        <v>181</v>
      </c>
      <c r="D35" s="387" t="s">
        <v>230</v>
      </c>
      <c r="E35" s="377">
        <v>6115</v>
      </c>
      <c r="F35" s="387" t="s">
        <v>230</v>
      </c>
      <c r="G35" s="377">
        <v>6115</v>
      </c>
      <c r="H35" s="150" t="s">
        <v>704</v>
      </c>
    </row>
    <row r="36" spans="1:8" s="5" customFormat="1" ht="12.75" x14ac:dyDescent="0.2">
      <c r="A36" s="392" t="s">
        <v>225</v>
      </c>
      <c r="B36" s="387" t="s">
        <v>231</v>
      </c>
      <c r="C36" s="390" t="s">
        <v>181</v>
      </c>
      <c r="D36" s="387" t="s">
        <v>232</v>
      </c>
      <c r="E36" s="377">
        <v>6301</v>
      </c>
      <c r="F36" s="194" t="s">
        <v>232</v>
      </c>
      <c r="G36" s="377">
        <v>6301</v>
      </c>
      <c r="H36" s="150" t="s">
        <v>706</v>
      </c>
    </row>
    <row r="37" spans="1:8" s="5" customFormat="1" ht="12.75" x14ac:dyDescent="0.2">
      <c r="A37" s="392" t="s">
        <v>233</v>
      </c>
      <c r="B37" s="392" t="s">
        <v>234</v>
      </c>
      <c r="C37" s="390" t="s">
        <v>181</v>
      </c>
      <c r="D37" s="392" t="s">
        <v>235</v>
      </c>
      <c r="E37" s="377">
        <v>7001</v>
      </c>
      <c r="F37" s="392" t="s">
        <v>234</v>
      </c>
      <c r="G37" s="377">
        <v>7101</v>
      </c>
      <c r="H37" s="150" t="s">
        <v>704</v>
      </c>
    </row>
    <row r="38" spans="1:8" s="5" customFormat="1" ht="12.75" x14ac:dyDescent="0.2">
      <c r="A38" s="392" t="s">
        <v>233</v>
      </c>
      <c r="B38" s="387" t="s">
        <v>234</v>
      </c>
      <c r="C38" s="390" t="s">
        <v>181</v>
      </c>
      <c r="D38" s="387" t="s">
        <v>236</v>
      </c>
      <c r="E38" s="377">
        <v>7102</v>
      </c>
      <c r="F38" s="387" t="s">
        <v>236</v>
      </c>
      <c r="G38" s="377">
        <v>7102</v>
      </c>
      <c r="H38" s="150" t="s">
        <v>706</v>
      </c>
    </row>
    <row r="39" spans="1:8" s="5" customFormat="1" ht="12.75" x14ac:dyDescent="0.2">
      <c r="A39" s="392" t="s">
        <v>233</v>
      </c>
      <c r="B39" s="392" t="s">
        <v>234</v>
      </c>
      <c r="C39" s="390" t="s">
        <v>181</v>
      </c>
      <c r="D39" s="392" t="s">
        <v>235</v>
      </c>
      <c r="E39" s="377">
        <v>7001</v>
      </c>
      <c r="F39" s="392" t="s">
        <v>233</v>
      </c>
      <c r="G39" s="377">
        <v>7105</v>
      </c>
      <c r="H39" s="150" t="s">
        <v>706</v>
      </c>
    </row>
    <row r="40" spans="1:8" s="5" customFormat="1" ht="12.75" x14ac:dyDescent="0.2">
      <c r="A40" s="392" t="s">
        <v>233</v>
      </c>
      <c r="B40" s="392" t="s">
        <v>237</v>
      </c>
      <c r="C40" s="390" t="s">
        <v>181</v>
      </c>
      <c r="D40" s="392" t="s">
        <v>238</v>
      </c>
      <c r="E40" s="377">
        <v>7301</v>
      </c>
      <c r="F40" s="193" t="s">
        <v>237</v>
      </c>
      <c r="G40" s="377">
        <v>7301</v>
      </c>
      <c r="H40" s="150" t="s">
        <v>704</v>
      </c>
    </row>
    <row r="41" spans="1:8" s="5" customFormat="1" ht="12.75" x14ac:dyDescent="0.2">
      <c r="A41" s="392" t="s">
        <v>233</v>
      </c>
      <c r="B41" s="392" t="s">
        <v>237</v>
      </c>
      <c r="C41" s="390" t="s">
        <v>181</v>
      </c>
      <c r="D41" s="392" t="s">
        <v>238</v>
      </c>
      <c r="E41" s="377">
        <v>7301</v>
      </c>
      <c r="F41" s="193" t="s">
        <v>239</v>
      </c>
      <c r="G41" s="377">
        <v>7305</v>
      </c>
      <c r="H41" s="150" t="s">
        <v>706</v>
      </c>
    </row>
    <row r="42" spans="1:8" s="5" customFormat="1" ht="12.75" x14ac:dyDescent="0.2">
      <c r="A42" s="392" t="s">
        <v>233</v>
      </c>
      <c r="B42" s="392" t="s">
        <v>237</v>
      </c>
      <c r="C42" s="390" t="s">
        <v>181</v>
      </c>
      <c r="D42" s="392" t="s">
        <v>238</v>
      </c>
      <c r="E42" s="377">
        <v>7301</v>
      </c>
      <c r="F42" s="193" t="s">
        <v>240</v>
      </c>
      <c r="G42" s="377">
        <v>7306</v>
      </c>
      <c r="H42" s="150" t="s">
        <v>704</v>
      </c>
    </row>
    <row r="43" spans="1:8" s="5" customFormat="1" ht="12.75" x14ac:dyDescent="0.2">
      <c r="A43" s="392" t="s">
        <v>233</v>
      </c>
      <c r="B43" s="387" t="s">
        <v>241</v>
      </c>
      <c r="C43" s="390" t="s">
        <v>181</v>
      </c>
      <c r="D43" s="387" t="s">
        <v>241</v>
      </c>
      <c r="E43" s="377">
        <v>7401</v>
      </c>
      <c r="F43" s="194" t="s">
        <v>241</v>
      </c>
      <c r="G43" s="377">
        <v>7401</v>
      </c>
      <c r="H43" s="150" t="s">
        <v>706</v>
      </c>
    </row>
    <row r="44" spans="1:8" s="5" customFormat="1" ht="12.75" x14ac:dyDescent="0.2">
      <c r="A44" s="392" t="s">
        <v>242</v>
      </c>
      <c r="B44" s="392" t="s">
        <v>243</v>
      </c>
      <c r="C44" s="390" t="s">
        <v>244</v>
      </c>
      <c r="D44" s="392" t="s">
        <v>244</v>
      </c>
      <c r="E44" s="377">
        <v>8001</v>
      </c>
      <c r="F44" s="392" t="s">
        <v>243</v>
      </c>
      <c r="G44" s="377">
        <v>8101</v>
      </c>
      <c r="H44" s="150" t="s">
        <v>704</v>
      </c>
    </row>
    <row r="45" spans="1:8" s="5" customFormat="1" ht="12.75" x14ac:dyDescent="0.2">
      <c r="A45" s="392" t="s">
        <v>242</v>
      </c>
      <c r="B45" s="392" t="s">
        <v>243</v>
      </c>
      <c r="C45" s="390" t="s">
        <v>244</v>
      </c>
      <c r="D45" s="392" t="s">
        <v>244</v>
      </c>
      <c r="E45" s="377">
        <v>8001</v>
      </c>
      <c r="F45" s="392" t="s">
        <v>245</v>
      </c>
      <c r="G45" s="377">
        <v>8102</v>
      </c>
      <c r="H45" s="150" t="s">
        <v>704</v>
      </c>
    </row>
    <row r="46" spans="1:8" s="5" customFormat="1" ht="12.75" x14ac:dyDescent="0.2">
      <c r="A46" s="392" t="s">
        <v>242</v>
      </c>
      <c r="B46" s="392" t="s">
        <v>243</v>
      </c>
      <c r="C46" s="390" t="s">
        <v>244</v>
      </c>
      <c r="D46" s="392" t="s">
        <v>244</v>
      </c>
      <c r="E46" s="377">
        <v>8001</v>
      </c>
      <c r="F46" s="392" t="s">
        <v>246</v>
      </c>
      <c r="G46" s="377">
        <v>8103</v>
      </c>
      <c r="H46" s="150" t="s">
        <v>704</v>
      </c>
    </row>
    <row r="47" spans="1:8" s="5" customFormat="1" ht="12.75" x14ac:dyDescent="0.2">
      <c r="A47" s="392" t="s">
        <v>242</v>
      </c>
      <c r="B47" s="392" t="s">
        <v>243</v>
      </c>
      <c r="C47" s="390" t="s">
        <v>244</v>
      </c>
      <c r="D47" s="392" t="s">
        <v>244</v>
      </c>
      <c r="E47" s="377">
        <v>8001</v>
      </c>
      <c r="F47" s="392" t="s">
        <v>247</v>
      </c>
      <c r="G47" s="377">
        <v>8105</v>
      </c>
      <c r="H47" s="150" t="s">
        <v>704</v>
      </c>
    </row>
    <row r="48" spans="1:8" s="5" customFormat="1" ht="12.75" x14ac:dyDescent="0.2">
      <c r="A48" s="392" t="s">
        <v>242</v>
      </c>
      <c r="B48" s="392" t="s">
        <v>243</v>
      </c>
      <c r="C48" s="390" t="s">
        <v>244</v>
      </c>
      <c r="D48" s="392" t="s">
        <v>244</v>
      </c>
      <c r="E48" s="377">
        <v>8001</v>
      </c>
      <c r="F48" s="392" t="s">
        <v>248</v>
      </c>
      <c r="G48" s="377">
        <v>8106</v>
      </c>
      <c r="H48" s="150" t="s">
        <v>706</v>
      </c>
    </row>
    <row r="49" spans="1:8" s="5" customFormat="1" ht="12.75" x14ac:dyDescent="0.2">
      <c r="A49" s="392" t="s">
        <v>242</v>
      </c>
      <c r="B49" s="392" t="s">
        <v>243</v>
      </c>
      <c r="C49" s="390" t="s">
        <v>244</v>
      </c>
      <c r="D49" s="392" t="s">
        <v>244</v>
      </c>
      <c r="E49" s="377">
        <v>8001</v>
      </c>
      <c r="F49" s="392" t="s">
        <v>249</v>
      </c>
      <c r="G49" s="377">
        <v>8107</v>
      </c>
      <c r="H49" s="150" t="s">
        <v>704</v>
      </c>
    </row>
    <row r="50" spans="1:8" s="5" customFormat="1" ht="12.75" x14ac:dyDescent="0.2">
      <c r="A50" s="392" t="s">
        <v>242</v>
      </c>
      <c r="B50" s="392" t="s">
        <v>243</v>
      </c>
      <c r="C50" s="390" t="s">
        <v>244</v>
      </c>
      <c r="D50" s="392" t="s">
        <v>244</v>
      </c>
      <c r="E50" s="377">
        <v>8001</v>
      </c>
      <c r="F50" s="392" t="s">
        <v>250</v>
      </c>
      <c r="G50" s="377">
        <v>8108</v>
      </c>
      <c r="H50" s="150" t="s">
        <v>704</v>
      </c>
    </row>
    <row r="51" spans="1:8" s="5" customFormat="1" ht="12.75" x14ac:dyDescent="0.2">
      <c r="A51" s="392" t="s">
        <v>242</v>
      </c>
      <c r="B51" s="392" t="s">
        <v>243</v>
      </c>
      <c r="C51" s="390" t="s">
        <v>244</v>
      </c>
      <c r="D51" s="392" t="s">
        <v>244</v>
      </c>
      <c r="E51" s="377">
        <v>8001</v>
      </c>
      <c r="F51" s="392" t="s">
        <v>251</v>
      </c>
      <c r="G51" s="377">
        <v>8109</v>
      </c>
      <c r="H51" s="150" t="s">
        <v>704</v>
      </c>
    </row>
    <row r="52" spans="1:8" s="5" customFormat="1" ht="12.75" x14ac:dyDescent="0.2">
      <c r="A52" s="392" t="s">
        <v>242</v>
      </c>
      <c r="B52" s="392" t="s">
        <v>243</v>
      </c>
      <c r="C52" s="390" t="s">
        <v>244</v>
      </c>
      <c r="D52" s="392" t="s">
        <v>244</v>
      </c>
      <c r="E52" s="377">
        <v>8001</v>
      </c>
      <c r="F52" s="392" t="s">
        <v>252</v>
      </c>
      <c r="G52" s="377">
        <v>8110</v>
      </c>
      <c r="H52" s="150" t="s">
        <v>704</v>
      </c>
    </row>
    <row r="53" spans="1:8" s="5" customFormat="1" ht="12.75" x14ac:dyDescent="0.2">
      <c r="A53" s="392" t="s">
        <v>242</v>
      </c>
      <c r="B53" s="392" t="s">
        <v>243</v>
      </c>
      <c r="C53" s="390" t="s">
        <v>244</v>
      </c>
      <c r="D53" s="392" t="s">
        <v>244</v>
      </c>
      <c r="E53" s="377">
        <v>8001</v>
      </c>
      <c r="F53" s="392" t="s">
        <v>253</v>
      </c>
      <c r="G53" s="377">
        <v>8111</v>
      </c>
      <c r="H53" s="150" t="s">
        <v>704</v>
      </c>
    </row>
    <row r="54" spans="1:8" s="5" customFormat="1" ht="12.75" x14ac:dyDescent="0.2">
      <c r="A54" s="392" t="s">
        <v>242</v>
      </c>
      <c r="B54" s="392" t="s">
        <v>243</v>
      </c>
      <c r="C54" s="390" t="s">
        <v>244</v>
      </c>
      <c r="D54" s="392" t="s">
        <v>244</v>
      </c>
      <c r="E54" s="377">
        <v>8001</v>
      </c>
      <c r="F54" s="392" t="s">
        <v>254</v>
      </c>
      <c r="G54" s="377">
        <v>8112</v>
      </c>
      <c r="H54" s="150" t="s">
        <v>706</v>
      </c>
    </row>
    <row r="55" spans="1:8" s="5" customFormat="1" ht="12.75" x14ac:dyDescent="0.2">
      <c r="A55" s="392" t="s">
        <v>242</v>
      </c>
      <c r="B55" s="392" t="s">
        <v>242</v>
      </c>
      <c r="C55" s="390" t="s">
        <v>181</v>
      </c>
      <c r="D55" s="392" t="s">
        <v>255</v>
      </c>
      <c r="E55" s="377">
        <v>8301</v>
      </c>
      <c r="F55" s="392" t="s">
        <v>256</v>
      </c>
      <c r="G55" s="377">
        <v>8301</v>
      </c>
      <c r="H55" s="150" t="s">
        <v>706</v>
      </c>
    </row>
    <row r="56" spans="1:8" s="5" customFormat="1" ht="12.75" x14ac:dyDescent="0.2">
      <c r="A56" s="392" t="s">
        <v>242</v>
      </c>
      <c r="B56" s="392" t="s">
        <v>242</v>
      </c>
      <c r="C56" s="390" t="s">
        <v>181</v>
      </c>
      <c r="D56" s="392" t="s">
        <v>255</v>
      </c>
      <c r="E56" s="377">
        <v>8301</v>
      </c>
      <c r="F56" s="193" t="s">
        <v>257</v>
      </c>
      <c r="G56" s="377">
        <v>8306</v>
      </c>
      <c r="H56" s="150" t="s">
        <v>704</v>
      </c>
    </row>
    <row r="57" spans="1:8" s="5" customFormat="1" ht="12.75" x14ac:dyDescent="0.2">
      <c r="A57" s="392" t="s">
        <v>258</v>
      </c>
      <c r="B57" s="392" t="s">
        <v>259</v>
      </c>
      <c r="C57" s="390" t="s">
        <v>181</v>
      </c>
      <c r="D57" s="392" t="s">
        <v>260</v>
      </c>
      <c r="E57" s="377">
        <v>9001</v>
      </c>
      <c r="F57" s="392" t="s">
        <v>261</v>
      </c>
      <c r="G57" s="377">
        <v>9101</v>
      </c>
      <c r="H57" s="150" t="s">
        <v>704</v>
      </c>
    </row>
    <row r="58" spans="1:8" s="5" customFormat="1" ht="12.75" x14ac:dyDescent="0.2">
      <c r="A58" s="392" t="s">
        <v>258</v>
      </c>
      <c r="B58" s="392" t="s">
        <v>259</v>
      </c>
      <c r="C58" s="390" t="s">
        <v>181</v>
      </c>
      <c r="D58" s="392" t="s">
        <v>260</v>
      </c>
      <c r="E58" s="377">
        <v>9001</v>
      </c>
      <c r="F58" s="392" t="s">
        <v>262</v>
      </c>
      <c r="G58" s="377">
        <v>9112</v>
      </c>
      <c r="H58" s="150" t="s">
        <v>706</v>
      </c>
    </row>
    <row r="59" spans="1:8" s="5" customFormat="1" ht="12.75" x14ac:dyDescent="0.2">
      <c r="A59" s="392" t="s">
        <v>258</v>
      </c>
      <c r="B59" s="387" t="s">
        <v>259</v>
      </c>
      <c r="C59" s="390" t="s">
        <v>181</v>
      </c>
      <c r="D59" s="387" t="s">
        <v>263</v>
      </c>
      <c r="E59" s="377">
        <v>9120</v>
      </c>
      <c r="F59" s="387" t="s">
        <v>263</v>
      </c>
      <c r="G59" s="377">
        <v>9120</v>
      </c>
      <c r="H59" s="150" t="s">
        <v>704</v>
      </c>
    </row>
    <row r="60" spans="1:8" s="5" customFormat="1" ht="12.75" x14ac:dyDescent="0.2">
      <c r="A60" s="392" t="s">
        <v>258</v>
      </c>
      <c r="B60" s="387" t="s">
        <v>264</v>
      </c>
      <c r="C60" s="390" t="s">
        <v>181</v>
      </c>
      <c r="D60" s="387" t="s">
        <v>265</v>
      </c>
      <c r="E60" s="377">
        <v>9201</v>
      </c>
      <c r="F60" s="387" t="s">
        <v>265</v>
      </c>
      <c r="G60" s="377">
        <v>9201</v>
      </c>
      <c r="H60" s="150" t="s">
        <v>706</v>
      </c>
    </row>
    <row r="61" spans="1:8" s="5" customFormat="1" ht="12.75" x14ac:dyDescent="0.2">
      <c r="A61" s="392" t="s">
        <v>266</v>
      </c>
      <c r="B61" s="392" t="s">
        <v>267</v>
      </c>
      <c r="C61" s="390" t="s">
        <v>181</v>
      </c>
      <c r="D61" s="392" t="s">
        <v>268</v>
      </c>
      <c r="E61" s="377">
        <v>10001</v>
      </c>
      <c r="F61" s="392" t="s">
        <v>269</v>
      </c>
      <c r="G61" s="377">
        <v>10101</v>
      </c>
      <c r="H61" s="150" t="s">
        <v>704</v>
      </c>
    </row>
    <row r="62" spans="1:8" s="5" customFormat="1" ht="12.75" x14ac:dyDescent="0.2">
      <c r="A62" s="392" t="s">
        <v>266</v>
      </c>
      <c r="B62" s="392" t="s">
        <v>267</v>
      </c>
      <c r="C62" s="390" t="s">
        <v>181</v>
      </c>
      <c r="D62" s="392" t="s">
        <v>268</v>
      </c>
      <c r="E62" s="377">
        <v>10001</v>
      </c>
      <c r="F62" s="392" t="s">
        <v>270</v>
      </c>
      <c r="G62" s="377">
        <v>10109</v>
      </c>
      <c r="H62" s="150" t="s">
        <v>706</v>
      </c>
    </row>
    <row r="63" spans="1:8" s="5" customFormat="1" ht="12.75" x14ac:dyDescent="0.2">
      <c r="A63" s="392" t="s">
        <v>266</v>
      </c>
      <c r="B63" s="387" t="s">
        <v>271</v>
      </c>
      <c r="C63" s="390" t="s">
        <v>181</v>
      </c>
      <c r="D63" s="387" t="s">
        <v>272</v>
      </c>
      <c r="E63" s="377">
        <v>10201</v>
      </c>
      <c r="F63" s="387" t="s">
        <v>272</v>
      </c>
      <c r="G63" s="377">
        <v>10201</v>
      </c>
      <c r="H63" s="150" t="s">
        <v>704</v>
      </c>
    </row>
    <row r="64" spans="1:8" s="5" customFormat="1" ht="12.75" x14ac:dyDescent="0.2">
      <c r="A64" s="392" t="s">
        <v>266</v>
      </c>
      <c r="B64" s="392" t="s">
        <v>273</v>
      </c>
      <c r="C64" s="390" t="s">
        <v>181</v>
      </c>
      <c r="D64" s="392" t="s">
        <v>273</v>
      </c>
      <c r="E64" s="377">
        <v>10301</v>
      </c>
      <c r="F64" s="392" t="s">
        <v>273</v>
      </c>
      <c r="G64" s="377">
        <v>10301</v>
      </c>
      <c r="H64" s="150" t="s">
        <v>706</v>
      </c>
    </row>
    <row r="65" spans="1:8" s="5" customFormat="1" ht="12.75" x14ac:dyDescent="0.2">
      <c r="A65" s="392" t="s">
        <v>274</v>
      </c>
      <c r="B65" s="387" t="s">
        <v>275</v>
      </c>
      <c r="C65" s="390" t="s">
        <v>181</v>
      </c>
      <c r="D65" s="387" t="s">
        <v>275</v>
      </c>
      <c r="E65" s="377">
        <v>11101</v>
      </c>
      <c r="F65" s="387" t="s">
        <v>275</v>
      </c>
      <c r="G65" s="377">
        <v>11101</v>
      </c>
      <c r="H65" s="150" t="s">
        <v>706</v>
      </c>
    </row>
    <row r="66" spans="1:8" s="5" customFormat="1" ht="12.75" x14ac:dyDescent="0.2">
      <c r="A66" s="392" t="s">
        <v>276</v>
      </c>
      <c r="B66" s="392" t="s">
        <v>276</v>
      </c>
      <c r="C66" s="390" t="s">
        <v>181</v>
      </c>
      <c r="D66" s="392" t="s">
        <v>277</v>
      </c>
      <c r="E66" s="377">
        <v>12101</v>
      </c>
      <c r="F66" s="193" t="s">
        <v>277</v>
      </c>
      <c r="G66" s="377">
        <v>12101</v>
      </c>
      <c r="H66" s="150" t="s">
        <v>706</v>
      </c>
    </row>
    <row r="67" spans="1:8" s="5" customFormat="1" ht="12.75" x14ac:dyDescent="0.2">
      <c r="A67" s="392" t="s">
        <v>278</v>
      </c>
      <c r="B67" s="392" t="s">
        <v>279</v>
      </c>
      <c r="C67" s="390" t="s">
        <v>280</v>
      </c>
      <c r="D67" s="392" t="s">
        <v>280</v>
      </c>
      <c r="E67" s="377">
        <v>13001</v>
      </c>
      <c r="F67" s="392" t="s">
        <v>279</v>
      </c>
      <c r="G67" s="377">
        <v>13101</v>
      </c>
      <c r="H67" s="150" t="s">
        <v>704</v>
      </c>
    </row>
    <row r="68" spans="1:8" s="5" customFormat="1" ht="12.75" x14ac:dyDescent="0.2">
      <c r="A68" s="392" t="s">
        <v>278</v>
      </c>
      <c r="B68" s="392" t="s">
        <v>279</v>
      </c>
      <c r="C68" s="390" t="s">
        <v>280</v>
      </c>
      <c r="D68" s="392" t="s">
        <v>280</v>
      </c>
      <c r="E68" s="377">
        <v>13001</v>
      </c>
      <c r="F68" s="392" t="s">
        <v>281</v>
      </c>
      <c r="G68" s="377">
        <v>13102</v>
      </c>
      <c r="H68" s="150" t="s">
        <v>706</v>
      </c>
    </row>
    <row r="69" spans="1:8" s="5" customFormat="1" ht="12.75" x14ac:dyDescent="0.2">
      <c r="A69" s="392" t="s">
        <v>278</v>
      </c>
      <c r="B69" s="392" t="s">
        <v>279</v>
      </c>
      <c r="C69" s="390" t="s">
        <v>280</v>
      </c>
      <c r="D69" s="392" t="s">
        <v>280</v>
      </c>
      <c r="E69" s="377">
        <v>13001</v>
      </c>
      <c r="F69" s="392" t="s">
        <v>282</v>
      </c>
      <c r="G69" s="377">
        <v>13103</v>
      </c>
      <c r="H69" s="150" t="s">
        <v>706</v>
      </c>
    </row>
    <row r="70" spans="1:8" s="5" customFormat="1" ht="12.75" x14ac:dyDescent="0.2">
      <c r="A70" s="392" t="s">
        <v>278</v>
      </c>
      <c r="B70" s="392" t="s">
        <v>279</v>
      </c>
      <c r="C70" s="390" t="s">
        <v>280</v>
      </c>
      <c r="D70" s="392" t="s">
        <v>280</v>
      </c>
      <c r="E70" s="377">
        <v>13001</v>
      </c>
      <c r="F70" s="392" t="s">
        <v>283</v>
      </c>
      <c r="G70" s="377">
        <v>13104</v>
      </c>
      <c r="H70" s="150" t="s">
        <v>704</v>
      </c>
    </row>
    <row r="71" spans="1:8" s="5" customFormat="1" ht="12.75" x14ac:dyDescent="0.2">
      <c r="A71" s="392" t="s">
        <v>278</v>
      </c>
      <c r="B71" s="392" t="s">
        <v>279</v>
      </c>
      <c r="C71" s="390" t="s">
        <v>280</v>
      </c>
      <c r="D71" s="392" t="s">
        <v>280</v>
      </c>
      <c r="E71" s="377">
        <v>13001</v>
      </c>
      <c r="F71" s="392" t="s">
        <v>284</v>
      </c>
      <c r="G71" s="377">
        <v>13105</v>
      </c>
      <c r="H71" s="150" t="s">
        <v>706</v>
      </c>
    </row>
    <row r="72" spans="1:8" s="5" customFormat="1" ht="12.75" x14ac:dyDescent="0.2">
      <c r="A72" s="392" t="s">
        <v>278</v>
      </c>
      <c r="B72" s="392" t="s">
        <v>279</v>
      </c>
      <c r="C72" s="390" t="s">
        <v>280</v>
      </c>
      <c r="D72" s="392" t="s">
        <v>280</v>
      </c>
      <c r="E72" s="377">
        <v>13001</v>
      </c>
      <c r="F72" s="392" t="s">
        <v>285</v>
      </c>
      <c r="G72" s="377">
        <v>13106</v>
      </c>
      <c r="H72" s="150" t="s">
        <v>706</v>
      </c>
    </row>
    <row r="73" spans="1:8" s="5" customFormat="1" ht="12.75" x14ac:dyDescent="0.2">
      <c r="A73" s="392" t="s">
        <v>278</v>
      </c>
      <c r="B73" s="392" t="s">
        <v>279</v>
      </c>
      <c r="C73" s="390" t="s">
        <v>280</v>
      </c>
      <c r="D73" s="392" t="s">
        <v>280</v>
      </c>
      <c r="E73" s="377">
        <v>13001</v>
      </c>
      <c r="F73" s="392" t="s">
        <v>286</v>
      </c>
      <c r="G73" s="377">
        <v>13107</v>
      </c>
      <c r="H73" s="150" t="s">
        <v>706</v>
      </c>
    </row>
    <row r="74" spans="1:8" s="5" customFormat="1" ht="12.75" x14ac:dyDescent="0.2">
      <c r="A74" s="392" t="s">
        <v>278</v>
      </c>
      <c r="B74" s="392" t="s">
        <v>279</v>
      </c>
      <c r="C74" s="390" t="s">
        <v>280</v>
      </c>
      <c r="D74" s="392" t="s">
        <v>280</v>
      </c>
      <c r="E74" s="377">
        <v>13001</v>
      </c>
      <c r="F74" s="392" t="s">
        <v>287</v>
      </c>
      <c r="G74" s="377">
        <v>13108</v>
      </c>
      <c r="H74" s="150" t="s">
        <v>704</v>
      </c>
    </row>
    <row r="75" spans="1:8" s="5" customFormat="1" ht="12.75" x14ac:dyDescent="0.2">
      <c r="A75" s="392" t="s">
        <v>278</v>
      </c>
      <c r="B75" s="392" t="s">
        <v>279</v>
      </c>
      <c r="C75" s="390" t="s">
        <v>280</v>
      </c>
      <c r="D75" s="392" t="s">
        <v>280</v>
      </c>
      <c r="E75" s="377">
        <v>13001</v>
      </c>
      <c r="F75" s="392" t="s">
        <v>288</v>
      </c>
      <c r="G75" s="377">
        <v>13109</v>
      </c>
      <c r="H75" s="150" t="s">
        <v>706</v>
      </c>
    </row>
    <row r="76" spans="1:8" s="5" customFormat="1" ht="12.75" x14ac:dyDescent="0.2">
      <c r="A76" s="392" t="s">
        <v>278</v>
      </c>
      <c r="B76" s="392" t="s">
        <v>279</v>
      </c>
      <c r="C76" s="390" t="s">
        <v>280</v>
      </c>
      <c r="D76" s="392" t="s">
        <v>280</v>
      </c>
      <c r="E76" s="377">
        <v>13001</v>
      </c>
      <c r="F76" s="392" t="s">
        <v>289</v>
      </c>
      <c r="G76" s="377">
        <v>13110</v>
      </c>
      <c r="H76" s="150" t="s">
        <v>704</v>
      </c>
    </row>
    <row r="77" spans="1:8" s="5" customFormat="1" ht="12.75" x14ac:dyDescent="0.2">
      <c r="A77" s="392" t="s">
        <v>278</v>
      </c>
      <c r="B77" s="392" t="s">
        <v>279</v>
      </c>
      <c r="C77" s="390" t="s">
        <v>280</v>
      </c>
      <c r="D77" s="392" t="s">
        <v>280</v>
      </c>
      <c r="E77" s="377">
        <v>13001</v>
      </c>
      <c r="F77" s="392" t="s">
        <v>290</v>
      </c>
      <c r="G77" s="377">
        <v>13111</v>
      </c>
      <c r="H77" s="150" t="s">
        <v>704</v>
      </c>
    </row>
    <row r="78" spans="1:8" s="5" customFormat="1" ht="12.75" x14ac:dyDescent="0.2">
      <c r="A78" s="392" t="s">
        <v>278</v>
      </c>
      <c r="B78" s="392" t="s">
        <v>279</v>
      </c>
      <c r="C78" s="390" t="s">
        <v>280</v>
      </c>
      <c r="D78" s="392" t="s">
        <v>280</v>
      </c>
      <c r="E78" s="377">
        <v>13001</v>
      </c>
      <c r="F78" s="392" t="s">
        <v>291</v>
      </c>
      <c r="G78" s="377">
        <v>13112</v>
      </c>
      <c r="H78" s="150" t="s">
        <v>706</v>
      </c>
    </row>
    <row r="79" spans="1:8" s="5" customFormat="1" ht="12.75" x14ac:dyDescent="0.2">
      <c r="A79" s="392" t="s">
        <v>278</v>
      </c>
      <c r="B79" s="392" t="s">
        <v>279</v>
      </c>
      <c r="C79" s="390" t="s">
        <v>280</v>
      </c>
      <c r="D79" s="392" t="s">
        <v>280</v>
      </c>
      <c r="E79" s="377">
        <v>13001</v>
      </c>
      <c r="F79" s="392" t="s">
        <v>292</v>
      </c>
      <c r="G79" s="377">
        <v>13113</v>
      </c>
      <c r="H79" s="150" t="s">
        <v>704</v>
      </c>
    </row>
    <row r="80" spans="1:8" s="5" customFormat="1" ht="12.75" x14ac:dyDescent="0.2">
      <c r="A80" s="392" t="s">
        <v>278</v>
      </c>
      <c r="B80" s="392" t="s">
        <v>279</v>
      </c>
      <c r="C80" s="390" t="s">
        <v>280</v>
      </c>
      <c r="D80" s="392" t="s">
        <v>280</v>
      </c>
      <c r="E80" s="377">
        <v>13001</v>
      </c>
      <c r="F80" s="392" t="s">
        <v>293</v>
      </c>
      <c r="G80" s="377">
        <v>13114</v>
      </c>
      <c r="H80" s="150" t="s">
        <v>704</v>
      </c>
    </row>
    <row r="81" spans="1:8" s="5" customFormat="1" ht="12.75" x14ac:dyDescent="0.2">
      <c r="A81" s="392" t="s">
        <v>278</v>
      </c>
      <c r="B81" s="392" t="s">
        <v>279</v>
      </c>
      <c r="C81" s="390" t="s">
        <v>280</v>
      </c>
      <c r="D81" s="392" t="s">
        <v>280</v>
      </c>
      <c r="E81" s="377">
        <v>13001</v>
      </c>
      <c r="F81" s="392" t="s">
        <v>294</v>
      </c>
      <c r="G81" s="377">
        <v>13115</v>
      </c>
      <c r="H81" s="150" t="s">
        <v>704</v>
      </c>
    </row>
    <row r="82" spans="1:8" s="5" customFormat="1" ht="12.75" x14ac:dyDescent="0.2">
      <c r="A82" s="392" t="s">
        <v>278</v>
      </c>
      <c r="B82" s="392" t="s">
        <v>279</v>
      </c>
      <c r="C82" s="390" t="s">
        <v>280</v>
      </c>
      <c r="D82" s="392" t="s">
        <v>280</v>
      </c>
      <c r="E82" s="377">
        <v>13001</v>
      </c>
      <c r="F82" s="392" t="s">
        <v>295</v>
      </c>
      <c r="G82" s="377">
        <v>13116</v>
      </c>
      <c r="H82" s="150" t="s">
        <v>706</v>
      </c>
    </row>
    <row r="83" spans="1:8" s="5" customFormat="1" ht="12.75" x14ac:dyDescent="0.2">
      <c r="A83" s="392" t="s">
        <v>278</v>
      </c>
      <c r="B83" s="392" t="s">
        <v>279</v>
      </c>
      <c r="C83" s="390" t="s">
        <v>280</v>
      </c>
      <c r="D83" s="392" t="s">
        <v>280</v>
      </c>
      <c r="E83" s="377">
        <v>13001</v>
      </c>
      <c r="F83" s="392" t="s">
        <v>296</v>
      </c>
      <c r="G83" s="377">
        <v>13117</v>
      </c>
      <c r="H83" s="150" t="s">
        <v>704</v>
      </c>
    </row>
    <row r="84" spans="1:8" s="5" customFormat="1" ht="12.75" x14ac:dyDescent="0.2">
      <c r="A84" s="392" t="s">
        <v>278</v>
      </c>
      <c r="B84" s="392" t="s">
        <v>279</v>
      </c>
      <c r="C84" s="390" t="s">
        <v>280</v>
      </c>
      <c r="D84" s="392" t="s">
        <v>280</v>
      </c>
      <c r="E84" s="377">
        <v>13001</v>
      </c>
      <c r="F84" s="392" t="s">
        <v>297</v>
      </c>
      <c r="G84" s="377">
        <v>13118</v>
      </c>
      <c r="H84" s="150" t="s">
        <v>704</v>
      </c>
    </row>
    <row r="85" spans="1:8" s="5" customFormat="1" ht="12.75" x14ac:dyDescent="0.2">
      <c r="A85" s="392" t="s">
        <v>278</v>
      </c>
      <c r="B85" s="392" t="s">
        <v>279</v>
      </c>
      <c r="C85" s="390" t="s">
        <v>280</v>
      </c>
      <c r="D85" s="392" t="s">
        <v>280</v>
      </c>
      <c r="E85" s="377">
        <v>13001</v>
      </c>
      <c r="F85" s="392" t="s">
        <v>298</v>
      </c>
      <c r="G85" s="377">
        <v>13119</v>
      </c>
      <c r="H85" s="150" t="s">
        <v>704</v>
      </c>
    </row>
    <row r="86" spans="1:8" s="5" customFormat="1" ht="12.75" x14ac:dyDescent="0.2">
      <c r="A86" s="392" t="s">
        <v>278</v>
      </c>
      <c r="B86" s="392" t="s">
        <v>279</v>
      </c>
      <c r="C86" s="390" t="s">
        <v>280</v>
      </c>
      <c r="D86" s="392" t="s">
        <v>280</v>
      </c>
      <c r="E86" s="377">
        <v>13001</v>
      </c>
      <c r="F86" s="392" t="s">
        <v>299</v>
      </c>
      <c r="G86" s="377">
        <v>13120</v>
      </c>
      <c r="H86" s="150" t="s">
        <v>704</v>
      </c>
    </row>
    <row r="87" spans="1:8" s="5" customFormat="1" ht="12.75" x14ac:dyDescent="0.2">
      <c r="A87" s="392" t="s">
        <v>278</v>
      </c>
      <c r="B87" s="392" t="s">
        <v>279</v>
      </c>
      <c r="C87" s="390" t="s">
        <v>280</v>
      </c>
      <c r="D87" s="392" t="s">
        <v>280</v>
      </c>
      <c r="E87" s="377">
        <v>13001</v>
      </c>
      <c r="F87" s="392" t="s">
        <v>300</v>
      </c>
      <c r="G87" s="377">
        <v>13121</v>
      </c>
      <c r="H87" s="150" t="s">
        <v>706</v>
      </c>
    </row>
    <row r="88" spans="1:8" s="5" customFormat="1" ht="12.75" x14ac:dyDescent="0.2">
      <c r="A88" s="392" t="s">
        <v>278</v>
      </c>
      <c r="B88" s="392" t="s">
        <v>279</v>
      </c>
      <c r="C88" s="390" t="s">
        <v>280</v>
      </c>
      <c r="D88" s="392" t="s">
        <v>280</v>
      </c>
      <c r="E88" s="377">
        <v>13001</v>
      </c>
      <c r="F88" s="392" t="s">
        <v>301</v>
      </c>
      <c r="G88" s="377">
        <v>13122</v>
      </c>
      <c r="H88" s="150" t="s">
        <v>706</v>
      </c>
    </row>
    <row r="89" spans="1:8" s="5" customFormat="1" ht="12.75" x14ac:dyDescent="0.2">
      <c r="A89" s="392" t="s">
        <v>278</v>
      </c>
      <c r="B89" s="392" t="s">
        <v>279</v>
      </c>
      <c r="C89" s="390" t="s">
        <v>280</v>
      </c>
      <c r="D89" s="392" t="s">
        <v>280</v>
      </c>
      <c r="E89" s="377">
        <v>13001</v>
      </c>
      <c r="F89" s="392" t="s">
        <v>302</v>
      </c>
      <c r="G89" s="377">
        <v>13123</v>
      </c>
      <c r="H89" s="150" t="s">
        <v>704</v>
      </c>
    </row>
    <row r="90" spans="1:8" s="5" customFormat="1" ht="12.75" x14ac:dyDescent="0.2">
      <c r="A90" s="392" t="s">
        <v>278</v>
      </c>
      <c r="B90" s="392" t="s">
        <v>279</v>
      </c>
      <c r="C90" s="390" t="s">
        <v>280</v>
      </c>
      <c r="D90" s="392" t="s">
        <v>280</v>
      </c>
      <c r="E90" s="377">
        <v>13001</v>
      </c>
      <c r="F90" s="392" t="s">
        <v>303</v>
      </c>
      <c r="G90" s="377">
        <v>13124</v>
      </c>
      <c r="H90" s="150" t="s">
        <v>706</v>
      </c>
    </row>
    <row r="91" spans="1:8" s="5" customFormat="1" ht="12.75" x14ac:dyDescent="0.2">
      <c r="A91" s="392" t="s">
        <v>278</v>
      </c>
      <c r="B91" s="392" t="s">
        <v>279</v>
      </c>
      <c r="C91" s="390" t="s">
        <v>280</v>
      </c>
      <c r="D91" s="392" t="s">
        <v>280</v>
      </c>
      <c r="E91" s="377">
        <v>13001</v>
      </c>
      <c r="F91" s="392" t="s">
        <v>304</v>
      </c>
      <c r="G91" s="377">
        <v>13125</v>
      </c>
      <c r="H91" s="150" t="s">
        <v>706</v>
      </c>
    </row>
    <row r="92" spans="1:8" s="5" customFormat="1" ht="12.75" x14ac:dyDescent="0.2">
      <c r="A92" s="392" t="s">
        <v>278</v>
      </c>
      <c r="B92" s="392" t="s">
        <v>279</v>
      </c>
      <c r="C92" s="390" t="s">
        <v>280</v>
      </c>
      <c r="D92" s="392" t="s">
        <v>280</v>
      </c>
      <c r="E92" s="377">
        <v>13001</v>
      </c>
      <c r="F92" s="392" t="s">
        <v>305</v>
      </c>
      <c r="G92" s="377">
        <v>13126</v>
      </c>
      <c r="H92" s="150" t="s">
        <v>706</v>
      </c>
    </row>
    <row r="93" spans="1:8" s="5" customFormat="1" ht="12.75" x14ac:dyDescent="0.2">
      <c r="A93" s="392" t="s">
        <v>278</v>
      </c>
      <c r="B93" s="392" t="s">
        <v>279</v>
      </c>
      <c r="C93" s="390" t="s">
        <v>280</v>
      </c>
      <c r="D93" s="392" t="s">
        <v>280</v>
      </c>
      <c r="E93" s="377">
        <v>13001</v>
      </c>
      <c r="F93" s="392" t="s">
        <v>306</v>
      </c>
      <c r="G93" s="377">
        <v>13127</v>
      </c>
      <c r="H93" s="150" t="s">
        <v>704</v>
      </c>
    </row>
    <row r="94" spans="1:8" s="5" customFormat="1" ht="12.75" x14ac:dyDescent="0.2">
      <c r="A94" s="392" t="s">
        <v>278</v>
      </c>
      <c r="B94" s="392" t="s">
        <v>279</v>
      </c>
      <c r="C94" s="390" t="s">
        <v>280</v>
      </c>
      <c r="D94" s="392" t="s">
        <v>280</v>
      </c>
      <c r="E94" s="377">
        <v>13001</v>
      </c>
      <c r="F94" s="392" t="s">
        <v>307</v>
      </c>
      <c r="G94" s="377">
        <v>13128</v>
      </c>
      <c r="H94" s="150" t="s">
        <v>706</v>
      </c>
    </row>
    <row r="95" spans="1:8" s="5" customFormat="1" ht="12.75" x14ac:dyDescent="0.2">
      <c r="A95" s="392" t="s">
        <v>278</v>
      </c>
      <c r="B95" s="392" t="s">
        <v>279</v>
      </c>
      <c r="C95" s="390" t="s">
        <v>280</v>
      </c>
      <c r="D95" s="392" t="s">
        <v>280</v>
      </c>
      <c r="E95" s="377">
        <v>13001</v>
      </c>
      <c r="F95" s="392" t="s">
        <v>308</v>
      </c>
      <c r="G95" s="377">
        <v>13129</v>
      </c>
      <c r="H95" s="150" t="s">
        <v>704</v>
      </c>
    </row>
    <row r="96" spans="1:8" s="5" customFormat="1" ht="12.75" x14ac:dyDescent="0.2">
      <c r="A96" s="392" t="s">
        <v>278</v>
      </c>
      <c r="B96" s="392" t="s">
        <v>279</v>
      </c>
      <c r="C96" s="390" t="s">
        <v>280</v>
      </c>
      <c r="D96" s="392" t="s">
        <v>280</v>
      </c>
      <c r="E96" s="377">
        <v>13001</v>
      </c>
      <c r="F96" s="392" t="s">
        <v>309</v>
      </c>
      <c r="G96" s="377">
        <v>13130</v>
      </c>
      <c r="H96" s="150" t="s">
        <v>706</v>
      </c>
    </row>
    <row r="97" spans="1:8" s="5" customFormat="1" ht="12.75" x14ac:dyDescent="0.2">
      <c r="A97" s="392" t="s">
        <v>278</v>
      </c>
      <c r="B97" s="392" t="s">
        <v>279</v>
      </c>
      <c r="C97" s="390" t="s">
        <v>280</v>
      </c>
      <c r="D97" s="392" t="s">
        <v>280</v>
      </c>
      <c r="E97" s="377">
        <v>13001</v>
      </c>
      <c r="F97" s="392" t="s">
        <v>310</v>
      </c>
      <c r="G97" s="377">
        <v>13131</v>
      </c>
      <c r="H97" s="150" t="s">
        <v>706</v>
      </c>
    </row>
    <row r="98" spans="1:8" s="5" customFormat="1" ht="12.75" x14ac:dyDescent="0.2">
      <c r="A98" s="392" t="s">
        <v>278</v>
      </c>
      <c r="B98" s="392" t="s">
        <v>279</v>
      </c>
      <c r="C98" s="390" t="s">
        <v>280</v>
      </c>
      <c r="D98" s="392" t="s">
        <v>280</v>
      </c>
      <c r="E98" s="377">
        <v>13001</v>
      </c>
      <c r="F98" s="392" t="s">
        <v>311</v>
      </c>
      <c r="G98" s="377">
        <v>13132</v>
      </c>
      <c r="H98" s="150" t="s">
        <v>704</v>
      </c>
    </row>
    <row r="99" spans="1:8" s="5" customFormat="1" ht="12.75" x14ac:dyDescent="0.2">
      <c r="A99" s="392" t="s">
        <v>278</v>
      </c>
      <c r="B99" s="392" t="s">
        <v>312</v>
      </c>
      <c r="C99" s="390" t="s">
        <v>280</v>
      </c>
      <c r="D99" s="392" t="s">
        <v>280</v>
      </c>
      <c r="E99" s="377">
        <v>13001</v>
      </c>
      <c r="F99" s="392" t="s">
        <v>313</v>
      </c>
      <c r="G99" s="377">
        <v>13201</v>
      </c>
      <c r="H99" s="150" t="s">
        <v>704</v>
      </c>
    </row>
    <row r="100" spans="1:8" s="5" customFormat="1" ht="12.75" x14ac:dyDescent="0.2">
      <c r="A100" s="392" t="s">
        <v>278</v>
      </c>
      <c r="B100" s="392" t="s">
        <v>312</v>
      </c>
      <c r="C100" s="390" t="s">
        <v>280</v>
      </c>
      <c r="D100" s="392" t="s">
        <v>280</v>
      </c>
      <c r="E100" s="377">
        <v>13001</v>
      </c>
      <c r="F100" s="392" t="s">
        <v>314</v>
      </c>
      <c r="G100" s="377">
        <v>13202</v>
      </c>
      <c r="H100" s="150" t="s">
        <v>706</v>
      </c>
    </row>
    <row r="101" spans="1:8" s="5" customFormat="1" ht="12.75" x14ac:dyDescent="0.2">
      <c r="A101" s="392" t="s">
        <v>278</v>
      </c>
      <c r="B101" s="392" t="s">
        <v>312</v>
      </c>
      <c r="C101" s="390" t="s">
        <v>280</v>
      </c>
      <c r="D101" s="392" t="s">
        <v>280</v>
      </c>
      <c r="E101" s="377">
        <v>13001</v>
      </c>
      <c r="F101" s="392" t="s">
        <v>315</v>
      </c>
      <c r="G101" s="377">
        <v>13203</v>
      </c>
      <c r="H101" s="150" t="s">
        <v>706</v>
      </c>
    </row>
    <row r="102" spans="1:8" s="5" customFormat="1" ht="12.75" x14ac:dyDescent="0.2">
      <c r="A102" s="392" t="s">
        <v>278</v>
      </c>
      <c r="B102" s="392" t="s">
        <v>316</v>
      </c>
      <c r="C102" s="390" t="s">
        <v>280</v>
      </c>
      <c r="D102" s="392" t="s">
        <v>280</v>
      </c>
      <c r="E102" s="377">
        <v>13001</v>
      </c>
      <c r="F102" s="392" t="s">
        <v>317</v>
      </c>
      <c r="G102" s="377">
        <v>13301</v>
      </c>
      <c r="H102" s="150" t="s">
        <v>704</v>
      </c>
    </row>
    <row r="103" spans="1:8" s="5" customFormat="1" ht="12.75" x14ac:dyDescent="0.2">
      <c r="A103" s="392" t="s">
        <v>278</v>
      </c>
      <c r="B103" s="392" t="s">
        <v>316</v>
      </c>
      <c r="C103" s="390" t="s">
        <v>280</v>
      </c>
      <c r="D103" s="392" t="s">
        <v>280</v>
      </c>
      <c r="E103" s="377">
        <v>13001</v>
      </c>
      <c r="F103" s="392" t="s">
        <v>318</v>
      </c>
      <c r="G103" s="377">
        <v>13302</v>
      </c>
      <c r="H103" s="150" t="s">
        <v>706</v>
      </c>
    </row>
    <row r="104" spans="1:8" s="5" customFormat="1" ht="12.75" x14ac:dyDescent="0.2">
      <c r="A104" s="392" t="s">
        <v>278</v>
      </c>
      <c r="B104" s="392" t="s">
        <v>316</v>
      </c>
      <c r="C104" s="390" t="s">
        <v>280</v>
      </c>
      <c r="D104" s="392" t="s">
        <v>280</v>
      </c>
      <c r="E104" s="377">
        <v>13001</v>
      </c>
      <c r="F104" s="392" t="s">
        <v>319</v>
      </c>
      <c r="G104" s="377">
        <v>13303</v>
      </c>
      <c r="H104" s="150" t="s">
        <v>706</v>
      </c>
    </row>
    <row r="105" spans="1:8" s="5" customFormat="1" ht="12.75" x14ac:dyDescent="0.2">
      <c r="A105" s="392" t="s">
        <v>278</v>
      </c>
      <c r="B105" s="392" t="s">
        <v>320</v>
      </c>
      <c r="C105" s="390" t="s">
        <v>280</v>
      </c>
      <c r="D105" s="392" t="s">
        <v>280</v>
      </c>
      <c r="E105" s="377">
        <v>13001</v>
      </c>
      <c r="F105" s="392" t="s">
        <v>321</v>
      </c>
      <c r="G105" s="377">
        <v>13401</v>
      </c>
      <c r="H105" s="150" t="s">
        <v>706</v>
      </c>
    </row>
    <row r="106" spans="1:8" s="5" customFormat="1" ht="12.75" x14ac:dyDescent="0.2">
      <c r="A106" s="392" t="s">
        <v>278</v>
      </c>
      <c r="B106" s="392" t="s">
        <v>320</v>
      </c>
      <c r="C106" s="390" t="s">
        <v>280</v>
      </c>
      <c r="D106" s="392" t="s">
        <v>280</v>
      </c>
      <c r="E106" s="377">
        <v>13001</v>
      </c>
      <c r="F106" s="392" t="s">
        <v>322</v>
      </c>
      <c r="G106" s="377">
        <v>13402</v>
      </c>
      <c r="H106" s="150" t="s">
        <v>706</v>
      </c>
    </row>
    <row r="107" spans="1:8" s="5" customFormat="1" ht="12.75" x14ac:dyDescent="0.2">
      <c r="A107" s="392" t="s">
        <v>278</v>
      </c>
      <c r="B107" s="392" t="s">
        <v>320</v>
      </c>
      <c r="C107" s="390" t="s">
        <v>280</v>
      </c>
      <c r="D107" s="392" t="s">
        <v>280</v>
      </c>
      <c r="E107" s="377">
        <v>13001</v>
      </c>
      <c r="F107" s="392" t="s">
        <v>323</v>
      </c>
      <c r="G107" s="377">
        <v>13403</v>
      </c>
      <c r="H107" s="150" t="s">
        <v>706</v>
      </c>
    </row>
    <row r="108" spans="1:8" s="5" customFormat="1" ht="12.75" x14ac:dyDescent="0.2">
      <c r="A108" s="392" t="s">
        <v>278</v>
      </c>
      <c r="B108" s="392" t="s">
        <v>320</v>
      </c>
      <c r="C108" s="390" t="s">
        <v>280</v>
      </c>
      <c r="D108" s="392" t="s">
        <v>280</v>
      </c>
      <c r="E108" s="377">
        <v>13001</v>
      </c>
      <c r="F108" s="392" t="s">
        <v>324</v>
      </c>
      <c r="G108" s="377">
        <v>13404</v>
      </c>
      <c r="H108" s="150" t="s">
        <v>704</v>
      </c>
    </row>
    <row r="109" spans="1:8" s="5" customFormat="1" ht="12.75" x14ac:dyDescent="0.2">
      <c r="A109" s="392" t="s">
        <v>278</v>
      </c>
      <c r="B109" s="392" t="s">
        <v>325</v>
      </c>
      <c r="C109" s="390" t="s">
        <v>181</v>
      </c>
      <c r="D109" s="392" t="s">
        <v>325</v>
      </c>
      <c r="E109" s="377">
        <v>13501</v>
      </c>
      <c r="F109" s="193" t="s">
        <v>325</v>
      </c>
      <c r="G109" s="377">
        <v>13501</v>
      </c>
      <c r="H109" s="150" t="s">
        <v>706</v>
      </c>
    </row>
    <row r="110" spans="1:8" s="5" customFormat="1" ht="12.75" x14ac:dyDescent="0.2">
      <c r="A110" s="392" t="s">
        <v>278</v>
      </c>
      <c r="B110" s="392" t="s">
        <v>326</v>
      </c>
      <c r="C110" s="390" t="s">
        <v>280</v>
      </c>
      <c r="D110" s="392" t="s">
        <v>280</v>
      </c>
      <c r="E110" s="377">
        <v>13001</v>
      </c>
      <c r="F110" s="392" t="s">
        <v>326</v>
      </c>
      <c r="G110" s="377">
        <v>13601</v>
      </c>
      <c r="H110" s="150" t="s">
        <v>704</v>
      </c>
    </row>
    <row r="111" spans="1:8" s="5" customFormat="1" ht="12.75" x14ac:dyDescent="0.2">
      <c r="A111" s="392" t="s">
        <v>278</v>
      </c>
      <c r="B111" s="392" t="s">
        <v>326</v>
      </c>
      <c r="C111" s="390" t="s">
        <v>280</v>
      </c>
      <c r="D111" s="392" t="s">
        <v>280</v>
      </c>
      <c r="E111" s="377">
        <v>13001</v>
      </c>
      <c r="F111" s="392" t="s">
        <v>327</v>
      </c>
      <c r="G111" s="377">
        <v>13602</v>
      </c>
      <c r="H111" s="150" t="s">
        <v>706</v>
      </c>
    </row>
    <row r="112" spans="1:8" s="5" customFormat="1" ht="12.75" x14ac:dyDescent="0.2">
      <c r="A112" s="392" t="s">
        <v>278</v>
      </c>
      <c r="B112" s="392" t="s">
        <v>326</v>
      </c>
      <c r="C112" s="390" t="s">
        <v>280</v>
      </c>
      <c r="D112" s="392" t="s">
        <v>280</v>
      </c>
      <c r="E112" s="377">
        <v>13001</v>
      </c>
      <c r="F112" s="392" t="s">
        <v>328</v>
      </c>
      <c r="G112" s="377">
        <v>13603</v>
      </c>
      <c r="H112" s="150" t="s">
        <v>706</v>
      </c>
    </row>
    <row r="113" spans="1:8" s="5" customFormat="1" ht="12.75" x14ac:dyDescent="0.2">
      <c r="A113" s="392" t="s">
        <v>278</v>
      </c>
      <c r="B113" s="392" t="s">
        <v>326</v>
      </c>
      <c r="C113" s="390" t="s">
        <v>280</v>
      </c>
      <c r="D113" s="392" t="s">
        <v>280</v>
      </c>
      <c r="E113" s="377">
        <v>13001</v>
      </c>
      <c r="F113" s="392" t="s">
        <v>329</v>
      </c>
      <c r="G113" s="377">
        <v>13604</v>
      </c>
      <c r="H113" s="150" t="s">
        <v>706</v>
      </c>
    </row>
    <row r="114" spans="1:8" s="5" customFormat="1" ht="12.75" x14ac:dyDescent="0.2">
      <c r="A114" s="392" t="s">
        <v>278</v>
      </c>
      <c r="B114" s="392" t="s">
        <v>326</v>
      </c>
      <c r="C114" s="390" t="s">
        <v>280</v>
      </c>
      <c r="D114" s="392" t="s">
        <v>280</v>
      </c>
      <c r="E114" s="377">
        <v>13001</v>
      </c>
      <c r="F114" s="392" t="s">
        <v>330</v>
      </c>
      <c r="G114" s="377">
        <v>13605</v>
      </c>
      <c r="H114" s="150" t="s">
        <v>706</v>
      </c>
    </row>
    <row r="115" spans="1:8" s="5" customFormat="1" ht="12.75" x14ac:dyDescent="0.2">
      <c r="A115" s="392" t="s">
        <v>331</v>
      </c>
      <c r="B115" s="392" t="s">
        <v>332</v>
      </c>
      <c r="C115" s="390" t="s">
        <v>181</v>
      </c>
      <c r="D115" s="392" t="s">
        <v>332</v>
      </c>
      <c r="E115" s="377">
        <v>14101</v>
      </c>
      <c r="F115" s="392" t="s">
        <v>332</v>
      </c>
      <c r="G115" s="377">
        <v>14101</v>
      </c>
      <c r="H115" s="150" t="s">
        <v>706</v>
      </c>
    </row>
    <row r="116" spans="1:8" s="5" customFormat="1" ht="12.75" x14ac:dyDescent="0.2">
      <c r="A116" s="392" t="s">
        <v>333</v>
      </c>
      <c r="B116" s="392" t="s">
        <v>334</v>
      </c>
      <c r="C116" s="390" t="s">
        <v>181</v>
      </c>
      <c r="D116" s="392" t="s">
        <v>334</v>
      </c>
      <c r="E116" s="377">
        <v>15101</v>
      </c>
      <c r="F116" s="392" t="s">
        <v>334</v>
      </c>
      <c r="G116" s="377">
        <v>15101</v>
      </c>
      <c r="H116" s="150" t="s">
        <v>704</v>
      </c>
    </row>
    <row r="117" spans="1:8" s="5" customFormat="1" ht="12.75" x14ac:dyDescent="0.2">
      <c r="A117" s="392" t="s">
        <v>335</v>
      </c>
      <c r="B117" s="403" t="s">
        <v>336</v>
      </c>
      <c r="C117" s="390" t="s">
        <v>181</v>
      </c>
      <c r="D117" s="392" t="s">
        <v>337</v>
      </c>
      <c r="E117" s="377">
        <v>16101</v>
      </c>
      <c r="F117" s="392" t="s">
        <v>338</v>
      </c>
      <c r="G117" s="377">
        <v>16101</v>
      </c>
      <c r="H117" s="150" t="s">
        <v>704</v>
      </c>
    </row>
    <row r="118" spans="1:8" s="5" customFormat="1" ht="12.75" x14ac:dyDescent="0.2">
      <c r="A118" s="392" t="s">
        <v>335</v>
      </c>
      <c r="B118" s="403" t="s">
        <v>336</v>
      </c>
      <c r="C118" s="390" t="s">
        <v>181</v>
      </c>
      <c r="D118" s="392" t="s">
        <v>337</v>
      </c>
      <c r="E118" s="377">
        <v>16101</v>
      </c>
      <c r="F118" s="392" t="s">
        <v>339</v>
      </c>
      <c r="G118" s="377">
        <v>16103</v>
      </c>
      <c r="H118" s="150" t="s">
        <v>704</v>
      </c>
    </row>
    <row r="119" spans="1:8" s="5" customFormat="1" ht="12.75" x14ac:dyDescent="0.2">
      <c r="A119" s="392" t="s">
        <v>335</v>
      </c>
      <c r="B119" s="403" t="s">
        <v>340</v>
      </c>
      <c r="C119" s="390" t="s">
        <v>181</v>
      </c>
      <c r="D119" s="387" t="s">
        <v>341</v>
      </c>
      <c r="E119" s="377">
        <v>16301</v>
      </c>
      <c r="F119" s="387" t="s">
        <v>341</v>
      </c>
      <c r="G119" s="377">
        <v>16301</v>
      </c>
      <c r="H119" s="150" t="s">
        <v>704</v>
      </c>
    </row>
  </sheetData>
  <mergeCells count="1">
    <mergeCell ref="B1:H1"/>
  </mergeCells>
  <hyperlinks>
    <hyperlink ref="I1" location="INDICE!A1" display="INDICE" xr:uid="{00000000-0004-0000-5600-000000000000}"/>
    <hyperlink ref="I2" location="Matriz_Estadisticas!A1" display="ESTADÍSTICAS" xr:uid="{00000000-0004-0000-5600-000001000000}"/>
  </hyperlinks>
  <pageMargins left="0.7" right="0.7" top="0.75" bottom="0.75" header="0.3" footer="0.3"/>
  <pageSetup orientation="portrait" horizontalDpi="4294967293" verticalDpi="4294967293" r:id="rId1"/>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700-000000000000}">
  <dimension ref="A1:C37"/>
  <sheetViews>
    <sheetView workbookViewId="0"/>
  </sheetViews>
  <sheetFormatPr baseColWidth="10" defaultColWidth="11.42578125" defaultRowHeight="15" x14ac:dyDescent="0.25"/>
  <cols>
    <col min="1" max="1" width="44.42578125" style="657" bestFit="1" customWidth="1"/>
    <col min="2" max="2" width="100.7109375" style="34" customWidth="1"/>
    <col min="3" max="3" width="7" style="34" bestFit="1" customWidth="1"/>
    <col min="4" max="16384" width="11.42578125" style="34"/>
  </cols>
  <sheetData>
    <row r="1" spans="1:3" x14ac:dyDescent="0.25">
      <c r="A1" s="679" t="s">
        <v>401</v>
      </c>
      <c r="B1" s="679" t="s">
        <v>402</v>
      </c>
      <c r="C1" s="57" t="s">
        <v>144</v>
      </c>
    </row>
    <row r="2" spans="1:3" s="27" customFormat="1" ht="15" customHeight="1" x14ac:dyDescent="0.2">
      <c r="A2" s="415" t="s">
        <v>8</v>
      </c>
      <c r="B2" s="330" t="s">
        <v>108</v>
      </c>
    </row>
    <row r="3" spans="1:3" s="27" customFormat="1" ht="15" customHeight="1" x14ac:dyDescent="0.2">
      <c r="A3" s="415" t="s">
        <v>6</v>
      </c>
      <c r="B3" s="330" t="s">
        <v>100</v>
      </c>
    </row>
    <row r="4" spans="1:3" s="27" customFormat="1" ht="15" customHeight="1" x14ac:dyDescent="0.2">
      <c r="A4" s="415" t="s">
        <v>370</v>
      </c>
      <c r="B4" s="330" t="s">
        <v>107</v>
      </c>
    </row>
    <row r="5" spans="1:3" s="27" customFormat="1" ht="15" customHeight="1" x14ac:dyDescent="0.2">
      <c r="A5" s="415" t="s">
        <v>11</v>
      </c>
      <c r="B5" s="330" t="s">
        <v>1292</v>
      </c>
    </row>
    <row r="6" spans="1:3" s="27" customFormat="1" ht="15" customHeight="1" x14ac:dyDescent="0.2">
      <c r="A6" s="415" t="s">
        <v>145</v>
      </c>
      <c r="B6" s="330" t="s">
        <v>451</v>
      </c>
    </row>
    <row r="7" spans="1:3" s="27" customFormat="1" ht="15" customHeight="1" x14ac:dyDescent="0.2">
      <c r="A7" s="415" t="s">
        <v>9</v>
      </c>
      <c r="B7" s="330" t="s">
        <v>405</v>
      </c>
    </row>
    <row r="8" spans="1:3" s="27" customFormat="1" ht="15" customHeight="1" x14ac:dyDescent="0.2">
      <c r="A8" s="415" t="s">
        <v>371</v>
      </c>
      <c r="B8" s="251">
        <v>2018</v>
      </c>
    </row>
    <row r="9" spans="1:3" s="27" customFormat="1" ht="15" customHeight="1" x14ac:dyDescent="0.2">
      <c r="A9" s="415" t="s">
        <v>372</v>
      </c>
      <c r="B9" s="330" t="s">
        <v>453</v>
      </c>
    </row>
    <row r="10" spans="1:3" s="27" customFormat="1" ht="89.25" x14ac:dyDescent="0.2">
      <c r="A10" s="209" t="s">
        <v>373</v>
      </c>
      <c r="B10" s="232" t="s">
        <v>1293</v>
      </c>
    </row>
    <row r="11" spans="1:3" s="27" customFormat="1" ht="15" customHeight="1" x14ac:dyDescent="0.2">
      <c r="A11" s="415" t="s">
        <v>374</v>
      </c>
      <c r="B11" s="330" t="s">
        <v>408</v>
      </c>
    </row>
    <row r="12" spans="1:3" s="27" customFormat="1" ht="15" customHeight="1" x14ac:dyDescent="0.2">
      <c r="A12" s="415" t="s">
        <v>375</v>
      </c>
      <c r="B12" s="330" t="s">
        <v>527</v>
      </c>
    </row>
    <row r="13" spans="1:3" s="27" customFormat="1" ht="15" customHeight="1" x14ac:dyDescent="0.2">
      <c r="A13" s="415" t="s">
        <v>376</v>
      </c>
      <c r="B13" s="330" t="s">
        <v>1294</v>
      </c>
    </row>
    <row r="14" spans="1:3" s="27" customFormat="1" ht="15" customHeight="1" x14ac:dyDescent="0.2">
      <c r="A14" s="415" t="s">
        <v>146</v>
      </c>
      <c r="B14" s="330" t="s">
        <v>458</v>
      </c>
    </row>
    <row r="15" spans="1:3" s="27" customFormat="1" ht="15" customHeight="1" x14ac:dyDescent="0.2">
      <c r="A15" s="415" t="s">
        <v>377</v>
      </c>
      <c r="B15" s="408">
        <v>43306</v>
      </c>
    </row>
    <row r="16" spans="1:3" s="27" customFormat="1" ht="15" customHeight="1" x14ac:dyDescent="0.2">
      <c r="A16" s="415" t="s">
        <v>378</v>
      </c>
      <c r="B16" s="408">
        <v>43671</v>
      </c>
    </row>
    <row r="17" spans="1:2" s="27" customFormat="1" ht="15" customHeight="1" x14ac:dyDescent="0.2">
      <c r="A17" s="415" t="s">
        <v>379</v>
      </c>
      <c r="B17" s="330" t="s">
        <v>1295</v>
      </c>
    </row>
    <row r="18" spans="1:2" s="27" customFormat="1" ht="15" customHeight="1" x14ac:dyDescent="0.2">
      <c r="A18" s="415" t="s">
        <v>380</v>
      </c>
      <c r="B18" s="330" t="s">
        <v>1296</v>
      </c>
    </row>
    <row r="19" spans="1:2" s="27" customFormat="1" ht="15" customHeight="1" x14ac:dyDescent="0.2">
      <c r="A19" s="415" t="s">
        <v>381</v>
      </c>
      <c r="B19" s="330" t="s">
        <v>1001</v>
      </c>
    </row>
    <row r="20" spans="1:2" s="27" customFormat="1" ht="15" customHeight="1" x14ac:dyDescent="0.2">
      <c r="A20" s="415" t="s">
        <v>382</v>
      </c>
      <c r="B20" s="330" t="s">
        <v>462</v>
      </c>
    </row>
    <row r="21" spans="1:2" s="27" customFormat="1" ht="15" customHeight="1" x14ac:dyDescent="0.2">
      <c r="A21" s="415" t="s">
        <v>385</v>
      </c>
      <c r="B21" s="330" t="s">
        <v>1297</v>
      </c>
    </row>
    <row r="22" spans="1:2" s="27" customFormat="1" ht="15" customHeight="1" x14ac:dyDescent="0.2">
      <c r="A22" s="415" t="s">
        <v>386</v>
      </c>
      <c r="B22" s="428" t="s">
        <v>1298</v>
      </c>
    </row>
    <row r="23" spans="1:2" s="27" customFormat="1" ht="15" customHeight="1" x14ac:dyDescent="0.2">
      <c r="A23" s="415" t="s">
        <v>418</v>
      </c>
      <c r="B23" s="612" t="s">
        <v>1299</v>
      </c>
    </row>
    <row r="24" spans="1:2" s="27" customFormat="1" ht="38.25" x14ac:dyDescent="0.2">
      <c r="A24" s="415" t="s">
        <v>387</v>
      </c>
      <c r="B24" s="329" t="s">
        <v>1300</v>
      </c>
    </row>
    <row r="25" spans="1:2" s="27" customFormat="1" ht="15" customHeight="1" x14ac:dyDescent="0.2">
      <c r="A25" s="415" t="s">
        <v>388</v>
      </c>
      <c r="B25" s="428" t="s">
        <v>453</v>
      </c>
    </row>
    <row r="26" spans="1:2" s="27" customFormat="1" ht="15" customHeight="1" x14ac:dyDescent="0.2">
      <c r="A26" s="415" t="s">
        <v>389</v>
      </c>
      <c r="B26" s="372" t="s">
        <v>663</v>
      </c>
    </row>
    <row r="27" spans="1:2" s="27" customFormat="1" ht="15" customHeight="1" x14ac:dyDescent="0.2">
      <c r="A27" s="415" t="s">
        <v>390</v>
      </c>
      <c r="B27" s="428" t="s">
        <v>417</v>
      </c>
    </row>
    <row r="28" spans="1:2" s="27" customFormat="1" ht="15" customHeight="1" x14ac:dyDescent="0.2">
      <c r="A28" s="415" t="s">
        <v>422</v>
      </c>
      <c r="B28" s="639" t="s">
        <v>1301</v>
      </c>
    </row>
    <row r="29" spans="1:2" s="27" customFormat="1" ht="15" customHeight="1" x14ac:dyDescent="0.2">
      <c r="A29" s="415" t="s">
        <v>391</v>
      </c>
      <c r="B29" s="230">
        <v>2017</v>
      </c>
    </row>
    <row r="30" spans="1:2" s="27" customFormat="1" ht="15" customHeight="1" x14ac:dyDescent="0.2">
      <c r="A30" s="415" t="s">
        <v>392</v>
      </c>
      <c r="B30" s="233" t="s">
        <v>453</v>
      </c>
    </row>
    <row r="31" spans="1:2" s="27" customFormat="1" ht="15" customHeight="1" x14ac:dyDescent="0.2">
      <c r="A31" s="415" t="s">
        <v>393</v>
      </c>
      <c r="B31" s="210"/>
    </row>
    <row r="32" spans="1:2" s="27" customFormat="1" ht="15" customHeight="1" x14ac:dyDescent="0.2">
      <c r="A32" s="415" t="s">
        <v>394</v>
      </c>
      <c r="B32" s="210"/>
    </row>
    <row r="33" spans="1:2" s="27" customFormat="1" ht="15" customHeight="1" x14ac:dyDescent="0.2">
      <c r="A33" s="415" t="s">
        <v>423</v>
      </c>
      <c r="B33" s="210"/>
    </row>
    <row r="34" spans="1:2" s="27" customFormat="1" ht="15" customHeight="1" x14ac:dyDescent="0.2">
      <c r="A34" s="415" t="s">
        <v>395</v>
      </c>
      <c r="B34" s="210"/>
    </row>
    <row r="35" spans="1:2" s="27" customFormat="1" ht="15" customHeight="1" x14ac:dyDescent="0.2">
      <c r="A35" s="415" t="s">
        <v>396</v>
      </c>
      <c r="B35" s="210"/>
    </row>
    <row r="36" spans="1:2" s="27" customFormat="1" ht="51" x14ac:dyDescent="0.2">
      <c r="A36" s="415" t="s">
        <v>383</v>
      </c>
      <c r="B36" s="229" t="s">
        <v>1302</v>
      </c>
    </row>
    <row r="37" spans="1:2" s="27" customFormat="1" ht="15" customHeight="1" x14ac:dyDescent="0.2">
      <c r="A37" s="415" t="s">
        <v>384</v>
      </c>
      <c r="B37" s="410" t="s">
        <v>468</v>
      </c>
    </row>
  </sheetData>
  <hyperlinks>
    <hyperlink ref="C1" location="INDICE!A1" display="INDICE" xr:uid="{00000000-0004-0000-5700-000000000000}"/>
  </hyperlinks>
  <pageMargins left="0.7" right="0.7" top="0.75" bottom="0.75" header="0.3" footer="0.3"/>
  <pageSetup orientation="portrait" horizontalDpi="4294967293" verticalDpi="4294967293" r:id="rId1"/>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800-000000000000}">
  <dimension ref="A1:K119"/>
  <sheetViews>
    <sheetView workbookViewId="0"/>
  </sheetViews>
  <sheetFormatPr baseColWidth="10" defaultColWidth="17" defaultRowHeight="15" x14ac:dyDescent="0.25"/>
  <cols>
    <col min="1" max="1" width="17.28515625" bestFit="1" customWidth="1"/>
    <col min="2" max="2" width="22.140625" style="402" bestFit="1" customWidth="1"/>
    <col min="3" max="3" width="16.140625" style="402" bestFit="1" customWidth="1"/>
    <col min="4" max="4" width="38.5703125" bestFit="1" customWidth="1"/>
    <col min="5" max="5" width="11.5703125" bestFit="1" customWidth="1"/>
    <col min="6" max="6" width="19" bestFit="1" customWidth="1"/>
    <col min="7" max="7" width="6" bestFit="1" customWidth="1"/>
    <col min="8" max="8" width="20.85546875" bestFit="1" customWidth="1"/>
    <col min="9" max="9" width="24.5703125" style="2" bestFit="1" customWidth="1"/>
    <col min="10" max="10" width="54.7109375" style="236" customWidth="1"/>
    <col min="11" max="11" width="13.140625" bestFit="1" customWidth="1"/>
  </cols>
  <sheetData>
    <row r="1" spans="1:11" x14ac:dyDescent="0.25">
      <c r="A1" s="124" t="s">
        <v>108</v>
      </c>
      <c r="B1" s="730" t="s">
        <v>1292</v>
      </c>
      <c r="C1" s="730"/>
      <c r="D1" s="730"/>
      <c r="E1" s="730"/>
      <c r="F1" s="730"/>
      <c r="G1" s="730"/>
      <c r="H1" s="730"/>
      <c r="I1" s="730"/>
      <c r="J1" s="730"/>
      <c r="K1" s="6" t="s">
        <v>144</v>
      </c>
    </row>
    <row r="2" spans="1:11" ht="30" x14ac:dyDescent="0.25">
      <c r="A2" s="649" t="s">
        <v>174</v>
      </c>
      <c r="B2" s="649" t="s">
        <v>175</v>
      </c>
      <c r="C2" s="649" t="s">
        <v>176</v>
      </c>
      <c r="D2" s="649" t="s">
        <v>177</v>
      </c>
      <c r="E2" s="649" t="s">
        <v>178</v>
      </c>
      <c r="F2" s="649" t="s">
        <v>14</v>
      </c>
      <c r="G2" s="649" t="s">
        <v>470</v>
      </c>
      <c r="H2" s="649" t="s">
        <v>1303</v>
      </c>
      <c r="I2" s="522" t="s">
        <v>1304</v>
      </c>
      <c r="J2" s="523" t="s">
        <v>1305</v>
      </c>
      <c r="K2" s="6" t="s">
        <v>432</v>
      </c>
    </row>
    <row r="3" spans="1:11" s="5" customFormat="1" ht="12.75" x14ac:dyDescent="0.2">
      <c r="A3" s="392" t="s">
        <v>179</v>
      </c>
      <c r="B3" s="392" t="s">
        <v>180</v>
      </c>
      <c r="C3" s="390" t="s">
        <v>181</v>
      </c>
      <c r="D3" s="392" t="s">
        <v>182</v>
      </c>
      <c r="E3" s="377">
        <v>1001</v>
      </c>
      <c r="F3" s="392" t="s">
        <v>180</v>
      </c>
      <c r="G3" s="377">
        <v>1101</v>
      </c>
      <c r="H3" s="231">
        <v>189065</v>
      </c>
      <c r="I3" s="234">
        <v>56279</v>
      </c>
      <c r="J3" s="235">
        <v>29.77</v>
      </c>
    </row>
    <row r="4" spans="1:11" s="5" customFormat="1" ht="12.75" x14ac:dyDescent="0.2">
      <c r="A4" s="392" t="s">
        <v>179</v>
      </c>
      <c r="B4" s="392" t="s">
        <v>180</v>
      </c>
      <c r="C4" s="390" t="s">
        <v>181</v>
      </c>
      <c r="D4" s="392" t="s">
        <v>182</v>
      </c>
      <c r="E4" s="377">
        <v>1001</v>
      </c>
      <c r="F4" s="392" t="s">
        <v>183</v>
      </c>
      <c r="G4" s="377">
        <v>1107</v>
      </c>
      <c r="H4" s="231">
        <v>105884</v>
      </c>
      <c r="I4" s="524" t="s">
        <v>1306</v>
      </c>
      <c r="J4" s="525" t="s">
        <v>1306</v>
      </c>
    </row>
    <row r="5" spans="1:11" s="5" customFormat="1" ht="12.75" x14ac:dyDescent="0.2">
      <c r="A5" s="392" t="s">
        <v>184</v>
      </c>
      <c r="B5" s="392" t="s">
        <v>184</v>
      </c>
      <c r="C5" s="390" t="s">
        <v>181</v>
      </c>
      <c r="D5" s="392" t="s">
        <v>184</v>
      </c>
      <c r="E5" s="377">
        <v>2101</v>
      </c>
      <c r="F5" s="392" t="s">
        <v>184</v>
      </c>
      <c r="G5" s="377">
        <v>2101</v>
      </c>
      <c r="H5" s="231">
        <v>354104</v>
      </c>
      <c r="I5" s="234">
        <v>6127</v>
      </c>
      <c r="J5" s="235">
        <v>1.73</v>
      </c>
    </row>
    <row r="6" spans="1:11" s="5" customFormat="1" ht="12.75" x14ac:dyDescent="0.2">
      <c r="A6" s="392" t="s">
        <v>184</v>
      </c>
      <c r="B6" s="392" t="s">
        <v>185</v>
      </c>
      <c r="C6" s="390" t="s">
        <v>181</v>
      </c>
      <c r="D6" s="392" t="s">
        <v>186</v>
      </c>
      <c r="E6" s="377">
        <v>2201</v>
      </c>
      <c r="F6" s="392" t="s">
        <v>186</v>
      </c>
      <c r="G6" s="377">
        <v>2201</v>
      </c>
      <c r="H6" s="231">
        <v>158487</v>
      </c>
      <c r="I6" s="524" t="s">
        <v>1306</v>
      </c>
      <c r="J6" s="525" t="s">
        <v>1306</v>
      </c>
    </row>
    <row r="7" spans="1:11" s="5" customFormat="1" ht="12.75" x14ac:dyDescent="0.2">
      <c r="A7" s="392" t="s">
        <v>187</v>
      </c>
      <c r="B7" s="392" t="s">
        <v>188</v>
      </c>
      <c r="C7" s="390" t="s">
        <v>181</v>
      </c>
      <c r="D7" s="392" t="s">
        <v>189</v>
      </c>
      <c r="E7" s="377">
        <v>3001</v>
      </c>
      <c r="F7" s="392" t="s">
        <v>188</v>
      </c>
      <c r="G7" s="377">
        <v>3101</v>
      </c>
      <c r="H7" s="231">
        <v>150962</v>
      </c>
      <c r="I7" s="524" t="s">
        <v>1306</v>
      </c>
      <c r="J7" s="525" t="s">
        <v>1306</v>
      </c>
    </row>
    <row r="8" spans="1:11" s="5" customFormat="1" ht="12.75" x14ac:dyDescent="0.2">
      <c r="A8" s="392" t="s">
        <v>187</v>
      </c>
      <c r="B8" s="392" t="s">
        <v>188</v>
      </c>
      <c r="C8" s="390" t="s">
        <v>181</v>
      </c>
      <c r="D8" s="392" t="s">
        <v>189</v>
      </c>
      <c r="E8" s="377">
        <v>3001</v>
      </c>
      <c r="F8" s="392" t="s">
        <v>190</v>
      </c>
      <c r="G8" s="377">
        <v>3103</v>
      </c>
      <c r="H8" s="231">
        <v>9935</v>
      </c>
      <c r="I8" s="524" t="s">
        <v>1306</v>
      </c>
      <c r="J8" s="525" t="s">
        <v>1306</v>
      </c>
    </row>
    <row r="9" spans="1:11" s="5" customFormat="1" ht="12.75" x14ac:dyDescent="0.2">
      <c r="A9" s="392" t="s">
        <v>187</v>
      </c>
      <c r="B9" s="387" t="s">
        <v>191</v>
      </c>
      <c r="C9" s="390" t="s">
        <v>181</v>
      </c>
      <c r="D9" s="387" t="s">
        <v>192</v>
      </c>
      <c r="E9" s="377">
        <v>3301</v>
      </c>
      <c r="F9" s="387" t="s">
        <v>192</v>
      </c>
      <c r="G9" s="377">
        <v>3301</v>
      </c>
      <c r="H9" s="231">
        <v>46019</v>
      </c>
      <c r="I9" s="524" t="s">
        <v>1306</v>
      </c>
      <c r="J9" s="525" t="s">
        <v>1306</v>
      </c>
    </row>
    <row r="10" spans="1:11" s="5" customFormat="1" ht="12.75" x14ac:dyDescent="0.2">
      <c r="A10" s="392" t="s">
        <v>193</v>
      </c>
      <c r="B10" s="392" t="s">
        <v>194</v>
      </c>
      <c r="C10" s="390" t="s">
        <v>181</v>
      </c>
      <c r="D10" s="392" t="s">
        <v>195</v>
      </c>
      <c r="E10" s="377">
        <v>4001</v>
      </c>
      <c r="F10" s="392" t="s">
        <v>196</v>
      </c>
      <c r="G10" s="377">
        <v>4101</v>
      </c>
      <c r="H10" s="231">
        <v>200640</v>
      </c>
      <c r="I10" s="234">
        <v>18088</v>
      </c>
      <c r="J10" s="235">
        <v>9.02</v>
      </c>
    </row>
    <row r="11" spans="1:11" s="5" customFormat="1" ht="12.75" x14ac:dyDescent="0.2">
      <c r="A11" s="392" t="s">
        <v>193</v>
      </c>
      <c r="B11" s="392" t="s">
        <v>194</v>
      </c>
      <c r="C11" s="390" t="s">
        <v>181</v>
      </c>
      <c r="D11" s="392" t="s">
        <v>195</v>
      </c>
      <c r="E11" s="377">
        <v>4001</v>
      </c>
      <c r="F11" s="392" t="s">
        <v>193</v>
      </c>
      <c r="G11" s="377">
        <v>4102</v>
      </c>
      <c r="H11" s="231">
        <v>214550</v>
      </c>
      <c r="I11" s="234">
        <v>5871</v>
      </c>
      <c r="J11" s="235">
        <v>2.74</v>
      </c>
    </row>
    <row r="12" spans="1:11" s="5" customFormat="1" ht="12.75" x14ac:dyDescent="0.2">
      <c r="A12" s="392" t="s">
        <v>193</v>
      </c>
      <c r="B12" s="392" t="s">
        <v>197</v>
      </c>
      <c r="C12" s="390" t="s">
        <v>181</v>
      </c>
      <c r="D12" s="392" t="s">
        <v>198</v>
      </c>
      <c r="E12" s="377">
        <v>4301</v>
      </c>
      <c r="F12" s="193" t="s">
        <v>198</v>
      </c>
      <c r="G12" s="377">
        <v>4301</v>
      </c>
      <c r="H12" s="231">
        <v>87539</v>
      </c>
      <c r="I12" s="524" t="s">
        <v>1306</v>
      </c>
      <c r="J12" s="525" t="s">
        <v>1306</v>
      </c>
    </row>
    <row r="13" spans="1:11" s="5" customFormat="1" ht="12.75" x14ac:dyDescent="0.2">
      <c r="A13" s="392" t="s">
        <v>199</v>
      </c>
      <c r="B13" s="392" t="s">
        <v>199</v>
      </c>
      <c r="C13" s="390" t="s">
        <v>200</v>
      </c>
      <c r="D13" s="392" t="s">
        <v>200</v>
      </c>
      <c r="E13" s="377">
        <v>5001</v>
      </c>
      <c r="F13" s="392" t="s">
        <v>199</v>
      </c>
      <c r="G13" s="377">
        <v>5101</v>
      </c>
      <c r="H13" s="231">
        <v>295918</v>
      </c>
      <c r="I13" s="234">
        <v>4437</v>
      </c>
      <c r="J13" s="235">
        <v>1.5</v>
      </c>
    </row>
    <row r="14" spans="1:11" s="5" customFormat="1" ht="12.75" x14ac:dyDescent="0.2">
      <c r="A14" s="392" t="s">
        <v>199</v>
      </c>
      <c r="B14" s="392" t="s">
        <v>199</v>
      </c>
      <c r="C14" s="390" t="s">
        <v>200</v>
      </c>
      <c r="D14" s="392" t="s">
        <v>200</v>
      </c>
      <c r="E14" s="377">
        <v>5001</v>
      </c>
      <c r="F14" s="392" t="s">
        <v>201</v>
      </c>
      <c r="G14" s="377">
        <v>5102</v>
      </c>
      <c r="H14" s="231">
        <v>18002</v>
      </c>
      <c r="I14" s="524" t="s">
        <v>1306</v>
      </c>
      <c r="J14" s="525" t="s">
        <v>1306</v>
      </c>
    </row>
    <row r="15" spans="1:11" s="5" customFormat="1" ht="12.75" x14ac:dyDescent="0.2">
      <c r="A15" s="392" t="s">
        <v>199</v>
      </c>
      <c r="B15" s="392" t="s">
        <v>199</v>
      </c>
      <c r="C15" s="390" t="s">
        <v>200</v>
      </c>
      <c r="D15" s="392" t="s">
        <v>200</v>
      </c>
      <c r="E15" s="377">
        <v>5001</v>
      </c>
      <c r="F15" s="392" t="s">
        <v>202</v>
      </c>
      <c r="G15" s="377">
        <v>5103</v>
      </c>
      <c r="H15" s="231">
        <v>39409</v>
      </c>
      <c r="I15" s="234">
        <v>555</v>
      </c>
      <c r="J15" s="235">
        <v>1.41</v>
      </c>
    </row>
    <row r="16" spans="1:11" s="5" customFormat="1" ht="12.75" x14ac:dyDescent="0.2">
      <c r="A16" s="392" t="s">
        <v>199</v>
      </c>
      <c r="B16" s="392" t="s">
        <v>199</v>
      </c>
      <c r="C16" s="390" t="s">
        <v>200</v>
      </c>
      <c r="D16" s="392" t="s">
        <v>200</v>
      </c>
      <c r="E16" s="377">
        <v>5001</v>
      </c>
      <c r="F16" s="392" t="s">
        <v>203</v>
      </c>
      <c r="G16" s="377">
        <v>5105</v>
      </c>
      <c r="H16" s="231">
        <v>15859</v>
      </c>
      <c r="I16" s="234">
        <v>948</v>
      </c>
      <c r="J16" s="235">
        <v>5.98</v>
      </c>
    </row>
    <row r="17" spans="1:10" s="5" customFormat="1" ht="12.75" x14ac:dyDescent="0.2">
      <c r="A17" s="392" t="s">
        <v>199</v>
      </c>
      <c r="B17" s="392" t="s">
        <v>199</v>
      </c>
      <c r="C17" s="390" t="s">
        <v>200</v>
      </c>
      <c r="D17" s="392" t="s">
        <v>200</v>
      </c>
      <c r="E17" s="377">
        <v>5001</v>
      </c>
      <c r="F17" s="392" t="s">
        <v>204</v>
      </c>
      <c r="G17" s="377">
        <v>5107</v>
      </c>
      <c r="H17" s="231">
        <v>26884</v>
      </c>
      <c r="I17" s="234">
        <v>1753</v>
      </c>
      <c r="J17" s="235">
        <v>6.52</v>
      </c>
    </row>
    <row r="18" spans="1:10" s="5" customFormat="1" ht="12.75" x14ac:dyDescent="0.2">
      <c r="A18" s="392" t="s">
        <v>199</v>
      </c>
      <c r="B18" s="392" t="s">
        <v>199</v>
      </c>
      <c r="C18" s="390" t="s">
        <v>200</v>
      </c>
      <c r="D18" s="392" t="s">
        <v>200</v>
      </c>
      <c r="E18" s="377">
        <v>5001</v>
      </c>
      <c r="F18" s="392" t="s">
        <v>205</v>
      </c>
      <c r="G18" s="377">
        <v>5109</v>
      </c>
      <c r="H18" s="231">
        <v>334248</v>
      </c>
      <c r="I18" s="234">
        <v>35097</v>
      </c>
      <c r="J18" s="235">
        <v>10.5</v>
      </c>
    </row>
    <row r="19" spans="1:10" s="5" customFormat="1" ht="12.75" x14ac:dyDescent="0.2">
      <c r="A19" s="392" t="s">
        <v>199</v>
      </c>
      <c r="B19" s="387" t="s">
        <v>206</v>
      </c>
      <c r="C19" s="390" t="s">
        <v>181</v>
      </c>
      <c r="D19" s="387" t="s">
        <v>207</v>
      </c>
      <c r="E19" s="377">
        <v>5301</v>
      </c>
      <c r="F19" s="194" t="s">
        <v>206</v>
      </c>
      <c r="G19" s="377">
        <v>5301</v>
      </c>
      <c r="H19" s="231">
        <v>61017</v>
      </c>
      <c r="I19" s="524" t="s">
        <v>1306</v>
      </c>
      <c r="J19" s="525" t="s">
        <v>1306</v>
      </c>
    </row>
    <row r="20" spans="1:10" s="5" customFormat="1" ht="12.75" x14ac:dyDescent="0.2">
      <c r="A20" s="392" t="s">
        <v>199</v>
      </c>
      <c r="B20" s="387" t="s">
        <v>206</v>
      </c>
      <c r="C20" s="390" t="s">
        <v>181</v>
      </c>
      <c r="D20" s="387" t="s">
        <v>207</v>
      </c>
      <c r="E20" s="377">
        <v>5301</v>
      </c>
      <c r="F20" s="194" t="s">
        <v>208</v>
      </c>
      <c r="G20" s="377">
        <v>5304</v>
      </c>
      <c r="H20" s="231">
        <v>11372</v>
      </c>
      <c r="I20" s="524" t="s">
        <v>1306</v>
      </c>
      <c r="J20" s="525" t="s">
        <v>1306</v>
      </c>
    </row>
    <row r="21" spans="1:10" s="5" customFormat="1" ht="12.75" x14ac:dyDescent="0.2">
      <c r="A21" s="392" t="s">
        <v>199</v>
      </c>
      <c r="B21" s="387" t="s">
        <v>209</v>
      </c>
      <c r="C21" s="390" t="s">
        <v>181</v>
      </c>
      <c r="D21" s="387" t="s">
        <v>210</v>
      </c>
      <c r="E21" s="377">
        <v>5501</v>
      </c>
      <c r="F21" s="194" t="s">
        <v>209</v>
      </c>
      <c r="G21" s="377">
        <v>5501</v>
      </c>
      <c r="H21" s="231">
        <v>78331</v>
      </c>
      <c r="I21" s="524" t="s">
        <v>1306</v>
      </c>
      <c r="J21" s="525" t="s">
        <v>1306</v>
      </c>
    </row>
    <row r="22" spans="1:10" s="5" customFormat="1" ht="12.75" x14ac:dyDescent="0.2">
      <c r="A22" s="392" t="s">
        <v>199</v>
      </c>
      <c r="B22" s="387" t="s">
        <v>209</v>
      </c>
      <c r="C22" s="390" t="s">
        <v>181</v>
      </c>
      <c r="D22" s="387" t="s">
        <v>210</v>
      </c>
      <c r="E22" s="377">
        <v>5501</v>
      </c>
      <c r="F22" s="194" t="s">
        <v>211</v>
      </c>
      <c r="G22" s="377">
        <v>5502</v>
      </c>
      <c r="H22" s="231">
        <v>48668</v>
      </c>
      <c r="I22" s="524" t="s">
        <v>1306</v>
      </c>
      <c r="J22" s="525" t="s">
        <v>1306</v>
      </c>
    </row>
    <row r="23" spans="1:10" s="5" customFormat="1" ht="12.75" x14ac:dyDescent="0.2">
      <c r="A23" s="392" t="s">
        <v>199</v>
      </c>
      <c r="B23" s="387" t="s">
        <v>209</v>
      </c>
      <c r="C23" s="390" t="s">
        <v>181</v>
      </c>
      <c r="D23" s="387" t="s">
        <v>210</v>
      </c>
      <c r="E23" s="377">
        <v>5501</v>
      </c>
      <c r="F23" s="194" t="s">
        <v>212</v>
      </c>
      <c r="G23" s="377">
        <v>5503</v>
      </c>
      <c r="H23" s="231">
        <v>11735</v>
      </c>
      <c r="I23" s="524" t="s">
        <v>1306</v>
      </c>
      <c r="J23" s="525" t="s">
        <v>1306</v>
      </c>
    </row>
    <row r="24" spans="1:10" s="5" customFormat="1" ht="12.75" x14ac:dyDescent="0.2">
      <c r="A24" s="392" t="s">
        <v>199</v>
      </c>
      <c r="B24" s="387" t="s">
        <v>209</v>
      </c>
      <c r="C24" s="390" t="s">
        <v>181</v>
      </c>
      <c r="D24" s="387" t="s">
        <v>210</v>
      </c>
      <c r="E24" s="377">
        <v>5501</v>
      </c>
      <c r="F24" s="194" t="s">
        <v>213</v>
      </c>
      <c r="G24" s="377">
        <v>5504</v>
      </c>
      <c r="H24" s="231">
        <v>19452</v>
      </c>
      <c r="I24" s="524" t="s">
        <v>1306</v>
      </c>
      <c r="J24" s="525" t="s">
        <v>1306</v>
      </c>
    </row>
    <row r="25" spans="1:10" s="5" customFormat="1" ht="12.75" x14ac:dyDescent="0.2">
      <c r="A25" s="392" t="s">
        <v>199</v>
      </c>
      <c r="B25" s="392" t="s">
        <v>214</v>
      </c>
      <c r="C25" s="390" t="s">
        <v>181</v>
      </c>
      <c r="D25" s="392" t="s">
        <v>215</v>
      </c>
      <c r="E25" s="377">
        <v>5601</v>
      </c>
      <c r="F25" s="193" t="s">
        <v>214</v>
      </c>
      <c r="G25" s="377">
        <v>5601</v>
      </c>
      <c r="H25" s="231">
        <v>86569</v>
      </c>
      <c r="I25" s="234">
        <v>2975</v>
      </c>
      <c r="J25" s="235">
        <v>3.44</v>
      </c>
    </row>
    <row r="26" spans="1:10" s="5" customFormat="1" ht="12.75" x14ac:dyDescent="0.2">
      <c r="A26" s="392" t="s">
        <v>199</v>
      </c>
      <c r="B26" s="392" t="s">
        <v>214</v>
      </c>
      <c r="C26" s="390" t="s">
        <v>181</v>
      </c>
      <c r="D26" s="392" t="s">
        <v>215</v>
      </c>
      <c r="E26" s="377">
        <v>5601</v>
      </c>
      <c r="F26" s="193" t="s">
        <v>216</v>
      </c>
      <c r="G26" s="377">
        <v>5603</v>
      </c>
      <c r="H26" s="231">
        <v>20846</v>
      </c>
      <c r="I26" s="234">
        <v>3308</v>
      </c>
      <c r="J26" s="235">
        <v>15.87</v>
      </c>
    </row>
    <row r="27" spans="1:10" s="5" customFormat="1" ht="12.75" x14ac:dyDescent="0.2">
      <c r="A27" s="392" t="s">
        <v>199</v>
      </c>
      <c r="B27" s="392" t="s">
        <v>214</v>
      </c>
      <c r="C27" s="390" t="s">
        <v>181</v>
      </c>
      <c r="D27" s="392" t="s">
        <v>215</v>
      </c>
      <c r="E27" s="377">
        <v>5601</v>
      </c>
      <c r="F27" s="193" t="s">
        <v>217</v>
      </c>
      <c r="G27" s="377">
        <v>5606</v>
      </c>
      <c r="H27" s="231">
        <v>6216</v>
      </c>
      <c r="I27" s="524" t="s">
        <v>510</v>
      </c>
      <c r="J27" s="525" t="s">
        <v>510</v>
      </c>
    </row>
    <row r="28" spans="1:10" s="5" customFormat="1" ht="12.75" x14ac:dyDescent="0.2">
      <c r="A28" s="392" t="s">
        <v>199</v>
      </c>
      <c r="B28" s="387" t="s">
        <v>218</v>
      </c>
      <c r="C28" s="390" t="s">
        <v>181</v>
      </c>
      <c r="D28" s="387" t="s">
        <v>219</v>
      </c>
      <c r="E28" s="377">
        <v>5701</v>
      </c>
      <c r="F28" s="194" t="s">
        <v>219</v>
      </c>
      <c r="G28" s="377">
        <v>5701</v>
      </c>
      <c r="H28" s="231">
        <v>69617</v>
      </c>
      <c r="I28" s="524" t="s">
        <v>1306</v>
      </c>
      <c r="J28" s="525" t="s">
        <v>1306</v>
      </c>
    </row>
    <row r="29" spans="1:10" s="5" customFormat="1" ht="12.75" x14ac:dyDescent="0.2">
      <c r="A29" s="392" t="s">
        <v>199</v>
      </c>
      <c r="B29" s="392" t="s">
        <v>220</v>
      </c>
      <c r="C29" s="390" t="s">
        <v>200</v>
      </c>
      <c r="D29" s="392" t="s">
        <v>200</v>
      </c>
      <c r="E29" s="377">
        <v>5001</v>
      </c>
      <c r="F29" s="392" t="s">
        <v>221</v>
      </c>
      <c r="G29" s="377">
        <v>5801</v>
      </c>
      <c r="H29" s="231">
        <v>149596</v>
      </c>
      <c r="I29" s="524" t="s">
        <v>1306</v>
      </c>
      <c r="J29" s="525" t="s">
        <v>1306</v>
      </c>
    </row>
    <row r="30" spans="1:10" s="5" customFormat="1" ht="12.75" x14ac:dyDescent="0.2">
      <c r="A30" s="392" t="s">
        <v>199</v>
      </c>
      <c r="B30" s="392" t="s">
        <v>220</v>
      </c>
      <c r="C30" s="390" t="s">
        <v>200</v>
      </c>
      <c r="D30" s="392" t="s">
        <v>200</v>
      </c>
      <c r="E30" s="377">
        <v>5001</v>
      </c>
      <c r="F30" s="392" t="s">
        <v>222</v>
      </c>
      <c r="G30" s="377">
        <v>5802</v>
      </c>
      <c r="H30" s="231">
        <v>39169</v>
      </c>
      <c r="I30" s="524" t="s">
        <v>1306</v>
      </c>
      <c r="J30" s="525" t="s">
        <v>1306</v>
      </c>
    </row>
    <row r="31" spans="1:10" s="5" customFormat="1" ht="12.75" x14ac:dyDescent="0.2">
      <c r="A31" s="392" t="s">
        <v>199</v>
      </c>
      <c r="B31" s="392" t="s">
        <v>220</v>
      </c>
      <c r="C31" s="390" t="s">
        <v>200</v>
      </c>
      <c r="D31" s="392" t="s">
        <v>200</v>
      </c>
      <c r="E31" s="377">
        <v>5001</v>
      </c>
      <c r="F31" s="392" t="s">
        <v>223</v>
      </c>
      <c r="G31" s="377">
        <v>5803</v>
      </c>
      <c r="H31" s="231">
        <v>12277</v>
      </c>
      <c r="I31" s="524" t="s">
        <v>1306</v>
      </c>
      <c r="J31" s="525" t="s">
        <v>1306</v>
      </c>
    </row>
    <row r="32" spans="1:10" s="5" customFormat="1" ht="12.75" x14ac:dyDescent="0.2">
      <c r="A32" s="392" t="s">
        <v>199</v>
      </c>
      <c r="B32" s="392" t="s">
        <v>220</v>
      </c>
      <c r="C32" s="390" t="s">
        <v>200</v>
      </c>
      <c r="D32" s="392" t="s">
        <v>200</v>
      </c>
      <c r="E32" s="377">
        <v>5001</v>
      </c>
      <c r="F32" s="392" t="s">
        <v>224</v>
      </c>
      <c r="G32" s="377">
        <v>5804</v>
      </c>
      <c r="H32" s="231">
        <v>125327</v>
      </c>
      <c r="I32" s="524" t="s">
        <v>1306</v>
      </c>
      <c r="J32" s="525" t="s">
        <v>1306</v>
      </c>
    </row>
    <row r="33" spans="1:10" s="5" customFormat="1" ht="12.75" x14ac:dyDescent="0.2">
      <c r="A33" s="392" t="s">
        <v>225</v>
      </c>
      <c r="B33" s="392" t="s">
        <v>226</v>
      </c>
      <c r="C33" s="390" t="s">
        <v>181</v>
      </c>
      <c r="D33" s="392" t="s">
        <v>227</v>
      </c>
      <c r="E33" s="377">
        <v>6001</v>
      </c>
      <c r="F33" s="392" t="s">
        <v>228</v>
      </c>
      <c r="G33" s="377">
        <v>6101</v>
      </c>
      <c r="H33" s="231">
        <v>234183</v>
      </c>
      <c r="I33" s="524" t="s">
        <v>1306</v>
      </c>
      <c r="J33" s="525" t="s">
        <v>1306</v>
      </c>
    </row>
    <row r="34" spans="1:10" s="5" customFormat="1" ht="12.75" x14ac:dyDescent="0.2">
      <c r="A34" s="392" t="s">
        <v>225</v>
      </c>
      <c r="B34" s="392" t="s">
        <v>226</v>
      </c>
      <c r="C34" s="390" t="s">
        <v>181</v>
      </c>
      <c r="D34" s="392" t="s">
        <v>227</v>
      </c>
      <c r="E34" s="377">
        <v>6001</v>
      </c>
      <c r="F34" s="392" t="s">
        <v>229</v>
      </c>
      <c r="G34" s="377">
        <v>6108</v>
      </c>
      <c r="H34" s="231">
        <v>51504</v>
      </c>
      <c r="I34" s="524" t="s">
        <v>1306</v>
      </c>
      <c r="J34" s="525" t="s">
        <v>1306</v>
      </c>
    </row>
    <row r="35" spans="1:10" s="5" customFormat="1" ht="12.75" x14ac:dyDescent="0.2">
      <c r="A35" s="392" t="s">
        <v>225</v>
      </c>
      <c r="B35" s="387" t="s">
        <v>226</v>
      </c>
      <c r="C35" s="390" t="s">
        <v>181</v>
      </c>
      <c r="D35" s="387" t="s">
        <v>230</v>
      </c>
      <c r="E35" s="377">
        <v>6115</v>
      </c>
      <c r="F35" s="387" t="s">
        <v>230</v>
      </c>
      <c r="G35" s="377">
        <v>6115</v>
      </c>
      <c r="H35" s="231">
        <v>45946</v>
      </c>
      <c r="I35" s="524" t="s">
        <v>1306</v>
      </c>
      <c r="J35" s="525" t="s">
        <v>1306</v>
      </c>
    </row>
    <row r="36" spans="1:10" s="5" customFormat="1" ht="12.75" x14ac:dyDescent="0.2">
      <c r="A36" s="392" t="s">
        <v>225</v>
      </c>
      <c r="B36" s="387" t="s">
        <v>231</v>
      </c>
      <c r="C36" s="390" t="s">
        <v>181</v>
      </c>
      <c r="D36" s="387" t="s">
        <v>232</v>
      </c>
      <c r="E36" s="377">
        <v>6301</v>
      </c>
      <c r="F36" s="194" t="s">
        <v>232</v>
      </c>
      <c r="G36" s="377">
        <v>6301</v>
      </c>
      <c r="H36" s="231">
        <v>63712</v>
      </c>
      <c r="I36" s="524" t="s">
        <v>1306</v>
      </c>
      <c r="J36" s="525" t="s">
        <v>1306</v>
      </c>
    </row>
    <row r="37" spans="1:10" s="5" customFormat="1" ht="12.75" x14ac:dyDescent="0.2">
      <c r="A37" s="392" t="s">
        <v>233</v>
      </c>
      <c r="B37" s="392" t="s">
        <v>234</v>
      </c>
      <c r="C37" s="390" t="s">
        <v>181</v>
      </c>
      <c r="D37" s="392" t="s">
        <v>235</v>
      </c>
      <c r="E37" s="377">
        <v>7001</v>
      </c>
      <c r="F37" s="392" t="s">
        <v>234</v>
      </c>
      <c r="G37" s="377">
        <v>7101</v>
      </c>
      <c r="H37" s="231">
        <v>210916</v>
      </c>
      <c r="I37" s="524" t="s">
        <v>1306</v>
      </c>
      <c r="J37" s="525" t="s">
        <v>1306</v>
      </c>
    </row>
    <row r="38" spans="1:10" s="5" customFormat="1" ht="12.75" x14ac:dyDescent="0.2">
      <c r="A38" s="392" t="s">
        <v>233</v>
      </c>
      <c r="B38" s="387" t="s">
        <v>234</v>
      </c>
      <c r="C38" s="390" t="s">
        <v>181</v>
      </c>
      <c r="D38" s="387" t="s">
        <v>236</v>
      </c>
      <c r="E38" s="377">
        <v>7102</v>
      </c>
      <c r="F38" s="387" t="s">
        <v>236</v>
      </c>
      <c r="G38" s="377">
        <v>7102</v>
      </c>
      <c r="H38" s="231">
        <v>37273</v>
      </c>
      <c r="I38" s="234">
        <v>5383</v>
      </c>
      <c r="J38" s="235">
        <v>14.44</v>
      </c>
    </row>
    <row r="39" spans="1:10" s="5" customFormat="1" ht="12.75" x14ac:dyDescent="0.2">
      <c r="A39" s="392" t="s">
        <v>233</v>
      </c>
      <c r="B39" s="392" t="s">
        <v>234</v>
      </c>
      <c r="C39" s="390" t="s">
        <v>181</v>
      </c>
      <c r="D39" s="392" t="s">
        <v>235</v>
      </c>
      <c r="E39" s="377">
        <v>7001</v>
      </c>
      <c r="F39" s="392" t="s">
        <v>233</v>
      </c>
      <c r="G39" s="377">
        <v>7105</v>
      </c>
      <c r="H39" s="231">
        <v>38834</v>
      </c>
      <c r="I39" s="524" t="s">
        <v>1306</v>
      </c>
      <c r="J39" s="525" t="s">
        <v>1306</v>
      </c>
    </row>
    <row r="40" spans="1:10" s="5" customFormat="1" ht="12.75" x14ac:dyDescent="0.2">
      <c r="A40" s="392" t="s">
        <v>233</v>
      </c>
      <c r="B40" s="392" t="s">
        <v>237</v>
      </c>
      <c r="C40" s="390" t="s">
        <v>181</v>
      </c>
      <c r="D40" s="392" t="s">
        <v>238</v>
      </c>
      <c r="E40" s="377">
        <v>7301</v>
      </c>
      <c r="F40" s="193" t="s">
        <v>237</v>
      </c>
      <c r="G40" s="377">
        <v>7301</v>
      </c>
      <c r="H40" s="231">
        <v>132569</v>
      </c>
      <c r="I40" s="524" t="s">
        <v>1306</v>
      </c>
      <c r="J40" s="525" t="s">
        <v>1306</v>
      </c>
    </row>
    <row r="41" spans="1:10" s="5" customFormat="1" ht="12.75" x14ac:dyDescent="0.2">
      <c r="A41" s="392" t="s">
        <v>233</v>
      </c>
      <c r="B41" s="392" t="s">
        <v>237</v>
      </c>
      <c r="C41" s="390" t="s">
        <v>181</v>
      </c>
      <c r="D41" s="392" t="s">
        <v>238</v>
      </c>
      <c r="E41" s="377">
        <v>7301</v>
      </c>
      <c r="F41" s="193" t="s">
        <v>239</v>
      </c>
      <c r="G41" s="377">
        <v>7305</v>
      </c>
      <c r="H41" s="231">
        <v>5531</v>
      </c>
      <c r="I41" s="524" t="s">
        <v>1306</v>
      </c>
      <c r="J41" s="525" t="s">
        <v>1306</v>
      </c>
    </row>
    <row r="42" spans="1:10" s="5" customFormat="1" ht="12.75" x14ac:dyDescent="0.2">
      <c r="A42" s="392" t="s">
        <v>233</v>
      </c>
      <c r="B42" s="392" t="s">
        <v>237</v>
      </c>
      <c r="C42" s="390" t="s">
        <v>181</v>
      </c>
      <c r="D42" s="392" t="s">
        <v>238</v>
      </c>
      <c r="E42" s="377">
        <v>7301</v>
      </c>
      <c r="F42" s="193" t="s">
        <v>240</v>
      </c>
      <c r="G42" s="377">
        <v>7306</v>
      </c>
      <c r="H42" s="231">
        <v>6529</v>
      </c>
      <c r="I42" s="524" t="s">
        <v>1306</v>
      </c>
      <c r="J42" s="525" t="s">
        <v>1306</v>
      </c>
    </row>
    <row r="43" spans="1:10" s="5" customFormat="1" ht="12.75" x14ac:dyDescent="0.2">
      <c r="A43" s="392" t="s">
        <v>233</v>
      </c>
      <c r="B43" s="387" t="s">
        <v>241</v>
      </c>
      <c r="C43" s="390" t="s">
        <v>181</v>
      </c>
      <c r="D43" s="387" t="s">
        <v>241</v>
      </c>
      <c r="E43" s="377">
        <v>7401</v>
      </c>
      <c r="F43" s="194" t="s">
        <v>241</v>
      </c>
      <c r="G43" s="377">
        <v>7401</v>
      </c>
      <c r="H43" s="231">
        <v>77672</v>
      </c>
      <c r="I43" s="524" t="s">
        <v>1306</v>
      </c>
      <c r="J43" s="525" t="s">
        <v>1306</v>
      </c>
    </row>
    <row r="44" spans="1:10" s="5" customFormat="1" ht="12.75" x14ac:dyDescent="0.2">
      <c r="A44" s="392" t="s">
        <v>242</v>
      </c>
      <c r="B44" s="392" t="s">
        <v>243</v>
      </c>
      <c r="C44" s="390" t="s">
        <v>244</v>
      </c>
      <c r="D44" s="392" t="s">
        <v>244</v>
      </c>
      <c r="E44" s="377">
        <v>8001</v>
      </c>
      <c r="F44" s="392" t="s">
        <v>243</v>
      </c>
      <c r="G44" s="377">
        <v>8101</v>
      </c>
      <c r="H44" s="231">
        <v>219057</v>
      </c>
      <c r="I44" s="524" t="s">
        <v>1306</v>
      </c>
      <c r="J44" s="525" t="s">
        <v>1306</v>
      </c>
    </row>
    <row r="45" spans="1:10" s="5" customFormat="1" ht="12.75" x14ac:dyDescent="0.2">
      <c r="A45" s="392" t="s">
        <v>242</v>
      </c>
      <c r="B45" s="392" t="s">
        <v>243</v>
      </c>
      <c r="C45" s="390" t="s">
        <v>244</v>
      </c>
      <c r="D45" s="392" t="s">
        <v>244</v>
      </c>
      <c r="E45" s="377">
        <v>8001</v>
      </c>
      <c r="F45" s="392" t="s">
        <v>245</v>
      </c>
      <c r="G45" s="377">
        <v>8102</v>
      </c>
      <c r="H45" s="231">
        <v>113074</v>
      </c>
      <c r="I45" s="234">
        <v>9771</v>
      </c>
      <c r="J45" s="235">
        <v>8.64</v>
      </c>
    </row>
    <row r="46" spans="1:10" s="5" customFormat="1" ht="12.75" x14ac:dyDescent="0.2">
      <c r="A46" s="392" t="s">
        <v>242</v>
      </c>
      <c r="B46" s="392" t="s">
        <v>243</v>
      </c>
      <c r="C46" s="390" t="s">
        <v>244</v>
      </c>
      <c r="D46" s="392" t="s">
        <v>244</v>
      </c>
      <c r="E46" s="377">
        <v>8001</v>
      </c>
      <c r="F46" s="392" t="s">
        <v>246</v>
      </c>
      <c r="G46" s="377">
        <v>8103</v>
      </c>
      <c r="H46" s="231">
        <v>85863</v>
      </c>
      <c r="I46" s="524" t="s">
        <v>1306</v>
      </c>
      <c r="J46" s="525" t="s">
        <v>1306</v>
      </c>
    </row>
    <row r="47" spans="1:10" s="5" customFormat="1" ht="12.75" x14ac:dyDescent="0.2">
      <c r="A47" s="392" t="s">
        <v>242</v>
      </c>
      <c r="B47" s="392" t="s">
        <v>243</v>
      </c>
      <c r="C47" s="390" t="s">
        <v>244</v>
      </c>
      <c r="D47" s="392" t="s">
        <v>244</v>
      </c>
      <c r="E47" s="377">
        <v>8001</v>
      </c>
      <c r="F47" s="392" t="s">
        <v>247</v>
      </c>
      <c r="G47" s="377">
        <v>8105</v>
      </c>
      <c r="H47" s="231">
        <v>20889</v>
      </c>
      <c r="I47" s="524" t="s">
        <v>1306</v>
      </c>
      <c r="J47" s="525" t="s">
        <v>1306</v>
      </c>
    </row>
    <row r="48" spans="1:10" s="5" customFormat="1" ht="12.75" x14ac:dyDescent="0.2">
      <c r="A48" s="392" t="s">
        <v>242</v>
      </c>
      <c r="B48" s="392" t="s">
        <v>243</v>
      </c>
      <c r="C48" s="390" t="s">
        <v>244</v>
      </c>
      <c r="D48" s="392" t="s">
        <v>244</v>
      </c>
      <c r="E48" s="377">
        <v>8001</v>
      </c>
      <c r="F48" s="392" t="s">
        <v>248</v>
      </c>
      <c r="G48" s="377">
        <v>8106</v>
      </c>
      <c r="H48" s="231">
        <v>43427</v>
      </c>
      <c r="I48" s="234">
        <v>5683</v>
      </c>
      <c r="J48" s="235">
        <v>13.09</v>
      </c>
    </row>
    <row r="49" spans="1:10" s="5" customFormat="1" ht="12.75" x14ac:dyDescent="0.2">
      <c r="A49" s="392" t="s">
        <v>242</v>
      </c>
      <c r="B49" s="392" t="s">
        <v>243</v>
      </c>
      <c r="C49" s="390" t="s">
        <v>244</v>
      </c>
      <c r="D49" s="392" t="s">
        <v>244</v>
      </c>
      <c r="E49" s="377">
        <v>8001</v>
      </c>
      <c r="F49" s="392" t="s">
        <v>249</v>
      </c>
      <c r="G49" s="377">
        <v>8107</v>
      </c>
      <c r="H49" s="231">
        <v>46900</v>
      </c>
      <c r="I49" s="234">
        <v>7735</v>
      </c>
      <c r="J49" s="235">
        <v>16.489999999999998</v>
      </c>
    </row>
    <row r="50" spans="1:10" s="5" customFormat="1" ht="12.75" x14ac:dyDescent="0.2">
      <c r="A50" s="392" t="s">
        <v>242</v>
      </c>
      <c r="B50" s="392" t="s">
        <v>243</v>
      </c>
      <c r="C50" s="390" t="s">
        <v>244</v>
      </c>
      <c r="D50" s="392" t="s">
        <v>244</v>
      </c>
      <c r="E50" s="377">
        <v>8001</v>
      </c>
      <c r="F50" s="392" t="s">
        <v>250</v>
      </c>
      <c r="G50" s="377">
        <v>8108</v>
      </c>
      <c r="H50" s="231">
        <v>131684</v>
      </c>
      <c r="I50" s="524" t="s">
        <v>510</v>
      </c>
      <c r="J50" s="525" t="s">
        <v>510</v>
      </c>
    </row>
    <row r="51" spans="1:10" s="5" customFormat="1" ht="12.75" x14ac:dyDescent="0.2">
      <c r="A51" s="392" t="s">
        <v>242</v>
      </c>
      <c r="B51" s="392" t="s">
        <v>243</v>
      </c>
      <c r="C51" s="390" t="s">
        <v>244</v>
      </c>
      <c r="D51" s="392" t="s">
        <v>244</v>
      </c>
      <c r="E51" s="377">
        <v>8001</v>
      </c>
      <c r="F51" s="392" t="s">
        <v>251</v>
      </c>
      <c r="G51" s="377">
        <v>8109</v>
      </c>
      <c r="H51" s="231">
        <v>9594</v>
      </c>
      <c r="I51" s="524" t="s">
        <v>1306</v>
      </c>
      <c r="J51" s="525" t="s">
        <v>1306</v>
      </c>
    </row>
    <row r="52" spans="1:10" s="5" customFormat="1" ht="12.75" x14ac:dyDescent="0.2">
      <c r="A52" s="392" t="s">
        <v>242</v>
      </c>
      <c r="B52" s="392" t="s">
        <v>243</v>
      </c>
      <c r="C52" s="390" t="s">
        <v>244</v>
      </c>
      <c r="D52" s="392" t="s">
        <v>244</v>
      </c>
      <c r="E52" s="377">
        <v>8001</v>
      </c>
      <c r="F52" s="392" t="s">
        <v>252</v>
      </c>
      <c r="G52" s="377">
        <v>8110</v>
      </c>
      <c r="H52" s="231">
        <v>150320</v>
      </c>
      <c r="I52" s="234">
        <v>64656</v>
      </c>
      <c r="J52" s="235">
        <v>43.01</v>
      </c>
    </row>
    <row r="53" spans="1:10" s="5" customFormat="1" ht="12.75" x14ac:dyDescent="0.2">
      <c r="A53" s="392" t="s">
        <v>242</v>
      </c>
      <c r="B53" s="392" t="s">
        <v>243</v>
      </c>
      <c r="C53" s="390" t="s">
        <v>244</v>
      </c>
      <c r="D53" s="392" t="s">
        <v>244</v>
      </c>
      <c r="E53" s="377">
        <v>8001</v>
      </c>
      <c r="F53" s="392" t="s">
        <v>253</v>
      </c>
      <c r="G53" s="377">
        <v>8111</v>
      </c>
      <c r="H53" s="231">
        <v>49540</v>
      </c>
      <c r="I53" s="234">
        <v>4594</v>
      </c>
      <c r="J53" s="235">
        <v>9.27</v>
      </c>
    </row>
    <row r="54" spans="1:10" s="5" customFormat="1" ht="12.75" x14ac:dyDescent="0.2">
      <c r="A54" s="392" t="s">
        <v>242</v>
      </c>
      <c r="B54" s="392" t="s">
        <v>243</v>
      </c>
      <c r="C54" s="390" t="s">
        <v>244</v>
      </c>
      <c r="D54" s="392" t="s">
        <v>244</v>
      </c>
      <c r="E54" s="377">
        <v>8001</v>
      </c>
      <c r="F54" s="392" t="s">
        <v>254</v>
      </c>
      <c r="G54" s="377">
        <v>8112</v>
      </c>
      <c r="H54" s="231">
        <v>90985</v>
      </c>
      <c r="I54" s="234">
        <v>12917</v>
      </c>
      <c r="J54" s="235">
        <v>14.2</v>
      </c>
    </row>
    <row r="55" spans="1:10" s="5" customFormat="1" ht="12.75" x14ac:dyDescent="0.2">
      <c r="A55" s="392" t="s">
        <v>242</v>
      </c>
      <c r="B55" s="392" t="s">
        <v>242</v>
      </c>
      <c r="C55" s="390" t="s">
        <v>181</v>
      </c>
      <c r="D55" s="392" t="s">
        <v>255</v>
      </c>
      <c r="E55" s="377">
        <v>8301</v>
      </c>
      <c r="F55" s="392" t="s">
        <v>256</v>
      </c>
      <c r="G55" s="377">
        <v>8301</v>
      </c>
      <c r="H55" s="231">
        <v>151087</v>
      </c>
      <c r="I55" s="524" t="s">
        <v>1306</v>
      </c>
      <c r="J55" s="525" t="s">
        <v>1306</v>
      </c>
    </row>
    <row r="56" spans="1:10" s="5" customFormat="1" ht="12.75" x14ac:dyDescent="0.2">
      <c r="A56" s="392" t="s">
        <v>242</v>
      </c>
      <c r="B56" s="392" t="s">
        <v>242</v>
      </c>
      <c r="C56" s="390" t="s">
        <v>181</v>
      </c>
      <c r="D56" s="392" t="s">
        <v>255</v>
      </c>
      <c r="E56" s="377">
        <v>8301</v>
      </c>
      <c r="F56" s="193" t="s">
        <v>257</v>
      </c>
      <c r="G56" s="377">
        <v>8306</v>
      </c>
      <c r="H56" s="231">
        <v>23031</v>
      </c>
      <c r="I56" s="524" t="s">
        <v>1306</v>
      </c>
      <c r="J56" s="525" t="s">
        <v>1306</v>
      </c>
    </row>
    <row r="57" spans="1:10" s="5" customFormat="1" ht="12.75" x14ac:dyDescent="0.2">
      <c r="A57" s="392" t="s">
        <v>258</v>
      </c>
      <c r="B57" s="392" t="s">
        <v>259</v>
      </c>
      <c r="C57" s="390" t="s">
        <v>181</v>
      </c>
      <c r="D57" s="392" t="s">
        <v>260</v>
      </c>
      <c r="E57" s="377">
        <v>9001</v>
      </c>
      <c r="F57" s="392" t="s">
        <v>261</v>
      </c>
      <c r="G57" s="377">
        <v>9101</v>
      </c>
      <c r="H57" s="231">
        <v>263165</v>
      </c>
      <c r="I57" s="524" t="s">
        <v>1306</v>
      </c>
      <c r="J57" s="525" t="s">
        <v>1306</v>
      </c>
    </row>
    <row r="58" spans="1:10" s="5" customFormat="1" ht="12.75" x14ac:dyDescent="0.2">
      <c r="A58" s="392" t="s">
        <v>258</v>
      </c>
      <c r="B58" s="392" t="s">
        <v>259</v>
      </c>
      <c r="C58" s="390" t="s">
        <v>181</v>
      </c>
      <c r="D58" s="392" t="s">
        <v>260</v>
      </c>
      <c r="E58" s="377">
        <v>9001</v>
      </c>
      <c r="F58" s="392" t="s">
        <v>262</v>
      </c>
      <c r="G58" s="377">
        <v>9112</v>
      </c>
      <c r="H58" s="231">
        <v>45443</v>
      </c>
      <c r="I58" s="524" t="s">
        <v>1306</v>
      </c>
      <c r="J58" s="525" t="s">
        <v>1306</v>
      </c>
    </row>
    <row r="59" spans="1:10" s="5" customFormat="1" ht="12.75" x14ac:dyDescent="0.2">
      <c r="A59" s="392" t="s">
        <v>258</v>
      </c>
      <c r="B59" s="387" t="s">
        <v>259</v>
      </c>
      <c r="C59" s="390" t="s">
        <v>181</v>
      </c>
      <c r="D59" s="387" t="s">
        <v>263</v>
      </c>
      <c r="E59" s="377">
        <v>9120</v>
      </c>
      <c r="F59" s="387" t="s">
        <v>263</v>
      </c>
      <c r="G59" s="377">
        <v>9120</v>
      </c>
      <c r="H59" s="231">
        <v>36480</v>
      </c>
      <c r="I59" s="524" t="s">
        <v>1306</v>
      </c>
      <c r="J59" s="525" t="s">
        <v>1306</v>
      </c>
    </row>
    <row r="60" spans="1:10" s="5" customFormat="1" ht="12.75" x14ac:dyDescent="0.2">
      <c r="A60" s="392" t="s">
        <v>258</v>
      </c>
      <c r="B60" s="387" t="s">
        <v>264</v>
      </c>
      <c r="C60" s="390" t="s">
        <v>181</v>
      </c>
      <c r="D60" s="387" t="s">
        <v>265</v>
      </c>
      <c r="E60" s="377">
        <v>9201</v>
      </c>
      <c r="F60" s="387" t="s">
        <v>265</v>
      </c>
      <c r="G60" s="377">
        <v>9201</v>
      </c>
      <c r="H60" s="231">
        <v>48911</v>
      </c>
      <c r="I60" s="524" t="s">
        <v>1306</v>
      </c>
      <c r="J60" s="525" t="s">
        <v>1306</v>
      </c>
    </row>
    <row r="61" spans="1:10" s="5" customFormat="1" ht="12.75" x14ac:dyDescent="0.2">
      <c r="A61" s="392" t="s">
        <v>266</v>
      </c>
      <c r="B61" s="392" t="s">
        <v>267</v>
      </c>
      <c r="C61" s="390" t="s">
        <v>181</v>
      </c>
      <c r="D61" s="392" t="s">
        <v>268</v>
      </c>
      <c r="E61" s="377">
        <v>10001</v>
      </c>
      <c r="F61" s="392" t="s">
        <v>269</v>
      </c>
      <c r="G61" s="377">
        <v>10101</v>
      </c>
      <c r="H61" s="231">
        <v>220143</v>
      </c>
      <c r="I61" s="524" t="s">
        <v>510</v>
      </c>
      <c r="J61" s="525" t="s">
        <v>510</v>
      </c>
    </row>
    <row r="62" spans="1:10" s="5" customFormat="1" ht="12.75" x14ac:dyDescent="0.2">
      <c r="A62" s="392" t="s">
        <v>266</v>
      </c>
      <c r="B62" s="392" t="s">
        <v>267</v>
      </c>
      <c r="C62" s="390" t="s">
        <v>181</v>
      </c>
      <c r="D62" s="392" t="s">
        <v>268</v>
      </c>
      <c r="E62" s="377">
        <v>10001</v>
      </c>
      <c r="F62" s="392" t="s">
        <v>270</v>
      </c>
      <c r="G62" s="377">
        <v>10109</v>
      </c>
      <c r="H62" s="231">
        <v>32210</v>
      </c>
      <c r="I62" s="524" t="s">
        <v>1306</v>
      </c>
      <c r="J62" s="525" t="s">
        <v>1306</v>
      </c>
    </row>
    <row r="63" spans="1:10" s="5" customFormat="1" ht="12.75" x14ac:dyDescent="0.2">
      <c r="A63" s="392" t="s">
        <v>266</v>
      </c>
      <c r="B63" s="387" t="s">
        <v>271</v>
      </c>
      <c r="C63" s="390" t="s">
        <v>181</v>
      </c>
      <c r="D63" s="387" t="s">
        <v>272</v>
      </c>
      <c r="E63" s="377">
        <v>10201</v>
      </c>
      <c r="F63" s="387" t="s">
        <v>272</v>
      </c>
      <c r="G63" s="377">
        <v>10201</v>
      </c>
      <c r="H63" s="231">
        <v>34044</v>
      </c>
      <c r="I63" s="524" t="s">
        <v>510</v>
      </c>
      <c r="J63" s="525" t="s">
        <v>510</v>
      </c>
    </row>
    <row r="64" spans="1:10" s="5" customFormat="1" ht="12.75" x14ac:dyDescent="0.2">
      <c r="A64" s="392" t="s">
        <v>266</v>
      </c>
      <c r="B64" s="392" t="s">
        <v>273</v>
      </c>
      <c r="C64" s="390" t="s">
        <v>181</v>
      </c>
      <c r="D64" s="392" t="s">
        <v>273</v>
      </c>
      <c r="E64" s="377">
        <v>10301</v>
      </c>
      <c r="F64" s="392" t="s">
        <v>273</v>
      </c>
      <c r="G64" s="377">
        <v>10301</v>
      </c>
      <c r="H64" s="231">
        <v>147826</v>
      </c>
      <c r="I64" s="524" t="s">
        <v>1306</v>
      </c>
      <c r="J64" s="525" t="s">
        <v>1306</v>
      </c>
    </row>
    <row r="65" spans="1:10" s="5" customFormat="1" ht="12.75" x14ac:dyDescent="0.2">
      <c r="A65" s="392" t="s">
        <v>274</v>
      </c>
      <c r="B65" s="387" t="s">
        <v>275</v>
      </c>
      <c r="C65" s="390" t="s">
        <v>181</v>
      </c>
      <c r="D65" s="387" t="s">
        <v>275</v>
      </c>
      <c r="E65" s="377">
        <v>11101</v>
      </c>
      <c r="F65" s="387" t="s">
        <v>275</v>
      </c>
      <c r="G65" s="377">
        <v>11101</v>
      </c>
      <c r="H65" s="231">
        <v>49968</v>
      </c>
      <c r="I65" s="524" t="s">
        <v>1306</v>
      </c>
      <c r="J65" s="525" t="s">
        <v>1306</v>
      </c>
    </row>
    <row r="66" spans="1:10" s="5" customFormat="1" ht="12.75" x14ac:dyDescent="0.2">
      <c r="A66" s="392" t="s">
        <v>276</v>
      </c>
      <c r="B66" s="392" t="s">
        <v>276</v>
      </c>
      <c r="C66" s="390" t="s">
        <v>181</v>
      </c>
      <c r="D66" s="392" t="s">
        <v>277</v>
      </c>
      <c r="E66" s="377">
        <v>12101</v>
      </c>
      <c r="F66" s="193" t="s">
        <v>277</v>
      </c>
      <c r="G66" s="377">
        <v>12101</v>
      </c>
      <c r="H66" s="231">
        <v>125932</v>
      </c>
      <c r="I66" s="234">
        <v>336</v>
      </c>
      <c r="J66" s="235">
        <v>0.27</v>
      </c>
    </row>
    <row r="67" spans="1:10" s="5" customFormat="1" ht="12.75" x14ac:dyDescent="0.2">
      <c r="A67" s="392" t="s">
        <v>278</v>
      </c>
      <c r="B67" s="392" t="s">
        <v>279</v>
      </c>
      <c r="C67" s="390" t="s">
        <v>280</v>
      </c>
      <c r="D67" s="392" t="s">
        <v>280</v>
      </c>
      <c r="E67" s="377">
        <v>13001</v>
      </c>
      <c r="F67" s="392" t="s">
        <v>279</v>
      </c>
      <c r="G67" s="377">
        <v>13101</v>
      </c>
      <c r="H67" s="231">
        <v>404495</v>
      </c>
      <c r="I67" s="524" t="s">
        <v>1306</v>
      </c>
      <c r="J67" s="525" t="s">
        <v>1306</v>
      </c>
    </row>
    <row r="68" spans="1:10" s="5" customFormat="1" ht="12.75" x14ac:dyDescent="0.2">
      <c r="A68" s="392" t="s">
        <v>278</v>
      </c>
      <c r="B68" s="392" t="s">
        <v>279</v>
      </c>
      <c r="C68" s="390" t="s">
        <v>280</v>
      </c>
      <c r="D68" s="392" t="s">
        <v>280</v>
      </c>
      <c r="E68" s="377">
        <v>13001</v>
      </c>
      <c r="F68" s="392" t="s">
        <v>281</v>
      </c>
      <c r="G68" s="377">
        <v>13102</v>
      </c>
      <c r="H68" s="231">
        <v>80832</v>
      </c>
      <c r="I68" s="524" t="s">
        <v>1306</v>
      </c>
      <c r="J68" s="525" t="s">
        <v>1306</v>
      </c>
    </row>
    <row r="69" spans="1:10" s="5" customFormat="1" ht="12.75" x14ac:dyDescent="0.2">
      <c r="A69" s="392" t="s">
        <v>278</v>
      </c>
      <c r="B69" s="392" t="s">
        <v>279</v>
      </c>
      <c r="C69" s="390" t="s">
        <v>280</v>
      </c>
      <c r="D69" s="392" t="s">
        <v>280</v>
      </c>
      <c r="E69" s="377">
        <v>13001</v>
      </c>
      <c r="F69" s="392" t="s">
        <v>282</v>
      </c>
      <c r="G69" s="377">
        <v>13103</v>
      </c>
      <c r="H69" s="231">
        <v>132622</v>
      </c>
      <c r="I69" s="524" t="s">
        <v>1306</v>
      </c>
      <c r="J69" s="525" t="s">
        <v>1306</v>
      </c>
    </row>
    <row r="70" spans="1:10" s="5" customFormat="1" ht="12.75" x14ac:dyDescent="0.2">
      <c r="A70" s="392" t="s">
        <v>278</v>
      </c>
      <c r="B70" s="392" t="s">
        <v>279</v>
      </c>
      <c r="C70" s="390" t="s">
        <v>280</v>
      </c>
      <c r="D70" s="392" t="s">
        <v>280</v>
      </c>
      <c r="E70" s="377">
        <v>13001</v>
      </c>
      <c r="F70" s="392" t="s">
        <v>283</v>
      </c>
      <c r="G70" s="377">
        <v>13104</v>
      </c>
      <c r="H70" s="231">
        <v>126955</v>
      </c>
      <c r="I70" s="524" t="s">
        <v>1306</v>
      </c>
      <c r="J70" s="525" t="s">
        <v>1306</v>
      </c>
    </row>
    <row r="71" spans="1:10" s="5" customFormat="1" ht="12.75" x14ac:dyDescent="0.2">
      <c r="A71" s="392" t="s">
        <v>278</v>
      </c>
      <c r="B71" s="392" t="s">
        <v>279</v>
      </c>
      <c r="C71" s="390" t="s">
        <v>280</v>
      </c>
      <c r="D71" s="392" t="s">
        <v>280</v>
      </c>
      <c r="E71" s="377">
        <v>13001</v>
      </c>
      <c r="F71" s="392" t="s">
        <v>284</v>
      </c>
      <c r="G71" s="377">
        <v>13105</v>
      </c>
      <c r="H71" s="231">
        <v>162505</v>
      </c>
      <c r="I71" s="524" t="s">
        <v>1306</v>
      </c>
      <c r="J71" s="525" t="s">
        <v>1306</v>
      </c>
    </row>
    <row r="72" spans="1:10" s="5" customFormat="1" ht="12.75" x14ac:dyDescent="0.2">
      <c r="A72" s="392" t="s">
        <v>278</v>
      </c>
      <c r="B72" s="392" t="s">
        <v>279</v>
      </c>
      <c r="C72" s="390" t="s">
        <v>280</v>
      </c>
      <c r="D72" s="392" t="s">
        <v>280</v>
      </c>
      <c r="E72" s="377">
        <v>13001</v>
      </c>
      <c r="F72" s="392" t="s">
        <v>285</v>
      </c>
      <c r="G72" s="377">
        <v>13106</v>
      </c>
      <c r="H72" s="231">
        <v>147041</v>
      </c>
      <c r="I72" s="524" t="s">
        <v>1306</v>
      </c>
      <c r="J72" s="525" t="s">
        <v>1306</v>
      </c>
    </row>
    <row r="73" spans="1:10" s="5" customFormat="1" ht="12.75" x14ac:dyDescent="0.2">
      <c r="A73" s="392" t="s">
        <v>278</v>
      </c>
      <c r="B73" s="392" t="s">
        <v>279</v>
      </c>
      <c r="C73" s="390" t="s">
        <v>280</v>
      </c>
      <c r="D73" s="392" t="s">
        <v>280</v>
      </c>
      <c r="E73" s="377">
        <v>13001</v>
      </c>
      <c r="F73" s="392" t="s">
        <v>286</v>
      </c>
      <c r="G73" s="377">
        <v>13107</v>
      </c>
      <c r="H73" s="231">
        <v>98572</v>
      </c>
      <c r="I73" s="524" t="s">
        <v>1306</v>
      </c>
      <c r="J73" s="525" t="s">
        <v>1306</v>
      </c>
    </row>
    <row r="74" spans="1:10" s="5" customFormat="1" ht="12.75" x14ac:dyDescent="0.2">
      <c r="A74" s="392" t="s">
        <v>278</v>
      </c>
      <c r="B74" s="392" t="s">
        <v>279</v>
      </c>
      <c r="C74" s="390" t="s">
        <v>280</v>
      </c>
      <c r="D74" s="392" t="s">
        <v>280</v>
      </c>
      <c r="E74" s="377">
        <v>13001</v>
      </c>
      <c r="F74" s="392" t="s">
        <v>287</v>
      </c>
      <c r="G74" s="377">
        <v>13108</v>
      </c>
      <c r="H74" s="231">
        <v>100281</v>
      </c>
      <c r="I74" s="524" t="s">
        <v>1306</v>
      </c>
      <c r="J74" s="525" t="s">
        <v>1306</v>
      </c>
    </row>
    <row r="75" spans="1:10" s="5" customFormat="1" ht="12.75" x14ac:dyDescent="0.2">
      <c r="A75" s="392" t="s">
        <v>278</v>
      </c>
      <c r="B75" s="392" t="s">
        <v>279</v>
      </c>
      <c r="C75" s="390" t="s">
        <v>280</v>
      </c>
      <c r="D75" s="392" t="s">
        <v>280</v>
      </c>
      <c r="E75" s="377">
        <v>13001</v>
      </c>
      <c r="F75" s="392" t="s">
        <v>288</v>
      </c>
      <c r="G75" s="377">
        <v>13109</v>
      </c>
      <c r="H75" s="231">
        <v>90119</v>
      </c>
      <c r="I75" s="524" t="s">
        <v>1306</v>
      </c>
      <c r="J75" s="525" t="s">
        <v>1306</v>
      </c>
    </row>
    <row r="76" spans="1:10" s="5" customFormat="1" ht="12.75" x14ac:dyDescent="0.2">
      <c r="A76" s="392" t="s">
        <v>278</v>
      </c>
      <c r="B76" s="392" t="s">
        <v>279</v>
      </c>
      <c r="C76" s="390" t="s">
        <v>280</v>
      </c>
      <c r="D76" s="392" t="s">
        <v>280</v>
      </c>
      <c r="E76" s="377">
        <v>13001</v>
      </c>
      <c r="F76" s="392" t="s">
        <v>289</v>
      </c>
      <c r="G76" s="377">
        <v>13110</v>
      </c>
      <c r="H76" s="231">
        <v>366799</v>
      </c>
      <c r="I76" s="524" t="s">
        <v>1306</v>
      </c>
      <c r="J76" s="525" t="s">
        <v>1306</v>
      </c>
    </row>
    <row r="77" spans="1:10" s="5" customFormat="1" ht="12.75" x14ac:dyDescent="0.2">
      <c r="A77" s="392" t="s">
        <v>278</v>
      </c>
      <c r="B77" s="392" t="s">
        <v>279</v>
      </c>
      <c r="C77" s="390" t="s">
        <v>280</v>
      </c>
      <c r="D77" s="392" t="s">
        <v>280</v>
      </c>
      <c r="E77" s="377">
        <v>13001</v>
      </c>
      <c r="F77" s="392" t="s">
        <v>290</v>
      </c>
      <c r="G77" s="377">
        <v>13111</v>
      </c>
      <c r="H77" s="231">
        <v>116571</v>
      </c>
      <c r="I77" s="524" t="s">
        <v>1306</v>
      </c>
      <c r="J77" s="525" t="s">
        <v>1306</v>
      </c>
    </row>
    <row r="78" spans="1:10" s="5" customFormat="1" ht="12.75" x14ac:dyDescent="0.2">
      <c r="A78" s="392" t="s">
        <v>278</v>
      </c>
      <c r="B78" s="392" t="s">
        <v>279</v>
      </c>
      <c r="C78" s="390" t="s">
        <v>280</v>
      </c>
      <c r="D78" s="392" t="s">
        <v>280</v>
      </c>
      <c r="E78" s="377">
        <v>13001</v>
      </c>
      <c r="F78" s="392" t="s">
        <v>291</v>
      </c>
      <c r="G78" s="377">
        <v>13112</v>
      </c>
      <c r="H78" s="231">
        <v>177335</v>
      </c>
      <c r="I78" s="524" t="s">
        <v>1306</v>
      </c>
      <c r="J78" s="525" t="s">
        <v>1306</v>
      </c>
    </row>
    <row r="79" spans="1:10" s="5" customFormat="1" ht="12.75" x14ac:dyDescent="0.2">
      <c r="A79" s="392" t="s">
        <v>278</v>
      </c>
      <c r="B79" s="392" t="s">
        <v>279</v>
      </c>
      <c r="C79" s="390" t="s">
        <v>280</v>
      </c>
      <c r="D79" s="392" t="s">
        <v>280</v>
      </c>
      <c r="E79" s="377">
        <v>13001</v>
      </c>
      <c r="F79" s="392" t="s">
        <v>292</v>
      </c>
      <c r="G79" s="377">
        <v>13113</v>
      </c>
      <c r="H79" s="231">
        <v>92787</v>
      </c>
      <c r="I79" s="524" t="s">
        <v>1306</v>
      </c>
      <c r="J79" s="525" t="s">
        <v>1306</v>
      </c>
    </row>
    <row r="80" spans="1:10" s="5" customFormat="1" ht="12.75" x14ac:dyDescent="0.2">
      <c r="A80" s="392" t="s">
        <v>278</v>
      </c>
      <c r="B80" s="392" t="s">
        <v>279</v>
      </c>
      <c r="C80" s="390" t="s">
        <v>280</v>
      </c>
      <c r="D80" s="392" t="s">
        <v>280</v>
      </c>
      <c r="E80" s="377">
        <v>13001</v>
      </c>
      <c r="F80" s="392" t="s">
        <v>293</v>
      </c>
      <c r="G80" s="377">
        <v>13114</v>
      </c>
      <c r="H80" s="231">
        <v>294838</v>
      </c>
      <c r="I80" s="524" t="s">
        <v>1306</v>
      </c>
      <c r="J80" s="525" t="s">
        <v>1306</v>
      </c>
    </row>
    <row r="81" spans="1:10" s="5" customFormat="1" ht="12.75" x14ac:dyDescent="0.2">
      <c r="A81" s="392" t="s">
        <v>278</v>
      </c>
      <c r="B81" s="392" t="s">
        <v>279</v>
      </c>
      <c r="C81" s="390" t="s">
        <v>280</v>
      </c>
      <c r="D81" s="392" t="s">
        <v>280</v>
      </c>
      <c r="E81" s="377">
        <v>13001</v>
      </c>
      <c r="F81" s="392" t="s">
        <v>294</v>
      </c>
      <c r="G81" s="377">
        <v>13115</v>
      </c>
      <c r="H81" s="231">
        <v>103134</v>
      </c>
      <c r="I81" s="524" t="s">
        <v>1306</v>
      </c>
      <c r="J81" s="525" t="s">
        <v>1306</v>
      </c>
    </row>
    <row r="82" spans="1:10" s="5" customFormat="1" ht="12.75" x14ac:dyDescent="0.2">
      <c r="A82" s="392" t="s">
        <v>278</v>
      </c>
      <c r="B82" s="392" t="s">
        <v>279</v>
      </c>
      <c r="C82" s="390" t="s">
        <v>280</v>
      </c>
      <c r="D82" s="392" t="s">
        <v>280</v>
      </c>
      <c r="E82" s="377">
        <v>13001</v>
      </c>
      <c r="F82" s="392" t="s">
        <v>295</v>
      </c>
      <c r="G82" s="377">
        <v>13116</v>
      </c>
      <c r="H82" s="231">
        <v>98804</v>
      </c>
      <c r="I82" s="524" t="s">
        <v>1306</v>
      </c>
      <c r="J82" s="525" t="s">
        <v>1306</v>
      </c>
    </row>
    <row r="83" spans="1:10" s="5" customFormat="1" ht="12.75" x14ac:dyDescent="0.2">
      <c r="A83" s="392" t="s">
        <v>278</v>
      </c>
      <c r="B83" s="392" t="s">
        <v>279</v>
      </c>
      <c r="C83" s="390" t="s">
        <v>280</v>
      </c>
      <c r="D83" s="392" t="s">
        <v>280</v>
      </c>
      <c r="E83" s="377">
        <v>13001</v>
      </c>
      <c r="F83" s="392" t="s">
        <v>296</v>
      </c>
      <c r="G83" s="377">
        <v>13117</v>
      </c>
      <c r="H83" s="231">
        <v>96249</v>
      </c>
      <c r="I83" s="524" t="s">
        <v>1306</v>
      </c>
      <c r="J83" s="525" t="s">
        <v>1306</v>
      </c>
    </row>
    <row r="84" spans="1:10" s="5" customFormat="1" ht="12.75" x14ac:dyDescent="0.2">
      <c r="A84" s="392" t="s">
        <v>278</v>
      </c>
      <c r="B84" s="392" t="s">
        <v>279</v>
      </c>
      <c r="C84" s="390" t="s">
        <v>280</v>
      </c>
      <c r="D84" s="392" t="s">
        <v>280</v>
      </c>
      <c r="E84" s="377">
        <v>13001</v>
      </c>
      <c r="F84" s="392" t="s">
        <v>297</v>
      </c>
      <c r="G84" s="377">
        <v>13118</v>
      </c>
      <c r="H84" s="231">
        <v>116534</v>
      </c>
      <c r="I84" s="524" t="s">
        <v>1306</v>
      </c>
      <c r="J84" s="525" t="s">
        <v>1306</v>
      </c>
    </row>
    <row r="85" spans="1:10" s="5" customFormat="1" ht="12.75" x14ac:dyDescent="0.2">
      <c r="A85" s="392" t="s">
        <v>278</v>
      </c>
      <c r="B85" s="392" t="s">
        <v>279</v>
      </c>
      <c r="C85" s="390" t="s">
        <v>280</v>
      </c>
      <c r="D85" s="392" t="s">
        <v>280</v>
      </c>
      <c r="E85" s="377">
        <v>13001</v>
      </c>
      <c r="F85" s="392" t="s">
        <v>298</v>
      </c>
      <c r="G85" s="377">
        <v>13119</v>
      </c>
      <c r="H85" s="231">
        <v>518194</v>
      </c>
      <c r="I85" s="524" t="s">
        <v>1306</v>
      </c>
      <c r="J85" s="525" t="s">
        <v>1306</v>
      </c>
    </row>
    <row r="86" spans="1:10" s="5" customFormat="1" ht="12.75" x14ac:dyDescent="0.2">
      <c r="A86" s="392" t="s">
        <v>278</v>
      </c>
      <c r="B86" s="392" t="s">
        <v>279</v>
      </c>
      <c r="C86" s="390" t="s">
        <v>280</v>
      </c>
      <c r="D86" s="392" t="s">
        <v>280</v>
      </c>
      <c r="E86" s="377">
        <v>13001</v>
      </c>
      <c r="F86" s="392" t="s">
        <v>299</v>
      </c>
      <c r="G86" s="377">
        <v>13120</v>
      </c>
      <c r="H86" s="231">
        <v>208237</v>
      </c>
      <c r="I86" s="524" t="s">
        <v>1306</v>
      </c>
      <c r="J86" s="525" t="s">
        <v>1306</v>
      </c>
    </row>
    <row r="87" spans="1:10" s="5" customFormat="1" ht="12.75" x14ac:dyDescent="0.2">
      <c r="A87" s="392" t="s">
        <v>278</v>
      </c>
      <c r="B87" s="392" t="s">
        <v>279</v>
      </c>
      <c r="C87" s="390" t="s">
        <v>280</v>
      </c>
      <c r="D87" s="392" t="s">
        <v>280</v>
      </c>
      <c r="E87" s="377">
        <v>13001</v>
      </c>
      <c r="F87" s="392" t="s">
        <v>300</v>
      </c>
      <c r="G87" s="377">
        <v>13121</v>
      </c>
      <c r="H87" s="231">
        <v>101174</v>
      </c>
      <c r="I87" s="524" t="s">
        <v>1306</v>
      </c>
      <c r="J87" s="525" t="s">
        <v>1306</v>
      </c>
    </row>
    <row r="88" spans="1:10" s="5" customFormat="1" ht="12.75" x14ac:dyDescent="0.2">
      <c r="A88" s="392" t="s">
        <v>278</v>
      </c>
      <c r="B88" s="392" t="s">
        <v>279</v>
      </c>
      <c r="C88" s="390" t="s">
        <v>280</v>
      </c>
      <c r="D88" s="392" t="s">
        <v>280</v>
      </c>
      <c r="E88" s="377">
        <v>13001</v>
      </c>
      <c r="F88" s="392" t="s">
        <v>301</v>
      </c>
      <c r="G88" s="377">
        <v>13122</v>
      </c>
      <c r="H88" s="231">
        <v>241599</v>
      </c>
      <c r="I88" s="524" t="s">
        <v>1306</v>
      </c>
      <c r="J88" s="525" t="s">
        <v>1306</v>
      </c>
    </row>
    <row r="89" spans="1:10" s="5" customFormat="1" ht="12.75" x14ac:dyDescent="0.2">
      <c r="A89" s="392" t="s">
        <v>278</v>
      </c>
      <c r="B89" s="392" t="s">
        <v>279</v>
      </c>
      <c r="C89" s="390" t="s">
        <v>280</v>
      </c>
      <c r="D89" s="392" t="s">
        <v>280</v>
      </c>
      <c r="E89" s="377">
        <v>13001</v>
      </c>
      <c r="F89" s="392" t="s">
        <v>302</v>
      </c>
      <c r="G89" s="377">
        <v>13123</v>
      </c>
      <c r="H89" s="231">
        <v>142079</v>
      </c>
      <c r="I89" s="524" t="s">
        <v>1306</v>
      </c>
      <c r="J89" s="525" t="s">
        <v>1306</v>
      </c>
    </row>
    <row r="90" spans="1:10" s="5" customFormat="1" ht="12.75" x14ac:dyDescent="0.2">
      <c r="A90" s="392" t="s">
        <v>278</v>
      </c>
      <c r="B90" s="392" t="s">
        <v>279</v>
      </c>
      <c r="C90" s="390" t="s">
        <v>280</v>
      </c>
      <c r="D90" s="392" t="s">
        <v>280</v>
      </c>
      <c r="E90" s="377">
        <v>13001</v>
      </c>
      <c r="F90" s="392" t="s">
        <v>303</v>
      </c>
      <c r="G90" s="377">
        <v>13124</v>
      </c>
      <c r="H90" s="231">
        <v>226138</v>
      </c>
      <c r="I90" s="524" t="s">
        <v>1306</v>
      </c>
      <c r="J90" s="525" t="s">
        <v>1306</v>
      </c>
    </row>
    <row r="91" spans="1:10" s="5" customFormat="1" ht="12.75" x14ac:dyDescent="0.2">
      <c r="A91" s="392" t="s">
        <v>278</v>
      </c>
      <c r="B91" s="392" t="s">
        <v>279</v>
      </c>
      <c r="C91" s="390" t="s">
        <v>280</v>
      </c>
      <c r="D91" s="392" t="s">
        <v>280</v>
      </c>
      <c r="E91" s="377">
        <v>13001</v>
      </c>
      <c r="F91" s="392" t="s">
        <v>304</v>
      </c>
      <c r="G91" s="377">
        <v>13125</v>
      </c>
      <c r="H91" s="231">
        <v>209858</v>
      </c>
      <c r="I91" s="524" t="s">
        <v>1306</v>
      </c>
      <c r="J91" s="525" t="s">
        <v>1306</v>
      </c>
    </row>
    <row r="92" spans="1:10" s="5" customFormat="1" ht="12.75" x14ac:dyDescent="0.2">
      <c r="A92" s="392" t="s">
        <v>278</v>
      </c>
      <c r="B92" s="392" t="s">
        <v>279</v>
      </c>
      <c r="C92" s="390" t="s">
        <v>280</v>
      </c>
      <c r="D92" s="392" t="s">
        <v>280</v>
      </c>
      <c r="E92" s="377">
        <v>13001</v>
      </c>
      <c r="F92" s="392" t="s">
        <v>305</v>
      </c>
      <c r="G92" s="377">
        <v>13126</v>
      </c>
      <c r="H92" s="231">
        <v>110026</v>
      </c>
      <c r="I92" s="524" t="s">
        <v>1306</v>
      </c>
      <c r="J92" s="525" t="s">
        <v>1306</v>
      </c>
    </row>
    <row r="93" spans="1:10" s="5" customFormat="1" ht="12.75" x14ac:dyDescent="0.2">
      <c r="A93" s="392" t="s">
        <v>278</v>
      </c>
      <c r="B93" s="392" t="s">
        <v>279</v>
      </c>
      <c r="C93" s="390" t="s">
        <v>280</v>
      </c>
      <c r="D93" s="392" t="s">
        <v>280</v>
      </c>
      <c r="E93" s="377">
        <v>13001</v>
      </c>
      <c r="F93" s="392" t="s">
        <v>306</v>
      </c>
      <c r="G93" s="377">
        <v>13127</v>
      </c>
      <c r="H93" s="231">
        <v>157851</v>
      </c>
      <c r="I93" s="524" t="s">
        <v>1306</v>
      </c>
      <c r="J93" s="525" t="s">
        <v>1306</v>
      </c>
    </row>
    <row r="94" spans="1:10" s="5" customFormat="1" ht="12.75" x14ac:dyDescent="0.2">
      <c r="A94" s="392" t="s">
        <v>278</v>
      </c>
      <c r="B94" s="392" t="s">
        <v>279</v>
      </c>
      <c r="C94" s="390" t="s">
        <v>280</v>
      </c>
      <c r="D94" s="392" t="s">
        <v>280</v>
      </c>
      <c r="E94" s="377">
        <v>13001</v>
      </c>
      <c r="F94" s="392" t="s">
        <v>307</v>
      </c>
      <c r="G94" s="377">
        <v>13128</v>
      </c>
      <c r="H94" s="231">
        <v>147151</v>
      </c>
      <c r="I94" s="524" t="s">
        <v>1306</v>
      </c>
      <c r="J94" s="525" t="s">
        <v>1306</v>
      </c>
    </row>
    <row r="95" spans="1:10" s="5" customFormat="1" ht="12.75" x14ac:dyDescent="0.2">
      <c r="A95" s="392" t="s">
        <v>278</v>
      </c>
      <c r="B95" s="392" t="s">
        <v>279</v>
      </c>
      <c r="C95" s="390" t="s">
        <v>280</v>
      </c>
      <c r="D95" s="392" t="s">
        <v>280</v>
      </c>
      <c r="E95" s="377">
        <v>13001</v>
      </c>
      <c r="F95" s="392" t="s">
        <v>308</v>
      </c>
      <c r="G95" s="377">
        <v>13129</v>
      </c>
      <c r="H95" s="231">
        <v>94492</v>
      </c>
      <c r="I95" s="524" t="s">
        <v>1306</v>
      </c>
      <c r="J95" s="525" t="s">
        <v>1306</v>
      </c>
    </row>
    <row r="96" spans="1:10" s="5" customFormat="1" ht="12.75" x14ac:dyDescent="0.2">
      <c r="A96" s="392" t="s">
        <v>278</v>
      </c>
      <c r="B96" s="392" t="s">
        <v>279</v>
      </c>
      <c r="C96" s="390" t="s">
        <v>280</v>
      </c>
      <c r="D96" s="392" t="s">
        <v>280</v>
      </c>
      <c r="E96" s="377">
        <v>13001</v>
      </c>
      <c r="F96" s="392" t="s">
        <v>309</v>
      </c>
      <c r="G96" s="377">
        <v>13130</v>
      </c>
      <c r="H96" s="231">
        <v>107954</v>
      </c>
      <c r="I96" s="524" t="s">
        <v>1306</v>
      </c>
      <c r="J96" s="525" t="s">
        <v>1306</v>
      </c>
    </row>
    <row r="97" spans="1:10" s="5" customFormat="1" ht="12.75" x14ac:dyDescent="0.2">
      <c r="A97" s="392" t="s">
        <v>278</v>
      </c>
      <c r="B97" s="392" t="s">
        <v>279</v>
      </c>
      <c r="C97" s="390" t="s">
        <v>280</v>
      </c>
      <c r="D97" s="392" t="s">
        <v>280</v>
      </c>
      <c r="E97" s="377">
        <v>13001</v>
      </c>
      <c r="F97" s="392" t="s">
        <v>310</v>
      </c>
      <c r="G97" s="377">
        <v>13131</v>
      </c>
      <c r="H97" s="231">
        <v>82900</v>
      </c>
      <c r="I97" s="524" t="s">
        <v>1306</v>
      </c>
      <c r="J97" s="525" t="s">
        <v>1306</v>
      </c>
    </row>
    <row r="98" spans="1:10" s="5" customFormat="1" ht="12.75" x14ac:dyDescent="0.2">
      <c r="A98" s="392" t="s">
        <v>278</v>
      </c>
      <c r="B98" s="392" t="s">
        <v>279</v>
      </c>
      <c r="C98" s="390" t="s">
        <v>280</v>
      </c>
      <c r="D98" s="392" t="s">
        <v>280</v>
      </c>
      <c r="E98" s="377">
        <v>13001</v>
      </c>
      <c r="F98" s="392" t="s">
        <v>311</v>
      </c>
      <c r="G98" s="377">
        <v>13132</v>
      </c>
      <c r="H98" s="231">
        <v>85384</v>
      </c>
      <c r="I98" s="524" t="s">
        <v>1306</v>
      </c>
      <c r="J98" s="525" t="s">
        <v>1306</v>
      </c>
    </row>
    <row r="99" spans="1:10" s="5" customFormat="1" ht="12.75" x14ac:dyDescent="0.2">
      <c r="A99" s="392" t="s">
        <v>278</v>
      </c>
      <c r="B99" s="392" t="s">
        <v>312</v>
      </c>
      <c r="C99" s="390" t="s">
        <v>280</v>
      </c>
      <c r="D99" s="392" t="s">
        <v>280</v>
      </c>
      <c r="E99" s="377">
        <v>13001</v>
      </c>
      <c r="F99" s="392" t="s">
        <v>313</v>
      </c>
      <c r="G99" s="377">
        <v>13201</v>
      </c>
      <c r="H99" s="231">
        <v>568094</v>
      </c>
      <c r="I99" s="524" t="s">
        <v>1306</v>
      </c>
      <c r="J99" s="525" t="s">
        <v>1306</v>
      </c>
    </row>
    <row r="100" spans="1:10" s="5" customFormat="1" ht="12.75" x14ac:dyDescent="0.2">
      <c r="A100" s="392" t="s">
        <v>278</v>
      </c>
      <c r="B100" s="392" t="s">
        <v>312</v>
      </c>
      <c r="C100" s="390" t="s">
        <v>280</v>
      </c>
      <c r="D100" s="392" t="s">
        <v>280</v>
      </c>
      <c r="E100" s="377">
        <v>13001</v>
      </c>
      <c r="F100" s="392" t="s">
        <v>314</v>
      </c>
      <c r="G100" s="377">
        <v>13202</v>
      </c>
      <c r="H100" s="231">
        <v>11670</v>
      </c>
      <c r="I100" s="524" t="s">
        <v>1306</v>
      </c>
      <c r="J100" s="525" t="s">
        <v>1306</v>
      </c>
    </row>
    <row r="101" spans="1:10" s="5" customFormat="1" ht="12.75" x14ac:dyDescent="0.2">
      <c r="A101" s="392" t="s">
        <v>278</v>
      </c>
      <c r="B101" s="392" t="s">
        <v>312</v>
      </c>
      <c r="C101" s="390" t="s">
        <v>280</v>
      </c>
      <c r="D101" s="392" t="s">
        <v>280</v>
      </c>
      <c r="E101" s="377">
        <v>13001</v>
      </c>
      <c r="F101" s="392" t="s">
        <v>315</v>
      </c>
      <c r="G101" s="377">
        <v>13203</v>
      </c>
      <c r="H101" s="231">
        <v>11208</v>
      </c>
      <c r="I101" s="524" t="s">
        <v>1306</v>
      </c>
      <c r="J101" s="525" t="s">
        <v>1306</v>
      </c>
    </row>
    <row r="102" spans="1:10" s="5" customFormat="1" ht="12.75" x14ac:dyDescent="0.2">
      <c r="A102" s="392" t="s">
        <v>278</v>
      </c>
      <c r="B102" s="392" t="s">
        <v>316</v>
      </c>
      <c r="C102" s="390" t="s">
        <v>280</v>
      </c>
      <c r="D102" s="392" t="s">
        <v>280</v>
      </c>
      <c r="E102" s="377">
        <v>13001</v>
      </c>
      <c r="F102" s="392" t="s">
        <v>317</v>
      </c>
      <c r="G102" s="377">
        <v>13301</v>
      </c>
      <c r="H102" s="231">
        <v>118018</v>
      </c>
      <c r="I102" s="524" t="s">
        <v>1306</v>
      </c>
      <c r="J102" s="525" t="s">
        <v>1306</v>
      </c>
    </row>
    <row r="103" spans="1:10" s="5" customFormat="1" ht="12.75" x14ac:dyDescent="0.2">
      <c r="A103" s="392" t="s">
        <v>278</v>
      </c>
      <c r="B103" s="392" t="s">
        <v>316</v>
      </c>
      <c r="C103" s="390" t="s">
        <v>280</v>
      </c>
      <c r="D103" s="392" t="s">
        <v>280</v>
      </c>
      <c r="E103" s="377">
        <v>13001</v>
      </c>
      <c r="F103" s="392" t="s">
        <v>318</v>
      </c>
      <c r="G103" s="377">
        <v>13302</v>
      </c>
      <c r="H103" s="231">
        <v>80761</v>
      </c>
      <c r="I103" s="524" t="s">
        <v>1306</v>
      </c>
      <c r="J103" s="525" t="s">
        <v>1306</v>
      </c>
    </row>
    <row r="104" spans="1:10" s="5" customFormat="1" ht="12.75" x14ac:dyDescent="0.2">
      <c r="A104" s="392" t="s">
        <v>278</v>
      </c>
      <c r="B104" s="392" t="s">
        <v>316</v>
      </c>
      <c r="C104" s="390" t="s">
        <v>280</v>
      </c>
      <c r="D104" s="392" t="s">
        <v>280</v>
      </c>
      <c r="E104" s="377">
        <v>13001</v>
      </c>
      <c r="F104" s="392" t="s">
        <v>319</v>
      </c>
      <c r="G104" s="377">
        <v>13303</v>
      </c>
      <c r="H104" s="231">
        <v>13070</v>
      </c>
      <c r="I104" s="524" t="s">
        <v>1306</v>
      </c>
      <c r="J104" s="525" t="s">
        <v>1306</v>
      </c>
    </row>
    <row r="105" spans="1:10" s="5" customFormat="1" ht="12.75" x14ac:dyDescent="0.2">
      <c r="A105" s="392" t="s">
        <v>278</v>
      </c>
      <c r="B105" s="392" t="s">
        <v>320</v>
      </c>
      <c r="C105" s="390" t="s">
        <v>280</v>
      </c>
      <c r="D105" s="392" t="s">
        <v>280</v>
      </c>
      <c r="E105" s="377">
        <v>13001</v>
      </c>
      <c r="F105" s="392" t="s">
        <v>321</v>
      </c>
      <c r="G105" s="377">
        <v>13401</v>
      </c>
      <c r="H105" s="231">
        <v>296248</v>
      </c>
      <c r="I105" s="524" t="s">
        <v>1306</v>
      </c>
      <c r="J105" s="525" t="s">
        <v>1306</v>
      </c>
    </row>
    <row r="106" spans="1:10" s="5" customFormat="1" ht="12.75" x14ac:dyDescent="0.2">
      <c r="A106" s="392" t="s">
        <v>278</v>
      </c>
      <c r="B106" s="392" t="s">
        <v>320</v>
      </c>
      <c r="C106" s="390" t="s">
        <v>280</v>
      </c>
      <c r="D106" s="392" t="s">
        <v>280</v>
      </c>
      <c r="E106" s="377">
        <v>13001</v>
      </c>
      <c r="F106" s="392" t="s">
        <v>322</v>
      </c>
      <c r="G106" s="377">
        <v>13402</v>
      </c>
      <c r="H106" s="231">
        <v>82911</v>
      </c>
      <c r="I106" s="524" t="s">
        <v>1306</v>
      </c>
      <c r="J106" s="525" t="s">
        <v>1306</v>
      </c>
    </row>
    <row r="107" spans="1:10" s="5" customFormat="1" ht="12.75" x14ac:dyDescent="0.2">
      <c r="A107" s="392" t="s">
        <v>278</v>
      </c>
      <c r="B107" s="392" t="s">
        <v>320</v>
      </c>
      <c r="C107" s="390" t="s">
        <v>280</v>
      </c>
      <c r="D107" s="392" t="s">
        <v>280</v>
      </c>
      <c r="E107" s="377">
        <v>13001</v>
      </c>
      <c r="F107" s="392" t="s">
        <v>323</v>
      </c>
      <c r="G107" s="377">
        <v>13403</v>
      </c>
      <c r="H107" s="231">
        <v>11545</v>
      </c>
      <c r="I107" s="524" t="s">
        <v>1306</v>
      </c>
      <c r="J107" s="525" t="s">
        <v>1306</v>
      </c>
    </row>
    <row r="108" spans="1:10" s="5" customFormat="1" ht="12.75" x14ac:dyDescent="0.2">
      <c r="A108" s="392" t="s">
        <v>278</v>
      </c>
      <c r="B108" s="392" t="s">
        <v>320</v>
      </c>
      <c r="C108" s="390" t="s">
        <v>280</v>
      </c>
      <c r="D108" s="392" t="s">
        <v>280</v>
      </c>
      <c r="E108" s="377">
        <v>13001</v>
      </c>
      <c r="F108" s="392" t="s">
        <v>324</v>
      </c>
      <c r="G108" s="377">
        <v>13404</v>
      </c>
      <c r="H108" s="231">
        <v>46753</v>
      </c>
      <c r="I108" s="524" t="s">
        <v>1306</v>
      </c>
      <c r="J108" s="525" t="s">
        <v>1306</v>
      </c>
    </row>
    <row r="109" spans="1:10" s="5" customFormat="1" ht="12.75" x14ac:dyDescent="0.2">
      <c r="A109" s="392" t="s">
        <v>278</v>
      </c>
      <c r="B109" s="392" t="s">
        <v>325</v>
      </c>
      <c r="C109" s="390" t="s">
        <v>181</v>
      </c>
      <c r="D109" s="392" t="s">
        <v>325</v>
      </c>
      <c r="E109" s="377">
        <v>13501</v>
      </c>
      <c r="F109" s="193" t="s">
        <v>325</v>
      </c>
      <c r="G109" s="377">
        <v>13501</v>
      </c>
      <c r="H109" s="231">
        <v>84724</v>
      </c>
      <c r="I109" s="524" t="s">
        <v>1306</v>
      </c>
      <c r="J109" s="525" t="s">
        <v>1306</v>
      </c>
    </row>
    <row r="110" spans="1:10" s="5" customFormat="1" ht="12.75" x14ac:dyDescent="0.2">
      <c r="A110" s="392" t="s">
        <v>278</v>
      </c>
      <c r="B110" s="392" t="s">
        <v>326</v>
      </c>
      <c r="C110" s="390" t="s">
        <v>280</v>
      </c>
      <c r="D110" s="392" t="s">
        <v>280</v>
      </c>
      <c r="E110" s="377">
        <v>13001</v>
      </c>
      <c r="F110" s="392" t="s">
        <v>326</v>
      </c>
      <c r="G110" s="377">
        <v>13601</v>
      </c>
      <c r="H110" s="231">
        <v>59209</v>
      </c>
      <c r="I110" s="524" t="s">
        <v>1306</v>
      </c>
      <c r="J110" s="525" t="s">
        <v>1306</v>
      </c>
    </row>
    <row r="111" spans="1:10" s="5" customFormat="1" ht="12.75" x14ac:dyDescent="0.2">
      <c r="A111" s="392" t="s">
        <v>278</v>
      </c>
      <c r="B111" s="392" t="s">
        <v>326</v>
      </c>
      <c r="C111" s="390" t="s">
        <v>280</v>
      </c>
      <c r="D111" s="392" t="s">
        <v>280</v>
      </c>
      <c r="E111" s="377">
        <v>13001</v>
      </c>
      <c r="F111" s="392" t="s">
        <v>327</v>
      </c>
      <c r="G111" s="377">
        <v>13602</v>
      </c>
      <c r="H111" s="231">
        <v>30045</v>
      </c>
      <c r="I111" s="524" t="s">
        <v>1306</v>
      </c>
      <c r="J111" s="525" t="s">
        <v>1306</v>
      </c>
    </row>
    <row r="112" spans="1:10" s="5" customFormat="1" ht="12.75" x14ac:dyDescent="0.2">
      <c r="A112" s="392" t="s">
        <v>278</v>
      </c>
      <c r="B112" s="392" t="s">
        <v>326</v>
      </c>
      <c r="C112" s="390" t="s">
        <v>280</v>
      </c>
      <c r="D112" s="392" t="s">
        <v>280</v>
      </c>
      <c r="E112" s="377">
        <v>13001</v>
      </c>
      <c r="F112" s="392" t="s">
        <v>328</v>
      </c>
      <c r="G112" s="377">
        <v>13603</v>
      </c>
      <c r="H112" s="231">
        <v>26941</v>
      </c>
      <c r="I112" s="524" t="s">
        <v>1306</v>
      </c>
      <c r="J112" s="525" t="s">
        <v>1306</v>
      </c>
    </row>
    <row r="113" spans="1:10" s="5" customFormat="1" ht="12.75" x14ac:dyDescent="0.2">
      <c r="A113" s="392" t="s">
        <v>278</v>
      </c>
      <c r="B113" s="392" t="s">
        <v>326</v>
      </c>
      <c r="C113" s="390" t="s">
        <v>280</v>
      </c>
      <c r="D113" s="392" t="s">
        <v>280</v>
      </c>
      <c r="E113" s="377">
        <v>13001</v>
      </c>
      <c r="F113" s="392" t="s">
        <v>329</v>
      </c>
      <c r="G113" s="377">
        <v>13604</v>
      </c>
      <c r="H113" s="231">
        <v>55728</v>
      </c>
      <c r="I113" s="524" t="s">
        <v>1306</v>
      </c>
      <c r="J113" s="525" t="s">
        <v>1306</v>
      </c>
    </row>
    <row r="114" spans="1:10" s="5" customFormat="1" ht="12.75" x14ac:dyDescent="0.2">
      <c r="A114" s="392" t="s">
        <v>278</v>
      </c>
      <c r="B114" s="392" t="s">
        <v>326</v>
      </c>
      <c r="C114" s="390" t="s">
        <v>280</v>
      </c>
      <c r="D114" s="392" t="s">
        <v>280</v>
      </c>
      <c r="E114" s="377">
        <v>13001</v>
      </c>
      <c r="F114" s="392" t="s">
        <v>330</v>
      </c>
      <c r="G114" s="377">
        <v>13605</v>
      </c>
      <c r="H114" s="231">
        <v>83064</v>
      </c>
      <c r="I114" s="524" t="s">
        <v>1306</v>
      </c>
      <c r="J114" s="525" t="s">
        <v>1306</v>
      </c>
    </row>
    <row r="115" spans="1:10" s="5" customFormat="1" ht="12.75" x14ac:dyDescent="0.2">
      <c r="A115" s="392" t="s">
        <v>331</v>
      </c>
      <c r="B115" s="392" t="s">
        <v>332</v>
      </c>
      <c r="C115" s="390" t="s">
        <v>181</v>
      </c>
      <c r="D115" s="392" t="s">
        <v>332</v>
      </c>
      <c r="E115" s="377">
        <v>14101</v>
      </c>
      <c r="F115" s="392" t="s">
        <v>332</v>
      </c>
      <c r="G115" s="377">
        <v>14101</v>
      </c>
      <c r="H115" s="231">
        <v>154716</v>
      </c>
      <c r="I115" s="524" t="s">
        <v>510</v>
      </c>
      <c r="J115" s="525" t="s">
        <v>510</v>
      </c>
    </row>
    <row r="116" spans="1:10" s="5" customFormat="1" ht="12.75" x14ac:dyDescent="0.2">
      <c r="A116" s="392" t="s">
        <v>333</v>
      </c>
      <c r="B116" s="392" t="s">
        <v>334</v>
      </c>
      <c r="C116" s="390" t="s">
        <v>181</v>
      </c>
      <c r="D116" s="392" t="s">
        <v>334</v>
      </c>
      <c r="E116" s="377">
        <v>15101</v>
      </c>
      <c r="F116" s="392" t="s">
        <v>334</v>
      </c>
      <c r="G116" s="377">
        <v>15101</v>
      </c>
      <c r="H116" s="231">
        <v>205079</v>
      </c>
      <c r="I116" s="234">
        <v>48072</v>
      </c>
      <c r="J116" s="235">
        <v>23.44</v>
      </c>
    </row>
    <row r="117" spans="1:10" s="5" customFormat="1" ht="12.75" x14ac:dyDescent="0.2">
      <c r="A117" s="392" t="s">
        <v>335</v>
      </c>
      <c r="B117" s="403" t="s">
        <v>336</v>
      </c>
      <c r="C117" s="390" t="s">
        <v>181</v>
      </c>
      <c r="D117" s="392" t="s">
        <v>337</v>
      </c>
      <c r="E117" s="377">
        <v>16101</v>
      </c>
      <c r="F117" s="392" t="s">
        <v>338</v>
      </c>
      <c r="G117" s="377">
        <v>16101</v>
      </c>
      <c r="H117" s="231">
        <v>168647</v>
      </c>
      <c r="I117" s="524" t="s">
        <v>1306</v>
      </c>
      <c r="J117" s="525" t="s">
        <v>1306</v>
      </c>
    </row>
    <row r="118" spans="1:10" s="5" customFormat="1" ht="12.75" x14ac:dyDescent="0.2">
      <c r="A118" s="392" t="s">
        <v>335</v>
      </c>
      <c r="B118" s="403" t="s">
        <v>336</v>
      </c>
      <c r="C118" s="390" t="s">
        <v>181</v>
      </c>
      <c r="D118" s="392" t="s">
        <v>337</v>
      </c>
      <c r="E118" s="377">
        <v>16101</v>
      </c>
      <c r="F118" s="392" t="s">
        <v>339</v>
      </c>
      <c r="G118" s="377">
        <v>16103</v>
      </c>
      <c r="H118" s="231">
        <v>27409</v>
      </c>
      <c r="I118" s="524" t="s">
        <v>1306</v>
      </c>
      <c r="J118" s="525" t="s">
        <v>1306</v>
      </c>
    </row>
    <row r="119" spans="1:10" s="5" customFormat="1" ht="12.75" x14ac:dyDescent="0.2">
      <c r="A119" s="392" t="s">
        <v>335</v>
      </c>
      <c r="B119" s="403" t="s">
        <v>340</v>
      </c>
      <c r="C119" s="390" t="s">
        <v>181</v>
      </c>
      <c r="D119" s="387" t="s">
        <v>341</v>
      </c>
      <c r="E119" s="377">
        <v>16301</v>
      </c>
      <c r="F119" s="387" t="s">
        <v>341</v>
      </c>
      <c r="G119" s="377">
        <v>16301</v>
      </c>
      <c r="H119" s="231">
        <v>33261</v>
      </c>
      <c r="I119" s="524" t="s">
        <v>1306</v>
      </c>
      <c r="J119" s="525" t="s">
        <v>1306</v>
      </c>
    </row>
  </sheetData>
  <mergeCells count="1">
    <mergeCell ref="B1:J1"/>
  </mergeCells>
  <hyperlinks>
    <hyperlink ref="K1" location="INDICE!A1" display="INDICE" xr:uid="{00000000-0004-0000-5800-000000000000}"/>
    <hyperlink ref="K2" location="Matriz_Estadisticas!A1" display="ESTADÍSTICAS" xr:uid="{00000000-0004-0000-5800-000001000000}"/>
  </hyperlink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37"/>
  <sheetViews>
    <sheetView workbookViewId="0"/>
  </sheetViews>
  <sheetFormatPr baseColWidth="10" defaultColWidth="11.42578125" defaultRowHeight="15" x14ac:dyDescent="0.25"/>
  <cols>
    <col min="1" max="1" width="44.42578125" style="655" bestFit="1" customWidth="1"/>
    <col min="2" max="2" width="100.7109375" style="34" customWidth="1"/>
    <col min="3" max="3" width="7" style="34" bestFit="1" customWidth="1"/>
    <col min="4" max="16384" width="11.42578125" style="34"/>
  </cols>
  <sheetData>
    <row r="1" spans="1:3" x14ac:dyDescent="0.25">
      <c r="A1" s="679" t="s">
        <v>401</v>
      </c>
      <c r="B1" s="679" t="s">
        <v>402</v>
      </c>
      <c r="C1" s="57" t="s">
        <v>144</v>
      </c>
    </row>
    <row r="2" spans="1:3" x14ac:dyDescent="0.25">
      <c r="A2" s="415" t="s">
        <v>8</v>
      </c>
      <c r="B2" s="413" t="s">
        <v>102</v>
      </c>
      <c r="C2" s="263"/>
    </row>
    <row r="3" spans="1:3" x14ac:dyDescent="0.25">
      <c r="A3" s="415" t="s">
        <v>6</v>
      </c>
      <c r="B3" s="405" t="s">
        <v>100</v>
      </c>
      <c r="C3" s="263"/>
    </row>
    <row r="4" spans="1:3" x14ac:dyDescent="0.25">
      <c r="A4" s="415" t="s">
        <v>370</v>
      </c>
      <c r="B4" s="405" t="s">
        <v>101</v>
      </c>
      <c r="C4" s="263"/>
    </row>
    <row r="5" spans="1:3" x14ac:dyDescent="0.25">
      <c r="A5" s="415" t="s">
        <v>11</v>
      </c>
      <c r="B5" s="405" t="s">
        <v>472</v>
      </c>
      <c r="C5" s="263"/>
    </row>
    <row r="6" spans="1:3" x14ac:dyDescent="0.25">
      <c r="A6" s="415" t="s">
        <v>145</v>
      </c>
      <c r="B6" s="413" t="s">
        <v>404</v>
      </c>
      <c r="C6" s="263"/>
    </row>
    <row r="7" spans="1:3" x14ac:dyDescent="0.25">
      <c r="A7" s="415" t="s">
        <v>9</v>
      </c>
      <c r="B7" s="406" t="s">
        <v>405</v>
      </c>
      <c r="C7" s="263"/>
    </row>
    <row r="8" spans="1:3" x14ac:dyDescent="0.25">
      <c r="A8" s="415" t="s">
        <v>371</v>
      </c>
      <c r="B8" s="413">
        <v>2017</v>
      </c>
      <c r="C8" s="263"/>
    </row>
    <row r="9" spans="1:3" x14ac:dyDescent="0.25">
      <c r="A9" s="415" t="s">
        <v>372</v>
      </c>
      <c r="B9" s="414" t="s">
        <v>15</v>
      </c>
      <c r="C9" s="263"/>
    </row>
    <row r="10" spans="1:3" ht="76.5" x14ac:dyDescent="0.25">
      <c r="A10" s="209" t="s">
        <v>373</v>
      </c>
      <c r="B10" s="296" t="s">
        <v>473</v>
      </c>
      <c r="C10" s="263"/>
    </row>
    <row r="11" spans="1:3" x14ac:dyDescent="0.25">
      <c r="A11" s="415" t="s">
        <v>374</v>
      </c>
      <c r="B11" s="414" t="s">
        <v>408</v>
      </c>
      <c r="C11" s="263"/>
    </row>
    <row r="12" spans="1:3" x14ac:dyDescent="0.25">
      <c r="A12" s="415" t="s">
        <v>375</v>
      </c>
      <c r="B12" s="407" t="s">
        <v>474</v>
      </c>
      <c r="C12" s="263"/>
    </row>
    <row r="13" spans="1:3" x14ac:dyDescent="0.25">
      <c r="A13" s="415" t="s">
        <v>376</v>
      </c>
      <c r="B13" s="407" t="s">
        <v>474</v>
      </c>
      <c r="C13" s="263"/>
    </row>
    <row r="14" spans="1:3" x14ac:dyDescent="0.25">
      <c r="A14" s="415" t="s">
        <v>146</v>
      </c>
      <c r="B14" s="414" t="s">
        <v>475</v>
      </c>
      <c r="C14" s="263"/>
    </row>
    <row r="15" spans="1:3" x14ac:dyDescent="0.25">
      <c r="A15" s="415" t="s">
        <v>377</v>
      </c>
      <c r="B15" s="408">
        <v>43095</v>
      </c>
      <c r="C15" s="263"/>
    </row>
    <row r="16" spans="1:3" x14ac:dyDescent="0.25">
      <c r="A16" s="415" t="s">
        <v>378</v>
      </c>
      <c r="B16" s="408">
        <v>43689</v>
      </c>
      <c r="C16" s="263"/>
    </row>
    <row r="17" spans="1:2" x14ac:dyDescent="0.25">
      <c r="A17" s="415" t="s">
        <v>379</v>
      </c>
      <c r="B17" s="413" t="s">
        <v>476</v>
      </c>
    </row>
    <row r="18" spans="1:2" x14ac:dyDescent="0.25">
      <c r="A18" s="415" t="s">
        <v>380</v>
      </c>
      <c r="B18" s="414" t="s">
        <v>477</v>
      </c>
    </row>
    <row r="19" spans="1:2" x14ac:dyDescent="0.25">
      <c r="A19" s="415" t="s">
        <v>381</v>
      </c>
      <c r="B19" s="414" t="s">
        <v>478</v>
      </c>
    </row>
    <row r="20" spans="1:2" x14ac:dyDescent="0.25">
      <c r="A20" s="415" t="s">
        <v>382</v>
      </c>
      <c r="B20" s="414" t="s">
        <v>462</v>
      </c>
    </row>
    <row r="21" spans="1:2" x14ac:dyDescent="0.25">
      <c r="A21" s="415" t="s">
        <v>385</v>
      </c>
      <c r="B21" s="416" t="s">
        <v>479</v>
      </c>
    </row>
    <row r="22" spans="1:2" x14ac:dyDescent="0.25">
      <c r="A22" s="415" t="s">
        <v>386</v>
      </c>
      <c r="B22" s="416" t="s">
        <v>480</v>
      </c>
    </row>
    <row r="23" spans="1:2" x14ac:dyDescent="0.25">
      <c r="A23" s="415" t="s">
        <v>418</v>
      </c>
      <c r="B23" s="611" t="s">
        <v>419</v>
      </c>
    </row>
    <row r="24" spans="1:2" x14ac:dyDescent="0.25">
      <c r="A24" s="415" t="s">
        <v>387</v>
      </c>
      <c r="B24" s="414">
        <v>2017</v>
      </c>
    </row>
    <row r="25" spans="1:2" x14ac:dyDescent="0.25">
      <c r="A25" s="415" t="s">
        <v>388</v>
      </c>
      <c r="B25" s="416" t="s">
        <v>453</v>
      </c>
    </row>
    <row r="26" spans="1:2" x14ac:dyDescent="0.25">
      <c r="A26" s="415" t="s">
        <v>389</v>
      </c>
      <c r="B26" s="414" t="s">
        <v>481</v>
      </c>
    </row>
    <row r="27" spans="1:2" x14ac:dyDescent="0.25">
      <c r="A27" s="415" t="s">
        <v>390</v>
      </c>
      <c r="B27" s="414" t="s">
        <v>417</v>
      </c>
    </row>
    <row r="28" spans="1:2" x14ac:dyDescent="0.25">
      <c r="A28" s="415" t="s">
        <v>422</v>
      </c>
      <c r="B28" s="611" t="s">
        <v>482</v>
      </c>
    </row>
    <row r="29" spans="1:2" x14ac:dyDescent="0.25">
      <c r="A29" s="415" t="s">
        <v>391</v>
      </c>
      <c r="B29" s="414">
        <v>2017</v>
      </c>
    </row>
    <row r="30" spans="1:2" x14ac:dyDescent="0.25">
      <c r="A30" s="415" t="s">
        <v>392</v>
      </c>
      <c r="B30" s="414" t="s">
        <v>453</v>
      </c>
    </row>
    <row r="31" spans="1:2" x14ac:dyDescent="0.25">
      <c r="A31" s="415" t="s">
        <v>393</v>
      </c>
      <c r="B31" s="414"/>
    </row>
    <row r="32" spans="1:2" x14ac:dyDescent="0.25">
      <c r="A32" s="415" t="s">
        <v>394</v>
      </c>
      <c r="B32" s="414"/>
    </row>
    <row r="33" spans="1:2" x14ac:dyDescent="0.25">
      <c r="A33" s="415" t="s">
        <v>423</v>
      </c>
      <c r="B33" s="414"/>
    </row>
    <row r="34" spans="1:2" x14ac:dyDescent="0.25">
      <c r="A34" s="415" t="s">
        <v>395</v>
      </c>
      <c r="B34" s="414"/>
    </row>
    <row r="35" spans="1:2" x14ac:dyDescent="0.25">
      <c r="A35" s="415" t="s">
        <v>396</v>
      </c>
      <c r="B35" s="414"/>
    </row>
    <row r="36" spans="1:2" x14ac:dyDescent="0.25">
      <c r="A36" s="415" t="s">
        <v>383</v>
      </c>
      <c r="B36" s="414" t="s">
        <v>483</v>
      </c>
    </row>
    <row r="37" spans="1:2" x14ac:dyDescent="0.25">
      <c r="A37" s="415" t="s">
        <v>384</v>
      </c>
      <c r="B37" s="414" t="s">
        <v>468</v>
      </c>
    </row>
  </sheetData>
  <hyperlinks>
    <hyperlink ref="C1" location="INDICE!A1" display="INDICE" xr:uid="{00000000-0004-0000-0800-000000000000}"/>
  </hyperlinks>
  <pageMargins left="0.7" right="0.7" top="0.75" bottom="0.75" header="0.3" footer="0.3"/>
  <pageSetup orientation="portrait" horizontalDpi="4294967293" verticalDpi="4294967293" r:id="rId1"/>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900-000000000000}">
  <dimension ref="A1:C37"/>
  <sheetViews>
    <sheetView workbookViewId="0">
      <selection activeCell="C1" sqref="C1"/>
    </sheetView>
  </sheetViews>
  <sheetFormatPr baseColWidth="10" defaultColWidth="11.42578125" defaultRowHeight="15" x14ac:dyDescent="0.25"/>
  <cols>
    <col min="1" max="1" width="44.42578125" style="655" bestFit="1" customWidth="1"/>
    <col min="2" max="2" width="100.7109375" style="34" customWidth="1"/>
    <col min="3" max="3" width="7" style="34" bestFit="1" customWidth="1"/>
    <col min="4" max="16384" width="11.42578125" style="34"/>
  </cols>
  <sheetData>
    <row r="1" spans="1:3" x14ac:dyDescent="0.25">
      <c r="A1" s="679" t="s">
        <v>401</v>
      </c>
      <c r="B1" s="679" t="s">
        <v>402</v>
      </c>
      <c r="C1" s="57" t="s">
        <v>144</v>
      </c>
    </row>
    <row r="2" spans="1:3" s="27" customFormat="1" ht="15" customHeight="1" x14ac:dyDescent="0.2">
      <c r="A2" s="415" t="s">
        <v>8</v>
      </c>
      <c r="B2" s="344" t="s">
        <v>104</v>
      </c>
    </row>
    <row r="3" spans="1:3" s="27" customFormat="1" ht="15" customHeight="1" x14ac:dyDescent="0.2">
      <c r="A3" s="415" t="s">
        <v>6</v>
      </c>
      <c r="B3" s="295" t="s">
        <v>100</v>
      </c>
    </row>
    <row r="4" spans="1:3" s="27" customFormat="1" ht="15" customHeight="1" x14ac:dyDescent="0.2">
      <c r="A4" s="415" t="s">
        <v>370</v>
      </c>
      <c r="B4" s="295" t="s">
        <v>103</v>
      </c>
    </row>
    <row r="5" spans="1:3" s="27" customFormat="1" ht="15" customHeight="1" x14ac:dyDescent="0.2">
      <c r="A5" s="415" t="s">
        <v>11</v>
      </c>
      <c r="B5" s="300" t="s">
        <v>1307</v>
      </c>
    </row>
    <row r="6" spans="1:3" s="27" customFormat="1" ht="15" customHeight="1" x14ac:dyDescent="0.2">
      <c r="A6" s="415" t="s">
        <v>145</v>
      </c>
      <c r="B6" s="344" t="s">
        <v>404</v>
      </c>
    </row>
    <row r="7" spans="1:3" s="27" customFormat="1" ht="15" customHeight="1" x14ac:dyDescent="0.2">
      <c r="A7" s="415" t="s">
        <v>9</v>
      </c>
      <c r="B7" s="291" t="s">
        <v>405</v>
      </c>
    </row>
    <row r="8" spans="1:3" s="27" customFormat="1" ht="15" customHeight="1" x14ac:dyDescent="0.2">
      <c r="A8" s="415" t="s">
        <v>371</v>
      </c>
      <c r="B8" s="344">
        <v>2018</v>
      </c>
    </row>
    <row r="9" spans="1:3" s="27" customFormat="1" ht="15" customHeight="1" x14ac:dyDescent="0.2">
      <c r="A9" s="415" t="s">
        <v>372</v>
      </c>
      <c r="B9" s="344" t="s">
        <v>453</v>
      </c>
    </row>
    <row r="10" spans="1:3" s="27" customFormat="1" ht="76.5" x14ac:dyDescent="0.2">
      <c r="A10" s="209" t="s">
        <v>373</v>
      </c>
      <c r="B10" s="292" t="s">
        <v>1308</v>
      </c>
    </row>
    <row r="11" spans="1:3" s="27" customFormat="1" ht="15" customHeight="1" x14ac:dyDescent="0.2">
      <c r="A11" s="415" t="s">
        <v>374</v>
      </c>
      <c r="B11" s="251" t="s">
        <v>907</v>
      </c>
    </row>
    <row r="12" spans="1:3" s="27" customFormat="1" ht="15" customHeight="1" x14ac:dyDescent="0.2">
      <c r="A12" s="415" t="s">
        <v>375</v>
      </c>
      <c r="B12" s="251" t="s">
        <v>1309</v>
      </c>
    </row>
    <row r="13" spans="1:3" s="27" customFormat="1" ht="15" customHeight="1" x14ac:dyDescent="0.2">
      <c r="A13" s="415" t="s">
        <v>376</v>
      </c>
      <c r="B13" s="251" t="s">
        <v>1310</v>
      </c>
    </row>
    <row r="14" spans="1:3" s="27" customFormat="1" ht="15" customHeight="1" x14ac:dyDescent="0.2">
      <c r="A14" s="415" t="s">
        <v>146</v>
      </c>
      <c r="B14" s="251" t="s">
        <v>458</v>
      </c>
    </row>
    <row r="15" spans="1:3" s="27" customFormat="1" ht="15" customHeight="1" x14ac:dyDescent="0.2">
      <c r="A15" s="415" t="s">
        <v>377</v>
      </c>
      <c r="B15" s="227">
        <v>43097</v>
      </c>
    </row>
    <row r="16" spans="1:3" s="27" customFormat="1" ht="15" customHeight="1" x14ac:dyDescent="0.2">
      <c r="A16" s="415" t="s">
        <v>378</v>
      </c>
      <c r="B16" s="227">
        <v>43812</v>
      </c>
    </row>
    <row r="17" spans="1:2" s="27" customFormat="1" ht="15" customHeight="1" x14ac:dyDescent="0.2">
      <c r="A17" s="415" t="s">
        <v>379</v>
      </c>
      <c r="B17" s="291" t="s">
        <v>412</v>
      </c>
    </row>
    <row r="18" spans="1:2" s="27" customFormat="1" ht="15" customHeight="1" x14ac:dyDescent="0.2">
      <c r="A18" s="415" t="s">
        <v>380</v>
      </c>
      <c r="B18" s="291" t="s">
        <v>1311</v>
      </c>
    </row>
    <row r="19" spans="1:2" s="27" customFormat="1" ht="15" customHeight="1" x14ac:dyDescent="0.2">
      <c r="A19" s="415" t="s">
        <v>381</v>
      </c>
      <c r="B19" s="291" t="s">
        <v>414</v>
      </c>
    </row>
    <row r="20" spans="1:2" s="27" customFormat="1" ht="15" customHeight="1" x14ac:dyDescent="0.2">
      <c r="A20" s="415" t="s">
        <v>382</v>
      </c>
      <c r="B20" s="291" t="s">
        <v>462</v>
      </c>
    </row>
    <row r="21" spans="1:2" s="27" customFormat="1" ht="15" customHeight="1" x14ac:dyDescent="0.2">
      <c r="A21" s="415" t="s">
        <v>385</v>
      </c>
      <c r="B21" s="225" t="s">
        <v>1312</v>
      </c>
    </row>
    <row r="22" spans="1:2" s="27" customFormat="1" ht="15" customHeight="1" x14ac:dyDescent="0.2">
      <c r="A22" s="415" t="s">
        <v>386</v>
      </c>
      <c r="B22" s="291" t="s">
        <v>1262</v>
      </c>
    </row>
    <row r="23" spans="1:2" s="27" customFormat="1" ht="15" customHeight="1" x14ac:dyDescent="0.2">
      <c r="A23" s="415" t="s">
        <v>418</v>
      </c>
      <c r="B23" s="251" t="s">
        <v>1313</v>
      </c>
    </row>
    <row r="24" spans="1:2" s="27" customFormat="1" ht="15" customHeight="1" x14ac:dyDescent="0.2">
      <c r="A24" s="415" t="s">
        <v>387</v>
      </c>
      <c r="B24" s="414">
        <v>2018</v>
      </c>
    </row>
    <row r="25" spans="1:2" s="27" customFormat="1" ht="15" customHeight="1" x14ac:dyDescent="0.2">
      <c r="A25" s="415" t="s">
        <v>388</v>
      </c>
      <c r="B25" s="251" t="s">
        <v>1314</v>
      </c>
    </row>
    <row r="26" spans="1:2" s="27" customFormat="1" ht="15" customHeight="1" x14ac:dyDescent="0.2">
      <c r="A26" s="415" t="s">
        <v>389</v>
      </c>
      <c r="B26" s="414" t="s">
        <v>1315</v>
      </c>
    </row>
    <row r="27" spans="1:2" s="27" customFormat="1" ht="15" customHeight="1" x14ac:dyDescent="0.2">
      <c r="A27" s="415" t="s">
        <v>390</v>
      </c>
      <c r="B27" s="414" t="s">
        <v>417</v>
      </c>
    </row>
    <row r="28" spans="1:2" s="27" customFormat="1" ht="15" customHeight="1" x14ac:dyDescent="0.2">
      <c r="A28" s="415" t="s">
        <v>422</v>
      </c>
      <c r="B28" s="638" t="s">
        <v>1316</v>
      </c>
    </row>
    <row r="29" spans="1:2" s="27" customFormat="1" ht="15" customHeight="1" x14ac:dyDescent="0.2">
      <c r="A29" s="415" t="s">
        <v>391</v>
      </c>
      <c r="B29" s="414">
        <v>2017</v>
      </c>
    </row>
    <row r="30" spans="1:2" s="27" customFormat="1" ht="15" customHeight="1" x14ac:dyDescent="0.2">
      <c r="A30" s="415" t="s">
        <v>392</v>
      </c>
      <c r="B30" s="414" t="s">
        <v>465</v>
      </c>
    </row>
    <row r="31" spans="1:2" s="27" customFormat="1" ht="15" customHeight="1" x14ac:dyDescent="0.2">
      <c r="A31" s="415" t="s">
        <v>393</v>
      </c>
      <c r="B31" s="414"/>
    </row>
    <row r="32" spans="1:2" s="27" customFormat="1" ht="15" customHeight="1" x14ac:dyDescent="0.2">
      <c r="A32" s="415" t="s">
        <v>394</v>
      </c>
      <c r="B32" s="414"/>
    </row>
    <row r="33" spans="1:2" s="27" customFormat="1" ht="15" customHeight="1" x14ac:dyDescent="0.2">
      <c r="A33" s="415" t="s">
        <v>423</v>
      </c>
      <c r="B33" s="414"/>
    </row>
    <row r="34" spans="1:2" s="27" customFormat="1" ht="15" customHeight="1" x14ac:dyDescent="0.2">
      <c r="A34" s="415" t="s">
        <v>395</v>
      </c>
      <c r="B34" s="414"/>
    </row>
    <row r="35" spans="1:2" s="27" customFormat="1" ht="15" customHeight="1" x14ac:dyDescent="0.2">
      <c r="A35" s="415" t="s">
        <v>396</v>
      </c>
      <c r="B35" s="414"/>
    </row>
    <row r="36" spans="1:2" s="27" customFormat="1" ht="25.5" x14ac:dyDescent="0.2">
      <c r="A36" s="415" t="s">
        <v>383</v>
      </c>
      <c r="B36" s="414" t="s">
        <v>1317</v>
      </c>
    </row>
    <row r="37" spans="1:2" s="27" customFormat="1" ht="15" customHeight="1" x14ac:dyDescent="0.2">
      <c r="A37" s="415" t="s">
        <v>384</v>
      </c>
      <c r="B37" s="414" t="s">
        <v>468</v>
      </c>
    </row>
  </sheetData>
  <hyperlinks>
    <hyperlink ref="C1" location="INDICE!A1" display="INDICE" xr:uid="{00000000-0004-0000-5900-000000000000}"/>
  </hyperlinks>
  <pageMargins left="0.7" right="0.7" top="0.75" bottom="0.75" header="0.3" footer="0.3"/>
  <pageSetup orientation="portrait" horizontalDpi="4294967293" verticalDpi="4294967293" r:id="rId1"/>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A00-000000000000}">
  <dimension ref="A1:K119"/>
  <sheetViews>
    <sheetView workbookViewId="0">
      <selection activeCell="A3" sqref="A3:F4"/>
    </sheetView>
  </sheetViews>
  <sheetFormatPr baseColWidth="10" defaultColWidth="11.42578125" defaultRowHeight="15" x14ac:dyDescent="0.25"/>
  <cols>
    <col min="1" max="1" width="17.28515625" bestFit="1" customWidth="1"/>
    <col min="2" max="2" width="22.140625" style="402" bestFit="1" customWidth="1"/>
    <col min="3" max="3" width="16.140625" style="402" bestFit="1" customWidth="1"/>
    <col min="4" max="4" width="38.5703125" bestFit="1" customWidth="1"/>
    <col min="5" max="5" width="11.5703125" bestFit="1" customWidth="1"/>
    <col min="6" max="6" width="19" bestFit="1" customWidth="1"/>
    <col min="7" max="7" width="6" style="144" bestFit="1" customWidth="1"/>
    <col min="8" max="8" width="21.42578125" style="144" bestFit="1" customWidth="1"/>
    <col min="9" max="9" width="25" style="144" bestFit="1" customWidth="1"/>
    <col min="10" max="10" width="54.7109375" customWidth="1"/>
    <col min="11" max="11" width="13.140625" bestFit="1" customWidth="1"/>
  </cols>
  <sheetData>
    <row r="1" spans="1:11" x14ac:dyDescent="0.25">
      <c r="A1" s="124" t="s">
        <v>104</v>
      </c>
      <c r="B1" s="730" t="s">
        <v>1307</v>
      </c>
      <c r="C1" s="730"/>
      <c r="D1" s="730"/>
      <c r="E1" s="730"/>
      <c r="F1" s="730"/>
      <c r="G1" s="730"/>
      <c r="H1" s="730"/>
      <c r="I1" s="730"/>
      <c r="J1" s="730"/>
      <c r="K1" s="6" t="s">
        <v>144</v>
      </c>
    </row>
    <row r="2" spans="1:11" ht="30" x14ac:dyDescent="0.25">
      <c r="A2" s="255" t="s">
        <v>174</v>
      </c>
      <c r="B2" s="255" t="s">
        <v>175</v>
      </c>
      <c r="C2" s="649" t="s">
        <v>176</v>
      </c>
      <c r="D2" s="649" t="s">
        <v>177</v>
      </c>
      <c r="E2" s="649" t="s">
        <v>178</v>
      </c>
      <c r="F2" s="649" t="s">
        <v>14</v>
      </c>
      <c r="G2" s="649" t="s">
        <v>470</v>
      </c>
      <c r="H2" s="649" t="s">
        <v>1318</v>
      </c>
      <c r="I2" s="649" t="s">
        <v>1319</v>
      </c>
      <c r="J2" s="649" t="s">
        <v>1320</v>
      </c>
      <c r="K2" s="6" t="s">
        <v>432</v>
      </c>
    </row>
    <row r="3" spans="1:11" s="5" customFormat="1" ht="12.75" x14ac:dyDescent="0.2">
      <c r="A3" s="145" t="s">
        <v>179</v>
      </c>
      <c r="B3" s="145" t="s">
        <v>180</v>
      </c>
      <c r="C3" s="150" t="s">
        <v>181</v>
      </c>
      <c r="D3" s="145" t="s">
        <v>182</v>
      </c>
      <c r="E3" s="145">
        <v>1001</v>
      </c>
      <c r="F3" s="145" t="s">
        <v>180</v>
      </c>
      <c r="G3" s="146">
        <v>1101</v>
      </c>
      <c r="H3" s="290">
        <v>20940322.533098999</v>
      </c>
      <c r="I3" s="152">
        <v>2650346</v>
      </c>
      <c r="J3" s="290">
        <v>12.66</v>
      </c>
    </row>
    <row r="4" spans="1:11" s="5" customFormat="1" ht="12.75" x14ac:dyDescent="0.2">
      <c r="A4" s="145" t="s">
        <v>179</v>
      </c>
      <c r="B4" s="145" t="s">
        <v>180</v>
      </c>
      <c r="C4" s="150" t="s">
        <v>181</v>
      </c>
      <c r="D4" s="145" t="s">
        <v>182</v>
      </c>
      <c r="E4" s="145">
        <v>1001</v>
      </c>
      <c r="F4" s="145" t="s">
        <v>183</v>
      </c>
      <c r="G4" s="146">
        <v>1107</v>
      </c>
      <c r="H4" s="290">
        <v>25214806.230677001</v>
      </c>
      <c r="I4" s="152">
        <v>10180016</v>
      </c>
      <c r="J4" s="290">
        <v>40.369999999999997</v>
      </c>
    </row>
    <row r="5" spans="1:11" s="5" customFormat="1" ht="12.75" x14ac:dyDescent="0.2">
      <c r="A5" s="145" t="s">
        <v>184</v>
      </c>
      <c r="B5" s="145" t="s">
        <v>184</v>
      </c>
      <c r="C5" s="150" t="s">
        <v>181</v>
      </c>
      <c r="D5" s="145" t="s">
        <v>184</v>
      </c>
      <c r="E5" s="145">
        <v>2101</v>
      </c>
      <c r="F5" s="145" t="s">
        <v>184</v>
      </c>
      <c r="G5" s="146">
        <v>2101</v>
      </c>
      <c r="H5" s="290">
        <v>61473355.405667998</v>
      </c>
      <c r="I5" s="152">
        <v>23383388</v>
      </c>
      <c r="J5" s="290">
        <v>38.03</v>
      </c>
    </row>
    <row r="6" spans="1:11" s="5" customFormat="1" ht="12.75" x14ac:dyDescent="0.2">
      <c r="A6" s="145" t="s">
        <v>184</v>
      </c>
      <c r="B6" s="145" t="s">
        <v>185</v>
      </c>
      <c r="C6" s="150" t="s">
        <v>181</v>
      </c>
      <c r="D6" s="145" t="s">
        <v>186</v>
      </c>
      <c r="E6" s="145">
        <v>2201</v>
      </c>
      <c r="F6" s="145" t="s">
        <v>186</v>
      </c>
      <c r="G6" s="146">
        <v>2201</v>
      </c>
      <c r="H6" s="290">
        <v>34377071.356132001</v>
      </c>
      <c r="I6" s="152">
        <v>8355463</v>
      </c>
      <c r="J6" s="290">
        <v>24.31</v>
      </c>
    </row>
    <row r="7" spans="1:11" s="5" customFormat="1" ht="12.75" x14ac:dyDescent="0.2">
      <c r="A7" s="145" t="s">
        <v>187</v>
      </c>
      <c r="B7" s="145" t="s">
        <v>188</v>
      </c>
      <c r="C7" s="150" t="s">
        <v>181</v>
      </c>
      <c r="D7" s="145" t="s">
        <v>189</v>
      </c>
      <c r="E7" s="145">
        <v>3001</v>
      </c>
      <c r="F7" s="145" t="s">
        <v>188</v>
      </c>
      <c r="G7" s="146">
        <v>3101</v>
      </c>
      <c r="H7" s="290">
        <v>34298817.828171</v>
      </c>
      <c r="I7" s="152">
        <v>4806637</v>
      </c>
      <c r="J7" s="290">
        <v>14.01</v>
      </c>
    </row>
    <row r="8" spans="1:11" s="5" customFormat="1" ht="12.75" x14ac:dyDescent="0.2">
      <c r="A8" s="145" t="s">
        <v>187</v>
      </c>
      <c r="B8" s="145" t="s">
        <v>188</v>
      </c>
      <c r="C8" s="150" t="s">
        <v>181</v>
      </c>
      <c r="D8" s="145" t="s">
        <v>189</v>
      </c>
      <c r="E8" s="145">
        <v>3001</v>
      </c>
      <c r="F8" s="145" t="s">
        <v>190</v>
      </c>
      <c r="G8" s="146">
        <v>3103</v>
      </c>
      <c r="H8" s="290">
        <v>3921642.9232510002</v>
      </c>
      <c r="I8" s="152">
        <v>256721</v>
      </c>
      <c r="J8" s="290">
        <v>6.55</v>
      </c>
    </row>
    <row r="9" spans="1:11" s="5" customFormat="1" ht="12.75" x14ac:dyDescent="0.2">
      <c r="A9" s="145" t="s">
        <v>187</v>
      </c>
      <c r="B9" s="147" t="s">
        <v>191</v>
      </c>
      <c r="C9" s="150" t="s">
        <v>181</v>
      </c>
      <c r="D9" s="147" t="s">
        <v>192</v>
      </c>
      <c r="E9" s="145">
        <v>3301</v>
      </c>
      <c r="F9" s="147" t="s">
        <v>192</v>
      </c>
      <c r="G9" s="146">
        <v>3301</v>
      </c>
      <c r="H9" s="290">
        <v>12612842.739948001</v>
      </c>
      <c r="I9" s="152">
        <v>793637</v>
      </c>
      <c r="J9" s="290">
        <v>6.29</v>
      </c>
    </row>
    <row r="10" spans="1:11" s="569" customFormat="1" ht="12.75" x14ac:dyDescent="0.2">
      <c r="A10" s="145" t="s">
        <v>193</v>
      </c>
      <c r="B10" s="145" t="s">
        <v>194</v>
      </c>
      <c r="C10" s="150" t="s">
        <v>181</v>
      </c>
      <c r="D10" s="145" t="s">
        <v>195</v>
      </c>
      <c r="E10" s="145">
        <v>4001</v>
      </c>
      <c r="F10" s="145" t="s">
        <v>196</v>
      </c>
      <c r="G10" s="146">
        <v>4101</v>
      </c>
      <c r="H10" s="290">
        <v>55201048.831730001</v>
      </c>
      <c r="I10" s="152">
        <v>2988559</v>
      </c>
      <c r="J10" s="290">
        <v>5.41</v>
      </c>
    </row>
    <row r="11" spans="1:11" s="5" customFormat="1" ht="12.75" x14ac:dyDescent="0.2">
      <c r="A11" s="145" t="s">
        <v>193</v>
      </c>
      <c r="B11" s="145" t="s">
        <v>194</v>
      </c>
      <c r="C11" s="150" t="s">
        <v>181</v>
      </c>
      <c r="D11" s="145" t="s">
        <v>195</v>
      </c>
      <c r="E11" s="145">
        <v>4001</v>
      </c>
      <c r="F11" s="145" t="s">
        <v>193</v>
      </c>
      <c r="G11" s="146">
        <v>4102</v>
      </c>
      <c r="H11" s="290">
        <v>63022129.916870005</v>
      </c>
      <c r="I11" s="152">
        <v>8851774</v>
      </c>
      <c r="J11" s="290">
        <v>14.05</v>
      </c>
    </row>
    <row r="12" spans="1:11" s="5" customFormat="1" ht="12.75" x14ac:dyDescent="0.2">
      <c r="A12" s="145" t="s">
        <v>193</v>
      </c>
      <c r="B12" s="145" t="s">
        <v>197</v>
      </c>
      <c r="C12" s="150" t="s">
        <v>181</v>
      </c>
      <c r="D12" s="145" t="s">
        <v>198</v>
      </c>
      <c r="E12" s="145">
        <v>4301</v>
      </c>
      <c r="F12" s="148" t="s">
        <v>198</v>
      </c>
      <c r="G12" s="146">
        <v>4301</v>
      </c>
      <c r="H12" s="290">
        <v>21363037.756728001</v>
      </c>
      <c r="I12" s="152">
        <v>1828060</v>
      </c>
      <c r="J12" s="290">
        <v>8.56</v>
      </c>
    </row>
    <row r="13" spans="1:11" s="5" customFormat="1" ht="12.75" x14ac:dyDescent="0.2">
      <c r="A13" s="145" t="s">
        <v>199</v>
      </c>
      <c r="B13" s="145" t="s">
        <v>199</v>
      </c>
      <c r="C13" s="150" t="s">
        <v>200</v>
      </c>
      <c r="D13" s="145" t="s">
        <v>200</v>
      </c>
      <c r="E13" s="145">
        <v>5001</v>
      </c>
      <c r="F13" s="145" t="s">
        <v>199</v>
      </c>
      <c r="G13" s="146">
        <v>5101</v>
      </c>
      <c r="H13" s="290">
        <v>77582178.756731004</v>
      </c>
      <c r="I13" s="152">
        <v>9517933</v>
      </c>
      <c r="J13" s="290">
        <v>12.27</v>
      </c>
    </row>
    <row r="14" spans="1:11" s="5" customFormat="1" ht="12.75" x14ac:dyDescent="0.2">
      <c r="A14" s="145" t="s">
        <v>199</v>
      </c>
      <c r="B14" s="145" t="s">
        <v>199</v>
      </c>
      <c r="C14" s="150" t="s">
        <v>200</v>
      </c>
      <c r="D14" s="145" t="s">
        <v>200</v>
      </c>
      <c r="E14" s="145">
        <v>5001</v>
      </c>
      <c r="F14" s="145" t="s">
        <v>201</v>
      </c>
      <c r="G14" s="146">
        <v>5102</v>
      </c>
      <c r="H14" s="290">
        <v>8484171.5536039993</v>
      </c>
      <c r="I14" s="152">
        <v>390221</v>
      </c>
      <c r="J14" s="290">
        <v>4.5999999999999996</v>
      </c>
    </row>
    <row r="15" spans="1:11" s="5" customFormat="1" ht="12.75" x14ac:dyDescent="0.2">
      <c r="A15" s="145" t="s">
        <v>199</v>
      </c>
      <c r="B15" s="145" t="s">
        <v>199</v>
      </c>
      <c r="C15" s="150" t="s">
        <v>200</v>
      </c>
      <c r="D15" s="145" t="s">
        <v>200</v>
      </c>
      <c r="E15" s="145">
        <v>5001</v>
      </c>
      <c r="F15" s="145" t="s">
        <v>202</v>
      </c>
      <c r="G15" s="146">
        <v>5103</v>
      </c>
      <c r="H15" s="290">
        <v>20447247.832933001</v>
      </c>
      <c r="I15" s="152">
        <v>2314644</v>
      </c>
      <c r="J15" s="290">
        <v>11.32</v>
      </c>
    </row>
    <row r="16" spans="1:11" s="5" customFormat="1" ht="12.75" x14ac:dyDescent="0.2">
      <c r="A16" s="145" t="s">
        <v>199</v>
      </c>
      <c r="B16" s="145" t="s">
        <v>199</v>
      </c>
      <c r="C16" s="150" t="s">
        <v>200</v>
      </c>
      <c r="D16" s="145" t="s">
        <v>200</v>
      </c>
      <c r="E16" s="145">
        <v>5001</v>
      </c>
      <c r="F16" s="145" t="s">
        <v>203</v>
      </c>
      <c r="G16" s="146">
        <v>5105</v>
      </c>
      <c r="H16" s="290">
        <v>27576741.774143003</v>
      </c>
      <c r="I16" s="152">
        <v>676782</v>
      </c>
      <c r="J16" s="290">
        <v>2.4500000000000002</v>
      </c>
    </row>
    <row r="17" spans="1:10" s="5" customFormat="1" ht="12.75" x14ac:dyDescent="0.2">
      <c r="A17" s="145" t="s">
        <v>199</v>
      </c>
      <c r="B17" s="145" t="s">
        <v>199</v>
      </c>
      <c r="C17" s="150" t="s">
        <v>200</v>
      </c>
      <c r="D17" s="145" t="s">
        <v>200</v>
      </c>
      <c r="E17" s="145">
        <v>5001</v>
      </c>
      <c r="F17" s="145" t="s">
        <v>204</v>
      </c>
      <c r="G17" s="146">
        <v>5107</v>
      </c>
      <c r="H17" s="290">
        <v>12384241.658204</v>
      </c>
      <c r="I17" s="152">
        <v>1193897</v>
      </c>
      <c r="J17" s="290">
        <v>9.64</v>
      </c>
    </row>
    <row r="18" spans="1:10" s="5" customFormat="1" ht="12.75" x14ac:dyDescent="0.2">
      <c r="A18" s="145" t="s">
        <v>199</v>
      </c>
      <c r="B18" s="145" t="s">
        <v>199</v>
      </c>
      <c r="C18" s="150" t="s">
        <v>200</v>
      </c>
      <c r="D18" s="145" t="s">
        <v>200</v>
      </c>
      <c r="E18" s="145">
        <v>5001</v>
      </c>
      <c r="F18" s="145" t="s">
        <v>205</v>
      </c>
      <c r="G18" s="146">
        <v>5109</v>
      </c>
      <c r="H18" s="290">
        <v>120572843.931702</v>
      </c>
      <c r="I18" s="152">
        <v>8988115</v>
      </c>
      <c r="J18" s="290">
        <v>7.45</v>
      </c>
    </row>
    <row r="19" spans="1:10" s="5" customFormat="1" ht="12.75" x14ac:dyDescent="0.2">
      <c r="A19" s="145" t="s">
        <v>199</v>
      </c>
      <c r="B19" s="147" t="s">
        <v>206</v>
      </c>
      <c r="C19" s="150" t="s">
        <v>181</v>
      </c>
      <c r="D19" s="147" t="s">
        <v>207</v>
      </c>
      <c r="E19" s="145">
        <v>5301</v>
      </c>
      <c r="F19" s="149" t="s">
        <v>206</v>
      </c>
      <c r="G19" s="146">
        <v>5301</v>
      </c>
      <c r="H19" s="290">
        <v>12584498.451587001</v>
      </c>
      <c r="I19" s="152">
        <v>1184462</v>
      </c>
      <c r="J19" s="290">
        <v>9.41</v>
      </c>
    </row>
    <row r="20" spans="1:10" s="5" customFormat="1" ht="12.75" x14ac:dyDescent="0.2">
      <c r="A20" s="145" t="s">
        <v>199</v>
      </c>
      <c r="B20" s="147" t="s">
        <v>206</v>
      </c>
      <c r="C20" s="150" t="s">
        <v>181</v>
      </c>
      <c r="D20" s="147" t="s">
        <v>207</v>
      </c>
      <c r="E20" s="145">
        <v>5301</v>
      </c>
      <c r="F20" s="149" t="s">
        <v>208</v>
      </c>
      <c r="G20" s="146">
        <v>5304</v>
      </c>
      <c r="H20" s="290">
        <v>3752512.9836289999</v>
      </c>
      <c r="I20" s="152">
        <v>355902</v>
      </c>
      <c r="J20" s="290">
        <v>9.48</v>
      </c>
    </row>
    <row r="21" spans="1:10" s="5" customFormat="1" ht="12.75" x14ac:dyDescent="0.2">
      <c r="A21" s="145" t="s">
        <v>199</v>
      </c>
      <c r="B21" s="147" t="s">
        <v>209</v>
      </c>
      <c r="C21" s="150" t="s">
        <v>181</v>
      </c>
      <c r="D21" s="147" t="s">
        <v>210</v>
      </c>
      <c r="E21" s="145">
        <v>5501</v>
      </c>
      <c r="F21" s="149" t="s">
        <v>209</v>
      </c>
      <c r="G21" s="146">
        <v>5501</v>
      </c>
      <c r="H21" s="290">
        <v>16454044.114029</v>
      </c>
      <c r="I21" s="152">
        <v>1219081</v>
      </c>
      <c r="J21" s="290">
        <v>7.41</v>
      </c>
    </row>
    <row r="22" spans="1:10" s="5" customFormat="1" ht="12.75" x14ac:dyDescent="0.2">
      <c r="A22" s="145" t="s">
        <v>199</v>
      </c>
      <c r="B22" s="147" t="s">
        <v>209</v>
      </c>
      <c r="C22" s="150" t="s">
        <v>181</v>
      </c>
      <c r="D22" s="147" t="s">
        <v>210</v>
      </c>
      <c r="E22" s="145">
        <v>5501</v>
      </c>
      <c r="F22" s="149" t="s">
        <v>211</v>
      </c>
      <c r="G22" s="146">
        <v>5502</v>
      </c>
      <c r="H22" s="290">
        <v>13926807.507036999</v>
      </c>
      <c r="I22" s="152">
        <v>1077311</v>
      </c>
      <c r="J22" s="290">
        <v>7.74</v>
      </c>
    </row>
    <row r="23" spans="1:10" s="5" customFormat="1" ht="12.75" x14ac:dyDescent="0.2">
      <c r="A23" s="145" t="s">
        <v>199</v>
      </c>
      <c r="B23" s="147" t="s">
        <v>209</v>
      </c>
      <c r="C23" s="150" t="s">
        <v>181</v>
      </c>
      <c r="D23" s="147" t="s">
        <v>210</v>
      </c>
      <c r="E23" s="145">
        <v>5501</v>
      </c>
      <c r="F23" s="149" t="s">
        <v>212</v>
      </c>
      <c r="G23" s="146">
        <v>5503</v>
      </c>
      <c r="H23" s="290">
        <v>10415011.276371</v>
      </c>
      <c r="I23" s="152">
        <v>159493</v>
      </c>
      <c r="J23" s="290">
        <v>1.53</v>
      </c>
    </row>
    <row r="24" spans="1:10" s="5" customFormat="1" ht="12.75" x14ac:dyDescent="0.2">
      <c r="A24" s="145" t="s">
        <v>199</v>
      </c>
      <c r="B24" s="147" t="s">
        <v>209</v>
      </c>
      <c r="C24" s="150" t="s">
        <v>181</v>
      </c>
      <c r="D24" s="147" t="s">
        <v>210</v>
      </c>
      <c r="E24" s="145">
        <v>5501</v>
      </c>
      <c r="F24" s="149" t="s">
        <v>213</v>
      </c>
      <c r="G24" s="146">
        <v>5504</v>
      </c>
      <c r="H24" s="290">
        <v>9340703.4396729991</v>
      </c>
      <c r="I24" s="152">
        <v>470345</v>
      </c>
      <c r="J24" s="290">
        <v>5.04</v>
      </c>
    </row>
    <row r="25" spans="1:10" s="5" customFormat="1" ht="12.75" x14ac:dyDescent="0.2">
      <c r="A25" s="145" t="s">
        <v>199</v>
      </c>
      <c r="B25" s="145" t="s">
        <v>214</v>
      </c>
      <c r="C25" s="150" t="s">
        <v>181</v>
      </c>
      <c r="D25" s="145" t="s">
        <v>215</v>
      </c>
      <c r="E25" s="145">
        <v>5601</v>
      </c>
      <c r="F25" s="148" t="s">
        <v>214</v>
      </c>
      <c r="G25" s="146">
        <v>5601</v>
      </c>
      <c r="H25" s="290">
        <v>22331677.710740998</v>
      </c>
      <c r="I25" s="152">
        <v>3156103</v>
      </c>
      <c r="J25" s="290">
        <v>14.13</v>
      </c>
    </row>
    <row r="26" spans="1:10" s="5" customFormat="1" ht="12.75" x14ac:dyDescent="0.2">
      <c r="A26" s="145" t="s">
        <v>199</v>
      </c>
      <c r="B26" s="145" t="s">
        <v>214</v>
      </c>
      <c r="C26" s="150" t="s">
        <v>181</v>
      </c>
      <c r="D26" s="145" t="s">
        <v>215</v>
      </c>
      <c r="E26" s="145">
        <v>5601</v>
      </c>
      <c r="F26" s="148" t="s">
        <v>216</v>
      </c>
      <c r="G26" s="146">
        <v>5603</v>
      </c>
      <c r="H26" s="290">
        <v>11546494.242727</v>
      </c>
      <c r="I26" s="152">
        <v>1454258</v>
      </c>
      <c r="J26" s="290">
        <v>12.59</v>
      </c>
    </row>
    <row r="27" spans="1:10" s="5" customFormat="1" ht="12.75" x14ac:dyDescent="0.2">
      <c r="A27" s="145" t="s">
        <v>199</v>
      </c>
      <c r="B27" s="145" t="s">
        <v>214</v>
      </c>
      <c r="C27" s="150" t="s">
        <v>181</v>
      </c>
      <c r="D27" s="145" t="s">
        <v>215</v>
      </c>
      <c r="E27" s="145">
        <v>5601</v>
      </c>
      <c r="F27" s="148" t="s">
        <v>217</v>
      </c>
      <c r="G27" s="146">
        <v>5606</v>
      </c>
      <c r="H27" s="290">
        <v>8687583.1451990008</v>
      </c>
      <c r="I27" s="152">
        <v>1149233</v>
      </c>
      <c r="J27" s="290">
        <v>13.23</v>
      </c>
    </row>
    <row r="28" spans="1:10" s="5" customFormat="1" ht="12.75" x14ac:dyDescent="0.2">
      <c r="A28" s="145" t="s">
        <v>199</v>
      </c>
      <c r="B28" s="147" t="s">
        <v>218</v>
      </c>
      <c r="C28" s="150" t="s">
        <v>181</v>
      </c>
      <c r="D28" s="147" t="s">
        <v>219</v>
      </c>
      <c r="E28" s="145">
        <v>5701</v>
      </c>
      <c r="F28" s="149" t="s">
        <v>219</v>
      </c>
      <c r="G28" s="146">
        <v>5701</v>
      </c>
      <c r="H28" s="290">
        <v>19377157.432845999</v>
      </c>
      <c r="I28" s="152">
        <v>570346</v>
      </c>
      <c r="J28" s="290">
        <v>2.94</v>
      </c>
    </row>
    <row r="29" spans="1:10" s="5" customFormat="1" ht="12.75" x14ac:dyDescent="0.2">
      <c r="A29" s="145" t="s">
        <v>199</v>
      </c>
      <c r="B29" s="145" t="s">
        <v>220</v>
      </c>
      <c r="C29" s="150" t="s">
        <v>200</v>
      </c>
      <c r="D29" s="145" t="s">
        <v>200</v>
      </c>
      <c r="E29" s="145">
        <v>5001</v>
      </c>
      <c r="F29" s="145" t="s">
        <v>221</v>
      </c>
      <c r="G29" s="146">
        <v>5801</v>
      </c>
      <c r="H29" s="290">
        <v>39530104.098898001</v>
      </c>
      <c r="I29" s="152">
        <v>4903090</v>
      </c>
      <c r="J29" s="290">
        <v>12.4</v>
      </c>
    </row>
    <row r="30" spans="1:10" s="5" customFormat="1" ht="12.75" x14ac:dyDescent="0.2">
      <c r="A30" s="145" t="s">
        <v>199</v>
      </c>
      <c r="B30" s="145" t="s">
        <v>220</v>
      </c>
      <c r="C30" s="150" t="s">
        <v>200</v>
      </c>
      <c r="D30" s="145" t="s">
        <v>200</v>
      </c>
      <c r="E30" s="145">
        <v>5001</v>
      </c>
      <c r="F30" s="145" t="s">
        <v>222</v>
      </c>
      <c r="G30" s="146">
        <v>5802</v>
      </c>
      <c r="H30" s="290">
        <v>17060632.597635001</v>
      </c>
      <c r="I30" s="152">
        <v>1129329</v>
      </c>
      <c r="J30" s="290">
        <v>6.62</v>
      </c>
    </row>
    <row r="31" spans="1:10" s="5" customFormat="1" ht="12.75" x14ac:dyDescent="0.2">
      <c r="A31" s="145" t="s">
        <v>199</v>
      </c>
      <c r="B31" s="145" t="s">
        <v>220</v>
      </c>
      <c r="C31" s="150" t="s">
        <v>200</v>
      </c>
      <c r="D31" s="145" t="s">
        <v>200</v>
      </c>
      <c r="E31" s="145">
        <v>5001</v>
      </c>
      <c r="F31" s="145" t="s">
        <v>223</v>
      </c>
      <c r="G31" s="146">
        <v>5803</v>
      </c>
      <c r="H31" s="290">
        <v>14384685.996407</v>
      </c>
      <c r="I31" s="152">
        <v>1019318</v>
      </c>
      <c r="J31" s="290">
        <v>7.09</v>
      </c>
    </row>
    <row r="32" spans="1:10" s="5" customFormat="1" ht="12.75" x14ac:dyDescent="0.2">
      <c r="A32" s="145" t="s">
        <v>199</v>
      </c>
      <c r="B32" s="145" t="s">
        <v>220</v>
      </c>
      <c r="C32" s="150" t="s">
        <v>200</v>
      </c>
      <c r="D32" s="145" t="s">
        <v>200</v>
      </c>
      <c r="E32" s="145">
        <v>5001</v>
      </c>
      <c r="F32" s="145" t="s">
        <v>224</v>
      </c>
      <c r="G32" s="146">
        <v>5804</v>
      </c>
      <c r="H32" s="290">
        <v>28540966.116028</v>
      </c>
      <c r="I32" s="152">
        <v>4816665</v>
      </c>
      <c r="J32" s="290">
        <v>16.88</v>
      </c>
    </row>
    <row r="33" spans="1:10" s="5" customFormat="1" ht="12.75" x14ac:dyDescent="0.2">
      <c r="A33" s="145" t="s">
        <v>225</v>
      </c>
      <c r="B33" s="145" t="s">
        <v>226</v>
      </c>
      <c r="C33" s="150" t="s">
        <v>181</v>
      </c>
      <c r="D33" s="145" t="s">
        <v>227</v>
      </c>
      <c r="E33" s="145">
        <v>6001</v>
      </c>
      <c r="F33" s="145" t="s">
        <v>228</v>
      </c>
      <c r="G33" s="146">
        <v>6101</v>
      </c>
      <c r="H33" s="290">
        <v>53612595.933225997</v>
      </c>
      <c r="I33" s="152">
        <v>2419339</v>
      </c>
      <c r="J33" s="290">
        <v>4.51</v>
      </c>
    </row>
    <row r="34" spans="1:10" s="5" customFormat="1" ht="12.75" x14ac:dyDescent="0.2">
      <c r="A34" s="145" t="s">
        <v>225</v>
      </c>
      <c r="B34" s="145" t="s">
        <v>226</v>
      </c>
      <c r="C34" s="150" t="s">
        <v>181</v>
      </c>
      <c r="D34" s="145" t="s">
        <v>227</v>
      </c>
      <c r="E34" s="145">
        <v>6001</v>
      </c>
      <c r="F34" s="145" t="s">
        <v>229</v>
      </c>
      <c r="G34" s="146">
        <v>6108</v>
      </c>
      <c r="H34" s="290">
        <v>32699921.757331997</v>
      </c>
      <c r="I34" s="152">
        <v>2089184</v>
      </c>
      <c r="J34" s="290">
        <v>6.39</v>
      </c>
    </row>
    <row r="35" spans="1:10" s="5" customFormat="1" ht="12.75" x14ac:dyDescent="0.2">
      <c r="A35" s="145" t="s">
        <v>225</v>
      </c>
      <c r="B35" s="147" t="s">
        <v>226</v>
      </c>
      <c r="C35" s="150" t="s">
        <v>181</v>
      </c>
      <c r="D35" s="147" t="s">
        <v>230</v>
      </c>
      <c r="E35" s="145">
        <v>6115</v>
      </c>
      <c r="F35" s="147" t="s">
        <v>230</v>
      </c>
      <c r="G35" s="146">
        <v>6115</v>
      </c>
      <c r="H35" s="290">
        <v>14539738.703671999</v>
      </c>
      <c r="I35" s="152">
        <v>1171158</v>
      </c>
      <c r="J35" s="290">
        <v>8.0500000000000007</v>
      </c>
    </row>
    <row r="36" spans="1:10" s="5" customFormat="1" ht="12.75" x14ac:dyDescent="0.2">
      <c r="A36" s="145" t="s">
        <v>225</v>
      </c>
      <c r="B36" s="147" t="s">
        <v>231</v>
      </c>
      <c r="C36" s="150" t="s">
        <v>181</v>
      </c>
      <c r="D36" s="147" t="s">
        <v>232</v>
      </c>
      <c r="E36" s="145">
        <v>6301</v>
      </c>
      <c r="F36" s="149" t="s">
        <v>232</v>
      </c>
      <c r="G36" s="146">
        <v>6301</v>
      </c>
      <c r="H36" s="290">
        <v>17639897.187506001</v>
      </c>
      <c r="I36" s="152">
        <v>671238</v>
      </c>
      <c r="J36" s="290">
        <v>3.81</v>
      </c>
    </row>
    <row r="37" spans="1:10" s="5" customFormat="1" ht="12.75" x14ac:dyDescent="0.2">
      <c r="A37" s="145" t="s">
        <v>233</v>
      </c>
      <c r="B37" s="145" t="s">
        <v>234</v>
      </c>
      <c r="C37" s="150" t="s">
        <v>181</v>
      </c>
      <c r="D37" s="145" t="s">
        <v>235</v>
      </c>
      <c r="E37" s="145">
        <v>7001</v>
      </c>
      <c r="F37" s="145" t="s">
        <v>234</v>
      </c>
      <c r="G37" s="146">
        <v>7101</v>
      </c>
      <c r="H37" s="290">
        <v>53316706.915152997</v>
      </c>
      <c r="I37" s="152">
        <v>7155174</v>
      </c>
      <c r="J37" s="290">
        <v>13.42</v>
      </c>
    </row>
    <row r="38" spans="1:10" s="5" customFormat="1" ht="12.75" x14ac:dyDescent="0.2">
      <c r="A38" s="145" t="s">
        <v>233</v>
      </c>
      <c r="B38" s="147" t="s">
        <v>234</v>
      </c>
      <c r="C38" s="150" t="s">
        <v>181</v>
      </c>
      <c r="D38" s="147" t="s">
        <v>236</v>
      </c>
      <c r="E38" s="145">
        <v>7102</v>
      </c>
      <c r="F38" s="147" t="s">
        <v>236</v>
      </c>
      <c r="G38" s="146">
        <v>7102</v>
      </c>
      <c r="H38" s="290">
        <v>13754722.944173999</v>
      </c>
      <c r="I38" s="152">
        <v>1007444</v>
      </c>
      <c r="J38" s="290">
        <v>7.32</v>
      </c>
    </row>
    <row r="39" spans="1:10" s="5" customFormat="1" ht="12.75" x14ac:dyDescent="0.2">
      <c r="A39" s="145" t="s">
        <v>233</v>
      </c>
      <c r="B39" s="145" t="s">
        <v>234</v>
      </c>
      <c r="C39" s="150" t="s">
        <v>181</v>
      </c>
      <c r="D39" s="145" t="s">
        <v>235</v>
      </c>
      <c r="E39" s="145">
        <v>7001</v>
      </c>
      <c r="F39" s="145" t="s">
        <v>233</v>
      </c>
      <c r="G39" s="146">
        <v>7105</v>
      </c>
      <c r="H39" s="290">
        <v>10164080.480909001</v>
      </c>
      <c r="I39" s="152">
        <v>82609</v>
      </c>
      <c r="J39" s="290">
        <v>0.81</v>
      </c>
    </row>
    <row r="40" spans="1:10" s="5" customFormat="1" ht="12.75" x14ac:dyDescent="0.2">
      <c r="A40" s="145" t="s">
        <v>233</v>
      </c>
      <c r="B40" s="145" t="s">
        <v>237</v>
      </c>
      <c r="C40" s="150" t="s">
        <v>181</v>
      </c>
      <c r="D40" s="145" t="s">
        <v>238</v>
      </c>
      <c r="E40" s="145">
        <v>7301</v>
      </c>
      <c r="F40" s="148" t="s">
        <v>237</v>
      </c>
      <c r="G40" s="146">
        <v>7301</v>
      </c>
      <c r="H40" s="290">
        <v>38954915.035871007</v>
      </c>
      <c r="I40" s="152">
        <v>3375481</v>
      </c>
      <c r="J40" s="290">
        <v>8.67</v>
      </c>
    </row>
    <row r="41" spans="1:10" s="5" customFormat="1" ht="12.75" x14ac:dyDescent="0.2">
      <c r="A41" s="145" t="s">
        <v>233</v>
      </c>
      <c r="B41" s="145" t="s">
        <v>237</v>
      </c>
      <c r="C41" s="150" t="s">
        <v>181</v>
      </c>
      <c r="D41" s="145" t="s">
        <v>238</v>
      </c>
      <c r="E41" s="145">
        <v>7301</v>
      </c>
      <c r="F41" s="148" t="s">
        <v>239</v>
      </c>
      <c r="G41" s="146">
        <v>7305</v>
      </c>
      <c r="H41" s="290">
        <v>3500391.9112959998</v>
      </c>
      <c r="I41" s="152">
        <v>64764</v>
      </c>
      <c r="J41" s="290">
        <v>1.85</v>
      </c>
    </row>
    <row r="42" spans="1:10" s="5" customFormat="1" ht="12.75" x14ac:dyDescent="0.2">
      <c r="A42" s="145" t="s">
        <v>233</v>
      </c>
      <c r="B42" s="145" t="s">
        <v>237</v>
      </c>
      <c r="C42" s="150" t="s">
        <v>181</v>
      </c>
      <c r="D42" s="145" t="s">
        <v>238</v>
      </c>
      <c r="E42" s="145">
        <v>7301</v>
      </c>
      <c r="F42" s="148" t="s">
        <v>240</v>
      </c>
      <c r="G42" s="146">
        <v>7306</v>
      </c>
      <c r="H42" s="290">
        <v>2671067.3787690001</v>
      </c>
      <c r="I42" s="152">
        <v>137128</v>
      </c>
      <c r="J42" s="290">
        <v>5.13</v>
      </c>
    </row>
    <row r="43" spans="1:10" s="5" customFormat="1" ht="12.75" x14ac:dyDescent="0.2">
      <c r="A43" s="145" t="s">
        <v>233</v>
      </c>
      <c r="B43" s="147" t="s">
        <v>241</v>
      </c>
      <c r="C43" s="150" t="s">
        <v>181</v>
      </c>
      <c r="D43" s="147" t="s">
        <v>241</v>
      </c>
      <c r="E43" s="145">
        <v>7401</v>
      </c>
      <c r="F43" s="149" t="s">
        <v>241</v>
      </c>
      <c r="G43" s="146">
        <v>7401</v>
      </c>
      <c r="H43" s="290">
        <v>20565018.638238002</v>
      </c>
      <c r="I43" s="152">
        <v>760857</v>
      </c>
      <c r="J43" s="290">
        <v>3.7</v>
      </c>
    </row>
    <row r="44" spans="1:10" s="5" customFormat="1" ht="12.75" x14ac:dyDescent="0.2">
      <c r="A44" s="145" t="s">
        <v>242</v>
      </c>
      <c r="B44" s="145" t="s">
        <v>243</v>
      </c>
      <c r="C44" s="150" t="s">
        <v>244</v>
      </c>
      <c r="D44" s="145" t="s">
        <v>244</v>
      </c>
      <c r="E44" s="145">
        <v>8001</v>
      </c>
      <c r="F44" s="145" t="s">
        <v>243</v>
      </c>
      <c r="G44" s="146">
        <v>8101</v>
      </c>
      <c r="H44" s="290">
        <v>42583870.42052</v>
      </c>
      <c r="I44" s="152">
        <v>4035233</v>
      </c>
      <c r="J44" s="290">
        <v>9.48</v>
      </c>
    </row>
    <row r="45" spans="1:10" s="5" customFormat="1" ht="12.75" x14ac:dyDescent="0.2">
      <c r="A45" s="145" t="s">
        <v>242</v>
      </c>
      <c r="B45" s="145" t="s">
        <v>243</v>
      </c>
      <c r="C45" s="150" t="s">
        <v>244</v>
      </c>
      <c r="D45" s="145" t="s">
        <v>244</v>
      </c>
      <c r="E45" s="145">
        <v>8001</v>
      </c>
      <c r="F45" s="145" t="s">
        <v>245</v>
      </c>
      <c r="G45" s="146">
        <v>8102</v>
      </c>
      <c r="H45" s="290">
        <v>41068967.614097998</v>
      </c>
      <c r="I45" s="152">
        <v>8333317</v>
      </c>
      <c r="J45" s="290">
        <v>20.29</v>
      </c>
    </row>
    <row r="46" spans="1:10" s="5" customFormat="1" ht="12.75" x14ac:dyDescent="0.2">
      <c r="A46" s="145" t="s">
        <v>242</v>
      </c>
      <c r="B46" s="145" t="s">
        <v>243</v>
      </c>
      <c r="C46" s="150" t="s">
        <v>244</v>
      </c>
      <c r="D46" s="145" t="s">
        <v>244</v>
      </c>
      <c r="E46" s="145">
        <v>8001</v>
      </c>
      <c r="F46" s="145" t="s">
        <v>246</v>
      </c>
      <c r="G46" s="146">
        <v>8103</v>
      </c>
      <c r="H46" s="290">
        <v>18369050.057346001</v>
      </c>
      <c r="I46" s="152">
        <v>1642428</v>
      </c>
      <c r="J46" s="290">
        <v>8.94</v>
      </c>
    </row>
    <row r="47" spans="1:10" s="5" customFormat="1" ht="12.75" x14ac:dyDescent="0.2">
      <c r="A47" s="145" t="s">
        <v>242</v>
      </c>
      <c r="B47" s="145" t="s">
        <v>243</v>
      </c>
      <c r="C47" s="150" t="s">
        <v>244</v>
      </c>
      <c r="D47" s="145" t="s">
        <v>244</v>
      </c>
      <c r="E47" s="145">
        <v>8001</v>
      </c>
      <c r="F47" s="145" t="s">
        <v>247</v>
      </c>
      <c r="G47" s="146">
        <v>8105</v>
      </c>
      <c r="H47" s="290">
        <v>10364138.342659</v>
      </c>
      <c r="I47" s="152">
        <v>938660</v>
      </c>
      <c r="J47" s="290">
        <v>9.06</v>
      </c>
    </row>
    <row r="48" spans="1:10" s="5" customFormat="1" ht="12.75" x14ac:dyDescent="0.2">
      <c r="A48" s="145" t="s">
        <v>242</v>
      </c>
      <c r="B48" s="145" t="s">
        <v>243</v>
      </c>
      <c r="C48" s="150" t="s">
        <v>244</v>
      </c>
      <c r="D48" s="145" t="s">
        <v>244</v>
      </c>
      <c r="E48" s="145">
        <v>8001</v>
      </c>
      <c r="F48" s="145" t="s">
        <v>248</v>
      </c>
      <c r="G48" s="146">
        <v>8106</v>
      </c>
      <c r="H48" s="290">
        <v>9664363.3457709998</v>
      </c>
      <c r="I48" s="152">
        <v>1946895</v>
      </c>
      <c r="J48" s="290">
        <v>20.149999999999999</v>
      </c>
    </row>
    <row r="49" spans="1:10" s="5" customFormat="1" ht="12.75" x14ac:dyDescent="0.2">
      <c r="A49" s="145" t="s">
        <v>242</v>
      </c>
      <c r="B49" s="145" t="s">
        <v>243</v>
      </c>
      <c r="C49" s="150" t="s">
        <v>244</v>
      </c>
      <c r="D49" s="145" t="s">
        <v>244</v>
      </c>
      <c r="E49" s="145">
        <v>8001</v>
      </c>
      <c r="F49" s="145" t="s">
        <v>249</v>
      </c>
      <c r="G49" s="146">
        <v>8107</v>
      </c>
      <c r="H49" s="290">
        <v>13815966.588796999</v>
      </c>
      <c r="I49" s="152">
        <v>744347</v>
      </c>
      <c r="J49" s="290">
        <v>5.39</v>
      </c>
    </row>
    <row r="50" spans="1:10" s="5" customFormat="1" ht="12.75" x14ac:dyDescent="0.2">
      <c r="A50" s="145" t="s">
        <v>242</v>
      </c>
      <c r="B50" s="145" t="s">
        <v>243</v>
      </c>
      <c r="C50" s="150" t="s">
        <v>244</v>
      </c>
      <c r="D50" s="145" t="s">
        <v>244</v>
      </c>
      <c r="E50" s="145">
        <v>8001</v>
      </c>
      <c r="F50" s="145" t="s">
        <v>250</v>
      </c>
      <c r="G50" s="146">
        <v>8108</v>
      </c>
      <c r="H50" s="290">
        <v>40084618.575228997</v>
      </c>
      <c r="I50" s="152">
        <v>11308201</v>
      </c>
      <c r="J50" s="290">
        <v>28.21</v>
      </c>
    </row>
    <row r="51" spans="1:10" s="5" customFormat="1" ht="12.75" x14ac:dyDescent="0.2">
      <c r="A51" s="145" t="s">
        <v>242</v>
      </c>
      <c r="B51" s="145" t="s">
        <v>243</v>
      </c>
      <c r="C51" s="150" t="s">
        <v>244</v>
      </c>
      <c r="D51" s="145" t="s">
        <v>244</v>
      </c>
      <c r="E51" s="145">
        <v>8001</v>
      </c>
      <c r="F51" s="145" t="s">
        <v>251</v>
      </c>
      <c r="G51" s="146">
        <v>8109</v>
      </c>
      <c r="H51" s="290">
        <v>5655558.7048169998</v>
      </c>
      <c r="I51" s="152">
        <v>246471</v>
      </c>
      <c r="J51" s="290">
        <v>4.3600000000000003</v>
      </c>
    </row>
    <row r="52" spans="1:10" s="5" customFormat="1" ht="12.75" x14ac:dyDescent="0.2">
      <c r="A52" s="145" t="s">
        <v>242</v>
      </c>
      <c r="B52" s="145" t="s">
        <v>243</v>
      </c>
      <c r="C52" s="150" t="s">
        <v>244</v>
      </c>
      <c r="D52" s="145" t="s">
        <v>244</v>
      </c>
      <c r="E52" s="145">
        <v>8001</v>
      </c>
      <c r="F52" s="145" t="s">
        <v>252</v>
      </c>
      <c r="G52" s="146">
        <v>8110</v>
      </c>
      <c r="H52" s="290">
        <v>47866531.319931</v>
      </c>
      <c r="I52" s="152">
        <v>6603735</v>
      </c>
      <c r="J52" s="290">
        <v>13.8</v>
      </c>
    </row>
    <row r="53" spans="1:10" s="5" customFormat="1" ht="12.75" x14ac:dyDescent="0.2">
      <c r="A53" s="145" t="s">
        <v>242</v>
      </c>
      <c r="B53" s="145" t="s">
        <v>243</v>
      </c>
      <c r="C53" s="150" t="s">
        <v>244</v>
      </c>
      <c r="D53" s="145" t="s">
        <v>244</v>
      </c>
      <c r="E53" s="145">
        <v>8001</v>
      </c>
      <c r="F53" s="145" t="s">
        <v>253</v>
      </c>
      <c r="G53" s="146">
        <v>8111</v>
      </c>
      <c r="H53" s="290">
        <v>17881956.296144001</v>
      </c>
      <c r="I53" s="152">
        <v>3126277</v>
      </c>
      <c r="J53" s="290">
        <v>17.48</v>
      </c>
    </row>
    <row r="54" spans="1:10" s="5" customFormat="1" ht="12.75" x14ac:dyDescent="0.2">
      <c r="A54" s="145" t="s">
        <v>242</v>
      </c>
      <c r="B54" s="145" t="s">
        <v>243</v>
      </c>
      <c r="C54" s="150" t="s">
        <v>244</v>
      </c>
      <c r="D54" s="145" t="s">
        <v>244</v>
      </c>
      <c r="E54" s="145">
        <v>8001</v>
      </c>
      <c r="F54" s="145" t="s">
        <v>254</v>
      </c>
      <c r="G54" s="146">
        <v>8112</v>
      </c>
      <c r="H54" s="290">
        <v>16585681.173492</v>
      </c>
      <c r="I54" s="152">
        <v>2230252</v>
      </c>
      <c r="J54" s="290">
        <v>13.45</v>
      </c>
    </row>
    <row r="55" spans="1:10" s="5" customFormat="1" ht="12.75" x14ac:dyDescent="0.2">
      <c r="A55" s="145" t="s">
        <v>242</v>
      </c>
      <c r="B55" s="145" t="s">
        <v>242</v>
      </c>
      <c r="C55" s="150" t="s">
        <v>181</v>
      </c>
      <c r="D55" s="145" t="s">
        <v>255</v>
      </c>
      <c r="E55" s="145">
        <v>8301</v>
      </c>
      <c r="F55" s="145" t="s">
        <v>256</v>
      </c>
      <c r="G55" s="146">
        <v>8301</v>
      </c>
      <c r="H55" s="290">
        <v>37727623.621856004</v>
      </c>
      <c r="I55" s="152">
        <v>2854853</v>
      </c>
      <c r="J55" s="290">
        <v>7.57</v>
      </c>
    </row>
    <row r="56" spans="1:10" s="5" customFormat="1" ht="12.75" x14ac:dyDescent="0.2">
      <c r="A56" s="145" t="s">
        <v>242</v>
      </c>
      <c r="B56" s="145" t="s">
        <v>242</v>
      </c>
      <c r="C56" s="150" t="s">
        <v>181</v>
      </c>
      <c r="D56" s="145" t="s">
        <v>255</v>
      </c>
      <c r="E56" s="145">
        <v>8301</v>
      </c>
      <c r="F56" s="148" t="s">
        <v>257</v>
      </c>
      <c r="G56" s="146">
        <v>8306</v>
      </c>
      <c r="H56" s="290">
        <v>9211159.3195789997</v>
      </c>
      <c r="I56" s="152">
        <v>764775</v>
      </c>
      <c r="J56" s="290">
        <v>8.3000000000000007</v>
      </c>
    </row>
    <row r="57" spans="1:10" s="5" customFormat="1" ht="12.75" x14ac:dyDescent="0.2">
      <c r="A57" s="145" t="s">
        <v>258</v>
      </c>
      <c r="B57" s="145" t="s">
        <v>259</v>
      </c>
      <c r="C57" s="150" t="s">
        <v>181</v>
      </c>
      <c r="D57" s="145" t="s">
        <v>260</v>
      </c>
      <c r="E57" s="145">
        <v>9001</v>
      </c>
      <c r="F57" s="145" t="s">
        <v>261</v>
      </c>
      <c r="G57" s="146">
        <v>9101</v>
      </c>
      <c r="H57" s="290">
        <v>54387490.502919994</v>
      </c>
      <c r="I57" s="152">
        <v>8148678</v>
      </c>
      <c r="J57" s="290">
        <v>14.98</v>
      </c>
    </row>
    <row r="58" spans="1:10" s="5" customFormat="1" ht="12.75" x14ac:dyDescent="0.2">
      <c r="A58" s="145" t="s">
        <v>258</v>
      </c>
      <c r="B58" s="145" t="s">
        <v>259</v>
      </c>
      <c r="C58" s="150" t="s">
        <v>181</v>
      </c>
      <c r="D58" s="145" t="s">
        <v>260</v>
      </c>
      <c r="E58" s="145">
        <v>9001</v>
      </c>
      <c r="F58" s="145" t="s">
        <v>262</v>
      </c>
      <c r="G58" s="146">
        <v>9112</v>
      </c>
      <c r="H58" s="290">
        <v>6911408.602798</v>
      </c>
      <c r="I58" s="526" t="s">
        <v>510</v>
      </c>
      <c r="J58" s="526" t="s">
        <v>510</v>
      </c>
    </row>
    <row r="59" spans="1:10" s="5" customFormat="1" ht="12.75" x14ac:dyDescent="0.2">
      <c r="A59" s="145" t="s">
        <v>258</v>
      </c>
      <c r="B59" s="147" t="s">
        <v>259</v>
      </c>
      <c r="C59" s="150" t="s">
        <v>181</v>
      </c>
      <c r="D59" s="147" t="s">
        <v>263</v>
      </c>
      <c r="E59" s="145">
        <v>9120</v>
      </c>
      <c r="F59" s="147" t="s">
        <v>263</v>
      </c>
      <c r="G59" s="146">
        <v>9120</v>
      </c>
      <c r="H59" s="290">
        <v>12104146.095875001</v>
      </c>
      <c r="I59" s="152">
        <v>1702627</v>
      </c>
      <c r="J59" s="290">
        <v>14.07</v>
      </c>
    </row>
    <row r="60" spans="1:10" s="5" customFormat="1" ht="12.75" x14ac:dyDescent="0.2">
      <c r="A60" s="145" t="s">
        <v>258</v>
      </c>
      <c r="B60" s="147" t="s">
        <v>264</v>
      </c>
      <c r="C60" s="150" t="s">
        <v>181</v>
      </c>
      <c r="D60" s="147" t="s">
        <v>265</v>
      </c>
      <c r="E60" s="145">
        <v>9201</v>
      </c>
      <c r="F60" s="147" t="s">
        <v>265</v>
      </c>
      <c r="G60" s="146">
        <v>9201</v>
      </c>
      <c r="H60" s="290">
        <v>15519460.255537</v>
      </c>
      <c r="I60" s="526" t="s">
        <v>510</v>
      </c>
      <c r="J60" s="526" t="s">
        <v>510</v>
      </c>
    </row>
    <row r="61" spans="1:10" s="5" customFormat="1" ht="12.75" x14ac:dyDescent="0.2">
      <c r="A61" s="145" t="s">
        <v>266</v>
      </c>
      <c r="B61" s="145" t="s">
        <v>267</v>
      </c>
      <c r="C61" s="150" t="s">
        <v>181</v>
      </c>
      <c r="D61" s="145" t="s">
        <v>268</v>
      </c>
      <c r="E61" s="145">
        <v>10001</v>
      </c>
      <c r="F61" s="145" t="s">
        <v>269</v>
      </c>
      <c r="G61" s="146">
        <v>10101</v>
      </c>
      <c r="H61" s="290">
        <v>67568036.270107999</v>
      </c>
      <c r="I61" s="152">
        <v>11143335</v>
      </c>
      <c r="J61" s="290">
        <v>16.489999999999998</v>
      </c>
    </row>
    <row r="62" spans="1:10" s="5" customFormat="1" ht="12.75" x14ac:dyDescent="0.2">
      <c r="A62" s="145" t="s">
        <v>266</v>
      </c>
      <c r="B62" s="145" t="s">
        <v>267</v>
      </c>
      <c r="C62" s="150" t="s">
        <v>181</v>
      </c>
      <c r="D62" s="145" t="s">
        <v>268</v>
      </c>
      <c r="E62" s="145">
        <v>10001</v>
      </c>
      <c r="F62" s="145" t="s">
        <v>270</v>
      </c>
      <c r="G62" s="146">
        <v>10109</v>
      </c>
      <c r="H62" s="290">
        <v>7544511.8354849992</v>
      </c>
      <c r="I62" s="152">
        <v>765891</v>
      </c>
      <c r="J62" s="290">
        <v>10.15</v>
      </c>
    </row>
    <row r="63" spans="1:10" s="5" customFormat="1" ht="12.75" x14ac:dyDescent="0.2">
      <c r="A63" s="145" t="s">
        <v>266</v>
      </c>
      <c r="B63" s="147" t="s">
        <v>271</v>
      </c>
      <c r="C63" s="150" t="s">
        <v>181</v>
      </c>
      <c r="D63" s="147" t="s">
        <v>272</v>
      </c>
      <c r="E63" s="145">
        <v>10201</v>
      </c>
      <c r="F63" s="147" t="s">
        <v>272</v>
      </c>
      <c r="G63" s="146">
        <v>10201</v>
      </c>
      <c r="H63" s="290">
        <v>14244028.451037001</v>
      </c>
      <c r="I63" s="152">
        <v>1472411</v>
      </c>
      <c r="J63" s="290">
        <v>10.34</v>
      </c>
    </row>
    <row r="64" spans="1:10" s="5" customFormat="1" ht="12.75" x14ac:dyDescent="0.2">
      <c r="A64" s="145" t="s">
        <v>266</v>
      </c>
      <c r="B64" s="145" t="s">
        <v>273</v>
      </c>
      <c r="C64" s="150" t="s">
        <v>181</v>
      </c>
      <c r="D64" s="145" t="s">
        <v>273</v>
      </c>
      <c r="E64" s="145">
        <v>10301</v>
      </c>
      <c r="F64" s="145" t="s">
        <v>273</v>
      </c>
      <c r="G64" s="146">
        <v>10301</v>
      </c>
      <c r="H64" s="290">
        <v>32358957.478913002</v>
      </c>
      <c r="I64" s="152">
        <v>3362957</v>
      </c>
      <c r="J64" s="290">
        <v>10.39</v>
      </c>
    </row>
    <row r="65" spans="1:10" s="5" customFormat="1" ht="12.75" x14ac:dyDescent="0.2">
      <c r="A65" s="145" t="s">
        <v>274</v>
      </c>
      <c r="B65" s="147" t="s">
        <v>275</v>
      </c>
      <c r="C65" s="150" t="s">
        <v>181</v>
      </c>
      <c r="D65" s="147" t="s">
        <v>275</v>
      </c>
      <c r="E65" s="145">
        <v>11101</v>
      </c>
      <c r="F65" s="147" t="s">
        <v>275</v>
      </c>
      <c r="G65" s="146">
        <v>11101</v>
      </c>
      <c r="H65" s="290">
        <v>13266048.200027</v>
      </c>
      <c r="I65" s="152">
        <v>1703883</v>
      </c>
      <c r="J65" s="290">
        <v>12.84</v>
      </c>
    </row>
    <row r="66" spans="1:10" s="5" customFormat="1" ht="12.75" x14ac:dyDescent="0.2">
      <c r="A66" s="145" t="s">
        <v>276</v>
      </c>
      <c r="B66" s="145" t="s">
        <v>276</v>
      </c>
      <c r="C66" s="150" t="s">
        <v>181</v>
      </c>
      <c r="D66" s="145" t="s">
        <v>277</v>
      </c>
      <c r="E66" s="145">
        <v>12101</v>
      </c>
      <c r="F66" s="148" t="s">
        <v>277</v>
      </c>
      <c r="G66" s="146">
        <v>12101</v>
      </c>
      <c r="H66" s="290">
        <v>37615069.025989003</v>
      </c>
      <c r="I66" s="152">
        <v>5099723</v>
      </c>
      <c r="J66" s="290">
        <v>13.56</v>
      </c>
    </row>
    <row r="67" spans="1:10" s="5" customFormat="1" ht="12.75" x14ac:dyDescent="0.2">
      <c r="A67" s="145" t="s">
        <v>278</v>
      </c>
      <c r="B67" s="145" t="s">
        <v>279</v>
      </c>
      <c r="C67" s="150" t="s">
        <v>280</v>
      </c>
      <c r="D67" s="145" t="s">
        <v>280</v>
      </c>
      <c r="E67" s="145">
        <v>13001</v>
      </c>
      <c r="F67" s="145" t="s">
        <v>279</v>
      </c>
      <c r="G67" s="146">
        <v>13101</v>
      </c>
      <c r="H67" s="290">
        <v>23135236.218474001</v>
      </c>
      <c r="I67" s="152">
        <v>178037</v>
      </c>
      <c r="J67" s="290">
        <v>0.77</v>
      </c>
    </row>
    <row r="68" spans="1:10" s="5" customFormat="1" ht="12.75" x14ac:dyDescent="0.2">
      <c r="A68" s="145" t="s">
        <v>278</v>
      </c>
      <c r="B68" s="145" t="s">
        <v>279</v>
      </c>
      <c r="C68" s="150" t="s">
        <v>280</v>
      </c>
      <c r="D68" s="145" t="s">
        <v>280</v>
      </c>
      <c r="E68" s="145">
        <v>13001</v>
      </c>
      <c r="F68" s="145" t="s">
        <v>281</v>
      </c>
      <c r="G68" s="146">
        <v>13102</v>
      </c>
      <c r="H68" s="290">
        <v>16779649.596475001</v>
      </c>
      <c r="I68" s="152">
        <v>3949135</v>
      </c>
      <c r="J68" s="290">
        <v>23.54</v>
      </c>
    </row>
    <row r="69" spans="1:10" s="5" customFormat="1" ht="12.75" x14ac:dyDescent="0.2">
      <c r="A69" s="145" t="s">
        <v>278</v>
      </c>
      <c r="B69" s="145" t="s">
        <v>279</v>
      </c>
      <c r="C69" s="150" t="s">
        <v>280</v>
      </c>
      <c r="D69" s="145" t="s">
        <v>280</v>
      </c>
      <c r="E69" s="145">
        <v>13001</v>
      </c>
      <c r="F69" s="145" t="s">
        <v>282</v>
      </c>
      <c r="G69" s="146">
        <v>13103</v>
      </c>
      <c r="H69" s="290">
        <v>11097359.018798999</v>
      </c>
      <c r="I69" s="152">
        <v>715208</v>
      </c>
      <c r="J69" s="290">
        <v>6.44</v>
      </c>
    </row>
    <row r="70" spans="1:10" s="5" customFormat="1" ht="12.75" x14ac:dyDescent="0.2">
      <c r="A70" s="145" t="s">
        <v>278</v>
      </c>
      <c r="B70" s="145" t="s">
        <v>279</v>
      </c>
      <c r="C70" s="150" t="s">
        <v>280</v>
      </c>
      <c r="D70" s="145" t="s">
        <v>280</v>
      </c>
      <c r="E70" s="145">
        <v>13001</v>
      </c>
      <c r="F70" s="145" t="s">
        <v>283</v>
      </c>
      <c r="G70" s="146">
        <v>13104</v>
      </c>
      <c r="H70" s="290">
        <v>11109763.109709</v>
      </c>
      <c r="I70" s="152">
        <v>334268</v>
      </c>
      <c r="J70" s="290">
        <v>3.01</v>
      </c>
    </row>
    <row r="71" spans="1:10" s="5" customFormat="1" ht="12.75" x14ac:dyDescent="0.2">
      <c r="A71" s="145" t="s">
        <v>278</v>
      </c>
      <c r="B71" s="145" t="s">
        <v>279</v>
      </c>
      <c r="C71" s="150" t="s">
        <v>280</v>
      </c>
      <c r="D71" s="145" t="s">
        <v>280</v>
      </c>
      <c r="E71" s="145">
        <v>13001</v>
      </c>
      <c r="F71" s="145" t="s">
        <v>284</v>
      </c>
      <c r="G71" s="146">
        <v>13105</v>
      </c>
      <c r="H71" s="290">
        <v>14324401.921587</v>
      </c>
      <c r="I71" s="152">
        <v>436340</v>
      </c>
      <c r="J71" s="290">
        <v>3.05</v>
      </c>
    </row>
    <row r="72" spans="1:10" s="5" customFormat="1" ht="12.75" x14ac:dyDescent="0.2">
      <c r="A72" s="145" t="s">
        <v>278</v>
      </c>
      <c r="B72" s="145" t="s">
        <v>279</v>
      </c>
      <c r="C72" s="150" t="s">
        <v>280</v>
      </c>
      <c r="D72" s="145" t="s">
        <v>280</v>
      </c>
      <c r="E72" s="145">
        <v>13001</v>
      </c>
      <c r="F72" s="145" t="s">
        <v>285</v>
      </c>
      <c r="G72" s="146">
        <v>13106</v>
      </c>
      <c r="H72" s="290">
        <v>14353261.032818999</v>
      </c>
      <c r="I72" s="152">
        <v>1162309</v>
      </c>
      <c r="J72" s="290">
        <v>8.1</v>
      </c>
    </row>
    <row r="73" spans="1:10" s="5" customFormat="1" ht="12.75" x14ac:dyDescent="0.2">
      <c r="A73" s="145" t="s">
        <v>278</v>
      </c>
      <c r="B73" s="145" t="s">
        <v>279</v>
      </c>
      <c r="C73" s="150" t="s">
        <v>280</v>
      </c>
      <c r="D73" s="145" t="s">
        <v>280</v>
      </c>
      <c r="E73" s="145">
        <v>13001</v>
      </c>
      <c r="F73" s="145" t="s">
        <v>286</v>
      </c>
      <c r="G73" s="146">
        <v>13107</v>
      </c>
      <c r="H73" s="290">
        <v>21965373.833562002</v>
      </c>
      <c r="I73" s="152">
        <v>2718316</v>
      </c>
      <c r="J73" s="290">
        <v>12.38</v>
      </c>
    </row>
    <row r="74" spans="1:10" s="5" customFormat="1" ht="12.75" x14ac:dyDescent="0.2">
      <c r="A74" s="145" t="s">
        <v>278</v>
      </c>
      <c r="B74" s="145" t="s">
        <v>279</v>
      </c>
      <c r="C74" s="150" t="s">
        <v>280</v>
      </c>
      <c r="D74" s="145" t="s">
        <v>280</v>
      </c>
      <c r="E74" s="145">
        <v>13001</v>
      </c>
      <c r="F74" s="145" t="s">
        <v>287</v>
      </c>
      <c r="G74" s="146">
        <v>13108</v>
      </c>
      <c r="H74" s="290">
        <v>7355459.9613690004</v>
      </c>
      <c r="I74" s="152">
        <v>154875</v>
      </c>
      <c r="J74" s="290">
        <v>2.11</v>
      </c>
    </row>
    <row r="75" spans="1:10" s="5" customFormat="1" ht="12.75" x14ac:dyDescent="0.2">
      <c r="A75" s="145" t="s">
        <v>278</v>
      </c>
      <c r="B75" s="145" t="s">
        <v>279</v>
      </c>
      <c r="C75" s="150" t="s">
        <v>280</v>
      </c>
      <c r="D75" s="145" t="s">
        <v>280</v>
      </c>
      <c r="E75" s="145">
        <v>13001</v>
      </c>
      <c r="F75" s="145" t="s">
        <v>288</v>
      </c>
      <c r="G75" s="146">
        <v>13109</v>
      </c>
      <c r="H75" s="290">
        <v>9979139.2104449999</v>
      </c>
      <c r="I75" s="152">
        <v>82882</v>
      </c>
      <c r="J75" s="290">
        <v>0.83</v>
      </c>
    </row>
    <row r="76" spans="1:10" s="5" customFormat="1" ht="12.75" x14ac:dyDescent="0.2">
      <c r="A76" s="145" t="s">
        <v>278</v>
      </c>
      <c r="B76" s="145" t="s">
        <v>279</v>
      </c>
      <c r="C76" s="150" t="s">
        <v>280</v>
      </c>
      <c r="D76" s="145" t="s">
        <v>280</v>
      </c>
      <c r="E76" s="145">
        <v>13001</v>
      </c>
      <c r="F76" s="145" t="s">
        <v>289</v>
      </c>
      <c r="G76" s="146">
        <v>13110</v>
      </c>
      <c r="H76" s="290">
        <v>42377221.679479003</v>
      </c>
      <c r="I76" s="152">
        <v>3432801</v>
      </c>
      <c r="J76" s="290">
        <v>8.1</v>
      </c>
    </row>
    <row r="77" spans="1:10" s="5" customFormat="1" ht="12.75" x14ac:dyDescent="0.2">
      <c r="A77" s="145" t="s">
        <v>278</v>
      </c>
      <c r="B77" s="145" t="s">
        <v>279</v>
      </c>
      <c r="C77" s="150" t="s">
        <v>280</v>
      </c>
      <c r="D77" s="145" t="s">
        <v>280</v>
      </c>
      <c r="E77" s="145">
        <v>13001</v>
      </c>
      <c r="F77" s="145" t="s">
        <v>290</v>
      </c>
      <c r="G77" s="146">
        <v>13111</v>
      </c>
      <c r="H77" s="290">
        <v>10089198.947894</v>
      </c>
      <c r="I77" s="152">
        <v>128561</v>
      </c>
      <c r="J77" s="290">
        <v>1.27</v>
      </c>
    </row>
    <row r="78" spans="1:10" s="5" customFormat="1" ht="12.75" x14ac:dyDescent="0.2">
      <c r="A78" s="145" t="s">
        <v>278</v>
      </c>
      <c r="B78" s="145" t="s">
        <v>279</v>
      </c>
      <c r="C78" s="150" t="s">
        <v>280</v>
      </c>
      <c r="D78" s="145" t="s">
        <v>280</v>
      </c>
      <c r="E78" s="145">
        <v>13001</v>
      </c>
      <c r="F78" s="145" t="s">
        <v>291</v>
      </c>
      <c r="G78" s="146">
        <v>13112</v>
      </c>
      <c r="H78" s="290">
        <v>30451340.172729999</v>
      </c>
      <c r="I78" s="152">
        <v>562677</v>
      </c>
      <c r="J78" s="290">
        <v>1.85</v>
      </c>
    </row>
    <row r="79" spans="1:10" s="5" customFormat="1" ht="12.75" x14ac:dyDescent="0.2">
      <c r="A79" s="145" t="s">
        <v>278</v>
      </c>
      <c r="B79" s="145" t="s">
        <v>279</v>
      </c>
      <c r="C79" s="150" t="s">
        <v>280</v>
      </c>
      <c r="D79" s="145" t="s">
        <v>280</v>
      </c>
      <c r="E79" s="145">
        <v>13001</v>
      </c>
      <c r="F79" s="145" t="s">
        <v>292</v>
      </c>
      <c r="G79" s="146">
        <v>13113</v>
      </c>
      <c r="H79" s="290">
        <v>20433673.532157999</v>
      </c>
      <c r="I79" s="152">
        <v>510909</v>
      </c>
      <c r="J79" s="290">
        <v>2.5</v>
      </c>
    </row>
    <row r="80" spans="1:10" s="5" customFormat="1" ht="12.75" x14ac:dyDescent="0.2">
      <c r="A80" s="145" t="s">
        <v>278</v>
      </c>
      <c r="B80" s="145" t="s">
        <v>279</v>
      </c>
      <c r="C80" s="150" t="s">
        <v>280</v>
      </c>
      <c r="D80" s="145" t="s">
        <v>280</v>
      </c>
      <c r="E80" s="145">
        <v>13001</v>
      </c>
      <c r="F80" s="145" t="s">
        <v>293</v>
      </c>
      <c r="G80" s="146">
        <v>13114</v>
      </c>
      <c r="H80" s="290">
        <v>45247970.277732</v>
      </c>
      <c r="I80" s="152">
        <v>3090179</v>
      </c>
      <c r="J80" s="290">
        <v>6.83</v>
      </c>
    </row>
    <row r="81" spans="1:10" s="5" customFormat="1" ht="12.75" x14ac:dyDescent="0.2">
      <c r="A81" s="145" t="s">
        <v>278</v>
      </c>
      <c r="B81" s="145" t="s">
        <v>279</v>
      </c>
      <c r="C81" s="150" t="s">
        <v>280</v>
      </c>
      <c r="D81" s="145" t="s">
        <v>280</v>
      </c>
      <c r="E81" s="145">
        <v>13001</v>
      </c>
      <c r="F81" s="145" t="s">
        <v>294</v>
      </c>
      <c r="G81" s="146">
        <v>13115</v>
      </c>
      <c r="H81" s="290">
        <v>49512603.186365001</v>
      </c>
      <c r="I81" s="152">
        <v>10026989</v>
      </c>
      <c r="J81" s="290">
        <v>20.25</v>
      </c>
    </row>
    <row r="82" spans="1:10" s="5" customFormat="1" ht="12.75" x14ac:dyDescent="0.2">
      <c r="A82" s="145" t="s">
        <v>278</v>
      </c>
      <c r="B82" s="145" t="s">
        <v>279</v>
      </c>
      <c r="C82" s="150" t="s">
        <v>280</v>
      </c>
      <c r="D82" s="145" t="s">
        <v>280</v>
      </c>
      <c r="E82" s="145">
        <v>13001</v>
      </c>
      <c r="F82" s="145" t="s">
        <v>295</v>
      </c>
      <c r="G82" s="146">
        <v>13116</v>
      </c>
      <c r="H82" s="290">
        <v>8238357.3124120003</v>
      </c>
      <c r="I82" s="150" t="s">
        <v>510</v>
      </c>
      <c r="J82" s="150" t="s">
        <v>510</v>
      </c>
    </row>
    <row r="83" spans="1:10" s="5" customFormat="1" ht="12.75" x14ac:dyDescent="0.2">
      <c r="A83" s="145" t="s">
        <v>278</v>
      </c>
      <c r="B83" s="145" t="s">
        <v>279</v>
      </c>
      <c r="C83" s="150" t="s">
        <v>280</v>
      </c>
      <c r="D83" s="145" t="s">
        <v>280</v>
      </c>
      <c r="E83" s="145">
        <v>13001</v>
      </c>
      <c r="F83" s="145" t="s">
        <v>296</v>
      </c>
      <c r="G83" s="146">
        <v>13117</v>
      </c>
      <c r="H83" s="290">
        <v>6560048.0691</v>
      </c>
      <c r="I83" s="152">
        <v>184942</v>
      </c>
      <c r="J83" s="290">
        <v>2.82</v>
      </c>
    </row>
    <row r="84" spans="1:10" s="5" customFormat="1" ht="12.75" x14ac:dyDescent="0.2">
      <c r="A84" s="145" t="s">
        <v>278</v>
      </c>
      <c r="B84" s="145" t="s">
        <v>279</v>
      </c>
      <c r="C84" s="150" t="s">
        <v>280</v>
      </c>
      <c r="D84" s="145" t="s">
        <v>280</v>
      </c>
      <c r="E84" s="145">
        <v>13001</v>
      </c>
      <c r="F84" s="145" t="s">
        <v>297</v>
      </c>
      <c r="G84" s="146">
        <v>13118</v>
      </c>
      <c r="H84" s="290">
        <v>12842275.205966</v>
      </c>
      <c r="I84" s="152">
        <v>343885</v>
      </c>
      <c r="J84" s="290">
        <v>2.68</v>
      </c>
    </row>
    <row r="85" spans="1:10" s="5" customFormat="1" ht="12.75" x14ac:dyDescent="0.2">
      <c r="A85" s="145" t="s">
        <v>278</v>
      </c>
      <c r="B85" s="145" t="s">
        <v>279</v>
      </c>
      <c r="C85" s="150" t="s">
        <v>280</v>
      </c>
      <c r="D85" s="145" t="s">
        <v>280</v>
      </c>
      <c r="E85" s="145">
        <v>13001</v>
      </c>
      <c r="F85" s="145" t="s">
        <v>298</v>
      </c>
      <c r="G85" s="146">
        <v>13119</v>
      </c>
      <c r="H85" s="290">
        <v>57579751.434827998</v>
      </c>
      <c r="I85" s="152">
        <v>3489465</v>
      </c>
      <c r="J85" s="290">
        <v>6.06</v>
      </c>
    </row>
    <row r="86" spans="1:10" s="5" customFormat="1" ht="12.75" x14ac:dyDescent="0.2">
      <c r="A86" s="145" t="s">
        <v>278</v>
      </c>
      <c r="B86" s="145" t="s">
        <v>279</v>
      </c>
      <c r="C86" s="150" t="s">
        <v>280</v>
      </c>
      <c r="D86" s="145" t="s">
        <v>280</v>
      </c>
      <c r="E86" s="145">
        <v>13001</v>
      </c>
      <c r="F86" s="145" t="s">
        <v>299</v>
      </c>
      <c r="G86" s="146">
        <v>13120</v>
      </c>
      <c r="H86" s="290">
        <v>16856801.192575</v>
      </c>
      <c r="I86" s="152">
        <v>398456</v>
      </c>
      <c r="J86" s="290">
        <v>2.36</v>
      </c>
    </row>
    <row r="87" spans="1:10" s="5" customFormat="1" ht="12.75" x14ac:dyDescent="0.2">
      <c r="A87" s="145" t="s">
        <v>278</v>
      </c>
      <c r="B87" s="145" t="s">
        <v>279</v>
      </c>
      <c r="C87" s="150" t="s">
        <v>280</v>
      </c>
      <c r="D87" s="145" t="s">
        <v>280</v>
      </c>
      <c r="E87" s="145">
        <v>13001</v>
      </c>
      <c r="F87" s="145" t="s">
        <v>300</v>
      </c>
      <c r="G87" s="146">
        <v>13121</v>
      </c>
      <c r="H87" s="290">
        <v>8755927.5785520002</v>
      </c>
      <c r="I87" s="152">
        <v>95581</v>
      </c>
      <c r="J87" s="290">
        <v>1.0900000000000001</v>
      </c>
    </row>
    <row r="88" spans="1:10" s="5" customFormat="1" ht="12.75" x14ac:dyDescent="0.2">
      <c r="A88" s="145" t="s">
        <v>278</v>
      </c>
      <c r="B88" s="145" t="s">
        <v>279</v>
      </c>
      <c r="C88" s="150" t="s">
        <v>280</v>
      </c>
      <c r="D88" s="145" t="s">
        <v>280</v>
      </c>
      <c r="E88" s="145">
        <v>13001</v>
      </c>
      <c r="F88" s="145" t="s">
        <v>301</v>
      </c>
      <c r="G88" s="146">
        <v>13122</v>
      </c>
      <c r="H88" s="290">
        <v>35116446.737374999</v>
      </c>
      <c r="I88" s="152">
        <v>943856</v>
      </c>
      <c r="J88" s="290">
        <v>2.69</v>
      </c>
    </row>
    <row r="89" spans="1:10" s="5" customFormat="1" ht="12.75" x14ac:dyDescent="0.2">
      <c r="A89" s="145" t="s">
        <v>278</v>
      </c>
      <c r="B89" s="145" t="s">
        <v>279</v>
      </c>
      <c r="C89" s="150" t="s">
        <v>280</v>
      </c>
      <c r="D89" s="145" t="s">
        <v>280</v>
      </c>
      <c r="E89" s="145">
        <v>13001</v>
      </c>
      <c r="F89" s="145" t="s">
        <v>302</v>
      </c>
      <c r="G89" s="146">
        <v>13123</v>
      </c>
      <c r="H89" s="290">
        <v>14394146.416429</v>
      </c>
      <c r="I89" s="152">
        <v>973283</v>
      </c>
      <c r="J89" s="290">
        <v>6.76</v>
      </c>
    </row>
    <row r="90" spans="1:10" s="5" customFormat="1" ht="12.75" x14ac:dyDescent="0.2">
      <c r="A90" s="145" t="s">
        <v>278</v>
      </c>
      <c r="B90" s="145" t="s">
        <v>279</v>
      </c>
      <c r="C90" s="150" t="s">
        <v>280</v>
      </c>
      <c r="D90" s="145" t="s">
        <v>280</v>
      </c>
      <c r="E90" s="145">
        <v>13001</v>
      </c>
      <c r="F90" s="145" t="s">
        <v>303</v>
      </c>
      <c r="G90" s="146">
        <v>13124</v>
      </c>
      <c r="H90" s="290">
        <v>21341124.206774</v>
      </c>
      <c r="I90" s="152">
        <v>2244422</v>
      </c>
      <c r="J90" s="290">
        <v>10.52</v>
      </c>
    </row>
    <row r="91" spans="1:10" s="5" customFormat="1" ht="12.75" x14ac:dyDescent="0.2">
      <c r="A91" s="145" t="s">
        <v>278</v>
      </c>
      <c r="B91" s="145" t="s">
        <v>279</v>
      </c>
      <c r="C91" s="150" t="s">
        <v>280</v>
      </c>
      <c r="D91" s="145" t="s">
        <v>280</v>
      </c>
      <c r="E91" s="145">
        <v>13001</v>
      </c>
      <c r="F91" s="145" t="s">
        <v>304</v>
      </c>
      <c r="G91" s="146">
        <v>13125</v>
      </c>
      <c r="H91" s="290">
        <v>41492560.415259004</v>
      </c>
      <c r="I91" s="152">
        <v>3847053</v>
      </c>
      <c r="J91" s="290">
        <v>9.27</v>
      </c>
    </row>
    <row r="92" spans="1:10" s="5" customFormat="1" ht="12.75" x14ac:dyDescent="0.2">
      <c r="A92" s="145" t="s">
        <v>278</v>
      </c>
      <c r="B92" s="145" t="s">
        <v>279</v>
      </c>
      <c r="C92" s="150" t="s">
        <v>280</v>
      </c>
      <c r="D92" s="145" t="s">
        <v>280</v>
      </c>
      <c r="E92" s="145">
        <v>13001</v>
      </c>
      <c r="F92" s="145" t="s">
        <v>305</v>
      </c>
      <c r="G92" s="146">
        <v>13126</v>
      </c>
      <c r="H92" s="290">
        <v>11817300.891843</v>
      </c>
      <c r="I92" s="152">
        <v>308717</v>
      </c>
      <c r="J92" s="290">
        <v>2.61</v>
      </c>
    </row>
    <row r="93" spans="1:10" s="5" customFormat="1" ht="12.75" x14ac:dyDescent="0.2">
      <c r="A93" s="145" t="s">
        <v>278</v>
      </c>
      <c r="B93" s="145" t="s">
        <v>279</v>
      </c>
      <c r="C93" s="150" t="s">
        <v>280</v>
      </c>
      <c r="D93" s="145" t="s">
        <v>280</v>
      </c>
      <c r="E93" s="145">
        <v>13001</v>
      </c>
      <c r="F93" s="145" t="s">
        <v>306</v>
      </c>
      <c r="G93" s="146">
        <v>13127</v>
      </c>
      <c r="H93" s="290">
        <v>15784667.161498999</v>
      </c>
      <c r="I93" s="152">
        <v>522028</v>
      </c>
      <c r="J93" s="290">
        <v>3.31</v>
      </c>
    </row>
    <row r="94" spans="1:10" s="5" customFormat="1" ht="12.75" x14ac:dyDescent="0.2">
      <c r="A94" s="145" t="s">
        <v>278</v>
      </c>
      <c r="B94" s="145" t="s">
        <v>279</v>
      </c>
      <c r="C94" s="150" t="s">
        <v>280</v>
      </c>
      <c r="D94" s="145" t="s">
        <v>280</v>
      </c>
      <c r="E94" s="145">
        <v>13001</v>
      </c>
      <c r="F94" s="145" t="s">
        <v>307</v>
      </c>
      <c r="G94" s="146">
        <v>13128</v>
      </c>
      <c r="H94" s="290">
        <v>23755442.245666999</v>
      </c>
      <c r="I94" s="152">
        <v>962351</v>
      </c>
      <c r="J94" s="290">
        <v>4.05</v>
      </c>
    </row>
    <row r="95" spans="1:10" s="5" customFormat="1" ht="12.75" x14ac:dyDescent="0.2">
      <c r="A95" s="145" t="s">
        <v>278</v>
      </c>
      <c r="B95" s="145" t="s">
        <v>279</v>
      </c>
      <c r="C95" s="150" t="s">
        <v>280</v>
      </c>
      <c r="D95" s="145" t="s">
        <v>280</v>
      </c>
      <c r="E95" s="145">
        <v>13001</v>
      </c>
      <c r="F95" s="145" t="s">
        <v>308</v>
      </c>
      <c r="G95" s="146">
        <v>13129</v>
      </c>
      <c r="H95" s="290">
        <v>9942261.2713680007</v>
      </c>
      <c r="I95" s="152">
        <v>131189</v>
      </c>
      <c r="J95" s="290">
        <v>1.32</v>
      </c>
    </row>
    <row r="96" spans="1:10" s="5" customFormat="1" ht="12.75" x14ac:dyDescent="0.2">
      <c r="A96" s="145" t="s">
        <v>278</v>
      </c>
      <c r="B96" s="145" t="s">
        <v>279</v>
      </c>
      <c r="C96" s="150" t="s">
        <v>280</v>
      </c>
      <c r="D96" s="145" t="s">
        <v>280</v>
      </c>
      <c r="E96" s="145">
        <v>13001</v>
      </c>
      <c r="F96" s="145" t="s">
        <v>309</v>
      </c>
      <c r="G96" s="146">
        <v>13130</v>
      </c>
      <c r="H96" s="290">
        <v>9613154.0624219999</v>
      </c>
      <c r="I96" s="152">
        <v>249564</v>
      </c>
      <c r="J96" s="290">
        <v>2.6</v>
      </c>
    </row>
    <row r="97" spans="1:10" s="5" customFormat="1" ht="12.75" x14ac:dyDescent="0.2">
      <c r="A97" s="145" t="s">
        <v>278</v>
      </c>
      <c r="B97" s="145" t="s">
        <v>279</v>
      </c>
      <c r="C97" s="150" t="s">
        <v>280</v>
      </c>
      <c r="D97" s="145" t="s">
        <v>280</v>
      </c>
      <c r="E97" s="145">
        <v>13001</v>
      </c>
      <c r="F97" s="145" t="s">
        <v>310</v>
      </c>
      <c r="G97" s="146">
        <v>13131</v>
      </c>
      <c r="H97" s="290">
        <v>6277111.6283729998</v>
      </c>
      <c r="I97" s="152">
        <v>39601</v>
      </c>
      <c r="J97" s="290">
        <v>0.63</v>
      </c>
    </row>
    <row r="98" spans="1:10" s="5" customFormat="1" ht="12.75" x14ac:dyDescent="0.2">
      <c r="A98" s="145" t="s">
        <v>278</v>
      </c>
      <c r="B98" s="145" t="s">
        <v>279</v>
      </c>
      <c r="C98" s="150" t="s">
        <v>280</v>
      </c>
      <c r="D98" s="145" t="s">
        <v>280</v>
      </c>
      <c r="E98" s="145">
        <v>13001</v>
      </c>
      <c r="F98" s="145" t="s">
        <v>311</v>
      </c>
      <c r="G98" s="146">
        <v>13132</v>
      </c>
      <c r="H98" s="290">
        <v>28417033.99346</v>
      </c>
      <c r="I98" s="152">
        <v>2202458</v>
      </c>
      <c r="J98" s="290">
        <v>7.75</v>
      </c>
    </row>
    <row r="99" spans="1:10" s="5" customFormat="1" ht="12.75" x14ac:dyDescent="0.2">
      <c r="A99" s="145" t="s">
        <v>278</v>
      </c>
      <c r="B99" s="145" t="s">
        <v>312</v>
      </c>
      <c r="C99" s="150" t="s">
        <v>280</v>
      </c>
      <c r="D99" s="145" t="s">
        <v>280</v>
      </c>
      <c r="E99" s="145">
        <v>13001</v>
      </c>
      <c r="F99" s="145" t="s">
        <v>313</v>
      </c>
      <c r="G99" s="146">
        <v>13201</v>
      </c>
      <c r="H99" s="290">
        <v>75854584.876350999</v>
      </c>
      <c r="I99" s="152">
        <v>4260014</v>
      </c>
      <c r="J99" s="290">
        <v>5.62</v>
      </c>
    </row>
    <row r="100" spans="1:10" s="5" customFormat="1" ht="12.75" x14ac:dyDescent="0.2">
      <c r="A100" s="145" t="s">
        <v>278</v>
      </c>
      <c r="B100" s="145" t="s">
        <v>312</v>
      </c>
      <c r="C100" s="150" t="s">
        <v>280</v>
      </c>
      <c r="D100" s="145" t="s">
        <v>280</v>
      </c>
      <c r="E100" s="145">
        <v>13001</v>
      </c>
      <c r="F100" s="145" t="s">
        <v>314</v>
      </c>
      <c r="G100" s="146">
        <v>13202</v>
      </c>
      <c r="H100" s="290">
        <v>8949415.12445</v>
      </c>
      <c r="I100" s="152">
        <v>97332</v>
      </c>
      <c r="J100" s="290">
        <v>1.0900000000000001</v>
      </c>
    </row>
    <row r="101" spans="1:10" s="5" customFormat="1" ht="12.75" x14ac:dyDescent="0.2">
      <c r="A101" s="145" t="s">
        <v>278</v>
      </c>
      <c r="B101" s="145" t="s">
        <v>312</v>
      </c>
      <c r="C101" s="150" t="s">
        <v>280</v>
      </c>
      <c r="D101" s="145" t="s">
        <v>280</v>
      </c>
      <c r="E101" s="145">
        <v>13001</v>
      </c>
      <c r="F101" s="145" t="s">
        <v>315</v>
      </c>
      <c r="G101" s="146">
        <v>13203</v>
      </c>
      <c r="H101" s="290">
        <v>9690849.8978940006</v>
      </c>
      <c r="I101" s="152">
        <v>1351599</v>
      </c>
      <c r="J101" s="290">
        <v>13.95</v>
      </c>
    </row>
    <row r="102" spans="1:10" s="5" customFormat="1" ht="12.75" x14ac:dyDescent="0.2">
      <c r="A102" s="145" t="s">
        <v>278</v>
      </c>
      <c r="B102" s="145" t="s">
        <v>316</v>
      </c>
      <c r="C102" s="150" t="s">
        <v>280</v>
      </c>
      <c r="D102" s="145" t="s">
        <v>280</v>
      </c>
      <c r="E102" s="145">
        <v>13001</v>
      </c>
      <c r="F102" s="145" t="s">
        <v>317</v>
      </c>
      <c r="G102" s="146">
        <v>13301</v>
      </c>
      <c r="H102" s="290">
        <v>32755215.577495001</v>
      </c>
      <c r="I102" s="152">
        <v>12948252</v>
      </c>
      <c r="J102" s="290">
        <v>39.53</v>
      </c>
    </row>
    <row r="103" spans="1:10" s="5" customFormat="1" ht="12.75" x14ac:dyDescent="0.2">
      <c r="A103" s="145" t="s">
        <v>278</v>
      </c>
      <c r="B103" s="145" t="s">
        <v>316</v>
      </c>
      <c r="C103" s="150" t="s">
        <v>280</v>
      </c>
      <c r="D103" s="145" t="s">
        <v>280</v>
      </c>
      <c r="E103" s="145">
        <v>13001</v>
      </c>
      <c r="F103" s="145" t="s">
        <v>318</v>
      </c>
      <c r="G103" s="146">
        <v>13302</v>
      </c>
      <c r="H103" s="290">
        <v>28840602.544351999</v>
      </c>
      <c r="I103" s="152">
        <v>2959722</v>
      </c>
      <c r="J103" s="290">
        <v>10.26</v>
      </c>
    </row>
    <row r="104" spans="1:10" s="5" customFormat="1" ht="12.75" x14ac:dyDescent="0.2">
      <c r="A104" s="145" t="s">
        <v>278</v>
      </c>
      <c r="B104" s="145" t="s">
        <v>316</v>
      </c>
      <c r="C104" s="150" t="s">
        <v>280</v>
      </c>
      <c r="D104" s="145" t="s">
        <v>280</v>
      </c>
      <c r="E104" s="145">
        <v>13001</v>
      </c>
      <c r="F104" s="145" t="s">
        <v>319</v>
      </c>
      <c r="G104" s="146">
        <v>13303</v>
      </c>
      <c r="H104" s="290">
        <v>6701765.1975670001</v>
      </c>
      <c r="I104" s="152">
        <v>924147</v>
      </c>
      <c r="J104" s="290">
        <v>13.79</v>
      </c>
    </row>
    <row r="105" spans="1:10" s="5" customFormat="1" ht="12.75" x14ac:dyDescent="0.2">
      <c r="A105" s="145" t="s">
        <v>278</v>
      </c>
      <c r="B105" s="145" t="s">
        <v>320</v>
      </c>
      <c r="C105" s="150" t="s">
        <v>280</v>
      </c>
      <c r="D105" s="145" t="s">
        <v>280</v>
      </c>
      <c r="E105" s="145">
        <v>13001</v>
      </c>
      <c r="F105" s="145" t="s">
        <v>321</v>
      </c>
      <c r="G105" s="146">
        <v>13401</v>
      </c>
      <c r="H105" s="290">
        <v>56284947.079044998</v>
      </c>
      <c r="I105" s="152">
        <v>4674193</v>
      </c>
      <c r="J105" s="290">
        <v>8.3000000000000007</v>
      </c>
    </row>
    <row r="106" spans="1:10" s="5" customFormat="1" ht="12.75" x14ac:dyDescent="0.2">
      <c r="A106" s="145" t="s">
        <v>278</v>
      </c>
      <c r="B106" s="145" t="s">
        <v>320</v>
      </c>
      <c r="C106" s="150" t="s">
        <v>280</v>
      </c>
      <c r="D106" s="145" t="s">
        <v>280</v>
      </c>
      <c r="E106" s="145">
        <v>13001</v>
      </c>
      <c r="F106" s="145" t="s">
        <v>322</v>
      </c>
      <c r="G106" s="146">
        <v>13402</v>
      </c>
      <c r="H106" s="290">
        <v>24261304.158923</v>
      </c>
      <c r="I106" s="152">
        <v>810687</v>
      </c>
      <c r="J106" s="290">
        <v>3.34</v>
      </c>
    </row>
    <row r="107" spans="1:10" s="5" customFormat="1" ht="12.75" x14ac:dyDescent="0.2">
      <c r="A107" s="145" t="s">
        <v>278</v>
      </c>
      <c r="B107" s="145" t="s">
        <v>320</v>
      </c>
      <c r="C107" s="150" t="s">
        <v>280</v>
      </c>
      <c r="D107" s="145" t="s">
        <v>280</v>
      </c>
      <c r="E107" s="145">
        <v>13001</v>
      </c>
      <c r="F107" s="145" t="s">
        <v>323</v>
      </c>
      <c r="G107" s="146">
        <v>13403</v>
      </c>
      <c r="H107" s="290">
        <v>3350627.0465920004</v>
      </c>
      <c r="I107" s="152">
        <v>94199</v>
      </c>
      <c r="J107" s="290">
        <v>2.81</v>
      </c>
    </row>
    <row r="108" spans="1:10" s="5" customFormat="1" ht="12.75" x14ac:dyDescent="0.2">
      <c r="A108" s="145" t="s">
        <v>278</v>
      </c>
      <c r="B108" s="145" t="s">
        <v>320</v>
      </c>
      <c r="C108" s="150" t="s">
        <v>280</v>
      </c>
      <c r="D108" s="145" t="s">
        <v>280</v>
      </c>
      <c r="E108" s="145">
        <v>13001</v>
      </c>
      <c r="F108" s="145" t="s">
        <v>324</v>
      </c>
      <c r="G108" s="146">
        <v>13404</v>
      </c>
      <c r="H108" s="290">
        <v>16346519.623018</v>
      </c>
      <c r="I108" s="152">
        <v>203110</v>
      </c>
      <c r="J108" s="290">
        <v>1.24</v>
      </c>
    </row>
    <row r="109" spans="1:10" s="5" customFormat="1" ht="12.75" x14ac:dyDescent="0.2">
      <c r="A109" s="145" t="s">
        <v>278</v>
      </c>
      <c r="B109" s="145" t="s">
        <v>325</v>
      </c>
      <c r="C109" s="150" t="s">
        <v>181</v>
      </c>
      <c r="D109" s="145" t="s">
        <v>325</v>
      </c>
      <c r="E109" s="145">
        <v>13501</v>
      </c>
      <c r="F109" s="148" t="s">
        <v>325</v>
      </c>
      <c r="G109" s="146">
        <v>13501</v>
      </c>
      <c r="H109" s="290">
        <v>21193638.719545003</v>
      </c>
      <c r="I109" s="152">
        <v>390090</v>
      </c>
      <c r="J109" s="290">
        <v>1.84</v>
      </c>
    </row>
    <row r="110" spans="1:10" s="5" customFormat="1" ht="12.75" x14ac:dyDescent="0.2">
      <c r="A110" s="145" t="s">
        <v>278</v>
      </c>
      <c r="B110" s="145" t="s">
        <v>326</v>
      </c>
      <c r="C110" s="150" t="s">
        <v>280</v>
      </c>
      <c r="D110" s="145" t="s">
        <v>280</v>
      </c>
      <c r="E110" s="145">
        <v>13001</v>
      </c>
      <c r="F110" s="145" t="s">
        <v>326</v>
      </c>
      <c r="G110" s="146">
        <v>13601</v>
      </c>
      <c r="H110" s="290">
        <v>10791030.039919</v>
      </c>
      <c r="I110" s="152">
        <v>516374</v>
      </c>
      <c r="J110" s="290">
        <v>4.79</v>
      </c>
    </row>
    <row r="111" spans="1:10" s="5" customFormat="1" ht="12.75" x14ac:dyDescent="0.2">
      <c r="A111" s="145" t="s">
        <v>278</v>
      </c>
      <c r="B111" s="145" t="s">
        <v>326</v>
      </c>
      <c r="C111" s="150" t="s">
        <v>280</v>
      </c>
      <c r="D111" s="145" t="s">
        <v>280</v>
      </c>
      <c r="E111" s="145">
        <v>13001</v>
      </c>
      <c r="F111" s="145" t="s">
        <v>327</v>
      </c>
      <c r="G111" s="146">
        <v>13602</v>
      </c>
      <c r="H111" s="290">
        <v>12987533.534457</v>
      </c>
      <c r="I111" s="152">
        <v>307803</v>
      </c>
      <c r="J111" s="290">
        <v>2.37</v>
      </c>
    </row>
    <row r="112" spans="1:10" s="5" customFormat="1" ht="12.75" x14ac:dyDescent="0.2">
      <c r="A112" s="145" t="s">
        <v>278</v>
      </c>
      <c r="B112" s="145" t="s">
        <v>326</v>
      </c>
      <c r="C112" s="150" t="s">
        <v>280</v>
      </c>
      <c r="D112" s="145" t="s">
        <v>280</v>
      </c>
      <c r="E112" s="145">
        <v>13001</v>
      </c>
      <c r="F112" s="145" t="s">
        <v>328</v>
      </c>
      <c r="G112" s="146">
        <v>13603</v>
      </c>
      <c r="H112" s="290">
        <v>11018408.268014001</v>
      </c>
      <c r="I112" s="152">
        <v>503931</v>
      </c>
      <c r="J112" s="290">
        <v>4.57</v>
      </c>
    </row>
    <row r="113" spans="1:10" s="5" customFormat="1" ht="12.75" x14ac:dyDescent="0.2">
      <c r="A113" s="145" t="s">
        <v>278</v>
      </c>
      <c r="B113" s="145" t="s">
        <v>326</v>
      </c>
      <c r="C113" s="150" t="s">
        <v>280</v>
      </c>
      <c r="D113" s="145" t="s">
        <v>280</v>
      </c>
      <c r="E113" s="145">
        <v>13001</v>
      </c>
      <c r="F113" s="145" t="s">
        <v>329</v>
      </c>
      <c r="G113" s="146">
        <v>13604</v>
      </c>
      <c r="H113" s="290">
        <v>12970767.267243</v>
      </c>
      <c r="I113" s="152">
        <v>1061633</v>
      </c>
      <c r="J113" s="290">
        <v>8.18</v>
      </c>
    </row>
    <row r="114" spans="1:10" s="5" customFormat="1" ht="12.75" x14ac:dyDescent="0.2">
      <c r="A114" s="145" t="s">
        <v>278</v>
      </c>
      <c r="B114" s="145" t="s">
        <v>326</v>
      </c>
      <c r="C114" s="150" t="s">
        <v>280</v>
      </c>
      <c r="D114" s="145" t="s">
        <v>280</v>
      </c>
      <c r="E114" s="145">
        <v>13001</v>
      </c>
      <c r="F114" s="145" t="s">
        <v>330</v>
      </c>
      <c r="G114" s="146">
        <v>13605</v>
      </c>
      <c r="H114" s="290">
        <v>12999229.977591</v>
      </c>
      <c r="I114" s="152">
        <v>409427</v>
      </c>
      <c r="J114" s="290">
        <v>3.15</v>
      </c>
    </row>
    <row r="115" spans="1:10" s="5" customFormat="1" ht="12.75" x14ac:dyDescent="0.2">
      <c r="A115" s="145" t="s">
        <v>331</v>
      </c>
      <c r="B115" s="145" t="s">
        <v>332</v>
      </c>
      <c r="C115" s="150" t="s">
        <v>181</v>
      </c>
      <c r="D115" s="145" t="s">
        <v>332</v>
      </c>
      <c r="E115" s="145">
        <v>14101</v>
      </c>
      <c r="F115" s="145" t="s">
        <v>332</v>
      </c>
      <c r="G115" s="146">
        <v>14101</v>
      </c>
      <c r="H115" s="290">
        <v>50125797.172412999</v>
      </c>
      <c r="I115" s="152">
        <v>4716153</v>
      </c>
      <c r="J115" s="290">
        <v>9.41</v>
      </c>
    </row>
    <row r="116" spans="1:10" s="5" customFormat="1" ht="12.75" x14ac:dyDescent="0.2">
      <c r="A116" s="145" t="s">
        <v>333</v>
      </c>
      <c r="B116" s="145" t="s">
        <v>334</v>
      </c>
      <c r="C116" s="150" t="s">
        <v>181</v>
      </c>
      <c r="D116" s="145" t="s">
        <v>334</v>
      </c>
      <c r="E116" s="145">
        <v>15101</v>
      </c>
      <c r="F116" s="145" t="s">
        <v>334</v>
      </c>
      <c r="G116" s="146">
        <v>15101</v>
      </c>
      <c r="H116" s="290">
        <v>43839390.609066002</v>
      </c>
      <c r="I116" s="152">
        <v>9050942</v>
      </c>
      <c r="J116" s="290">
        <v>20.65</v>
      </c>
    </row>
    <row r="117" spans="1:10" s="5" customFormat="1" ht="12.75" x14ac:dyDescent="0.2">
      <c r="A117" s="145" t="s">
        <v>335</v>
      </c>
      <c r="B117" s="151" t="s">
        <v>336</v>
      </c>
      <c r="C117" s="150" t="s">
        <v>181</v>
      </c>
      <c r="D117" s="145" t="s">
        <v>337</v>
      </c>
      <c r="E117" s="145">
        <v>16101</v>
      </c>
      <c r="F117" s="145" t="s">
        <v>338</v>
      </c>
      <c r="G117" s="146">
        <v>16101</v>
      </c>
      <c r="H117" s="290">
        <v>44682737.551231995</v>
      </c>
      <c r="I117" s="152">
        <v>2347877</v>
      </c>
      <c r="J117" s="290">
        <v>5.25</v>
      </c>
    </row>
    <row r="118" spans="1:10" s="5" customFormat="1" ht="12.75" x14ac:dyDescent="0.2">
      <c r="A118" s="145" t="s">
        <v>335</v>
      </c>
      <c r="B118" s="151" t="s">
        <v>336</v>
      </c>
      <c r="C118" s="150" t="s">
        <v>181</v>
      </c>
      <c r="D118" s="145" t="s">
        <v>337</v>
      </c>
      <c r="E118" s="145">
        <v>16101</v>
      </c>
      <c r="F118" s="145" t="s">
        <v>339</v>
      </c>
      <c r="G118" s="146">
        <v>16103</v>
      </c>
      <c r="H118" s="290">
        <v>9098312.5235469993</v>
      </c>
      <c r="I118" s="152">
        <v>819405</v>
      </c>
      <c r="J118" s="290">
        <v>9.01</v>
      </c>
    </row>
    <row r="119" spans="1:10" s="5" customFormat="1" ht="12.75" x14ac:dyDescent="0.2">
      <c r="A119" s="145" t="s">
        <v>335</v>
      </c>
      <c r="B119" s="151" t="s">
        <v>340</v>
      </c>
      <c r="C119" s="150" t="s">
        <v>181</v>
      </c>
      <c r="D119" s="147" t="s">
        <v>341</v>
      </c>
      <c r="E119" s="145">
        <v>16301</v>
      </c>
      <c r="F119" s="147" t="s">
        <v>341</v>
      </c>
      <c r="G119" s="146">
        <v>16301</v>
      </c>
      <c r="H119" s="290">
        <v>10348637.311528999</v>
      </c>
      <c r="I119" s="152">
        <v>1152868</v>
      </c>
      <c r="J119" s="290">
        <v>11.14</v>
      </c>
    </row>
  </sheetData>
  <mergeCells count="1">
    <mergeCell ref="B1:J1"/>
  </mergeCells>
  <hyperlinks>
    <hyperlink ref="K1" location="INDICE!A1" display="INDICE" xr:uid="{00000000-0004-0000-5A00-000000000000}"/>
    <hyperlink ref="K2" location="Matriz_Estadisticas!A1" display="ESTADÍSTICAS" xr:uid="{00000000-0004-0000-5A00-000001000000}"/>
  </hyperlinks>
  <pageMargins left="0.7" right="0.7" top="0.75" bottom="0.75" header="0.3" footer="0.3"/>
  <pageSetup paperSize="9" orientation="portrait" r:id="rId1"/>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B00-000000000000}">
  <dimension ref="A1:E37"/>
  <sheetViews>
    <sheetView workbookViewId="0">
      <selection activeCell="C1" sqref="C1"/>
    </sheetView>
  </sheetViews>
  <sheetFormatPr baseColWidth="10" defaultColWidth="11.42578125" defaultRowHeight="15" x14ac:dyDescent="0.25"/>
  <cols>
    <col min="1" max="1" width="44.42578125" style="657" bestFit="1" customWidth="1"/>
    <col min="2" max="2" width="100.7109375" style="34" customWidth="1"/>
    <col min="3" max="3" width="7" style="34" bestFit="1" customWidth="1"/>
    <col min="4" max="16384" width="11.42578125" style="34"/>
  </cols>
  <sheetData>
    <row r="1" spans="1:3" x14ac:dyDescent="0.25">
      <c r="A1" s="679" t="s">
        <v>401</v>
      </c>
      <c r="B1" s="679" t="s">
        <v>402</v>
      </c>
      <c r="C1" s="57" t="s">
        <v>144</v>
      </c>
    </row>
    <row r="2" spans="1:3" s="27" customFormat="1" ht="15" customHeight="1" x14ac:dyDescent="0.2">
      <c r="A2" s="432" t="s">
        <v>8</v>
      </c>
      <c r="B2" s="435" t="s">
        <v>99</v>
      </c>
    </row>
    <row r="3" spans="1:3" s="27" customFormat="1" ht="15" customHeight="1" x14ac:dyDescent="0.2">
      <c r="A3" s="415" t="s">
        <v>6</v>
      </c>
      <c r="B3" s="435" t="s">
        <v>79</v>
      </c>
    </row>
    <row r="4" spans="1:3" s="27" customFormat="1" ht="15" customHeight="1" x14ac:dyDescent="0.2">
      <c r="A4" s="415" t="s">
        <v>370</v>
      </c>
      <c r="B4" s="435" t="s">
        <v>98</v>
      </c>
    </row>
    <row r="5" spans="1:3" s="27" customFormat="1" ht="15" customHeight="1" x14ac:dyDescent="0.2">
      <c r="A5" s="415" t="s">
        <v>11</v>
      </c>
      <c r="B5" s="315" t="s">
        <v>1321</v>
      </c>
    </row>
    <row r="6" spans="1:3" s="27" customFormat="1" ht="15" customHeight="1" x14ac:dyDescent="0.2">
      <c r="A6" s="415" t="s">
        <v>145</v>
      </c>
      <c r="B6" s="435" t="s">
        <v>451</v>
      </c>
    </row>
    <row r="7" spans="1:3" s="27" customFormat="1" ht="15" customHeight="1" x14ac:dyDescent="0.2">
      <c r="A7" s="415" t="s">
        <v>9</v>
      </c>
      <c r="B7" s="414" t="s">
        <v>405</v>
      </c>
    </row>
    <row r="8" spans="1:3" s="27" customFormat="1" ht="15" customHeight="1" x14ac:dyDescent="0.2">
      <c r="A8" s="415" t="s">
        <v>371</v>
      </c>
      <c r="B8" s="414">
        <v>2018</v>
      </c>
    </row>
    <row r="9" spans="1:3" s="27" customFormat="1" ht="15" customHeight="1" x14ac:dyDescent="0.2">
      <c r="A9" s="415" t="s">
        <v>372</v>
      </c>
      <c r="B9" s="435" t="s">
        <v>453</v>
      </c>
    </row>
    <row r="10" spans="1:3" s="27" customFormat="1" ht="51" x14ac:dyDescent="0.2">
      <c r="A10" s="209" t="s">
        <v>373</v>
      </c>
      <c r="B10" s="253" t="s">
        <v>1322</v>
      </c>
    </row>
    <row r="11" spans="1:3" s="27" customFormat="1" ht="15" customHeight="1" x14ac:dyDescent="0.2">
      <c r="A11" s="415" t="s">
        <v>374</v>
      </c>
      <c r="B11" s="435" t="s">
        <v>455</v>
      </c>
    </row>
    <row r="12" spans="1:3" s="27" customFormat="1" ht="15" customHeight="1" x14ac:dyDescent="0.2">
      <c r="A12" s="415" t="s">
        <v>375</v>
      </c>
      <c r="B12" s="435" t="s">
        <v>1109</v>
      </c>
    </row>
    <row r="13" spans="1:3" s="27" customFormat="1" ht="15" customHeight="1" x14ac:dyDescent="0.2">
      <c r="A13" s="415" t="s">
        <v>376</v>
      </c>
      <c r="B13" s="414" t="s">
        <v>1109</v>
      </c>
    </row>
    <row r="14" spans="1:3" s="27" customFormat="1" ht="15" customHeight="1" x14ac:dyDescent="0.2">
      <c r="A14" s="415" t="s">
        <v>146</v>
      </c>
      <c r="B14" s="375" t="s">
        <v>475</v>
      </c>
    </row>
    <row r="15" spans="1:3" s="27" customFormat="1" ht="15" customHeight="1" x14ac:dyDescent="0.2">
      <c r="A15" s="415" t="s">
        <v>377</v>
      </c>
      <c r="B15" s="264">
        <v>43097</v>
      </c>
    </row>
    <row r="16" spans="1:3" s="27" customFormat="1" ht="15" customHeight="1" x14ac:dyDescent="0.2">
      <c r="A16" s="415" t="s">
        <v>378</v>
      </c>
      <c r="B16" s="264">
        <v>43717</v>
      </c>
    </row>
    <row r="17" spans="1:5" s="27" customFormat="1" ht="15" customHeight="1" x14ac:dyDescent="0.2">
      <c r="A17" s="433" t="s">
        <v>379</v>
      </c>
      <c r="B17" s="435" t="s">
        <v>476</v>
      </c>
      <c r="E17" s="640"/>
    </row>
    <row r="18" spans="1:5" s="27" customFormat="1" ht="15" customHeight="1" x14ac:dyDescent="0.2">
      <c r="A18" s="432" t="s">
        <v>380</v>
      </c>
      <c r="B18" s="435" t="s">
        <v>1323</v>
      </c>
    </row>
    <row r="19" spans="1:5" s="27" customFormat="1" ht="15" customHeight="1" x14ac:dyDescent="0.2">
      <c r="A19" s="432" t="s">
        <v>381</v>
      </c>
      <c r="B19" s="435" t="s">
        <v>461</v>
      </c>
    </row>
    <row r="20" spans="1:5" s="27" customFormat="1" ht="15" customHeight="1" x14ac:dyDescent="0.2">
      <c r="A20" s="432" t="s">
        <v>382</v>
      </c>
      <c r="B20" s="435" t="s">
        <v>462</v>
      </c>
    </row>
    <row r="21" spans="1:5" s="27" customFormat="1" ht="15" customHeight="1" x14ac:dyDescent="0.2">
      <c r="A21" s="432" t="s">
        <v>385</v>
      </c>
      <c r="B21" s="315" t="s">
        <v>1324</v>
      </c>
    </row>
    <row r="22" spans="1:5" s="27" customFormat="1" ht="15" customHeight="1" x14ac:dyDescent="0.2">
      <c r="A22" s="432" t="s">
        <v>386</v>
      </c>
      <c r="B22" s="414" t="s">
        <v>1325</v>
      </c>
    </row>
    <row r="23" spans="1:5" s="27" customFormat="1" ht="15" customHeight="1" x14ac:dyDescent="0.2">
      <c r="A23" s="432" t="s">
        <v>418</v>
      </c>
      <c r="B23" s="414" t="s">
        <v>533</v>
      </c>
    </row>
    <row r="24" spans="1:5" s="27" customFormat="1" ht="15" customHeight="1" x14ac:dyDescent="0.2">
      <c r="A24" s="432" t="s">
        <v>387</v>
      </c>
      <c r="B24" s="414">
        <v>2018</v>
      </c>
    </row>
    <row r="25" spans="1:5" s="27" customFormat="1" ht="15" customHeight="1" x14ac:dyDescent="0.2">
      <c r="A25" s="432" t="s">
        <v>388</v>
      </c>
      <c r="B25" s="414" t="s">
        <v>453</v>
      </c>
    </row>
    <row r="26" spans="1:5" s="27" customFormat="1" ht="15" customHeight="1" x14ac:dyDescent="0.2">
      <c r="A26" s="432" t="s">
        <v>389</v>
      </c>
      <c r="B26" s="683" t="s">
        <v>1393</v>
      </c>
    </row>
    <row r="27" spans="1:5" s="27" customFormat="1" ht="15" customHeight="1" x14ac:dyDescent="0.2">
      <c r="A27" s="432" t="s">
        <v>390</v>
      </c>
      <c r="B27" s="315" t="s">
        <v>417</v>
      </c>
    </row>
    <row r="28" spans="1:5" s="27" customFormat="1" ht="15" customHeight="1" x14ac:dyDescent="0.25">
      <c r="A28" s="432" t="s">
        <v>422</v>
      </c>
      <c r="B28" s="418" t="s">
        <v>1071</v>
      </c>
    </row>
    <row r="29" spans="1:5" s="27" customFormat="1" ht="15" customHeight="1" x14ac:dyDescent="0.2">
      <c r="A29" s="432" t="s">
        <v>391</v>
      </c>
      <c r="B29" s="322">
        <v>2017</v>
      </c>
    </row>
    <row r="30" spans="1:5" s="27" customFormat="1" ht="15" customHeight="1" x14ac:dyDescent="0.2">
      <c r="A30" s="432" t="s">
        <v>392</v>
      </c>
      <c r="B30" s="315" t="s">
        <v>14</v>
      </c>
    </row>
    <row r="31" spans="1:5" s="27" customFormat="1" ht="15" customHeight="1" x14ac:dyDescent="0.2">
      <c r="A31" s="432" t="s">
        <v>393</v>
      </c>
      <c r="B31" s="210"/>
    </row>
    <row r="32" spans="1:5" s="27" customFormat="1" ht="15" customHeight="1" x14ac:dyDescent="0.2">
      <c r="A32" s="432" t="s">
        <v>394</v>
      </c>
      <c r="B32" s="210"/>
    </row>
    <row r="33" spans="1:2" s="27" customFormat="1" ht="15" customHeight="1" x14ac:dyDescent="0.2">
      <c r="A33" s="432" t="s">
        <v>423</v>
      </c>
      <c r="B33" s="210"/>
    </row>
    <row r="34" spans="1:2" s="27" customFormat="1" ht="15" customHeight="1" x14ac:dyDescent="0.2">
      <c r="A34" s="432" t="s">
        <v>395</v>
      </c>
      <c r="B34" s="210"/>
    </row>
    <row r="35" spans="1:2" s="27" customFormat="1" ht="15" customHeight="1" x14ac:dyDescent="0.2">
      <c r="A35" s="432" t="s">
        <v>396</v>
      </c>
      <c r="B35" s="210"/>
    </row>
    <row r="36" spans="1:2" s="27" customFormat="1" ht="38.25" x14ac:dyDescent="0.2">
      <c r="A36" s="432" t="s">
        <v>383</v>
      </c>
      <c r="B36" s="374" t="s">
        <v>1326</v>
      </c>
    </row>
    <row r="37" spans="1:2" s="27" customFormat="1" ht="15" customHeight="1" x14ac:dyDescent="0.2">
      <c r="A37" s="432" t="s">
        <v>384</v>
      </c>
      <c r="B37" s="210" t="s">
        <v>468</v>
      </c>
    </row>
  </sheetData>
  <hyperlinks>
    <hyperlink ref="C1" location="INDICE!A1" display="INDICE" xr:uid="{00000000-0004-0000-5B00-000000000000}"/>
    <hyperlink ref="B28" r:id="rId1" xr:uid="{00000000-0004-0000-5B00-000001000000}"/>
  </hyperlinks>
  <pageMargins left="0.7" right="0.7" top="0.75" bottom="0.75" header="0.3" footer="0.3"/>
  <pageSetup orientation="portrait" horizontalDpi="4294967293" verticalDpi="4294967293" r:id="rId2"/>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C00-000000000000}">
  <dimension ref="A1:M119"/>
  <sheetViews>
    <sheetView workbookViewId="0"/>
  </sheetViews>
  <sheetFormatPr baseColWidth="10" defaultColWidth="11.42578125" defaultRowHeight="15" x14ac:dyDescent="0.25"/>
  <cols>
    <col min="1" max="1" width="17.28515625" bestFit="1" customWidth="1"/>
    <col min="2" max="2" width="22.140625" style="402" bestFit="1" customWidth="1"/>
    <col min="3" max="3" width="16.140625" style="402" bestFit="1" customWidth="1"/>
    <col min="4" max="4" width="38.5703125" bestFit="1" customWidth="1"/>
    <col min="5" max="5" width="11.5703125" bestFit="1" customWidth="1"/>
    <col min="6" max="6" width="19" bestFit="1" customWidth="1"/>
    <col min="7" max="7" width="6" bestFit="1" customWidth="1"/>
    <col min="8" max="8" width="14.5703125" style="141" bestFit="1" customWidth="1"/>
    <col min="9" max="9" width="39.28515625" style="141" bestFit="1" customWidth="1"/>
    <col min="10" max="10" width="25.28515625" bestFit="1" customWidth="1"/>
    <col min="11" max="11" width="13.28515625" style="143" bestFit="1" customWidth="1"/>
    <col min="12" max="12" width="54.7109375" style="143" customWidth="1"/>
    <col min="13" max="13" width="13.140625" bestFit="1" customWidth="1"/>
  </cols>
  <sheetData>
    <row r="1" spans="1:13" x14ac:dyDescent="0.25">
      <c r="A1" s="124" t="s">
        <v>99</v>
      </c>
      <c r="B1" s="730" t="s">
        <v>1321</v>
      </c>
      <c r="C1" s="730"/>
      <c r="D1" s="730"/>
      <c r="E1" s="730"/>
      <c r="F1" s="730"/>
      <c r="G1" s="730"/>
      <c r="H1" s="730"/>
      <c r="I1" s="730"/>
      <c r="J1" s="730"/>
      <c r="K1" s="730"/>
      <c r="L1" s="730"/>
      <c r="M1" s="6" t="s">
        <v>144</v>
      </c>
    </row>
    <row r="2" spans="1:13" ht="30" x14ac:dyDescent="0.25">
      <c r="A2" s="649" t="s">
        <v>174</v>
      </c>
      <c r="B2" s="649" t="s">
        <v>175</v>
      </c>
      <c r="C2" s="649" t="s">
        <v>176</v>
      </c>
      <c r="D2" s="649" t="s">
        <v>177</v>
      </c>
      <c r="E2" s="649" t="s">
        <v>178</v>
      </c>
      <c r="F2" s="649" t="s">
        <v>14</v>
      </c>
      <c r="G2" s="649" t="s">
        <v>470</v>
      </c>
      <c r="H2" s="649" t="s">
        <v>1327</v>
      </c>
      <c r="I2" s="649" t="s">
        <v>1328</v>
      </c>
      <c r="J2" s="649" t="s">
        <v>1329</v>
      </c>
      <c r="K2" s="649" t="s">
        <v>1330</v>
      </c>
      <c r="L2" s="649" t="s">
        <v>1331</v>
      </c>
      <c r="M2" s="6" t="s">
        <v>432</v>
      </c>
    </row>
    <row r="3" spans="1:13" s="5" customFormat="1" ht="12.75" x14ac:dyDescent="0.2">
      <c r="A3" s="392" t="s">
        <v>179</v>
      </c>
      <c r="B3" s="392" t="s">
        <v>180</v>
      </c>
      <c r="C3" s="390" t="s">
        <v>181</v>
      </c>
      <c r="D3" s="392" t="s">
        <v>182</v>
      </c>
      <c r="E3" s="377">
        <v>1001</v>
      </c>
      <c r="F3" s="392" t="s">
        <v>180</v>
      </c>
      <c r="G3" s="377">
        <v>1101</v>
      </c>
      <c r="H3" s="234">
        <v>209409</v>
      </c>
      <c r="I3" s="234">
        <v>636</v>
      </c>
      <c r="J3" s="234">
        <v>778</v>
      </c>
      <c r="K3" s="234">
        <v>1414</v>
      </c>
      <c r="L3" s="254">
        <v>0.67523363370246736</v>
      </c>
    </row>
    <row r="4" spans="1:13" s="5" customFormat="1" ht="12.75" x14ac:dyDescent="0.2">
      <c r="A4" s="392" t="s">
        <v>179</v>
      </c>
      <c r="B4" s="392" t="s">
        <v>180</v>
      </c>
      <c r="C4" s="390" t="s">
        <v>181</v>
      </c>
      <c r="D4" s="392" t="s">
        <v>182</v>
      </c>
      <c r="E4" s="377">
        <v>1001</v>
      </c>
      <c r="F4" s="392" t="s">
        <v>183</v>
      </c>
      <c r="G4" s="377">
        <v>1107</v>
      </c>
      <c r="H4" s="234">
        <v>118379</v>
      </c>
      <c r="I4" s="234">
        <v>564</v>
      </c>
      <c r="J4" s="234">
        <v>289</v>
      </c>
      <c r="K4" s="234">
        <v>853</v>
      </c>
      <c r="L4" s="254">
        <v>0.7205669924564323</v>
      </c>
    </row>
    <row r="5" spans="1:13" s="5" customFormat="1" ht="12.75" x14ac:dyDescent="0.2">
      <c r="A5" s="392" t="s">
        <v>184</v>
      </c>
      <c r="B5" s="392" t="s">
        <v>184</v>
      </c>
      <c r="C5" s="390" t="s">
        <v>181</v>
      </c>
      <c r="D5" s="392" t="s">
        <v>184</v>
      </c>
      <c r="E5" s="377">
        <v>2101</v>
      </c>
      <c r="F5" s="392" t="s">
        <v>184</v>
      </c>
      <c r="G5" s="377">
        <v>2101</v>
      </c>
      <c r="H5" s="234">
        <v>395387</v>
      </c>
      <c r="I5" s="234">
        <v>1293</v>
      </c>
      <c r="J5" s="234">
        <v>583</v>
      </c>
      <c r="K5" s="234">
        <v>1876</v>
      </c>
      <c r="L5" s="254">
        <v>0.47447184657057517</v>
      </c>
    </row>
    <row r="6" spans="1:13" s="5" customFormat="1" ht="12.75" x14ac:dyDescent="0.2">
      <c r="A6" s="392" t="s">
        <v>184</v>
      </c>
      <c r="B6" s="392" t="s">
        <v>185</v>
      </c>
      <c r="C6" s="390" t="s">
        <v>181</v>
      </c>
      <c r="D6" s="392" t="s">
        <v>186</v>
      </c>
      <c r="E6" s="377">
        <v>2201</v>
      </c>
      <c r="F6" s="392" t="s">
        <v>186</v>
      </c>
      <c r="G6" s="377">
        <v>2201</v>
      </c>
      <c r="H6" s="234">
        <v>177642</v>
      </c>
      <c r="I6" s="234">
        <v>708</v>
      </c>
      <c r="J6" s="234">
        <v>362</v>
      </c>
      <c r="K6" s="234">
        <v>1070</v>
      </c>
      <c r="L6" s="254">
        <v>0.60233503338174532</v>
      </c>
    </row>
    <row r="7" spans="1:13" s="5" customFormat="1" ht="12.75" x14ac:dyDescent="0.2">
      <c r="A7" s="392" t="s">
        <v>187</v>
      </c>
      <c r="B7" s="392" t="s">
        <v>188</v>
      </c>
      <c r="C7" s="390" t="s">
        <v>181</v>
      </c>
      <c r="D7" s="392" t="s">
        <v>189</v>
      </c>
      <c r="E7" s="377">
        <v>3001</v>
      </c>
      <c r="F7" s="392" t="s">
        <v>188</v>
      </c>
      <c r="G7" s="377">
        <v>3101</v>
      </c>
      <c r="H7" s="234">
        <v>167242</v>
      </c>
      <c r="I7" s="234">
        <v>538</v>
      </c>
      <c r="J7" s="234">
        <v>227</v>
      </c>
      <c r="K7" s="234">
        <v>765</v>
      </c>
      <c r="L7" s="254">
        <v>0.45742098276748661</v>
      </c>
    </row>
    <row r="8" spans="1:13" s="5" customFormat="1" ht="12.75" x14ac:dyDescent="0.2">
      <c r="A8" s="392" t="s">
        <v>187</v>
      </c>
      <c r="B8" s="392" t="s">
        <v>188</v>
      </c>
      <c r="C8" s="390" t="s">
        <v>181</v>
      </c>
      <c r="D8" s="392" t="s">
        <v>189</v>
      </c>
      <c r="E8" s="377">
        <v>3001</v>
      </c>
      <c r="F8" s="392" t="s">
        <v>190</v>
      </c>
      <c r="G8" s="377">
        <v>3103</v>
      </c>
      <c r="H8" s="234">
        <v>14060</v>
      </c>
      <c r="I8" s="234">
        <v>17</v>
      </c>
      <c r="J8" s="234">
        <v>10</v>
      </c>
      <c r="K8" s="234">
        <v>27</v>
      </c>
      <c r="L8" s="254">
        <v>0.19203413940256045</v>
      </c>
    </row>
    <row r="9" spans="1:13" s="5" customFormat="1" ht="12.75" x14ac:dyDescent="0.2">
      <c r="A9" s="392" t="s">
        <v>187</v>
      </c>
      <c r="B9" s="387" t="s">
        <v>191</v>
      </c>
      <c r="C9" s="390" t="s">
        <v>181</v>
      </c>
      <c r="D9" s="387" t="s">
        <v>192</v>
      </c>
      <c r="E9" s="377">
        <v>3301</v>
      </c>
      <c r="F9" s="387" t="s">
        <v>192</v>
      </c>
      <c r="G9" s="377">
        <v>3301</v>
      </c>
      <c r="H9" s="234">
        <v>56064</v>
      </c>
      <c r="I9" s="234">
        <v>61</v>
      </c>
      <c r="J9" s="234">
        <v>34</v>
      </c>
      <c r="K9" s="234">
        <v>95</v>
      </c>
      <c r="L9" s="254">
        <v>0.169449200913242</v>
      </c>
    </row>
    <row r="10" spans="1:13" s="5" customFormat="1" ht="12.75" x14ac:dyDescent="0.2">
      <c r="A10" s="392" t="s">
        <v>193</v>
      </c>
      <c r="B10" s="392" t="s">
        <v>194</v>
      </c>
      <c r="C10" s="390" t="s">
        <v>181</v>
      </c>
      <c r="D10" s="392" t="s">
        <v>195</v>
      </c>
      <c r="E10" s="377">
        <v>4001</v>
      </c>
      <c r="F10" s="392" t="s">
        <v>196</v>
      </c>
      <c r="G10" s="377">
        <v>4101</v>
      </c>
      <c r="H10" s="234">
        <v>238659</v>
      </c>
      <c r="I10" s="234">
        <v>591</v>
      </c>
      <c r="J10" s="234">
        <v>276</v>
      </c>
      <c r="K10" s="234">
        <v>867</v>
      </c>
      <c r="L10" s="254">
        <v>0.36327982602793107</v>
      </c>
    </row>
    <row r="11" spans="1:13" s="5" customFormat="1" ht="12.75" x14ac:dyDescent="0.2">
      <c r="A11" s="392" t="s">
        <v>193</v>
      </c>
      <c r="B11" s="392" t="s">
        <v>194</v>
      </c>
      <c r="C11" s="390" t="s">
        <v>181</v>
      </c>
      <c r="D11" s="392" t="s">
        <v>195</v>
      </c>
      <c r="E11" s="377">
        <v>4001</v>
      </c>
      <c r="F11" s="392" t="s">
        <v>193</v>
      </c>
      <c r="G11" s="377">
        <v>4102</v>
      </c>
      <c r="H11" s="234">
        <v>245142</v>
      </c>
      <c r="I11" s="234">
        <v>726</v>
      </c>
      <c r="J11" s="234">
        <v>324</v>
      </c>
      <c r="K11" s="234">
        <v>1050</v>
      </c>
      <c r="L11" s="254">
        <v>0.42832317595516067</v>
      </c>
    </row>
    <row r="12" spans="1:13" s="5" customFormat="1" ht="12.75" x14ac:dyDescent="0.2">
      <c r="A12" s="392" t="s">
        <v>193</v>
      </c>
      <c r="B12" s="392" t="s">
        <v>197</v>
      </c>
      <c r="C12" s="390" t="s">
        <v>181</v>
      </c>
      <c r="D12" s="392" t="s">
        <v>198</v>
      </c>
      <c r="E12" s="377">
        <v>4301</v>
      </c>
      <c r="F12" s="193" t="s">
        <v>198</v>
      </c>
      <c r="G12" s="377">
        <v>4301</v>
      </c>
      <c r="H12" s="234">
        <v>118563</v>
      </c>
      <c r="I12" s="234">
        <v>221</v>
      </c>
      <c r="J12" s="234">
        <v>189</v>
      </c>
      <c r="K12" s="234">
        <v>410</v>
      </c>
      <c r="L12" s="254">
        <v>0.34580771404232352</v>
      </c>
    </row>
    <row r="13" spans="1:13" s="5" customFormat="1" ht="12.75" x14ac:dyDescent="0.2">
      <c r="A13" s="392" t="s">
        <v>199</v>
      </c>
      <c r="B13" s="392" t="s">
        <v>199</v>
      </c>
      <c r="C13" s="390" t="s">
        <v>200</v>
      </c>
      <c r="D13" s="392" t="s">
        <v>200</v>
      </c>
      <c r="E13" s="377">
        <v>5001</v>
      </c>
      <c r="F13" s="392" t="s">
        <v>199</v>
      </c>
      <c r="G13" s="377">
        <v>5101</v>
      </c>
      <c r="H13" s="234">
        <v>310570</v>
      </c>
      <c r="I13" s="234">
        <v>1452</v>
      </c>
      <c r="J13" s="234">
        <v>1268</v>
      </c>
      <c r="K13" s="234">
        <v>2720</v>
      </c>
      <c r="L13" s="254">
        <v>0.87580899636152887</v>
      </c>
    </row>
    <row r="14" spans="1:13" s="5" customFormat="1" ht="12.75" x14ac:dyDescent="0.2">
      <c r="A14" s="392" t="s">
        <v>199</v>
      </c>
      <c r="B14" s="392" t="s">
        <v>199</v>
      </c>
      <c r="C14" s="390" t="s">
        <v>200</v>
      </c>
      <c r="D14" s="392" t="s">
        <v>200</v>
      </c>
      <c r="E14" s="377">
        <v>5001</v>
      </c>
      <c r="F14" s="392" t="s">
        <v>201</v>
      </c>
      <c r="G14" s="377">
        <v>5102</v>
      </c>
      <c r="H14" s="234">
        <v>28257</v>
      </c>
      <c r="I14" s="234">
        <v>50</v>
      </c>
      <c r="J14" s="234">
        <v>43</v>
      </c>
      <c r="K14" s="234">
        <v>93</v>
      </c>
      <c r="L14" s="254">
        <v>0.32912198747213084</v>
      </c>
    </row>
    <row r="15" spans="1:13" s="5" customFormat="1" ht="12.75" x14ac:dyDescent="0.2">
      <c r="A15" s="392" t="s">
        <v>199</v>
      </c>
      <c r="B15" s="392" t="s">
        <v>199</v>
      </c>
      <c r="C15" s="390" t="s">
        <v>200</v>
      </c>
      <c r="D15" s="392" t="s">
        <v>200</v>
      </c>
      <c r="E15" s="377">
        <v>5001</v>
      </c>
      <c r="F15" s="392" t="s">
        <v>202</v>
      </c>
      <c r="G15" s="377">
        <v>5103</v>
      </c>
      <c r="H15" s="234">
        <v>44335</v>
      </c>
      <c r="I15" s="234">
        <v>113</v>
      </c>
      <c r="J15" s="234">
        <v>59</v>
      </c>
      <c r="K15" s="234">
        <v>172</v>
      </c>
      <c r="L15" s="254">
        <v>0.38795534002481114</v>
      </c>
    </row>
    <row r="16" spans="1:13" s="5" customFormat="1" ht="12.75" x14ac:dyDescent="0.2">
      <c r="A16" s="392" t="s">
        <v>199</v>
      </c>
      <c r="B16" s="392" t="s">
        <v>199</v>
      </c>
      <c r="C16" s="390" t="s">
        <v>200</v>
      </c>
      <c r="D16" s="392" t="s">
        <v>200</v>
      </c>
      <c r="E16" s="377">
        <v>5001</v>
      </c>
      <c r="F16" s="392" t="s">
        <v>203</v>
      </c>
      <c r="G16" s="377">
        <v>5105</v>
      </c>
      <c r="H16" s="234">
        <v>19306</v>
      </c>
      <c r="I16" s="234">
        <v>51</v>
      </c>
      <c r="J16" s="234">
        <v>16</v>
      </c>
      <c r="K16" s="234">
        <v>67</v>
      </c>
      <c r="L16" s="254">
        <v>0.34704237024759138</v>
      </c>
    </row>
    <row r="17" spans="1:12" s="5" customFormat="1" ht="12.75" x14ac:dyDescent="0.2">
      <c r="A17" s="392" t="s">
        <v>199</v>
      </c>
      <c r="B17" s="392" t="s">
        <v>199</v>
      </c>
      <c r="C17" s="390" t="s">
        <v>200</v>
      </c>
      <c r="D17" s="392" t="s">
        <v>200</v>
      </c>
      <c r="E17" s="377">
        <v>5001</v>
      </c>
      <c r="F17" s="392" t="s">
        <v>204</v>
      </c>
      <c r="G17" s="377">
        <v>5107</v>
      </c>
      <c r="H17" s="234">
        <v>34527</v>
      </c>
      <c r="I17" s="234">
        <v>96</v>
      </c>
      <c r="J17" s="234">
        <v>35</v>
      </c>
      <c r="K17" s="234">
        <v>131</v>
      </c>
      <c r="L17" s="254">
        <v>0.37941321284791613</v>
      </c>
    </row>
    <row r="18" spans="1:12" s="5" customFormat="1" ht="12.75" x14ac:dyDescent="0.2">
      <c r="A18" s="392" t="s">
        <v>199</v>
      </c>
      <c r="B18" s="392" t="s">
        <v>199</v>
      </c>
      <c r="C18" s="390" t="s">
        <v>200</v>
      </c>
      <c r="D18" s="392" t="s">
        <v>200</v>
      </c>
      <c r="E18" s="377">
        <v>5001</v>
      </c>
      <c r="F18" s="392" t="s">
        <v>205</v>
      </c>
      <c r="G18" s="377">
        <v>5109</v>
      </c>
      <c r="H18" s="234">
        <v>353000</v>
      </c>
      <c r="I18" s="234">
        <v>996</v>
      </c>
      <c r="J18" s="234">
        <v>723</v>
      </c>
      <c r="K18" s="234">
        <v>1719</v>
      </c>
      <c r="L18" s="254">
        <v>0.4869688385269122</v>
      </c>
    </row>
    <row r="19" spans="1:12" s="5" customFormat="1" ht="12.75" x14ac:dyDescent="0.2">
      <c r="A19" s="392" t="s">
        <v>199</v>
      </c>
      <c r="B19" s="387" t="s">
        <v>206</v>
      </c>
      <c r="C19" s="390" t="s">
        <v>181</v>
      </c>
      <c r="D19" s="387" t="s">
        <v>207</v>
      </c>
      <c r="E19" s="377">
        <v>5301</v>
      </c>
      <c r="F19" s="194" t="s">
        <v>206</v>
      </c>
      <c r="G19" s="377">
        <v>5301</v>
      </c>
      <c r="H19" s="234">
        <v>67071</v>
      </c>
      <c r="I19" s="234">
        <v>133</v>
      </c>
      <c r="J19" s="234">
        <v>76</v>
      </c>
      <c r="K19" s="234">
        <v>209</v>
      </c>
      <c r="L19" s="254">
        <v>0.31161008483547287</v>
      </c>
    </row>
    <row r="20" spans="1:12" s="5" customFormat="1" ht="12.75" x14ac:dyDescent="0.2">
      <c r="A20" s="392" t="s">
        <v>199</v>
      </c>
      <c r="B20" s="387" t="s">
        <v>206</v>
      </c>
      <c r="C20" s="390" t="s">
        <v>181</v>
      </c>
      <c r="D20" s="387" t="s">
        <v>207</v>
      </c>
      <c r="E20" s="377">
        <v>5301</v>
      </c>
      <c r="F20" s="194" t="s">
        <v>208</v>
      </c>
      <c r="G20" s="377">
        <v>5304</v>
      </c>
      <c r="H20" s="234">
        <v>19905</v>
      </c>
      <c r="I20" s="234">
        <v>19</v>
      </c>
      <c r="J20" s="234">
        <v>8</v>
      </c>
      <c r="K20" s="234">
        <v>27</v>
      </c>
      <c r="L20" s="254">
        <v>0.13564431047475509</v>
      </c>
    </row>
    <row r="21" spans="1:12" s="5" customFormat="1" ht="12.75" x14ac:dyDescent="0.2">
      <c r="A21" s="392" t="s">
        <v>199</v>
      </c>
      <c r="B21" s="387" t="s">
        <v>209</v>
      </c>
      <c r="C21" s="390" t="s">
        <v>181</v>
      </c>
      <c r="D21" s="387" t="s">
        <v>210</v>
      </c>
      <c r="E21" s="377">
        <v>5501</v>
      </c>
      <c r="F21" s="194" t="s">
        <v>209</v>
      </c>
      <c r="G21" s="377">
        <v>5501</v>
      </c>
      <c r="H21" s="234">
        <v>95032</v>
      </c>
      <c r="I21" s="234">
        <v>179</v>
      </c>
      <c r="J21" s="234">
        <v>121</v>
      </c>
      <c r="K21" s="234">
        <v>300</v>
      </c>
      <c r="L21" s="254">
        <v>0.31568313831130568</v>
      </c>
    </row>
    <row r="22" spans="1:12" s="5" customFormat="1" ht="12.75" x14ac:dyDescent="0.2">
      <c r="A22" s="392" t="s">
        <v>199</v>
      </c>
      <c r="B22" s="387" t="s">
        <v>209</v>
      </c>
      <c r="C22" s="390" t="s">
        <v>181</v>
      </c>
      <c r="D22" s="387" t="s">
        <v>210</v>
      </c>
      <c r="E22" s="377">
        <v>5501</v>
      </c>
      <c r="F22" s="194" t="s">
        <v>211</v>
      </c>
      <c r="G22" s="377">
        <v>5502</v>
      </c>
      <c r="H22" s="234">
        <v>52996</v>
      </c>
      <c r="I22" s="234">
        <v>135</v>
      </c>
      <c r="J22" s="234">
        <v>38</v>
      </c>
      <c r="K22" s="234">
        <v>173</v>
      </c>
      <c r="L22" s="254">
        <v>0.32643973130047549</v>
      </c>
    </row>
    <row r="23" spans="1:12" s="5" customFormat="1" ht="12.75" x14ac:dyDescent="0.2">
      <c r="A23" s="392" t="s">
        <v>199</v>
      </c>
      <c r="B23" s="387" t="s">
        <v>209</v>
      </c>
      <c r="C23" s="390" t="s">
        <v>181</v>
      </c>
      <c r="D23" s="387" t="s">
        <v>210</v>
      </c>
      <c r="E23" s="377">
        <v>5501</v>
      </c>
      <c r="F23" s="194" t="s">
        <v>212</v>
      </c>
      <c r="G23" s="377">
        <v>5503</v>
      </c>
      <c r="H23" s="234">
        <v>18745</v>
      </c>
      <c r="I23" s="234">
        <v>18</v>
      </c>
      <c r="J23" s="234">
        <v>12</v>
      </c>
      <c r="K23" s="234">
        <v>30</v>
      </c>
      <c r="L23" s="254">
        <v>0.16004267804747935</v>
      </c>
    </row>
    <row r="24" spans="1:12" s="5" customFormat="1" ht="12.75" x14ac:dyDescent="0.2">
      <c r="A24" s="392" t="s">
        <v>199</v>
      </c>
      <c r="B24" s="387" t="s">
        <v>209</v>
      </c>
      <c r="C24" s="390" t="s">
        <v>181</v>
      </c>
      <c r="D24" s="387" t="s">
        <v>210</v>
      </c>
      <c r="E24" s="377">
        <v>5501</v>
      </c>
      <c r="F24" s="194" t="s">
        <v>213</v>
      </c>
      <c r="G24" s="377">
        <v>5504</v>
      </c>
      <c r="H24" s="234">
        <v>23803</v>
      </c>
      <c r="I24" s="234">
        <v>38</v>
      </c>
      <c r="J24" s="234">
        <v>18</v>
      </c>
      <c r="K24" s="234">
        <v>56</v>
      </c>
      <c r="L24" s="254">
        <v>0.23526446246271479</v>
      </c>
    </row>
    <row r="25" spans="1:12" s="5" customFormat="1" ht="12.75" x14ac:dyDescent="0.2">
      <c r="A25" s="392" t="s">
        <v>199</v>
      </c>
      <c r="B25" s="392" t="s">
        <v>214</v>
      </c>
      <c r="C25" s="390" t="s">
        <v>181</v>
      </c>
      <c r="D25" s="392" t="s">
        <v>215</v>
      </c>
      <c r="E25" s="377">
        <v>5601</v>
      </c>
      <c r="F25" s="193" t="s">
        <v>214</v>
      </c>
      <c r="G25" s="377">
        <v>5601</v>
      </c>
      <c r="H25" s="234">
        <v>95130</v>
      </c>
      <c r="I25" s="234">
        <v>289</v>
      </c>
      <c r="J25" s="234">
        <v>132</v>
      </c>
      <c r="K25" s="234">
        <v>421</v>
      </c>
      <c r="L25" s="254">
        <v>0.44255229685693265</v>
      </c>
    </row>
    <row r="26" spans="1:12" s="5" customFormat="1" ht="12.75" x14ac:dyDescent="0.2">
      <c r="A26" s="392" t="s">
        <v>199</v>
      </c>
      <c r="B26" s="392" t="s">
        <v>214</v>
      </c>
      <c r="C26" s="390" t="s">
        <v>181</v>
      </c>
      <c r="D26" s="392" t="s">
        <v>215</v>
      </c>
      <c r="E26" s="377">
        <v>5601</v>
      </c>
      <c r="F26" s="193" t="s">
        <v>216</v>
      </c>
      <c r="G26" s="377">
        <v>5603</v>
      </c>
      <c r="H26" s="234">
        <v>24307</v>
      </c>
      <c r="I26" s="234">
        <v>100</v>
      </c>
      <c r="J26" s="234">
        <v>23</v>
      </c>
      <c r="K26" s="234">
        <v>123</v>
      </c>
      <c r="L26" s="254">
        <v>0.50602707039124528</v>
      </c>
    </row>
    <row r="27" spans="1:12" s="5" customFormat="1" ht="12.75" x14ac:dyDescent="0.2">
      <c r="A27" s="392" t="s">
        <v>199</v>
      </c>
      <c r="B27" s="392" t="s">
        <v>214</v>
      </c>
      <c r="C27" s="390" t="s">
        <v>181</v>
      </c>
      <c r="D27" s="392" t="s">
        <v>215</v>
      </c>
      <c r="E27" s="377">
        <v>5601</v>
      </c>
      <c r="F27" s="193" t="s">
        <v>217</v>
      </c>
      <c r="G27" s="377">
        <v>5606</v>
      </c>
      <c r="H27" s="234">
        <v>11467</v>
      </c>
      <c r="I27" s="234">
        <v>16</v>
      </c>
      <c r="J27" s="234">
        <v>9</v>
      </c>
      <c r="K27" s="234">
        <v>25</v>
      </c>
      <c r="L27" s="254">
        <v>0.21801691811284557</v>
      </c>
    </row>
    <row r="28" spans="1:12" s="5" customFormat="1" ht="12.75" x14ac:dyDescent="0.2">
      <c r="A28" s="392" t="s">
        <v>199</v>
      </c>
      <c r="B28" s="387" t="s">
        <v>218</v>
      </c>
      <c r="C28" s="390" t="s">
        <v>181</v>
      </c>
      <c r="D28" s="387" t="s">
        <v>219</v>
      </c>
      <c r="E28" s="377">
        <v>5701</v>
      </c>
      <c r="F28" s="194" t="s">
        <v>219</v>
      </c>
      <c r="G28" s="377">
        <v>5701</v>
      </c>
      <c r="H28" s="234">
        <v>81120</v>
      </c>
      <c r="I28" s="234">
        <v>219</v>
      </c>
      <c r="J28" s="234">
        <v>154</v>
      </c>
      <c r="K28" s="234">
        <v>373</v>
      </c>
      <c r="L28" s="254">
        <v>0.45981262327416178</v>
      </c>
    </row>
    <row r="29" spans="1:12" s="5" customFormat="1" ht="12.75" x14ac:dyDescent="0.2">
      <c r="A29" s="392" t="s">
        <v>199</v>
      </c>
      <c r="B29" s="392" t="s">
        <v>220</v>
      </c>
      <c r="C29" s="390" t="s">
        <v>200</v>
      </c>
      <c r="D29" s="392" t="s">
        <v>200</v>
      </c>
      <c r="E29" s="377">
        <v>5001</v>
      </c>
      <c r="F29" s="392" t="s">
        <v>221</v>
      </c>
      <c r="G29" s="377">
        <v>5801</v>
      </c>
      <c r="H29" s="234">
        <v>162464</v>
      </c>
      <c r="I29" s="234">
        <v>528</v>
      </c>
      <c r="J29" s="234">
        <v>351</v>
      </c>
      <c r="K29" s="234">
        <v>879</v>
      </c>
      <c r="L29" s="254">
        <v>0.54104293874335241</v>
      </c>
    </row>
    <row r="30" spans="1:12" s="5" customFormat="1" ht="12.75" x14ac:dyDescent="0.2">
      <c r="A30" s="392" t="s">
        <v>199</v>
      </c>
      <c r="B30" s="392" t="s">
        <v>220</v>
      </c>
      <c r="C30" s="390" t="s">
        <v>200</v>
      </c>
      <c r="D30" s="392" t="s">
        <v>200</v>
      </c>
      <c r="E30" s="377">
        <v>5001</v>
      </c>
      <c r="F30" s="392" t="s">
        <v>222</v>
      </c>
      <c r="G30" s="377">
        <v>5802</v>
      </c>
      <c r="H30" s="234">
        <v>48633</v>
      </c>
      <c r="I30" s="234">
        <v>76</v>
      </c>
      <c r="J30" s="234">
        <v>40</v>
      </c>
      <c r="K30" s="234">
        <v>116</v>
      </c>
      <c r="L30" s="254">
        <v>0.23852116875372689</v>
      </c>
    </row>
    <row r="31" spans="1:12" s="5" customFormat="1" ht="12.75" x14ac:dyDescent="0.2">
      <c r="A31" s="392" t="s">
        <v>199</v>
      </c>
      <c r="B31" s="392" t="s">
        <v>220</v>
      </c>
      <c r="C31" s="390" t="s">
        <v>200</v>
      </c>
      <c r="D31" s="392" t="s">
        <v>200</v>
      </c>
      <c r="E31" s="377">
        <v>5001</v>
      </c>
      <c r="F31" s="392" t="s">
        <v>223</v>
      </c>
      <c r="G31" s="377">
        <v>5803</v>
      </c>
      <c r="H31" s="234">
        <v>18625</v>
      </c>
      <c r="I31" s="234">
        <v>26</v>
      </c>
      <c r="J31" s="234">
        <v>14</v>
      </c>
      <c r="K31" s="234">
        <v>40</v>
      </c>
      <c r="L31" s="254">
        <v>0.21476510067114091</v>
      </c>
    </row>
    <row r="32" spans="1:12" s="5" customFormat="1" ht="12.75" x14ac:dyDescent="0.2">
      <c r="A32" s="392" t="s">
        <v>199</v>
      </c>
      <c r="B32" s="392" t="s">
        <v>220</v>
      </c>
      <c r="C32" s="390" t="s">
        <v>200</v>
      </c>
      <c r="D32" s="392" t="s">
        <v>200</v>
      </c>
      <c r="E32" s="377">
        <v>5001</v>
      </c>
      <c r="F32" s="392" t="s">
        <v>224</v>
      </c>
      <c r="G32" s="377">
        <v>5804</v>
      </c>
      <c r="H32" s="234">
        <v>134099</v>
      </c>
      <c r="I32" s="234">
        <v>355</v>
      </c>
      <c r="J32" s="234">
        <v>256</v>
      </c>
      <c r="K32" s="234">
        <v>611</v>
      </c>
      <c r="L32" s="254">
        <v>0.45563352448564121</v>
      </c>
    </row>
    <row r="33" spans="1:12" s="5" customFormat="1" ht="12.75" x14ac:dyDescent="0.2">
      <c r="A33" s="392" t="s">
        <v>225</v>
      </c>
      <c r="B33" s="392" t="s">
        <v>226</v>
      </c>
      <c r="C33" s="390" t="s">
        <v>181</v>
      </c>
      <c r="D33" s="392" t="s">
        <v>227</v>
      </c>
      <c r="E33" s="377">
        <v>6001</v>
      </c>
      <c r="F33" s="392" t="s">
        <v>228</v>
      </c>
      <c r="G33" s="377">
        <v>6101</v>
      </c>
      <c r="H33" s="234">
        <v>258738</v>
      </c>
      <c r="I33" s="234">
        <v>882</v>
      </c>
      <c r="J33" s="234">
        <v>391</v>
      </c>
      <c r="K33" s="234">
        <v>1273</v>
      </c>
      <c r="L33" s="254">
        <v>0.49200349388184189</v>
      </c>
    </row>
    <row r="34" spans="1:12" s="5" customFormat="1" ht="12.75" x14ac:dyDescent="0.2">
      <c r="A34" s="392" t="s">
        <v>225</v>
      </c>
      <c r="B34" s="392" t="s">
        <v>226</v>
      </c>
      <c r="C34" s="390" t="s">
        <v>181</v>
      </c>
      <c r="D34" s="392" t="s">
        <v>227</v>
      </c>
      <c r="E34" s="377">
        <v>6001</v>
      </c>
      <c r="F34" s="392" t="s">
        <v>229</v>
      </c>
      <c r="G34" s="377">
        <v>6108</v>
      </c>
      <c r="H34" s="234">
        <v>56839</v>
      </c>
      <c r="I34" s="234">
        <v>116</v>
      </c>
      <c r="J34" s="234">
        <v>59</v>
      </c>
      <c r="K34" s="234">
        <v>175</v>
      </c>
      <c r="L34" s="254">
        <v>0.3078871901335351</v>
      </c>
    </row>
    <row r="35" spans="1:12" s="5" customFormat="1" ht="12.75" x14ac:dyDescent="0.2">
      <c r="A35" s="392" t="s">
        <v>225</v>
      </c>
      <c r="B35" s="387" t="s">
        <v>226</v>
      </c>
      <c r="C35" s="390" t="s">
        <v>181</v>
      </c>
      <c r="D35" s="387" t="s">
        <v>230</v>
      </c>
      <c r="E35" s="377">
        <v>6115</v>
      </c>
      <c r="F35" s="387" t="s">
        <v>230</v>
      </c>
      <c r="G35" s="377">
        <v>6115</v>
      </c>
      <c r="H35" s="234">
        <v>62193</v>
      </c>
      <c r="I35" s="234">
        <v>81</v>
      </c>
      <c r="J35" s="234">
        <v>46</v>
      </c>
      <c r="K35" s="234">
        <v>127</v>
      </c>
      <c r="L35" s="254">
        <v>0.20420304535880246</v>
      </c>
    </row>
    <row r="36" spans="1:12" s="5" customFormat="1" ht="12.75" x14ac:dyDescent="0.2">
      <c r="A36" s="392" t="s">
        <v>225</v>
      </c>
      <c r="B36" s="387" t="s">
        <v>231</v>
      </c>
      <c r="C36" s="390" t="s">
        <v>181</v>
      </c>
      <c r="D36" s="387" t="s">
        <v>232</v>
      </c>
      <c r="E36" s="377">
        <v>6301</v>
      </c>
      <c r="F36" s="194" t="s">
        <v>232</v>
      </c>
      <c r="G36" s="377">
        <v>6301</v>
      </c>
      <c r="H36" s="234">
        <v>76875</v>
      </c>
      <c r="I36" s="234">
        <v>191</v>
      </c>
      <c r="J36" s="234">
        <v>89</v>
      </c>
      <c r="K36" s="234">
        <v>280</v>
      </c>
      <c r="L36" s="254">
        <v>0.36422764227642274</v>
      </c>
    </row>
    <row r="37" spans="1:12" s="5" customFormat="1" ht="12.75" x14ac:dyDescent="0.2">
      <c r="A37" s="392" t="s">
        <v>233</v>
      </c>
      <c r="B37" s="392" t="s">
        <v>234</v>
      </c>
      <c r="C37" s="390" t="s">
        <v>181</v>
      </c>
      <c r="D37" s="392" t="s">
        <v>235</v>
      </c>
      <c r="E37" s="377">
        <v>7001</v>
      </c>
      <c r="F37" s="392" t="s">
        <v>234</v>
      </c>
      <c r="G37" s="377">
        <v>7101</v>
      </c>
      <c r="H37" s="234">
        <v>232672</v>
      </c>
      <c r="I37" s="234">
        <v>546</v>
      </c>
      <c r="J37" s="234">
        <v>276</v>
      </c>
      <c r="K37" s="234">
        <v>822</v>
      </c>
      <c r="L37" s="254">
        <v>0.35328703066978406</v>
      </c>
    </row>
    <row r="38" spans="1:12" s="5" customFormat="1" ht="12.75" x14ac:dyDescent="0.2">
      <c r="A38" s="392" t="s">
        <v>233</v>
      </c>
      <c r="B38" s="387" t="s">
        <v>234</v>
      </c>
      <c r="C38" s="390" t="s">
        <v>181</v>
      </c>
      <c r="D38" s="387" t="s">
        <v>236</v>
      </c>
      <c r="E38" s="377">
        <v>7102</v>
      </c>
      <c r="F38" s="387" t="s">
        <v>236</v>
      </c>
      <c r="G38" s="377">
        <v>7102</v>
      </c>
      <c r="H38" s="234">
        <v>49932</v>
      </c>
      <c r="I38" s="234">
        <v>45</v>
      </c>
      <c r="J38" s="234">
        <v>10</v>
      </c>
      <c r="K38" s="234">
        <v>55</v>
      </c>
      <c r="L38" s="254">
        <v>0.11014980373307698</v>
      </c>
    </row>
    <row r="39" spans="1:12" s="5" customFormat="1" ht="12.75" x14ac:dyDescent="0.2">
      <c r="A39" s="392" t="s">
        <v>233</v>
      </c>
      <c r="B39" s="392" t="s">
        <v>234</v>
      </c>
      <c r="C39" s="390" t="s">
        <v>181</v>
      </c>
      <c r="D39" s="392" t="s">
        <v>235</v>
      </c>
      <c r="E39" s="377">
        <v>7001</v>
      </c>
      <c r="F39" s="392" t="s">
        <v>233</v>
      </c>
      <c r="G39" s="377">
        <v>7105</v>
      </c>
      <c r="H39" s="234">
        <v>54841</v>
      </c>
      <c r="I39" s="234">
        <v>93</v>
      </c>
      <c r="J39" s="234">
        <v>43</v>
      </c>
      <c r="K39" s="234">
        <v>136</v>
      </c>
      <c r="L39" s="254">
        <v>0.24798964278550717</v>
      </c>
    </row>
    <row r="40" spans="1:12" s="5" customFormat="1" ht="12.75" x14ac:dyDescent="0.2">
      <c r="A40" s="392" t="s">
        <v>233</v>
      </c>
      <c r="B40" s="392" t="s">
        <v>237</v>
      </c>
      <c r="C40" s="390" t="s">
        <v>181</v>
      </c>
      <c r="D40" s="392" t="s">
        <v>238</v>
      </c>
      <c r="E40" s="377">
        <v>7301</v>
      </c>
      <c r="F40" s="193" t="s">
        <v>237</v>
      </c>
      <c r="G40" s="377">
        <v>7301</v>
      </c>
      <c r="H40" s="234">
        <v>158795</v>
      </c>
      <c r="I40" s="234">
        <v>367</v>
      </c>
      <c r="J40" s="234">
        <v>164</v>
      </c>
      <c r="K40" s="234">
        <v>531</v>
      </c>
      <c r="L40" s="254">
        <v>0.33439340029597908</v>
      </c>
    </row>
    <row r="41" spans="1:12" s="5" customFormat="1" ht="12.75" x14ac:dyDescent="0.2">
      <c r="A41" s="392" t="s">
        <v>233</v>
      </c>
      <c r="B41" s="392" t="s">
        <v>237</v>
      </c>
      <c r="C41" s="390" t="s">
        <v>181</v>
      </c>
      <c r="D41" s="392" t="s">
        <v>238</v>
      </c>
      <c r="E41" s="377">
        <v>7301</v>
      </c>
      <c r="F41" s="193" t="s">
        <v>239</v>
      </c>
      <c r="G41" s="377">
        <v>7305</v>
      </c>
      <c r="H41" s="234">
        <v>10940</v>
      </c>
      <c r="I41" s="234">
        <v>17</v>
      </c>
      <c r="J41" s="234">
        <v>5</v>
      </c>
      <c r="K41" s="234">
        <v>22</v>
      </c>
      <c r="L41" s="254">
        <v>0.20109689213893966</v>
      </c>
    </row>
    <row r="42" spans="1:12" s="5" customFormat="1" ht="12.75" x14ac:dyDescent="0.2">
      <c r="A42" s="392" t="s">
        <v>233</v>
      </c>
      <c r="B42" s="392" t="s">
        <v>237</v>
      </c>
      <c r="C42" s="390" t="s">
        <v>181</v>
      </c>
      <c r="D42" s="392" t="s">
        <v>238</v>
      </c>
      <c r="E42" s="377">
        <v>7301</v>
      </c>
      <c r="F42" s="193" t="s">
        <v>240</v>
      </c>
      <c r="G42" s="377">
        <v>7306</v>
      </c>
      <c r="H42" s="234">
        <v>15721</v>
      </c>
      <c r="I42" s="234">
        <v>12</v>
      </c>
      <c r="J42" s="234">
        <v>8</v>
      </c>
      <c r="K42" s="234">
        <v>20</v>
      </c>
      <c r="L42" s="254">
        <v>0.12721837033267605</v>
      </c>
    </row>
    <row r="43" spans="1:12" s="5" customFormat="1" ht="12.75" x14ac:dyDescent="0.2">
      <c r="A43" s="392" t="s">
        <v>233</v>
      </c>
      <c r="B43" s="387" t="s">
        <v>241</v>
      </c>
      <c r="C43" s="390" t="s">
        <v>181</v>
      </c>
      <c r="D43" s="387" t="s">
        <v>241</v>
      </c>
      <c r="E43" s="377">
        <v>7401</v>
      </c>
      <c r="F43" s="194" t="s">
        <v>241</v>
      </c>
      <c r="G43" s="377">
        <v>7401</v>
      </c>
      <c r="H43" s="234">
        <v>99056</v>
      </c>
      <c r="I43" s="234">
        <v>175</v>
      </c>
      <c r="J43" s="234">
        <v>99</v>
      </c>
      <c r="K43" s="234">
        <v>274</v>
      </c>
      <c r="L43" s="254">
        <v>0.27661120982070747</v>
      </c>
    </row>
    <row r="44" spans="1:12" s="5" customFormat="1" ht="12.75" x14ac:dyDescent="0.2">
      <c r="A44" s="392" t="s">
        <v>242</v>
      </c>
      <c r="B44" s="392" t="s">
        <v>243</v>
      </c>
      <c r="C44" s="390" t="s">
        <v>244</v>
      </c>
      <c r="D44" s="392" t="s">
        <v>244</v>
      </c>
      <c r="E44" s="377">
        <v>8001</v>
      </c>
      <c r="F44" s="392" t="s">
        <v>243</v>
      </c>
      <c r="G44" s="377">
        <v>8101</v>
      </c>
      <c r="H44" s="234">
        <v>236400</v>
      </c>
      <c r="I44" s="234">
        <v>1060</v>
      </c>
      <c r="J44" s="234">
        <v>405</v>
      </c>
      <c r="K44" s="234">
        <v>1465</v>
      </c>
      <c r="L44" s="254">
        <v>0.6197123519458545</v>
      </c>
    </row>
    <row r="45" spans="1:12" s="5" customFormat="1" ht="12.75" x14ac:dyDescent="0.2">
      <c r="A45" s="392" t="s">
        <v>242</v>
      </c>
      <c r="B45" s="392" t="s">
        <v>243</v>
      </c>
      <c r="C45" s="390" t="s">
        <v>244</v>
      </c>
      <c r="D45" s="392" t="s">
        <v>244</v>
      </c>
      <c r="E45" s="377">
        <v>8001</v>
      </c>
      <c r="F45" s="392" t="s">
        <v>245</v>
      </c>
      <c r="G45" s="377">
        <v>8102</v>
      </c>
      <c r="H45" s="234">
        <v>123634</v>
      </c>
      <c r="I45" s="234">
        <v>536</v>
      </c>
      <c r="J45" s="234">
        <v>171</v>
      </c>
      <c r="K45" s="234">
        <v>707</v>
      </c>
      <c r="L45" s="254">
        <v>0.57184916770467664</v>
      </c>
    </row>
    <row r="46" spans="1:12" s="5" customFormat="1" ht="12.75" x14ac:dyDescent="0.2">
      <c r="A46" s="392" t="s">
        <v>242</v>
      </c>
      <c r="B46" s="392" t="s">
        <v>243</v>
      </c>
      <c r="C46" s="390" t="s">
        <v>244</v>
      </c>
      <c r="D46" s="392" t="s">
        <v>244</v>
      </c>
      <c r="E46" s="377">
        <v>8001</v>
      </c>
      <c r="F46" s="392" t="s">
        <v>246</v>
      </c>
      <c r="G46" s="377">
        <v>8103</v>
      </c>
      <c r="H46" s="234">
        <v>90438</v>
      </c>
      <c r="I46" s="234">
        <v>353</v>
      </c>
      <c r="J46" s="234">
        <v>131</v>
      </c>
      <c r="K46" s="234">
        <v>484</v>
      </c>
      <c r="L46" s="254">
        <v>0.53517326787412378</v>
      </c>
    </row>
    <row r="47" spans="1:12" s="5" customFormat="1" ht="12.75" x14ac:dyDescent="0.2">
      <c r="A47" s="392" t="s">
        <v>242</v>
      </c>
      <c r="B47" s="392" t="s">
        <v>243</v>
      </c>
      <c r="C47" s="390" t="s">
        <v>244</v>
      </c>
      <c r="D47" s="392" t="s">
        <v>244</v>
      </c>
      <c r="E47" s="377">
        <v>8001</v>
      </c>
      <c r="F47" s="392" t="s">
        <v>247</v>
      </c>
      <c r="G47" s="377">
        <v>8105</v>
      </c>
      <c r="H47" s="234">
        <v>25778</v>
      </c>
      <c r="I47" s="234">
        <v>49</v>
      </c>
      <c r="J47" s="234">
        <v>31</v>
      </c>
      <c r="K47" s="234">
        <v>80</v>
      </c>
      <c r="L47" s="254">
        <v>0.31034215222282568</v>
      </c>
    </row>
    <row r="48" spans="1:12" s="5" customFormat="1" ht="12.75" x14ac:dyDescent="0.2">
      <c r="A48" s="392" t="s">
        <v>242</v>
      </c>
      <c r="B48" s="392" t="s">
        <v>243</v>
      </c>
      <c r="C48" s="390" t="s">
        <v>244</v>
      </c>
      <c r="D48" s="392" t="s">
        <v>244</v>
      </c>
      <c r="E48" s="377">
        <v>8001</v>
      </c>
      <c r="F48" s="392" t="s">
        <v>248</v>
      </c>
      <c r="G48" s="377">
        <v>8106</v>
      </c>
      <c r="H48" s="234">
        <v>45845</v>
      </c>
      <c r="I48" s="234">
        <v>172</v>
      </c>
      <c r="J48" s="234">
        <v>83</v>
      </c>
      <c r="K48" s="234">
        <v>255</v>
      </c>
      <c r="L48" s="254">
        <v>0.55622205256843715</v>
      </c>
    </row>
    <row r="49" spans="1:12" s="5" customFormat="1" ht="12.75" x14ac:dyDescent="0.2">
      <c r="A49" s="392" t="s">
        <v>242</v>
      </c>
      <c r="B49" s="392" t="s">
        <v>243</v>
      </c>
      <c r="C49" s="390" t="s">
        <v>244</v>
      </c>
      <c r="D49" s="392" t="s">
        <v>244</v>
      </c>
      <c r="E49" s="377">
        <v>8001</v>
      </c>
      <c r="F49" s="392" t="s">
        <v>249</v>
      </c>
      <c r="G49" s="377">
        <v>8107</v>
      </c>
      <c r="H49" s="234">
        <v>49531</v>
      </c>
      <c r="I49" s="234">
        <v>166</v>
      </c>
      <c r="J49" s="234">
        <v>62</v>
      </c>
      <c r="K49" s="234">
        <v>228</v>
      </c>
      <c r="L49" s="254">
        <v>0.46031778078375157</v>
      </c>
    </row>
    <row r="50" spans="1:12" s="5" customFormat="1" ht="12.75" x14ac:dyDescent="0.2">
      <c r="A50" s="392" t="s">
        <v>242</v>
      </c>
      <c r="B50" s="392" t="s">
        <v>243</v>
      </c>
      <c r="C50" s="390" t="s">
        <v>244</v>
      </c>
      <c r="D50" s="392" t="s">
        <v>244</v>
      </c>
      <c r="E50" s="377">
        <v>8001</v>
      </c>
      <c r="F50" s="392" t="s">
        <v>250</v>
      </c>
      <c r="G50" s="377">
        <v>8108</v>
      </c>
      <c r="H50" s="234">
        <v>140877</v>
      </c>
      <c r="I50" s="234">
        <v>513</v>
      </c>
      <c r="J50" s="234">
        <v>218</v>
      </c>
      <c r="K50" s="234">
        <v>731</v>
      </c>
      <c r="L50" s="254">
        <v>0.51889236710037834</v>
      </c>
    </row>
    <row r="51" spans="1:12" s="5" customFormat="1" ht="12.75" x14ac:dyDescent="0.2">
      <c r="A51" s="392" t="s">
        <v>242</v>
      </c>
      <c r="B51" s="392" t="s">
        <v>243</v>
      </c>
      <c r="C51" s="390" t="s">
        <v>244</v>
      </c>
      <c r="D51" s="392" t="s">
        <v>244</v>
      </c>
      <c r="E51" s="377">
        <v>8001</v>
      </c>
      <c r="F51" s="392" t="s">
        <v>251</v>
      </c>
      <c r="G51" s="377">
        <v>8109</v>
      </c>
      <c r="H51" s="234">
        <v>14662</v>
      </c>
      <c r="I51" s="234">
        <v>20</v>
      </c>
      <c r="J51" s="234">
        <v>14</v>
      </c>
      <c r="K51" s="234">
        <v>34</v>
      </c>
      <c r="L51" s="254">
        <v>0.23189196562542627</v>
      </c>
    </row>
    <row r="52" spans="1:12" s="5" customFormat="1" ht="12.75" x14ac:dyDescent="0.2">
      <c r="A52" s="392" t="s">
        <v>242</v>
      </c>
      <c r="B52" s="392" t="s">
        <v>243</v>
      </c>
      <c r="C52" s="390" t="s">
        <v>244</v>
      </c>
      <c r="D52" s="392" t="s">
        <v>244</v>
      </c>
      <c r="E52" s="377">
        <v>8001</v>
      </c>
      <c r="F52" s="392" t="s">
        <v>252</v>
      </c>
      <c r="G52" s="377">
        <v>8110</v>
      </c>
      <c r="H52" s="234">
        <v>158087</v>
      </c>
      <c r="I52" s="234">
        <v>633</v>
      </c>
      <c r="J52" s="234">
        <v>223</v>
      </c>
      <c r="K52" s="234">
        <v>856</v>
      </c>
      <c r="L52" s="254">
        <v>0.54147399849449984</v>
      </c>
    </row>
    <row r="53" spans="1:12" s="5" customFormat="1" ht="12.75" x14ac:dyDescent="0.2">
      <c r="A53" s="392" t="s">
        <v>242</v>
      </c>
      <c r="B53" s="392" t="s">
        <v>243</v>
      </c>
      <c r="C53" s="390" t="s">
        <v>244</v>
      </c>
      <c r="D53" s="392" t="s">
        <v>244</v>
      </c>
      <c r="E53" s="377">
        <v>8001</v>
      </c>
      <c r="F53" s="392" t="s">
        <v>253</v>
      </c>
      <c r="G53" s="377">
        <v>8111</v>
      </c>
      <c r="H53" s="234">
        <v>58294</v>
      </c>
      <c r="I53" s="234">
        <v>111</v>
      </c>
      <c r="J53" s="234">
        <v>45</v>
      </c>
      <c r="K53" s="234">
        <v>156</v>
      </c>
      <c r="L53" s="254">
        <v>0.26760901636532064</v>
      </c>
    </row>
    <row r="54" spans="1:12" s="5" customFormat="1" ht="12.75" x14ac:dyDescent="0.2">
      <c r="A54" s="392" t="s">
        <v>242</v>
      </c>
      <c r="B54" s="392" t="s">
        <v>243</v>
      </c>
      <c r="C54" s="390" t="s">
        <v>244</v>
      </c>
      <c r="D54" s="392" t="s">
        <v>244</v>
      </c>
      <c r="E54" s="377">
        <v>8001</v>
      </c>
      <c r="F54" s="392" t="s">
        <v>254</v>
      </c>
      <c r="G54" s="377">
        <v>8112</v>
      </c>
      <c r="H54" s="234">
        <v>96499</v>
      </c>
      <c r="I54" s="234">
        <v>419</v>
      </c>
      <c r="J54" s="234">
        <v>156</v>
      </c>
      <c r="K54" s="234">
        <v>575</v>
      </c>
      <c r="L54" s="254">
        <v>0.5958610970061865</v>
      </c>
    </row>
    <row r="55" spans="1:12" s="5" customFormat="1" ht="12.75" x14ac:dyDescent="0.2">
      <c r="A55" s="392" t="s">
        <v>242</v>
      </c>
      <c r="B55" s="392" t="s">
        <v>242</v>
      </c>
      <c r="C55" s="390" t="s">
        <v>181</v>
      </c>
      <c r="D55" s="392" t="s">
        <v>255</v>
      </c>
      <c r="E55" s="377">
        <v>8301</v>
      </c>
      <c r="F55" s="392" t="s">
        <v>256</v>
      </c>
      <c r="G55" s="377">
        <v>8301</v>
      </c>
      <c r="H55" s="234">
        <v>214799</v>
      </c>
      <c r="I55" s="234">
        <v>358</v>
      </c>
      <c r="J55" s="234">
        <v>432</v>
      </c>
      <c r="K55" s="234">
        <v>790</v>
      </c>
      <c r="L55" s="254">
        <v>0.36778569732633765</v>
      </c>
    </row>
    <row r="56" spans="1:12" s="5" customFormat="1" ht="12.75" x14ac:dyDescent="0.2">
      <c r="A56" s="392" t="s">
        <v>242</v>
      </c>
      <c r="B56" s="392" t="s">
        <v>242</v>
      </c>
      <c r="C56" s="390" t="s">
        <v>181</v>
      </c>
      <c r="D56" s="392" t="s">
        <v>255</v>
      </c>
      <c r="E56" s="377">
        <v>8301</v>
      </c>
      <c r="F56" s="193" t="s">
        <v>257</v>
      </c>
      <c r="G56" s="377">
        <v>8306</v>
      </c>
      <c r="H56" s="234">
        <v>27814</v>
      </c>
      <c r="I56" s="234">
        <v>32</v>
      </c>
      <c r="J56" s="234">
        <v>15</v>
      </c>
      <c r="K56" s="234">
        <v>47</v>
      </c>
      <c r="L56" s="254">
        <v>0.16897965053570144</v>
      </c>
    </row>
    <row r="57" spans="1:12" s="5" customFormat="1" ht="12.75" x14ac:dyDescent="0.2">
      <c r="A57" s="392" t="s">
        <v>258</v>
      </c>
      <c r="B57" s="392" t="s">
        <v>259</v>
      </c>
      <c r="C57" s="390" t="s">
        <v>181</v>
      </c>
      <c r="D57" s="392" t="s">
        <v>260</v>
      </c>
      <c r="E57" s="377">
        <v>9001</v>
      </c>
      <c r="F57" s="392" t="s">
        <v>261</v>
      </c>
      <c r="G57" s="377">
        <v>9101</v>
      </c>
      <c r="H57" s="234">
        <v>298239</v>
      </c>
      <c r="I57" s="234">
        <v>827</v>
      </c>
      <c r="J57" s="234">
        <v>555</v>
      </c>
      <c r="K57" s="234">
        <v>1382</v>
      </c>
      <c r="L57" s="254">
        <v>0.19045128236079117</v>
      </c>
    </row>
    <row r="58" spans="1:12" s="5" customFormat="1" ht="12.75" x14ac:dyDescent="0.2">
      <c r="A58" s="392" t="s">
        <v>258</v>
      </c>
      <c r="B58" s="392" t="s">
        <v>259</v>
      </c>
      <c r="C58" s="390" t="s">
        <v>181</v>
      </c>
      <c r="D58" s="392" t="s">
        <v>260</v>
      </c>
      <c r="E58" s="377">
        <v>9001</v>
      </c>
      <c r="F58" s="392" t="s">
        <v>262</v>
      </c>
      <c r="G58" s="377">
        <v>9112</v>
      </c>
      <c r="H58" s="234">
        <v>80067</v>
      </c>
      <c r="I58" s="234">
        <v>146</v>
      </c>
      <c r="J58" s="234">
        <v>99</v>
      </c>
      <c r="K58" s="234">
        <v>245</v>
      </c>
      <c r="L58" s="254">
        <v>9.7418412079883096E-2</v>
      </c>
    </row>
    <row r="59" spans="1:12" s="5" customFormat="1" ht="12.75" x14ac:dyDescent="0.2">
      <c r="A59" s="392" t="s">
        <v>258</v>
      </c>
      <c r="B59" s="387" t="s">
        <v>259</v>
      </c>
      <c r="C59" s="390" t="s">
        <v>181</v>
      </c>
      <c r="D59" s="387" t="s">
        <v>263</v>
      </c>
      <c r="E59" s="377">
        <v>9120</v>
      </c>
      <c r="F59" s="387" t="s">
        <v>263</v>
      </c>
      <c r="G59" s="377">
        <v>9120</v>
      </c>
      <c r="H59" s="234">
        <v>58025</v>
      </c>
      <c r="I59" s="234">
        <v>49</v>
      </c>
      <c r="J59" s="234">
        <v>51</v>
      </c>
      <c r="K59" s="234">
        <v>100</v>
      </c>
      <c r="L59" s="254">
        <v>0.22231796639379575</v>
      </c>
    </row>
    <row r="60" spans="1:12" s="5" customFormat="1" ht="12.75" x14ac:dyDescent="0.2">
      <c r="A60" s="392" t="s">
        <v>258</v>
      </c>
      <c r="B60" s="387" t="s">
        <v>264</v>
      </c>
      <c r="C60" s="390" t="s">
        <v>181</v>
      </c>
      <c r="D60" s="387" t="s">
        <v>265</v>
      </c>
      <c r="E60" s="377">
        <v>9201</v>
      </c>
      <c r="F60" s="387" t="s">
        <v>265</v>
      </c>
      <c r="G60" s="377">
        <v>9201</v>
      </c>
      <c r="H60" s="234">
        <v>55451</v>
      </c>
      <c r="I60" s="234">
        <v>110</v>
      </c>
      <c r="J60" s="234">
        <v>72</v>
      </c>
      <c r="K60" s="234">
        <v>182</v>
      </c>
      <c r="L60" s="254">
        <v>2.4922904907035042</v>
      </c>
    </row>
    <row r="61" spans="1:12" s="5" customFormat="1" ht="12.75" x14ac:dyDescent="0.2">
      <c r="A61" s="392" t="s">
        <v>266</v>
      </c>
      <c r="B61" s="392" t="s">
        <v>267</v>
      </c>
      <c r="C61" s="390" t="s">
        <v>181</v>
      </c>
      <c r="D61" s="392" t="s">
        <v>268</v>
      </c>
      <c r="E61" s="377">
        <v>10001</v>
      </c>
      <c r="F61" s="392" t="s">
        <v>269</v>
      </c>
      <c r="G61" s="377">
        <v>10101</v>
      </c>
      <c r="H61" s="234">
        <v>262245</v>
      </c>
      <c r="I61" s="234">
        <v>546</v>
      </c>
      <c r="J61" s="234">
        <v>294</v>
      </c>
      <c r="K61" s="234">
        <v>840</v>
      </c>
      <c r="L61" s="254">
        <v>9.3424088161833396E-2</v>
      </c>
    </row>
    <row r="62" spans="1:12" s="5" customFormat="1" ht="12.75" x14ac:dyDescent="0.2">
      <c r="A62" s="392" t="s">
        <v>266</v>
      </c>
      <c r="B62" s="392" t="s">
        <v>267</v>
      </c>
      <c r="C62" s="390" t="s">
        <v>181</v>
      </c>
      <c r="D62" s="392" t="s">
        <v>268</v>
      </c>
      <c r="E62" s="377">
        <v>10001</v>
      </c>
      <c r="F62" s="392" t="s">
        <v>270</v>
      </c>
      <c r="G62" s="377">
        <v>10109</v>
      </c>
      <c r="H62" s="234">
        <v>47063</v>
      </c>
      <c r="I62" s="234">
        <v>65</v>
      </c>
      <c r="J62" s="234">
        <v>32</v>
      </c>
      <c r="K62" s="234">
        <v>97</v>
      </c>
      <c r="L62" s="254">
        <v>0.21248114229862103</v>
      </c>
    </row>
    <row r="63" spans="1:12" s="5" customFormat="1" ht="12.75" x14ac:dyDescent="0.2">
      <c r="A63" s="392" t="s">
        <v>266</v>
      </c>
      <c r="B63" s="387" t="s">
        <v>271</v>
      </c>
      <c r="C63" s="390" t="s">
        <v>181</v>
      </c>
      <c r="D63" s="387" t="s">
        <v>272</v>
      </c>
      <c r="E63" s="377">
        <v>10201</v>
      </c>
      <c r="F63" s="387" t="s">
        <v>272</v>
      </c>
      <c r="G63" s="377">
        <v>10201</v>
      </c>
      <c r="H63" s="234">
        <v>46805</v>
      </c>
      <c r="I63" s="234">
        <v>42</v>
      </c>
      <c r="J63" s="234">
        <v>25</v>
      </c>
      <c r="K63" s="234">
        <v>67</v>
      </c>
      <c r="L63" s="254">
        <v>0.3888473453690845</v>
      </c>
    </row>
    <row r="64" spans="1:12" s="5" customFormat="1" ht="12.75" x14ac:dyDescent="0.2">
      <c r="A64" s="392" t="s">
        <v>266</v>
      </c>
      <c r="B64" s="392" t="s">
        <v>273</v>
      </c>
      <c r="C64" s="390" t="s">
        <v>181</v>
      </c>
      <c r="D64" s="392" t="s">
        <v>273</v>
      </c>
      <c r="E64" s="377">
        <v>10301</v>
      </c>
      <c r="F64" s="392" t="s">
        <v>273</v>
      </c>
      <c r="G64" s="377">
        <v>10301</v>
      </c>
      <c r="H64" s="234">
        <v>171233</v>
      </c>
      <c r="I64" s="234">
        <v>216</v>
      </c>
      <c r="J64" s="234">
        <v>124</v>
      </c>
      <c r="K64" s="234">
        <v>340</v>
      </c>
      <c r="L64" s="254">
        <v>0.49055964679705433</v>
      </c>
    </row>
    <row r="65" spans="1:12" s="5" customFormat="1" ht="12.75" x14ac:dyDescent="0.2">
      <c r="A65" s="392" t="s">
        <v>274</v>
      </c>
      <c r="B65" s="387" t="s">
        <v>275</v>
      </c>
      <c r="C65" s="390" t="s">
        <v>181</v>
      </c>
      <c r="D65" s="387" t="s">
        <v>275</v>
      </c>
      <c r="E65" s="377">
        <v>11101</v>
      </c>
      <c r="F65" s="387" t="s">
        <v>275</v>
      </c>
      <c r="G65" s="377">
        <v>11101</v>
      </c>
      <c r="H65" s="234">
        <v>60410</v>
      </c>
      <c r="I65" s="234">
        <v>54</v>
      </c>
      <c r="J65" s="234">
        <v>14</v>
      </c>
      <c r="K65" s="234">
        <v>68</v>
      </c>
      <c r="L65" s="254">
        <v>0.16056944214534016</v>
      </c>
    </row>
    <row r="66" spans="1:12" s="5" customFormat="1" ht="12.75" x14ac:dyDescent="0.2">
      <c r="A66" s="392" t="s">
        <v>276</v>
      </c>
      <c r="B66" s="392" t="s">
        <v>276</v>
      </c>
      <c r="C66" s="390" t="s">
        <v>181</v>
      </c>
      <c r="D66" s="392" t="s">
        <v>277</v>
      </c>
      <c r="E66" s="377">
        <v>12101</v>
      </c>
      <c r="F66" s="193" t="s">
        <v>277</v>
      </c>
      <c r="G66" s="377">
        <v>12101</v>
      </c>
      <c r="H66" s="234">
        <v>138248</v>
      </c>
      <c r="I66" s="234">
        <v>84</v>
      </c>
      <c r="J66" s="234">
        <v>23</v>
      </c>
      <c r="K66" s="234">
        <v>107</v>
      </c>
      <c r="L66" s="254">
        <v>4.8463630576934209E-2</v>
      </c>
    </row>
    <row r="67" spans="1:12" s="5" customFormat="1" ht="12.75" x14ac:dyDescent="0.2">
      <c r="A67" s="392" t="s">
        <v>278</v>
      </c>
      <c r="B67" s="392" t="s">
        <v>279</v>
      </c>
      <c r="C67" s="390" t="s">
        <v>280</v>
      </c>
      <c r="D67" s="392" t="s">
        <v>280</v>
      </c>
      <c r="E67" s="377">
        <v>13001</v>
      </c>
      <c r="F67" s="392" t="s">
        <v>279</v>
      </c>
      <c r="G67" s="377">
        <v>13101</v>
      </c>
      <c r="H67" s="234">
        <v>467865</v>
      </c>
      <c r="I67" s="234">
        <v>4084</v>
      </c>
      <c r="J67" s="234">
        <v>2162</v>
      </c>
      <c r="K67" s="234">
        <v>6246</v>
      </c>
      <c r="L67" s="254">
        <v>7.267053530398726E-2</v>
      </c>
    </row>
    <row r="68" spans="1:12" s="5" customFormat="1" ht="12.75" x14ac:dyDescent="0.2">
      <c r="A68" s="392" t="s">
        <v>278</v>
      </c>
      <c r="B68" s="392" t="s">
        <v>279</v>
      </c>
      <c r="C68" s="390" t="s">
        <v>280</v>
      </c>
      <c r="D68" s="392" t="s">
        <v>280</v>
      </c>
      <c r="E68" s="377">
        <v>13001</v>
      </c>
      <c r="F68" s="392" t="s">
        <v>281</v>
      </c>
      <c r="G68" s="377">
        <v>13102</v>
      </c>
      <c r="H68" s="234">
        <v>86451</v>
      </c>
      <c r="I68" s="234">
        <v>777</v>
      </c>
      <c r="J68" s="234">
        <v>225</v>
      </c>
      <c r="K68" s="234">
        <v>1002</v>
      </c>
      <c r="L68" s="254">
        <v>7.8657274062763877E-2</v>
      </c>
    </row>
    <row r="69" spans="1:12" s="5" customFormat="1" ht="12.75" x14ac:dyDescent="0.2">
      <c r="A69" s="392" t="s">
        <v>278</v>
      </c>
      <c r="B69" s="392" t="s">
        <v>279</v>
      </c>
      <c r="C69" s="390" t="s">
        <v>280</v>
      </c>
      <c r="D69" s="392" t="s">
        <v>280</v>
      </c>
      <c r="E69" s="377">
        <v>13001</v>
      </c>
      <c r="F69" s="392" t="s">
        <v>282</v>
      </c>
      <c r="G69" s="377">
        <v>13103</v>
      </c>
      <c r="H69" s="234">
        <v>140355</v>
      </c>
      <c r="I69" s="234">
        <v>1116</v>
      </c>
      <c r="J69" s="234">
        <v>323</v>
      </c>
      <c r="K69" s="234">
        <v>1439</v>
      </c>
      <c r="L69" s="254">
        <v>7.62352605892202E-2</v>
      </c>
    </row>
    <row r="70" spans="1:12" s="5" customFormat="1" ht="12.75" x14ac:dyDescent="0.2">
      <c r="A70" s="392" t="s">
        <v>278</v>
      </c>
      <c r="B70" s="392" t="s">
        <v>279</v>
      </c>
      <c r="C70" s="390" t="s">
        <v>280</v>
      </c>
      <c r="D70" s="392" t="s">
        <v>280</v>
      </c>
      <c r="E70" s="377">
        <v>13001</v>
      </c>
      <c r="F70" s="392" t="s">
        <v>283</v>
      </c>
      <c r="G70" s="377">
        <v>13104</v>
      </c>
      <c r="H70" s="234">
        <v>135099</v>
      </c>
      <c r="I70" s="234">
        <v>1140</v>
      </c>
      <c r="J70" s="234">
        <v>344</v>
      </c>
      <c r="K70" s="234">
        <v>1484</v>
      </c>
      <c r="L70" s="254">
        <v>4.623276264073013</v>
      </c>
    </row>
    <row r="71" spans="1:12" s="5" customFormat="1" ht="12.75" x14ac:dyDescent="0.2">
      <c r="A71" s="392" t="s">
        <v>278</v>
      </c>
      <c r="B71" s="392" t="s">
        <v>279</v>
      </c>
      <c r="C71" s="390" t="s">
        <v>280</v>
      </c>
      <c r="D71" s="392" t="s">
        <v>280</v>
      </c>
      <c r="E71" s="377">
        <v>13001</v>
      </c>
      <c r="F71" s="392" t="s">
        <v>284</v>
      </c>
      <c r="G71" s="377">
        <v>13105</v>
      </c>
      <c r="H71" s="234">
        <v>171032</v>
      </c>
      <c r="I71" s="234">
        <v>1607</v>
      </c>
      <c r="J71" s="234">
        <v>403</v>
      </c>
      <c r="K71" s="234">
        <v>2010</v>
      </c>
      <c r="L71" s="254">
        <v>0.58585527854436592</v>
      </c>
    </row>
    <row r="72" spans="1:12" s="5" customFormat="1" ht="12.75" x14ac:dyDescent="0.2">
      <c r="A72" s="392" t="s">
        <v>278</v>
      </c>
      <c r="B72" s="392" t="s">
        <v>279</v>
      </c>
      <c r="C72" s="390" t="s">
        <v>280</v>
      </c>
      <c r="D72" s="392" t="s">
        <v>280</v>
      </c>
      <c r="E72" s="377">
        <v>13001</v>
      </c>
      <c r="F72" s="392" t="s">
        <v>285</v>
      </c>
      <c r="G72" s="377">
        <v>13106</v>
      </c>
      <c r="H72" s="234">
        <v>166174</v>
      </c>
      <c r="I72" s="234">
        <v>1251</v>
      </c>
      <c r="J72" s="234">
        <v>461</v>
      </c>
      <c r="K72" s="234">
        <v>1712</v>
      </c>
      <c r="L72" s="254">
        <v>0.86595977710111094</v>
      </c>
    </row>
    <row r="73" spans="1:12" s="5" customFormat="1" ht="12.75" x14ac:dyDescent="0.2">
      <c r="A73" s="392" t="s">
        <v>278</v>
      </c>
      <c r="B73" s="392" t="s">
        <v>279</v>
      </c>
      <c r="C73" s="390" t="s">
        <v>280</v>
      </c>
      <c r="D73" s="392" t="s">
        <v>280</v>
      </c>
      <c r="E73" s="377">
        <v>13001</v>
      </c>
      <c r="F73" s="392" t="s">
        <v>286</v>
      </c>
      <c r="G73" s="377">
        <v>13107</v>
      </c>
      <c r="H73" s="234">
        <v>106706</v>
      </c>
      <c r="I73" s="234">
        <v>617</v>
      </c>
      <c r="J73" s="234">
        <v>222</v>
      </c>
      <c r="K73" s="234">
        <v>839</v>
      </c>
      <c r="L73" s="254">
        <v>1.390737165670159</v>
      </c>
    </row>
    <row r="74" spans="1:12" s="5" customFormat="1" ht="12.75" x14ac:dyDescent="0.2">
      <c r="A74" s="392" t="s">
        <v>278</v>
      </c>
      <c r="B74" s="392" t="s">
        <v>279</v>
      </c>
      <c r="C74" s="390" t="s">
        <v>280</v>
      </c>
      <c r="D74" s="392" t="s">
        <v>280</v>
      </c>
      <c r="E74" s="377">
        <v>13001</v>
      </c>
      <c r="F74" s="392" t="s">
        <v>287</v>
      </c>
      <c r="G74" s="377">
        <v>13108</v>
      </c>
      <c r="H74" s="234">
        <v>117277</v>
      </c>
      <c r="I74" s="234">
        <v>1061</v>
      </c>
      <c r="J74" s="234">
        <v>375</v>
      </c>
      <c r="K74" s="234">
        <v>1436</v>
      </c>
      <c r="L74" s="254">
        <v>1.7138910442797819</v>
      </c>
    </row>
    <row r="75" spans="1:12" s="5" customFormat="1" ht="12.75" x14ac:dyDescent="0.2">
      <c r="A75" s="392" t="s">
        <v>278</v>
      </c>
      <c r="B75" s="392" t="s">
        <v>279</v>
      </c>
      <c r="C75" s="390" t="s">
        <v>280</v>
      </c>
      <c r="D75" s="392" t="s">
        <v>280</v>
      </c>
      <c r="E75" s="377">
        <v>13001</v>
      </c>
      <c r="F75" s="392" t="s">
        <v>288</v>
      </c>
      <c r="G75" s="377">
        <v>13109</v>
      </c>
      <c r="H75" s="234">
        <v>97125</v>
      </c>
      <c r="I75" s="234">
        <v>933</v>
      </c>
      <c r="J75" s="234">
        <v>252</v>
      </c>
      <c r="K75" s="234">
        <v>1185</v>
      </c>
      <c r="L75" s="254">
        <v>1.7626769626769627</v>
      </c>
    </row>
    <row r="76" spans="1:12" s="5" customFormat="1" ht="12.75" x14ac:dyDescent="0.2">
      <c r="A76" s="392" t="s">
        <v>278</v>
      </c>
      <c r="B76" s="392" t="s">
        <v>279</v>
      </c>
      <c r="C76" s="390" t="s">
        <v>280</v>
      </c>
      <c r="D76" s="392" t="s">
        <v>280</v>
      </c>
      <c r="E76" s="377">
        <v>13001</v>
      </c>
      <c r="F76" s="392" t="s">
        <v>289</v>
      </c>
      <c r="G76" s="377">
        <v>13110</v>
      </c>
      <c r="H76" s="234">
        <v>390218</v>
      </c>
      <c r="I76" s="234">
        <v>2978</v>
      </c>
      <c r="J76" s="234">
        <v>962</v>
      </c>
      <c r="K76" s="234">
        <v>3940</v>
      </c>
      <c r="L76" s="254">
        <v>0.21500802115740433</v>
      </c>
    </row>
    <row r="77" spans="1:12" s="5" customFormat="1" ht="12.75" x14ac:dyDescent="0.2">
      <c r="A77" s="392" t="s">
        <v>278</v>
      </c>
      <c r="B77" s="392" t="s">
        <v>279</v>
      </c>
      <c r="C77" s="390" t="s">
        <v>280</v>
      </c>
      <c r="D77" s="392" t="s">
        <v>280</v>
      </c>
      <c r="E77" s="377">
        <v>13001</v>
      </c>
      <c r="F77" s="392" t="s">
        <v>290</v>
      </c>
      <c r="G77" s="377">
        <v>13111</v>
      </c>
      <c r="H77" s="234">
        <v>122392</v>
      </c>
      <c r="I77" s="234">
        <v>1086</v>
      </c>
      <c r="J77" s="234">
        <v>309</v>
      </c>
      <c r="K77" s="234">
        <v>1395</v>
      </c>
      <c r="L77" s="254">
        <v>1.1732792993006078</v>
      </c>
    </row>
    <row r="78" spans="1:12" s="5" customFormat="1" ht="12.75" x14ac:dyDescent="0.2">
      <c r="A78" s="392" t="s">
        <v>278</v>
      </c>
      <c r="B78" s="392" t="s">
        <v>279</v>
      </c>
      <c r="C78" s="390" t="s">
        <v>280</v>
      </c>
      <c r="D78" s="392" t="s">
        <v>280</v>
      </c>
      <c r="E78" s="377">
        <v>13001</v>
      </c>
      <c r="F78" s="392" t="s">
        <v>291</v>
      </c>
      <c r="G78" s="377">
        <v>13112</v>
      </c>
      <c r="H78" s="234">
        <v>188255</v>
      </c>
      <c r="I78" s="234">
        <v>1520</v>
      </c>
      <c r="J78" s="234">
        <v>389</v>
      </c>
      <c r="K78" s="234">
        <v>1909</v>
      </c>
      <c r="L78" s="254">
        <v>0.6294653528458739</v>
      </c>
    </row>
    <row r="79" spans="1:12" s="5" customFormat="1" ht="12.75" x14ac:dyDescent="0.2">
      <c r="A79" s="392" t="s">
        <v>278</v>
      </c>
      <c r="B79" s="392" t="s">
        <v>279</v>
      </c>
      <c r="C79" s="390" t="s">
        <v>280</v>
      </c>
      <c r="D79" s="392" t="s">
        <v>280</v>
      </c>
      <c r="E79" s="377">
        <v>13001</v>
      </c>
      <c r="F79" s="392" t="s">
        <v>292</v>
      </c>
      <c r="G79" s="377">
        <v>13113</v>
      </c>
      <c r="H79" s="234">
        <v>97810</v>
      </c>
      <c r="I79" s="234">
        <v>406</v>
      </c>
      <c r="J79" s="234">
        <v>164</v>
      </c>
      <c r="K79" s="234">
        <v>570</v>
      </c>
      <c r="L79" s="254">
        <v>4.0282179736223291</v>
      </c>
    </row>
    <row r="80" spans="1:12" s="5" customFormat="1" ht="12.75" x14ac:dyDescent="0.2">
      <c r="A80" s="392" t="s">
        <v>278</v>
      </c>
      <c r="B80" s="392" t="s">
        <v>279</v>
      </c>
      <c r="C80" s="390" t="s">
        <v>280</v>
      </c>
      <c r="D80" s="392" t="s">
        <v>280</v>
      </c>
      <c r="E80" s="377">
        <v>13001</v>
      </c>
      <c r="F80" s="392" t="s">
        <v>293</v>
      </c>
      <c r="G80" s="377">
        <v>13114</v>
      </c>
      <c r="H80" s="234">
        <v>315183</v>
      </c>
      <c r="I80" s="234">
        <v>934</v>
      </c>
      <c r="J80" s="234">
        <v>487</v>
      </c>
      <c r="K80" s="234">
        <v>1421</v>
      </c>
      <c r="L80" s="254">
        <v>0.44260001332559179</v>
      </c>
    </row>
    <row r="81" spans="1:12" s="5" customFormat="1" ht="12.75" x14ac:dyDescent="0.2">
      <c r="A81" s="392" t="s">
        <v>278</v>
      </c>
      <c r="B81" s="392" t="s">
        <v>279</v>
      </c>
      <c r="C81" s="390" t="s">
        <v>280</v>
      </c>
      <c r="D81" s="392" t="s">
        <v>280</v>
      </c>
      <c r="E81" s="377">
        <v>13001</v>
      </c>
      <c r="F81" s="392" t="s">
        <v>294</v>
      </c>
      <c r="G81" s="377">
        <v>13115</v>
      </c>
      <c r="H81" s="234">
        <v>114322</v>
      </c>
      <c r="I81" s="234">
        <v>299</v>
      </c>
      <c r="J81" s="234">
        <v>98</v>
      </c>
      <c r="K81" s="234">
        <v>397</v>
      </c>
      <c r="L81" s="254">
        <v>1.6698448242682948</v>
      </c>
    </row>
    <row r="82" spans="1:12" s="5" customFormat="1" ht="12.75" x14ac:dyDescent="0.2">
      <c r="A82" s="392" t="s">
        <v>278</v>
      </c>
      <c r="B82" s="392" t="s">
        <v>279</v>
      </c>
      <c r="C82" s="390" t="s">
        <v>280</v>
      </c>
      <c r="D82" s="392" t="s">
        <v>280</v>
      </c>
      <c r="E82" s="377">
        <v>13001</v>
      </c>
      <c r="F82" s="392" t="s">
        <v>295</v>
      </c>
      <c r="G82" s="377">
        <v>13116</v>
      </c>
      <c r="H82" s="234">
        <v>103454</v>
      </c>
      <c r="I82" s="234">
        <v>785</v>
      </c>
      <c r="J82" s="234">
        <v>211</v>
      </c>
      <c r="K82" s="234">
        <v>996</v>
      </c>
      <c r="L82" s="254">
        <v>0.55096951302027963</v>
      </c>
    </row>
    <row r="83" spans="1:12" s="5" customFormat="1" ht="12.75" x14ac:dyDescent="0.2">
      <c r="A83" s="392" t="s">
        <v>278</v>
      </c>
      <c r="B83" s="392" t="s">
        <v>279</v>
      </c>
      <c r="C83" s="390" t="s">
        <v>280</v>
      </c>
      <c r="D83" s="392" t="s">
        <v>280</v>
      </c>
      <c r="E83" s="377">
        <v>13001</v>
      </c>
      <c r="F83" s="392" t="s">
        <v>296</v>
      </c>
      <c r="G83" s="377">
        <v>13117</v>
      </c>
      <c r="H83" s="234">
        <v>101803</v>
      </c>
      <c r="I83" s="234">
        <v>814</v>
      </c>
      <c r="J83" s="234">
        <v>217</v>
      </c>
      <c r="K83" s="234">
        <v>1031</v>
      </c>
      <c r="L83" s="254">
        <v>1.3958331286897243</v>
      </c>
    </row>
    <row r="84" spans="1:12" s="5" customFormat="1" ht="12.75" x14ac:dyDescent="0.2">
      <c r="A84" s="392" t="s">
        <v>278</v>
      </c>
      <c r="B84" s="392" t="s">
        <v>279</v>
      </c>
      <c r="C84" s="390" t="s">
        <v>280</v>
      </c>
      <c r="D84" s="392" t="s">
        <v>280</v>
      </c>
      <c r="E84" s="377">
        <v>13001</v>
      </c>
      <c r="F84" s="392" t="s">
        <v>297</v>
      </c>
      <c r="G84" s="377">
        <v>13118</v>
      </c>
      <c r="H84" s="234">
        <v>126804</v>
      </c>
      <c r="I84" s="234">
        <v>826</v>
      </c>
      <c r="J84" s="234">
        <v>271</v>
      </c>
      <c r="K84" s="234">
        <v>1097</v>
      </c>
      <c r="L84" s="254">
        <v>0.31308160625847764</v>
      </c>
    </row>
    <row r="85" spans="1:12" s="5" customFormat="1" ht="12.75" x14ac:dyDescent="0.2">
      <c r="A85" s="392" t="s">
        <v>278</v>
      </c>
      <c r="B85" s="392" t="s">
        <v>279</v>
      </c>
      <c r="C85" s="390" t="s">
        <v>280</v>
      </c>
      <c r="D85" s="392" t="s">
        <v>280</v>
      </c>
      <c r="E85" s="377">
        <v>13001</v>
      </c>
      <c r="F85" s="392" t="s">
        <v>298</v>
      </c>
      <c r="G85" s="377">
        <v>13119</v>
      </c>
      <c r="H85" s="234">
        <v>556715</v>
      </c>
      <c r="I85" s="234">
        <v>3807</v>
      </c>
      <c r="J85" s="234">
        <v>1124</v>
      </c>
      <c r="K85" s="234">
        <v>4931</v>
      </c>
      <c r="L85" s="254">
        <v>0.17890662188013615</v>
      </c>
    </row>
    <row r="86" spans="1:12" s="5" customFormat="1" ht="12.75" x14ac:dyDescent="0.2">
      <c r="A86" s="392" t="s">
        <v>278</v>
      </c>
      <c r="B86" s="392" t="s">
        <v>279</v>
      </c>
      <c r="C86" s="390" t="s">
        <v>280</v>
      </c>
      <c r="D86" s="392" t="s">
        <v>280</v>
      </c>
      <c r="E86" s="377">
        <v>13001</v>
      </c>
      <c r="F86" s="392" t="s">
        <v>299</v>
      </c>
      <c r="G86" s="377">
        <v>13120</v>
      </c>
      <c r="H86" s="234">
        <v>230808</v>
      </c>
      <c r="I86" s="234">
        <v>914</v>
      </c>
      <c r="J86" s="234">
        <v>469</v>
      </c>
      <c r="K86" s="234">
        <v>1383</v>
      </c>
      <c r="L86" s="254">
        <v>0.44669162247409105</v>
      </c>
    </row>
    <row r="87" spans="1:12" s="5" customFormat="1" ht="12.75" x14ac:dyDescent="0.2">
      <c r="A87" s="392" t="s">
        <v>278</v>
      </c>
      <c r="B87" s="392" t="s">
        <v>279</v>
      </c>
      <c r="C87" s="390" t="s">
        <v>280</v>
      </c>
      <c r="D87" s="392" t="s">
        <v>280</v>
      </c>
      <c r="E87" s="377">
        <v>13001</v>
      </c>
      <c r="F87" s="392" t="s">
        <v>300</v>
      </c>
      <c r="G87" s="377">
        <v>13121</v>
      </c>
      <c r="H87" s="234">
        <v>106605</v>
      </c>
      <c r="I87" s="234">
        <v>844</v>
      </c>
      <c r="J87" s="234">
        <v>298</v>
      </c>
      <c r="K87" s="234">
        <v>1142</v>
      </c>
      <c r="L87" s="254">
        <v>1.0290324093616621</v>
      </c>
    </row>
    <row r="88" spans="1:12" s="5" customFormat="1" ht="12.75" x14ac:dyDescent="0.2">
      <c r="A88" s="392" t="s">
        <v>278</v>
      </c>
      <c r="B88" s="392" t="s">
        <v>279</v>
      </c>
      <c r="C88" s="390" t="s">
        <v>280</v>
      </c>
      <c r="D88" s="392" t="s">
        <v>280</v>
      </c>
      <c r="E88" s="377">
        <v>13001</v>
      </c>
      <c r="F88" s="392" t="s">
        <v>301</v>
      </c>
      <c r="G88" s="377">
        <v>13122</v>
      </c>
      <c r="H88" s="234">
        <v>257714</v>
      </c>
      <c r="I88" s="234">
        <v>1074</v>
      </c>
      <c r="J88" s="234">
        <v>451</v>
      </c>
      <c r="K88" s="234">
        <v>1525</v>
      </c>
      <c r="L88" s="254">
        <v>1.9133613230169877</v>
      </c>
    </row>
    <row r="89" spans="1:12" s="5" customFormat="1" ht="12.75" x14ac:dyDescent="0.2">
      <c r="A89" s="392" t="s">
        <v>278</v>
      </c>
      <c r="B89" s="392" t="s">
        <v>279</v>
      </c>
      <c r="C89" s="390" t="s">
        <v>280</v>
      </c>
      <c r="D89" s="392" t="s">
        <v>280</v>
      </c>
      <c r="E89" s="377">
        <v>13001</v>
      </c>
      <c r="F89" s="392" t="s">
        <v>302</v>
      </c>
      <c r="G89" s="377">
        <v>13123</v>
      </c>
      <c r="H89" s="234">
        <v>151042</v>
      </c>
      <c r="I89" s="234">
        <v>802</v>
      </c>
      <c r="J89" s="234">
        <v>491</v>
      </c>
      <c r="K89" s="234">
        <v>1293</v>
      </c>
      <c r="L89" s="254">
        <v>0.91563935858900181</v>
      </c>
    </row>
    <row r="90" spans="1:12" s="5" customFormat="1" ht="12.75" x14ac:dyDescent="0.2">
      <c r="A90" s="392" t="s">
        <v>278</v>
      </c>
      <c r="B90" s="392" t="s">
        <v>279</v>
      </c>
      <c r="C90" s="390" t="s">
        <v>280</v>
      </c>
      <c r="D90" s="392" t="s">
        <v>280</v>
      </c>
      <c r="E90" s="377">
        <v>13001</v>
      </c>
      <c r="F90" s="392" t="s">
        <v>303</v>
      </c>
      <c r="G90" s="377">
        <v>13124</v>
      </c>
      <c r="H90" s="234">
        <v>244526</v>
      </c>
      <c r="I90" s="234">
        <v>1928</v>
      </c>
      <c r="J90" s="234">
        <v>611</v>
      </c>
      <c r="K90" s="234">
        <v>2539</v>
      </c>
      <c r="L90" s="254">
        <v>0.46702600132501249</v>
      </c>
    </row>
    <row r="91" spans="1:12" s="5" customFormat="1" ht="12.75" x14ac:dyDescent="0.2">
      <c r="A91" s="392" t="s">
        <v>278</v>
      </c>
      <c r="B91" s="392" t="s">
        <v>279</v>
      </c>
      <c r="C91" s="390" t="s">
        <v>280</v>
      </c>
      <c r="D91" s="392" t="s">
        <v>280</v>
      </c>
      <c r="E91" s="377">
        <v>13001</v>
      </c>
      <c r="F91" s="392" t="s">
        <v>304</v>
      </c>
      <c r="G91" s="377">
        <v>13125</v>
      </c>
      <c r="H91" s="234">
        <v>232342</v>
      </c>
      <c r="I91" s="234">
        <v>1638</v>
      </c>
      <c r="J91" s="234">
        <v>499</v>
      </c>
      <c r="K91" s="234">
        <v>2137</v>
      </c>
      <c r="L91" s="254">
        <v>0.65636002100352064</v>
      </c>
    </row>
    <row r="92" spans="1:12" s="5" customFormat="1" ht="12.75" x14ac:dyDescent="0.2">
      <c r="A92" s="392" t="s">
        <v>278</v>
      </c>
      <c r="B92" s="392" t="s">
        <v>279</v>
      </c>
      <c r="C92" s="390" t="s">
        <v>280</v>
      </c>
      <c r="D92" s="392" t="s">
        <v>280</v>
      </c>
      <c r="E92" s="377">
        <v>13001</v>
      </c>
      <c r="F92" s="392" t="s">
        <v>305</v>
      </c>
      <c r="G92" s="377">
        <v>13126</v>
      </c>
      <c r="H92" s="234">
        <v>123648</v>
      </c>
      <c r="I92" s="234">
        <v>1451</v>
      </c>
      <c r="J92" s="234">
        <v>407</v>
      </c>
      <c r="K92" s="234">
        <v>1858</v>
      </c>
      <c r="L92" s="254">
        <v>1.045710403726708</v>
      </c>
    </row>
    <row r="93" spans="1:12" s="5" customFormat="1" ht="12.75" x14ac:dyDescent="0.2">
      <c r="A93" s="392" t="s">
        <v>278</v>
      </c>
      <c r="B93" s="392" t="s">
        <v>279</v>
      </c>
      <c r="C93" s="390" t="s">
        <v>280</v>
      </c>
      <c r="D93" s="392" t="s">
        <v>280</v>
      </c>
      <c r="E93" s="377">
        <v>13001</v>
      </c>
      <c r="F93" s="392" t="s">
        <v>306</v>
      </c>
      <c r="G93" s="377">
        <v>13127</v>
      </c>
      <c r="H93" s="234">
        <v>173464</v>
      </c>
      <c r="I93" s="234">
        <v>1459</v>
      </c>
      <c r="J93" s="234">
        <v>547</v>
      </c>
      <c r="K93" s="234">
        <v>2006</v>
      </c>
      <c r="L93" s="254">
        <v>1.4637042844624821</v>
      </c>
    </row>
    <row r="94" spans="1:12" s="5" customFormat="1" ht="12.75" x14ac:dyDescent="0.2">
      <c r="A94" s="392" t="s">
        <v>278</v>
      </c>
      <c r="B94" s="392" t="s">
        <v>279</v>
      </c>
      <c r="C94" s="390" t="s">
        <v>280</v>
      </c>
      <c r="D94" s="392" t="s">
        <v>280</v>
      </c>
      <c r="E94" s="377">
        <v>13001</v>
      </c>
      <c r="F94" s="392" t="s">
        <v>307</v>
      </c>
      <c r="G94" s="377">
        <v>13128</v>
      </c>
      <c r="H94" s="234">
        <v>156567</v>
      </c>
      <c r="I94" s="234">
        <v>1236</v>
      </c>
      <c r="J94" s="234">
        <v>337</v>
      </c>
      <c r="K94" s="234">
        <v>1573</v>
      </c>
      <c r="L94" s="254">
        <v>1.3649108688293192</v>
      </c>
    </row>
    <row r="95" spans="1:12" s="5" customFormat="1" ht="12.75" x14ac:dyDescent="0.2">
      <c r="A95" s="392" t="s">
        <v>278</v>
      </c>
      <c r="B95" s="392" t="s">
        <v>279</v>
      </c>
      <c r="C95" s="390" t="s">
        <v>280</v>
      </c>
      <c r="D95" s="392" t="s">
        <v>280</v>
      </c>
      <c r="E95" s="377">
        <v>13001</v>
      </c>
      <c r="F95" s="392" t="s">
        <v>308</v>
      </c>
      <c r="G95" s="377">
        <v>13129</v>
      </c>
      <c r="H95" s="234">
        <v>100566</v>
      </c>
      <c r="I95" s="234">
        <v>708</v>
      </c>
      <c r="J95" s="234">
        <v>233</v>
      </c>
      <c r="K95" s="234">
        <v>941</v>
      </c>
      <c r="L95" s="254">
        <v>1.8475429071455562</v>
      </c>
    </row>
    <row r="96" spans="1:12" s="5" customFormat="1" ht="12.75" x14ac:dyDescent="0.2">
      <c r="A96" s="392" t="s">
        <v>278</v>
      </c>
      <c r="B96" s="392" t="s">
        <v>279</v>
      </c>
      <c r="C96" s="390" t="s">
        <v>280</v>
      </c>
      <c r="D96" s="392" t="s">
        <v>280</v>
      </c>
      <c r="E96" s="377">
        <v>13001</v>
      </c>
      <c r="F96" s="392" t="s">
        <v>309</v>
      </c>
      <c r="G96" s="377">
        <v>13130</v>
      </c>
      <c r="H96" s="234">
        <v>120174</v>
      </c>
      <c r="I96" s="234">
        <v>1170</v>
      </c>
      <c r="J96" s="234">
        <v>374</v>
      </c>
      <c r="K96" s="234">
        <v>1544</v>
      </c>
      <c r="L96" s="254">
        <v>1.6692462595902606</v>
      </c>
    </row>
    <row r="97" spans="1:12" s="5" customFormat="1" ht="12.75" x14ac:dyDescent="0.2">
      <c r="A97" s="392" t="s">
        <v>278</v>
      </c>
      <c r="B97" s="392" t="s">
        <v>279</v>
      </c>
      <c r="C97" s="390" t="s">
        <v>280</v>
      </c>
      <c r="D97" s="392" t="s">
        <v>280</v>
      </c>
      <c r="E97" s="377">
        <v>13001</v>
      </c>
      <c r="F97" s="392" t="s">
        <v>310</v>
      </c>
      <c r="G97" s="377">
        <v>13131</v>
      </c>
      <c r="H97" s="234">
        <v>86575</v>
      </c>
      <c r="I97" s="234">
        <v>731</v>
      </c>
      <c r="J97" s="234">
        <v>205</v>
      </c>
      <c r="K97" s="234">
        <v>936</v>
      </c>
      <c r="L97" s="254">
        <v>1.816921744152469</v>
      </c>
    </row>
    <row r="98" spans="1:12" s="5" customFormat="1" ht="12.75" x14ac:dyDescent="0.2">
      <c r="A98" s="392" t="s">
        <v>278</v>
      </c>
      <c r="B98" s="392" t="s">
        <v>279</v>
      </c>
      <c r="C98" s="390" t="s">
        <v>280</v>
      </c>
      <c r="D98" s="392" t="s">
        <v>280</v>
      </c>
      <c r="E98" s="377">
        <v>13001</v>
      </c>
      <c r="F98" s="392" t="s">
        <v>311</v>
      </c>
      <c r="G98" s="377">
        <v>13132</v>
      </c>
      <c r="H98" s="234">
        <v>91198</v>
      </c>
      <c r="I98" s="234">
        <v>347</v>
      </c>
      <c r="J98" s="234">
        <v>122</v>
      </c>
      <c r="K98" s="234">
        <v>469</v>
      </c>
      <c r="L98" s="254">
        <v>1.0318208732647647</v>
      </c>
    </row>
    <row r="99" spans="1:12" s="5" customFormat="1" ht="12.75" x14ac:dyDescent="0.2">
      <c r="A99" s="392" t="s">
        <v>278</v>
      </c>
      <c r="B99" s="392" t="s">
        <v>312</v>
      </c>
      <c r="C99" s="390" t="s">
        <v>280</v>
      </c>
      <c r="D99" s="392" t="s">
        <v>280</v>
      </c>
      <c r="E99" s="377">
        <v>13001</v>
      </c>
      <c r="F99" s="392" t="s">
        <v>313</v>
      </c>
      <c r="G99" s="377">
        <v>13201</v>
      </c>
      <c r="H99" s="234">
        <v>615557</v>
      </c>
      <c r="I99" s="234">
        <v>4521</v>
      </c>
      <c r="J99" s="234">
        <v>1425</v>
      </c>
      <c r="K99" s="234">
        <v>5946</v>
      </c>
      <c r="L99" s="254">
        <v>0.25082973632011335</v>
      </c>
    </row>
    <row r="100" spans="1:12" s="5" customFormat="1" ht="12.75" x14ac:dyDescent="0.2">
      <c r="A100" s="392" t="s">
        <v>278</v>
      </c>
      <c r="B100" s="392" t="s">
        <v>312</v>
      </c>
      <c r="C100" s="390" t="s">
        <v>280</v>
      </c>
      <c r="D100" s="392" t="s">
        <v>280</v>
      </c>
      <c r="E100" s="377">
        <v>13001</v>
      </c>
      <c r="F100" s="392" t="s">
        <v>314</v>
      </c>
      <c r="G100" s="377">
        <v>13202</v>
      </c>
      <c r="H100" s="234">
        <v>28799</v>
      </c>
      <c r="I100" s="234">
        <v>135</v>
      </c>
      <c r="J100" s="234">
        <v>48</v>
      </c>
      <c r="K100" s="234">
        <v>183</v>
      </c>
      <c r="L100" s="254">
        <v>3.2501128511406643</v>
      </c>
    </row>
    <row r="101" spans="1:12" s="5" customFormat="1" ht="12.75" x14ac:dyDescent="0.2">
      <c r="A101" s="392" t="s">
        <v>278</v>
      </c>
      <c r="B101" s="392" t="s">
        <v>312</v>
      </c>
      <c r="C101" s="390" t="s">
        <v>280</v>
      </c>
      <c r="D101" s="392" t="s">
        <v>280</v>
      </c>
      <c r="E101" s="377">
        <v>13001</v>
      </c>
      <c r="F101" s="392" t="s">
        <v>315</v>
      </c>
      <c r="G101" s="377">
        <v>13203</v>
      </c>
      <c r="H101" s="234">
        <v>17897</v>
      </c>
      <c r="I101" s="234">
        <v>58</v>
      </c>
      <c r="J101" s="234">
        <v>11</v>
      </c>
      <c r="K101" s="234">
        <v>69</v>
      </c>
      <c r="L101" s="254">
        <v>2.6205509303235179</v>
      </c>
    </row>
    <row r="102" spans="1:12" s="5" customFormat="1" ht="12.75" x14ac:dyDescent="0.2">
      <c r="A102" s="392" t="s">
        <v>278</v>
      </c>
      <c r="B102" s="392" t="s">
        <v>316</v>
      </c>
      <c r="C102" s="390" t="s">
        <v>280</v>
      </c>
      <c r="D102" s="392" t="s">
        <v>280</v>
      </c>
      <c r="E102" s="377">
        <v>13001</v>
      </c>
      <c r="F102" s="392" t="s">
        <v>317</v>
      </c>
      <c r="G102" s="377">
        <v>13301</v>
      </c>
      <c r="H102" s="234">
        <v>163779</v>
      </c>
      <c r="I102" s="234">
        <v>804</v>
      </c>
      <c r="J102" s="234">
        <v>199</v>
      </c>
      <c r="K102" s="234">
        <v>1003</v>
      </c>
      <c r="L102" s="254">
        <v>3.6305020790211202</v>
      </c>
    </row>
    <row r="103" spans="1:12" s="5" customFormat="1" ht="12.75" x14ac:dyDescent="0.2">
      <c r="A103" s="392" t="s">
        <v>278</v>
      </c>
      <c r="B103" s="392" t="s">
        <v>316</v>
      </c>
      <c r="C103" s="390" t="s">
        <v>280</v>
      </c>
      <c r="D103" s="392" t="s">
        <v>280</v>
      </c>
      <c r="E103" s="377">
        <v>13001</v>
      </c>
      <c r="F103" s="392" t="s">
        <v>318</v>
      </c>
      <c r="G103" s="377">
        <v>13302</v>
      </c>
      <c r="H103" s="234">
        <v>115058</v>
      </c>
      <c r="I103" s="234">
        <v>808</v>
      </c>
      <c r="J103" s="234">
        <v>180</v>
      </c>
      <c r="K103" s="234">
        <v>988</v>
      </c>
      <c r="L103" s="254">
        <v>0.15905021815084566</v>
      </c>
    </row>
    <row r="104" spans="1:12" s="5" customFormat="1" ht="12.75" x14ac:dyDescent="0.2">
      <c r="A104" s="392" t="s">
        <v>278</v>
      </c>
      <c r="B104" s="392" t="s">
        <v>316</v>
      </c>
      <c r="C104" s="390" t="s">
        <v>280</v>
      </c>
      <c r="D104" s="392" t="s">
        <v>280</v>
      </c>
      <c r="E104" s="377">
        <v>13001</v>
      </c>
      <c r="F104" s="392" t="s">
        <v>319</v>
      </c>
      <c r="G104" s="377">
        <v>13303</v>
      </c>
      <c r="H104" s="234">
        <v>20661</v>
      </c>
      <c r="I104" s="234">
        <v>72</v>
      </c>
      <c r="J104" s="234">
        <v>22</v>
      </c>
      <c r="K104" s="234">
        <v>94</v>
      </c>
      <c r="L104" s="254">
        <v>0.3339625381152897</v>
      </c>
    </row>
    <row r="105" spans="1:12" s="5" customFormat="1" ht="12.75" x14ac:dyDescent="0.2">
      <c r="A105" s="392" t="s">
        <v>278</v>
      </c>
      <c r="B105" s="392" t="s">
        <v>320</v>
      </c>
      <c r="C105" s="390" t="s">
        <v>280</v>
      </c>
      <c r="D105" s="392" t="s">
        <v>280</v>
      </c>
      <c r="E105" s="377">
        <v>13001</v>
      </c>
      <c r="F105" s="392" t="s">
        <v>321</v>
      </c>
      <c r="G105" s="377">
        <v>13401</v>
      </c>
      <c r="H105" s="234">
        <v>323415</v>
      </c>
      <c r="I105" s="234">
        <v>3111</v>
      </c>
      <c r="J105" s="234">
        <v>793</v>
      </c>
      <c r="K105" s="234">
        <v>3904</v>
      </c>
      <c r="L105" s="254">
        <v>0.31012785430484052</v>
      </c>
    </row>
    <row r="106" spans="1:12" s="5" customFormat="1" ht="12.75" x14ac:dyDescent="0.2">
      <c r="A106" s="392" t="s">
        <v>278</v>
      </c>
      <c r="B106" s="392" t="s">
        <v>320</v>
      </c>
      <c r="C106" s="390" t="s">
        <v>280</v>
      </c>
      <c r="D106" s="392" t="s">
        <v>280</v>
      </c>
      <c r="E106" s="377">
        <v>13001</v>
      </c>
      <c r="F106" s="392" t="s">
        <v>322</v>
      </c>
      <c r="G106" s="377">
        <v>13402</v>
      </c>
      <c r="H106" s="234">
        <v>104338</v>
      </c>
      <c r="I106" s="234">
        <v>421</v>
      </c>
      <c r="J106" s="234">
        <v>152</v>
      </c>
      <c r="K106" s="234">
        <v>573</v>
      </c>
      <c r="L106" s="254">
        <v>0.94692250186892601</v>
      </c>
    </row>
    <row r="107" spans="1:12" s="5" customFormat="1" ht="12.75" x14ac:dyDescent="0.2">
      <c r="A107" s="392" t="s">
        <v>278</v>
      </c>
      <c r="B107" s="392" t="s">
        <v>320</v>
      </c>
      <c r="C107" s="390" t="s">
        <v>280</v>
      </c>
      <c r="D107" s="392" t="s">
        <v>280</v>
      </c>
      <c r="E107" s="377">
        <v>13001</v>
      </c>
      <c r="F107" s="392" t="s">
        <v>323</v>
      </c>
      <c r="G107" s="377">
        <v>13403</v>
      </c>
      <c r="H107" s="234">
        <v>27309</v>
      </c>
      <c r="I107" s="234">
        <v>168</v>
      </c>
      <c r="J107" s="234">
        <v>46</v>
      </c>
      <c r="K107" s="234">
        <v>214</v>
      </c>
      <c r="L107" s="254">
        <v>0.34420886887106816</v>
      </c>
    </row>
    <row r="108" spans="1:12" s="5" customFormat="1" ht="12.75" x14ac:dyDescent="0.2">
      <c r="A108" s="392" t="s">
        <v>278</v>
      </c>
      <c r="B108" s="392" t="s">
        <v>320</v>
      </c>
      <c r="C108" s="390" t="s">
        <v>280</v>
      </c>
      <c r="D108" s="392" t="s">
        <v>280</v>
      </c>
      <c r="E108" s="377">
        <v>13001</v>
      </c>
      <c r="F108" s="392" t="s">
        <v>324</v>
      </c>
      <c r="G108" s="377">
        <v>13404</v>
      </c>
      <c r="H108" s="234">
        <v>78650</v>
      </c>
      <c r="I108" s="234">
        <v>288</v>
      </c>
      <c r="J108" s="234">
        <v>114</v>
      </c>
      <c r="K108" s="234">
        <v>402</v>
      </c>
      <c r="L108" s="254">
        <v>4.9637635092180545</v>
      </c>
    </row>
    <row r="109" spans="1:12" s="5" customFormat="1" ht="12.75" x14ac:dyDescent="0.2">
      <c r="A109" s="392" t="s">
        <v>278</v>
      </c>
      <c r="B109" s="392" t="s">
        <v>325</v>
      </c>
      <c r="C109" s="390" t="s">
        <v>181</v>
      </c>
      <c r="D109" s="392" t="s">
        <v>325</v>
      </c>
      <c r="E109" s="377">
        <v>13501</v>
      </c>
      <c r="F109" s="193" t="s">
        <v>325</v>
      </c>
      <c r="G109" s="377">
        <v>13501</v>
      </c>
      <c r="H109" s="234">
        <v>135945</v>
      </c>
      <c r="I109" s="234">
        <v>594</v>
      </c>
      <c r="J109" s="234">
        <v>281</v>
      </c>
      <c r="K109" s="234">
        <v>875</v>
      </c>
      <c r="L109" s="254">
        <v>0.4214939865386737</v>
      </c>
    </row>
    <row r="110" spans="1:12" s="5" customFormat="1" ht="12.75" x14ac:dyDescent="0.2">
      <c r="A110" s="392" t="s">
        <v>278</v>
      </c>
      <c r="B110" s="392" t="s">
        <v>326</v>
      </c>
      <c r="C110" s="390" t="s">
        <v>280</v>
      </c>
      <c r="D110" s="392" t="s">
        <v>280</v>
      </c>
      <c r="E110" s="377">
        <v>13001</v>
      </c>
      <c r="F110" s="392" t="s">
        <v>326</v>
      </c>
      <c r="G110" s="377">
        <v>13601</v>
      </c>
      <c r="H110" s="234">
        <v>79158</v>
      </c>
      <c r="I110" s="234">
        <v>274</v>
      </c>
      <c r="J110" s="234">
        <v>105</v>
      </c>
      <c r="K110" s="234">
        <v>379</v>
      </c>
      <c r="L110" s="254">
        <v>0.27034538517900908</v>
      </c>
    </row>
    <row r="111" spans="1:12" s="5" customFormat="1" ht="12.75" x14ac:dyDescent="0.2">
      <c r="A111" s="392" t="s">
        <v>278</v>
      </c>
      <c r="B111" s="392" t="s">
        <v>326</v>
      </c>
      <c r="C111" s="390" t="s">
        <v>280</v>
      </c>
      <c r="D111" s="392" t="s">
        <v>280</v>
      </c>
      <c r="E111" s="377">
        <v>13001</v>
      </c>
      <c r="F111" s="392" t="s">
        <v>327</v>
      </c>
      <c r="G111" s="377">
        <v>13602</v>
      </c>
      <c r="H111" s="234">
        <v>38593</v>
      </c>
      <c r="I111" s="234">
        <v>113</v>
      </c>
      <c r="J111" s="234">
        <v>44</v>
      </c>
      <c r="K111" s="234">
        <v>157</v>
      </c>
      <c r="L111" s="254">
        <v>1.0416396755888373</v>
      </c>
    </row>
    <row r="112" spans="1:12" s="5" customFormat="1" ht="12.75" x14ac:dyDescent="0.2">
      <c r="A112" s="392" t="s">
        <v>278</v>
      </c>
      <c r="B112" s="392" t="s">
        <v>326</v>
      </c>
      <c r="C112" s="390" t="s">
        <v>280</v>
      </c>
      <c r="D112" s="392" t="s">
        <v>280</v>
      </c>
      <c r="E112" s="377">
        <v>13001</v>
      </c>
      <c r="F112" s="392" t="s">
        <v>328</v>
      </c>
      <c r="G112" s="377">
        <v>13603</v>
      </c>
      <c r="H112" s="234">
        <v>38690</v>
      </c>
      <c r="I112" s="234">
        <v>84</v>
      </c>
      <c r="J112" s="234">
        <v>48</v>
      </c>
      <c r="K112" s="234">
        <v>132</v>
      </c>
      <c r="L112" s="254">
        <v>2.2615662962005687</v>
      </c>
    </row>
    <row r="113" spans="1:12" s="5" customFormat="1" ht="12.75" x14ac:dyDescent="0.2">
      <c r="A113" s="392" t="s">
        <v>278</v>
      </c>
      <c r="B113" s="392" t="s">
        <v>326</v>
      </c>
      <c r="C113" s="390" t="s">
        <v>280</v>
      </c>
      <c r="D113" s="392" t="s">
        <v>280</v>
      </c>
      <c r="E113" s="377">
        <v>13001</v>
      </c>
      <c r="F113" s="392" t="s">
        <v>329</v>
      </c>
      <c r="G113" s="377">
        <v>13604</v>
      </c>
      <c r="H113" s="234">
        <v>69538</v>
      </c>
      <c r="I113" s="234">
        <v>354</v>
      </c>
      <c r="J113" s="234">
        <v>108</v>
      </c>
      <c r="K113" s="234">
        <v>462</v>
      </c>
      <c r="L113" s="254">
        <v>0.545025741321292</v>
      </c>
    </row>
    <row r="114" spans="1:12" s="5" customFormat="1" ht="12.75" x14ac:dyDescent="0.2">
      <c r="A114" s="392" t="s">
        <v>278</v>
      </c>
      <c r="B114" s="392" t="s">
        <v>326</v>
      </c>
      <c r="C114" s="390" t="s">
        <v>280</v>
      </c>
      <c r="D114" s="392" t="s">
        <v>280</v>
      </c>
      <c r="E114" s="377">
        <v>13001</v>
      </c>
      <c r="F114" s="392" t="s">
        <v>330</v>
      </c>
      <c r="G114" s="377">
        <v>13605</v>
      </c>
      <c r="H114" s="234">
        <v>97255</v>
      </c>
      <c r="I114" s="234">
        <v>326</v>
      </c>
      <c r="J114" s="234">
        <v>118</v>
      </c>
      <c r="K114" s="234">
        <v>444</v>
      </c>
      <c r="L114" s="254">
        <v>0.16143128887974911</v>
      </c>
    </row>
    <row r="115" spans="1:12" s="5" customFormat="1" ht="12.75" x14ac:dyDescent="0.2">
      <c r="A115" s="392" t="s">
        <v>331</v>
      </c>
      <c r="B115" s="392" t="s">
        <v>332</v>
      </c>
      <c r="C115" s="390" t="s">
        <v>181</v>
      </c>
      <c r="D115" s="392" t="s">
        <v>332</v>
      </c>
      <c r="E115" s="377">
        <v>14101</v>
      </c>
      <c r="F115" s="392" t="s">
        <v>332</v>
      </c>
      <c r="G115" s="377">
        <v>14101</v>
      </c>
      <c r="H115" s="234">
        <v>173420</v>
      </c>
      <c r="I115" s="234">
        <v>317</v>
      </c>
      <c r="J115" s="234">
        <v>182</v>
      </c>
      <c r="K115" s="234">
        <v>499</v>
      </c>
      <c r="L115" s="254">
        <v>7.6115788259716294E-2</v>
      </c>
    </row>
    <row r="116" spans="1:12" s="5" customFormat="1" ht="12.75" x14ac:dyDescent="0.2">
      <c r="A116" s="392" t="s">
        <v>333</v>
      </c>
      <c r="B116" s="392" t="s">
        <v>334</v>
      </c>
      <c r="C116" s="390" t="s">
        <v>181</v>
      </c>
      <c r="D116" s="392" t="s">
        <v>334</v>
      </c>
      <c r="E116" s="377">
        <v>15101</v>
      </c>
      <c r="F116" s="392" t="s">
        <v>334</v>
      </c>
      <c r="G116" s="377">
        <v>15101</v>
      </c>
      <c r="H116" s="234">
        <v>237412</v>
      </c>
      <c r="I116" s="234">
        <v>562</v>
      </c>
      <c r="J116" s="234">
        <v>362</v>
      </c>
      <c r="K116" s="234">
        <v>924</v>
      </c>
      <c r="L116" s="254">
        <v>0.19459841962495578</v>
      </c>
    </row>
    <row r="117" spans="1:12" s="5" customFormat="1" ht="12.75" x14ac:dyDescent="0.2">
      <c r="A117" s="392" t="s">
        <v>335</v>
      </c>
      <c r="B117" s="403" t="s">
        <v>336</v>
      </c>
      <c r="C117" s="390" t="s">
        <v>181</v>
      </c>
      <c r="D117" s="392" t="s">
        <v>337</v>
      </c>
      <c r="E117" s="377">
        <v>16101</v>
      </c>
      <c r="F117" s="392" t="s">
        <v>338</v>
      </c>
      <c r="G117" s="377">
        <v>16101</v>
      </c>
      <c r="H117" s="234">
        <v>195042</v>
      </c>
      <c r="I117" s="234">
        <v>333</v>
      </c>
      <c r="J117" s="234">
        <v>235</v>
      </c>
      <c r="K117" s="234">
        <v>568</v>
      </c>
      <c r="L117" s="254">
        <v>0.22764327683268221</v>
      </c>
    </row>
    <row r="118" spans="1:12" s="5" customFormat="1" ht="12.75" x14ac:dyDescent="0.2">
      <c r="A118" s="392" t="s">
        <v>335</v>
      </c>
      <c r="B118" s="403" t="s">
        <v>336</v>
      </c>
      <c r="C118" s="390" t="s">
        <v>181</v>
      </c>
      <c r="D118" s="392" t="s">
        <v>337</v>
      </c>
      <c r="E118" s="377">
        <v>16101</v>
      </c>
      <c r="F118" s="392" t="s">
        <v>339</v>
      </c>
      <c r="G118" s="377">
        <v>16103</v>
      </c>
      <c r="H118" s="234">
        <v>32735</v>
      </c>
      <c r="I118" s="234">
        <v>36</v>
      </c>
      <c r="J118" s="234">
        <v>42</v>
      </c>
      <c r="K118" s="234">
        <v>78</v>
      </c>
      <c r="L118" s="254">
        <v>1.5243623033450435</v>
      </c>
    </row>
    <row r="119" spans="1:12" s="5" customFormat="1" ht="12.75" x14ac:dyDescent="0.2">
      <c r="A119" s="392" t="s">
        <v>335</v>
      </c>
      <c r="B119" s="403" t="s">
        <v>340</v>
      </c>
      <c r="C119" s="390" t="s">
        <v>181</v>
      </c>
      <c r="D119" s="387" t="s">
        <v>341</v>
      </c>
      <c r="E119" s="377">
        <v>16301</v>
      </c>
      <c r="F119" s="387" t="s">
        <v>341</v>
      </c>
      <c r="G119" s="377">
        <v>16301</v>
      </c>
      <c r="H119" s="234">
        <v>55608</v>
      </c>
      <c r="I119" s="234">
        <v>86</v>
      </c>
      <c r="J119" s="234">
        <v>43</v>
      </c>
      <c r="K119" s="234">
        <v>129</v>
      </c>
      <c r="L119" s="254">
        <v>1.6616314199395772</v>
      </c>
    </row>
  </sheetData>
  <mergeCells count="1">
    <mergeCell ref="B1:L1"/>
  </mergeCells>
  <hyperlinks>
    <hyperlink ref="M1" location="INDICE!A1" display="INDICE" xr:uid="{00000000-0004-0000-5C00-000000000000}"/>
    <hyperlink ref="M2" location="Matriz_Estadisticas!A1" display="ESTADÍSTICAS" xr:uid="{00000000-0004-0000-5C00-000001000000}"/>
  </hyperlinks>
  <pageMargins left="0.7" right="0.7" top="0.75" bottom="0.75" header="0.3" footer="0.3"/>
  <pageSetup orientation="portrait" horizontalDpi="4294967293" verticalDpi="4294967293" r:id="rId1"/>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D00-000000000000}">
  <dimension ref="A1:C37"/>
  <sheetViews>
    <sheetView zoomScaleNormal="100" workbookViewId="0"/>
  </sheetViews>
  <sheetFormatPr baseColWidth="10" defaultColWidth="11.42578125" defaultRowHeight="15" x14ac:dyDescent="0.25"/>
  <cols>
    <col min="1" max="1" width="44.42578125" style="35" bestFit="1" customWidth="1"/>
    <col min="2" max="2" width="100.7109375" style="36" customWidth="1"/>
    <col min="3" max="3" width="7" style="34" bestFit="1" customWidth="1"/>
    <col min="4" max="16384" width="11.42578125" style="34"/>
  </cols>
  <sheetData>
    <row r="1" spans="1:3" x14ac:dyDescent="0.25">
      <c r="A1" s="679" t="s">
        <v>401</v>
      </c>
      <c r="B1" s="679" t="s">
        <v>402</v>
      </c>
      <c r="C1" s="6" t="s">
        <v>144</v>
      </c>
    </row>
    <row r="2" spans="1:3" s="27" customFormat="1" ht="15" customHeight="1" x14ac:dyDescent="0.2">
      <c r="A2" s="415" t="s">
        <v>8</v>
      </c>
      <c r="B2" s="406" t="s">
        <v>83</v>
      </c>
    </row>
    <row r="3" spans="1:3" s="27" customFormat="1" ht="15" customHeight="1" x14ac:dyDescent="0.2">
      <c r="A3" s="415" t="s">
        <v>6</v>
      </c>
      <c r="B3" s="406" t="s">
        <v>79</v>
      </c>
    </row>
    <row r="4" spans="1:3" s="27" customFormat="1" ht="15" customHeight="1" x14ac:dyDescent="0.2">
      <c r="A4" s="415" t="s">
        <v>370</v>
      </c>
      <c r="B4" s="406" t="s">
        <v>82</v>
      </c>
    </row>
    <row r="5" spans="1:3" s="27" customFormat="1" ht="15" customHeight="1" x14ac:dyDescent="0.2">
      <c r="A5" s="415" t="s">
        <v>11</v>
      </c>
      <c r="B5" s="406" t="s">
        <v>1332</v>
      </c>
    </row>
    <row r="6" spans="1:3" s="27" customFormat="1" ht="15" customHeight="1" x14ac:dyDescent="0.2">
      <c r="A6" s="415" t="s">
        <v>145</v>
      </c>
      <c r="B6" s="406" t="s">
        <v>404</v>
      </c>
    </row>
    <row r="7" spans="1:3" s="27" customFormat="1" ht="15" customHeight="1" x14ac:dyDescent="0.2">
      <c r="A7" s="415" t="s">
        <v>9</v>
      </c>
      <c r="B7" s="406" t="s">
        <v>405</v>
      </c>
    </row>
    <row r="8" spans="1:3" s="27" customFormat="1" ht="15" customHeight="1" x14ac:dyDescent="0.2">
      <c r="A8" s="415" t="s">
        <v>371</v>
      </c>
      <c r="B8" s="406">
        <v>2018</v>
      </c>
    </row>
    <row r="9" spans="1:3" s="27" customFormat="1" ht="15" customHeight="1" x14ac:dyDescent="0.2">
      <c r="A9" s="415" t="s">
        <v>372</v>
      </c>
      <c r="B9" s="406" t="s">
        <v>453</v>
      </c>
    </row>
    <row r="10" spans="1:3" s="27" customFormat="1" ht="51" x14ac:dyDescent="0.2">
      <c r="A10" s="209" t="s">
        <v>373</v>
      </c>
      <c r="B10" s="245" t="s">
        <v>1333</v>
      </c>
    </row>
    <row r="11" spans="1:3" s="27" customFormat="1" ht="15" customHeight="1" x14ac:dyDescent="0.2">
      <c r="A11" s="415" t="s">
        <v>374</v>
      </c>
      <c r="B11" s="407" t="s">
        <v>455</v>
      </c>
    </row>
    <row r="12" spans="1:3" s="27" customFormat="1" ht="15" customHeight="1" x14ac:dyDescent="0.2">
      <c r="A12" s="415" t="s">
        <v>375</v>
      </c>
      <c r="B12" s="407" t="s">
        <v>527</v>
      </c>
    </row>
    <row r="13" spans="1:3" s="27" customFormat="1" ht="15" customHeight="1" x14ac:dyDescent="0.2">
      <c r="A13" s="415" t="s">
        <v>376</v>
      </c>
      <c r="B13" s="407" t="s">
        <v>527</v>
      </c>
    </row>
    <row r="14" spans="1:3" s="27" customFormat="1" ht="15" customHeight="1" x14ac:dyDescent="0.2">
      <c r="A14" s="415" t="s">
        <v>146</v>
      </c>
      <c r="B14" s="407" t="s">
        <v>1334</v>
      </c>
    </row>
    <row r="15" spans="1:3" s="27" customFormat="1" ht="15" customHeight="1" x14ac:dyDescent="0.2">
      <c r="A15" s="415" t="s">
        <v>377</v>
      </c>
      <c r="B15" s="247">
        <v>43290</v>
      </c>
    </row>
    <row r="16" spans="1:3" s="27" customFormat="1" ht="15" customHeight="1" x14ac:dyDescent="0.2">
      <c r="A16" s="415" t="s">
        <v>378</v>
      </c>
      <c r="B16" s="247">
        <v>43685</v>
      </c>
    </row>
    <row r="17" spans="1:2" s="27" customFormat="1" ht="15" customHeight="1" x14ac:dyDescent="0.2">
      <c r="A17" s="415" t="s">
        <v>379</v>
      </c>
      <c r="B17" s="435" t="s">
        <v>682</v>
      </c>
    </row>
    <row r="18" spans="1:2" s="27" customFormat="1" ht="15" customHeight="1" x14ac:dyDescent="0.2">
      <c r="A18" s="432" t="s">
        <v>380</v>
      </c>
      <c r="B18" s="407" t="s">
        <v>1335</v>
      </c>
    </row>
    <row r="19" spans="1:2" s="27" customFormat="1" ht="15" customHeight="1" x14ac:dyDescent="0.2">
      <c r="A19" s="432" t="s">
        <v>381</v>
      </c>
      <c r="B19" s="407" t="s">
        <v>1336</v>
      </c>
    </row>
    <row r="20" spans="1:2" s="27" customFormat="1" ht="15" customHeight="1" x14ac:dyDescent="0.2">
      <c r="A20" s="432" t="s">
        <v>382</v>
      </c>
      <c r="B20" s="435" t="s">
        <v>462</v>
      </c>
    </row>
    <row r="21" spans="1:2" s="27" customFormat="1" ht="15" customHeight="1" x14ac:dyDescent="0.2">
      <c r="A21" s="432" t="s">
        <v>385</v>
      </c>
      <c r="B21" s="407" t="s">
        <v>1337</v>
      </c>
    </row>
    <row r="22" spans="1:2" s="27" customFormat="1" ht="15" customHeight="1" x14ac:dyDescent="0.2">
      <c r="A22" s="432" t="s">
        <v>386</v>
      </c>
      <c r="B22" s="407" t="s">
        <v>1338</v>
      </c>
    </row>
    <row r="23" spans="1:2" s="27" customFormat="1" ht="15" customHeight="1" x14ac:dyDescent="0.2">
      <c r="A23" s="432" t="s">
        <v>418</v>
      </c>
      <c r="B23" s="407" t="s">
        <v>533</v>
      </c>
    </row>
    <row r="24" spans="1:2" s="27" customFormat="1" ht="15" customHeight="1" x14ac:dyDescent="0.2">
      <c r="A24" s="432" t="s">
        <v>387</v>
      </c>
      <c r="B24" s="407">
        <v>2018</v>
      </c>
    </row>
    <row r="25" spans="1:2" s="27" customFormat="1" ht="15" customHeight="1" x14ac:dyDescent="0.2">
      <c r="A25" s="432" t="s">
        <v>388</v>
      </c>
      <c r="B25" s="407" t="s">
        <v>453</v>
      </c>
    </row>
    <row r="26" spans="1:2" s="27" customFormat="1" ht="15" customHeight="1" x14ac:dyDescent="0.2">
      <c r="A26" s="432" t="s">
        <v>389</v>
      </c>
      <c r="B26" s="210"/>
    </row>
    <row r="27" spans="1:2" s="27" customFormat="1" ht="15" customHeight="1" x14ac:dyDescent="0.2">
      <c r="A27" s="432" t="s">
        <v>390</v>
      </c>
      <c r="B27" s="210"/>
    </row>
    <row r="28" spans="1:2" s="27" customFormat="1" ht="15" customHeight="1" x14ac:dyDescent="0.2">
      <c r="A28" s="432" t="s">
        <v>422</v>
      </c>
      <c r="B28" s="121"/>
    </row>
    <row r="29" spans="1:2" s="27" customFormat="1" ht="15" customHeight="1" x14ac:dyDescent="0.2">
      <c r="A29" s="432" t="s">
        <v>391</v>
      </c>
      <c r="B29" s="121"/>
    </row>
    <row r="30" spans="1:2" s="27" customFormat="1" ht="15" customHeight="1" x14ac:dyDescent="0.2">
      <c r="A30" s="432" t="s">
        <v>392</v>
      </c>
      <c r="B30" s="121"/>
    </row>
    <row r="31" spans="1:2" s="27" customFormat="1" ht="15" customHeight="1" x14ac:dyDescent="0.2">
      <c r="A31" s="432" t="s">
        <v>393</v>
      </c>
      <c r="B31" s="121"/>
    </row>
    <row r="32" spans="1:2" s="27" customFormat="1" ht="15" customHeight="1" x14ac:dyDescent="0.2">
      <c r="A32" s="432" t="s">
        <v>394</v>
      </c>
      <c r="B32" s="121"/>
    </row>
    <row r="33" spans="1:2" s="27" customFormat="1" ht="15" customHeight="1" x14ac:dyDescent="0.2">
      <c r="A33" s="432" t="s">
        <v>423</v>
      </c>
      <c r="B33" s="121"/>
    </row>
    <row r="34" spans="1:2" s="27" customFormat="1" ht="15" customHeight="1" x14ac:dyDescent="0.2">
      <c r="A34" s="432" t="s">
        <v>395</v>
      </c>
      <c r="B34" s="121"/>
    </row>
    <row r="35" spans="1:2" s="27" customFormat="1" ht="15" customHeight="1" x14ac:dyDescent="0.2">
      <c r="A35" s="432" t="s">
        <v>396</v>
      </c>
      <c r="B35" s="121"/>
    </row>
    <row r="36" spans="1:2" s="27" customFormat="1" ht="15" customHeight="1" x14ac:dyDescent="0.2">
      <c r="A36" s="432" t="s">
        <v>383</v>
      </c>
      <c r="B36" s="121" t="s">
        <v>1179</v>
      </c>
    </row>
    <row r="37" spans="1:2" s="27" customFormat="1" ht="15" customHeight="1" x14ac:dyDescent="0.2">
      <c r="A37" s="432" t="s">
        <v>384</v>
      </c>
      <c r="B37" s="121" t="s">
        <v>468</v>
      </c>
    </row>
  </sheetData>
  <hyperlinks>
    <hyperlink ref="C1" location="INDICE!A1" display="INDICE" xr:uid="{00000000-0004-0000-5D00-000000000000}"/>
  </hyperlinks>
  <pageMargins left="0.7" right="0.7" top="0.75" bottom="0.75" header="0.3" footer="0.3"/>
  <pageSetup paperSize="9" orientation="portrait" horizontalDpi="0" verticalDpi="0" r:id="rId1"/>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E00-000000000000}">
  <dimension ref="A1:I119"/>
  <sheetViews>
    <sheetView workbookViewId="0"/>
  </sheetViews>
  <sheetFormatPr baseColWidth="10" defaultColWidth="11.42578125" defaultRowHeight="15" x14ac:dyDescent="0.25"/>
  <cols>
    <col min="1" max="1" width="17.28515625" bestFit="1" customWidth="1"/>
    <col min="2" max="2" width="22.140625" style="402" bestFit="1" customWidth="1"/>
    <col min="3" max="3" width="16.140625" style="402" bestFit="1" customWidth="1"/>
    <col min="4" max="4" width="38.5703125" bestFit="1" customWidth="1"/>
    <col min="5" max="5" width="11.5703125" bestFit="1" customWidth="1"/>
    <col min="6" max="6" width="19" bestFit="1" customWidth="1"/>
    <col min="7" max="7" width="6" bestFit="1" customWidth="1"/>
    <col min="8" max="8" width="54.7109375" customWidth="1"/>
    <col min="9" max="9" width="13.140625" bestFit="1" customWidth="1"/>
  </cols>
  <sheetData>
    <row r="1" spans="1:9" x14ac:dyDescent="0.25">
      <c r="A1" s="124" t="s">
        <v>83</v>
      </c>
      <c r="B1" s="734" t="s">
        <v>1332</v>
      </c>
      <c r="C1" s="735"/>
      <c r="D1" s="735"/>
      <c r="E1" s="735"/>
      <c r="F1" s="735"/>
      <c r="G1" s="735"/>
      <c r="H1" s="736"/>
      <c r="I1" s="6" t="s">
        <v>144</v>
      </c>
    </row>
    <row r="2" spans="1:9" ht="30" x14ac:dyDescent="0.25">
      <c r="A2" s="649" t="s">
        <v>174</v>
      </c>
      <c r="B2" s="649" t="s">
        <v>175</v>
      </c>
      <c r="C2" s="649" t="s">
        <v>176</v>
      </c>
      <c r="D2" s="649" t="s">
        <v>177</v>
      </c>
      <c r="E2" s="649" t="s">
        <v>178</v>
      </c>
      <c r="F2" s="649" t="s">
        <v>14</v>
      </c>
      <c r="G2" s="649" t="s">
        <v>470</v>
      </c>
      <c r="H2" s="649" t="s">
        <v>1339</v>
      </c>
      <c r="I2" s="6" t="s">
        <v>432</v>
      </c>
    </row>
    <row r="3" spans="1:9" s="5" customFormat="1" ht="12.75" x14ac:dyDescent="0.2">
      <c r="A3" s="392" t="s">
        <v>179</v>
      </c>
      <c r="B3" s="392" t="s">
        <v>180</v>
      </c>
      <c r="C3" s="390" t="s">
        <v>181</v>
      </c>
      <c r="D3" s="392" t="s">
        <v>182</v>
      </c>
      <c r="E3" s="377">
        <v>1001</v>
      </c>
      <c r="F3" s="392" t="s">
        <v>180</v>
      </c>
      <c r="G3" s="377">
        <v>1101</v>
      </c>
      <c r="H3" s="142">
        <v>13.15</v>
      </c>
    </row>
    <row r="4" spans="1:9" s="5" customFormat="1" ht="12.75" x14ac:dyDescent="0.2">
      <c r="A4" s="392" t="s">
        <v>179</v>
      </c>
      <c r="B4" s="392" t="s">
        <v>180</v>
      </c>
      <c r="C4" s="390" t="s">
        <v>181</v>
      </c>
      <c r="D4" s="392" t="s">
        <v>182</v>
      </c>
      <c r="E4" s="377">
        <v>1001</v>
      </c>
      <c r="F4" s="392" t="s">
        <v>183</v>
      </c>
      <c r="G4" s="377">
        <v>1107</v>
      </c>
      <c r="H4" s="142">
        <v>17.79</v>
      </c>
    </row>
    <row r="5" spans="1:9" s="5" customFormat="1" ht="12.75" x14ac:dyDescent="0.2">
      <c r="A5" s="392" t="s">
        <v>184</v>
      </c>
      <c r="B5" s="392" t="s">
        <v>184</v>
      </c>
      <c r="C5" s="390" t="s">
        <v>181</v>
      </c>
      <c r="D5" s="392" t="s">
        <v>184</v>
      </c>
      <c r="E5" s="377">
        <v>2101</v>
      </c>
      <c r="F5" s="392" t="s">
        <v>184</v>
      </c>
      <c r="G5" s="377">
        <v>2101</v>
      </c>
      <c r="H5" s="142">
        <v>11.44</v>
      </c>
    </row>
    <row r="6" spans="1:9" s="5" customFormat="1" ht="12.75" x14ac:dyDescent="0.2">
      <c r="A6" s="392" t="s">
        <v>184</v>
      </c>
      <c r="B6" s="392" t="s">
        <v>185</v>
      </c>
      <c r="C6" s="390" t="s">
        <v>181</v>
      </c>
      <c r="D6" s="392" t="s">
        <v>186</v>
      </c>
      <c r="E6" s="377">
        <v>2201</v>
      </c>
      <c r="F6" s="392" t="s">
        <v>186</v>
      </c>
      <c r="G6" s="377">
        <v>2201</v>
      </c>
      <c r="H6" s="142">
        <v>10.8</v>
      </c>
    </row>
    <row r="7" spans="1:9" s="5" customFormat="1" ht="12.75" x14ac:dyDescent="0.2">
      <c r="A7" s="392" t="s">
        <v>187</v>
      </c>
      <c r="B7" s="392" t="s">
        <v>188</v>
      </c>
      <c r="C7" s="390" t="s">
        <v>181</v>
      </c>
      <c r="D7" s="392" t="s">
        <v>189</v>
      </c>
      <c r="E7" s="377">
        <v>3001</v>
      </c>
      <c r="F7" s="392" t="s">
        <v>188</v>
      </c>
      <c r="G7" s="377">
        <v>3101</v>
      </c>
      <c r="H7" s="142">
        <v>11.89</v>
      </c>
    </row>
    <row r="8" spans="1:9" s="5" customFormat="1" ht="12.75" x14ac:dyDescent="0.2">
      <c r="A8" s="392" t="s">
        <v>187</v>
      </c>
      <c r="B8" s="392" t="s">
        <v>188</v>
      </c>
      <c r="C8" s="390" t="s">
        <v>181</v>
      </c>
      <c r="D8" s="392" t="s">
        <v>189</v>
      </c>
      <c r="E8" s="377">
        <v>3001</v>
      </c>
      <c r="F8" s="392" t="s">
        <v>190</v>
      </c>
      <c r="G8" s="377">
        <v>3103</v>
      </c>
      <c r="H8" s="142">
        <v>6.53</v>
      </c>
    </row>
    <row r="9" spans="1:9" s="5" customFormat="1" ht="12.75" x14ac:dyDescent="0.2">
      <c r="A9" s="392" t="s">
        <v>187</v>
      </c>
      <c r="B9" s="387" t="s">
        <v>191</v>
      </c>
      <c r="C9" s="390" t="s">
        <v>181</v>
      </c>
      <c r="D9" s="387" t="s">
        <v>192</v>
      </c>
      <c r="E9" s="377">
        <v>3301</v>
      </c>
      <c r="F9" s="387" t="s">
        <v>192</v>
      </c>
      <c r="G9" s="377">
        <v>3301</v>
      </c>
      <c r="H9" s="142">
        <v>26.47</v>
      </c>
    </row>
    <row r="10" spans="1:9" s="5" customFormat="1" ht="12.75" x14ac:dyDescent="0.2">
      <c r="A10" s="392" t="s">
        <v>193</v>
      </c>
      <c r="B10" s="392" t="s">
        <v>194</v>
      </c>
      <c r="C10" s="390" t="s">
        <v>181</v>
      </c>
      <c r="D10" s="392" t="s">
        <v>195</v>
      </c>
      <c r="E10" s="377">
        <v>4001</v>
      </c>
      <c r="F10" s="392" t="s">
        <v>196</v>
      </c>
      <c r="G10" s="377">
        <v>4101</v>
      </c>
      <c r="H10" s="142">
        <v>7.54</v>
      </c>
    </row>
    <row r="11" spans="1:9" s="5" customFormat="1" ht="12.75" x14ac:dyDescent="0.2">
      <c r="A11" s="392" t="s">
        <v>193</v>
      </c>
      <c r="B11" s="392" t="s">
        <v>194</v>
      </c>
      <c r="C11" s="390" t="s">
        <v>181</v>
      </c>
      <c r="D11" s="392" t="s">
        <v>195</v>
      </c>
      <c r="E11" s="377">
        <v>4001</v>
      </c>
      <c r="F11" s="392" t="s">
        <v>193</v>
      </c>
      <c r="G11" s="377">
        <v>4102</v>
      </c>
      <c r="H11" s="142">
        <v>6.25</v>
      </c>
    </row>
    <row r="12" spans="1:9" s="5" customFormat="1" ht="12.75" x14ac:dyDescent="0.2">
      <c r="A12" s="392" t="s">
        <v>193</v>
      </c>
      <c r="B12" s="392" t="s">
        <v>197</v>
      </c>
      <c r="C12" s="390" t="s">
        <v>181</v>
      </c>
      <c r="D12" s="392" t="s">
        <v>198</v>
      </c>
      <c r="E12" s="377">
        <v>4301</v>
      </c>
      <c r="F12" s="193" t="s">
        <v>198</v>
      </c>
      <c r="G12" s="377">
        <v>4301</v>
      </c>
      <c r="H12" s="142">
        <v>8.51</v>
      </c>
    </row>
    <row r="13" spans="1:9" s="5" customFormat="1" ht="12.75" x14ac:dyDescent="0.2">
      <c r="A13" s="392" t="s">
        <v>199</v>
      </c>
      <c r="B13" s="392" t="s">
        <v>199</v>
      </c>
      <c r="C13" s="390" t="s">
        <v>200</v>
      </c>
      <c r="D13" s="392" t="s">
        <v>200</v>
      </c>
      <c r="E13" s="377">
        <v>5001</v>
      </c>
      <c r="F13" s="392" t="s">
        <v>199</v>
      </c>
      <c r="G13" s="377">
        <v>5101</v>
      </c>
      <c r="H13" s="142">
        <v>5.35</v>
      </c>
    </row>
    <row r="14" spans="1:9" s="5" customFormat="1" ht="12.75" x14ac:dyDescent="0.2">
      <c r="A14" s="392" t="s">
        <v>199</v>
      </c>
      <c r="B14" s="392" t="s">
        <v>199</v>
      </c>
      <c r="C14" s="390" t="s">
        <v>200</v>
      </c>
      <c r="D14" s="392" t="s">
        <v>200</v>
      </c>
      <c r="E14" s="377">
        <v>5001</v>
      </c>
      <c r="F14" s="392" t="s">
        <v>201</v>
      </c>
      <c r="G14" s="377">
        <v>5102</v>
      </c>
      <c r="H14" s="142">
        <v>7.13</v>
      </c>
    </row>
    <row r="15" spans="1:9" s="5" customFormat="1" ht="12.75" x14ac:dyDescent="0.2">
      <c r="A15" s="392" t="s">
        <v>199</v>
      </c>
      <c r="B15" s="392" t="s">
        <v>199</v>
      </c>
      <c r="C15" s="390" t="s">
        <v>200</v>
      </c>
      <c r="D15" s="392" t="s">
        <v>200</v>
      </c>
      <c r="E15" s="377">
        <v>5001</v>
      </c>
      <c r="F15" s="392" t="s">
        <v>202</v>
      </c>
      <c r="G15" s="377">
        <v>5103</v>
      </c>
      <c r="H15" s="142">
        <v>6.66</v>
      </c>
    </row>
    <row r="16" spans="1:9" s="5" customFormat="1" ht="12.75" x14ac:dyDescent="0.2">
      <c r="A16" s="392" t="s">
        <v>199</v>
      </c>
      <c r="B16" s="392" t="s">
        <v>199</v>
      </c>
      <c r="C16" s="390" t="s">
        <v>200</v>
      </c>
      <c r="D16" s="392" t="s">
        <v>200</v>
      </c>
      <c r="E16" s="377">
        <v>5001</v>
      </c>
      <c r="F16" s="392" t="s">
        <v>203</v>
      </c>
      <c r="G16" s="377">
        <v>5105</v>
      </c>
      <c r="H16" s="142">
        <v>11.48</v>
      </c>
    </row>
    <row r="17" spans="1:8" s="5" customFormat="1" ht="12.75" x14ac:dyDescent="0.2">
      <c r="A17" s="392" t="s">
        <v>199</v>
      </c>
      <c r="B17" s="392" t="s">
        <v>199</v>
      </c>
      <c r="C17" s="390" t="s">
        <v>200</v>
      </c>
      <c r="D17" s="392" t="s">
        <v>200</v>
      </c>
      <c r="E17" s="377">
        <v>5001</v>
      </c>
      <c r="F17" s="392" t="s">
        <v>204</v>
      </c>
      <c r="G17" s="377">
        <v>5107</v>
      </c>
      <c r="H17" s="142">
        <v>13.67</v>
      </c>
    </row>
    <row r="18" spans="1:8" s="5" customFormat="1" ht="12.75" x14ac:dyDescent="0.2">
      <c r="A18" s="392" t="s">
        <v>199</v>
      </c>
      <c r="B18" s="392" t="s">
        <v>199</v>
      </c>
      <c r="C18" s="390" t="s">
        <v>200</v>
      </c>
      <c r="D18" s="392" t="s">
        <v>200</v>
      </c>
      <c r="E18" s="377">
        <v>5001</v>
      </c>
      <c r="F18" s="392" t="s">
        <v>205</v>
      </c>
      <c r="G18" s="377">
        <v>5109</v>
      </c>
      <c r="H18" s="142">
        <v>5.38</v>
      </c>
    </row>
    <row r="19" spans="1:8" s="5" customFormat="1" ht="12.75" x14ac:dyDescent="0.2">
      <c r="A19" s="392" t="s">
        <v>199</v>
      </c>
      <c r="B19" s="387" t="s">
        <v>206</v>
      </c>
      <c r="C19" s="390" t="s">
        <v>181</v>
      </c>
      <c r="D19" s="387" t="s">
        <v>207</v>
      </c>
      <c r="E19" s="377">
        <v>5301</v>
      </c>
      <c r="F19" s="194" t="s">
        <v>206</v>
      </c>
      <c r="G19" s="377">
        <v>5301</v>
      </c>
      <c r="H19" s="142">
        <v>11.73</v>
      </c>
    </row>
    <row r="20" spans="1:8" s="5" customFormat="1" ht="12.75" x14ac:dyDescent="0.2">
      <c r="A20" s="392" t="s">
        <v>199</v>
      </c>
      <c r="B20" s="387" t="s">
        <v>206</v>
      </c>
      <c r="C20" s="390" t="s">
        <v>181</v>
      </c>
      <c r="D20" s="387" t="s">
        <v>207</v>
      </c>
      <c r="E20" s="377">
        <v>5301</v>
      </c>
      <c r="F20" s="194" t="s">
        <v>208</v>
      </c>
      <c r="G20" s="377">
        <v>5304</v>
      </c>
      <c r="H20" s="142">
        <v>18.329999999999998</v>
      </c>
    </row>
    <row r="21" spans="1:8" s="5" customFormat="1" ht="12.75" x14ac:dyDescent="0.2">
      <c r="A21" s="392" t="s">
        <v>199</v>
      </c>
      <c r="B21" s="387" t="s">
        <v>209</v>
      </c>
      <c r="C21" s="390" t="s">
        <v>181</v>
      </c>
      <c r="D21" s="387" t="s">
        <v>210</v>
      </c>
      <c r="E21" s="377">
        <v>5501</v>
      </c>
      <c r="F21" s="194" t="s">
        <v>209</v>
      </c>
      <c r="G21" s="377">
        <v>5501</v>
      </c>
      <c r="H21" s="142">
        <v>6.03</v>
      </c>
    </row>
    <row r="22" spans="1:8" s="5" customFormat="1" ht="12.75" x14ac:dyDescent="0.2">
      <c r="A22" s="392" t="s">
        <v>199</v>
      </c>
      <c r="B22" s="387" t="s">
        <v>209</v>
      </c>
      <c r="C22" s="390" t="s">
        <v>181</v>
      </c>
      <c r="D22" s="387" t="s">
        <v>210</v>
      </c>
      <c r="E22" s="377">
        <v>5501</v>
      </c>
      <c r="F22" s="194" t="s">
        <v>211</v>
      </c>
      <c r="G22" s="377">
        <v>5502</v>
      </c>
      <c r="H22" s="142">
        <v>7.7</v>
      </c>
    </row>
    <row r="23" spans="1:8" s="5" customFormat="1" ht="12.75" x14ac:dyDescent="0.2">
      <c r="A23" s="392" t="s">
        <v>199</v>
      </c>
      <c r="B23" s="387" t="s">
        <v>209</v>
      </c>
      <c r="C23" s="390" t="s">
        <v>181</v>
      </c>
      <c r="D23" s="387" t="s">
        <v>210</v>
      </c>
      <c r="E23" s="377">
        <v>5501</v>
      </c>
      <c r="F23" s="194" t="s">
        <v>212</v>
      </c>
      <c r="G23" s="377">
        <v>5503</v>
      </c>
      <c r="H23" s="142">
        <v>11.94</v>
      </c>
    </row>
    <row r="24" spans="1:8" s="5" customFormat="1" ht="12.75" x14ac:dyDescent="0.2">
      <c r="A24" s="392" t="s">
        <v>199</v>
      </c>
      <c r="B24" s="387" t="s">
        <v>209</v>
      </c>
      <c r="C24" s="390" t="s">
        <v>181</v>
      </c>
      <c r="D24" s="387" t="s">
        <v>210</v>
      </c>
      <c r="E24" s="377">
        <v>5501</v>
      </c>
      <c r="F24" s="194" t="s">
        <v>213</v>
      </c>
      <c r="G24" s="377">
        <v>5504</v>
      </c>
      <c r="H24" s="142">
        <v>9.4</v>
      </c>
    </row>
    <row r="25" spans="1:8" s="5" customFormat="1" ht="12.75" x14ac:dyDescent="0.2">
      <c r="A25" s="392" t="s">
        <v>199</v>
      </c>
      <c r="B25" s="392" t="s">
        <v>214</v>
      </c>
      <c r="C25" s="390" t="s">
        <v>181</v>
      </c>
      <c r="D25" s="392" t="s">
        <v>215</v>
      </c>
      <c r="E25" s="377">
        <v>5601</v>
      </c>
      <c r="F25" s="193" t="s">
        <v>214</v>
      </c>
      <c r="G25" s="377">
        <v>5601</v>
      </c>
      <c r="H25" s="142">
        <v>6.9</v>
      </c>
    </row>
    <row r="26" spans="1:8" s="5" customFormat="1" ht="12.75" x14ac:dyDescent="0.2">
      <c r="A26" s="392" t="s">
        <v>199</v>
      </c>
      <c r="B26" s="392" t="s">
        <v>214</v>
      </c>
      <c r="C26" s="390" t="s">
        <v>181</v>
      </c>
      <c r="D26" s="392" t="s">
        <v>215</v>
      </c>
      <c r="E26" s="377">
        <v>5601</v>
      </c>
      <c r="F26" s="193" t="s">
        <v>216</v>
      </c>
      <c r="G26" s="377">
        <v>5603</v>
      </c>
      <c r="H26" s="142">
        <v>3.95</v>
      </c>
    </row>
    <row r="27" spans="1:8" s="5" customFormat="1" ht="12.75" x14ac:dyDescent="0.2">
      <c r="A27" s="392" t="s">
        <v>199</v>
      </c>
      <c r="B27" s="392" t="s">
        <v>214</v>
      </c>
      <c r="C27" s="390" t="s">
        <v>181</v>
      </c>
      <c r="D27" s="392" t="s">
        <v>215</v>
      </c>
      <c r="E27" s="377">
        <v>5601</v>
      </c>
      <c r="F27" s="193" t="s">
        <v>217</v>
      </c>
      <c r="G27" s="377">
        <v>5606</v>
      </c>
      <c r="H27" s="142">
        <v>11.93</v>
      </c>
    </row>
    <row r="28" spans="1:8" s="5" customFormat="1" ht="12.75" x14ac:dyDescent="0.2">
      <c r="A28" s="392" t="s">
        <v>199</v>
      </c>
      <c r="B28" s="387" t="s">
        <v>218</v>
      </c>
      <c r="C28" s="390" t="s">
        <v>181</v>
      </c>
      <c r="D28" s="387" t="s">
        <v>219</v>
      </c>
      <c r="E28" s="377">
        <v>5701</v>
      </c>
      <c r="F28" s="194" t="s">
        <v>219</v>
      </c>
      <c r="G28" s="377">
        <v>5701</v>
      </c>
      <c r="H28" s="142">
        <v>9.6199999999999992</v>
      </c>
    </row>
    <row r="29" spans="1:8" s="5" customFormat="1" ht="12.75" x14ac:dyDescent="0.2">
      <c r="A29" s="392" t="s">
        <v>199</v>
      </c>
      <c r="B29" s="392" t="s">
        <v>220</v>
      </c>
      <c r="C29" s="390" t="s">
        <v>200</v>
      </c>
      <c r="D29" s="392" t="s">
        <v>200</v>
      </c>
      <c r="E29" s="377">
        <v>5001</v>
      </c>
      <c r="F29" s="392" t="s">
        <v>221</v>
      </c>
      <c r="G29" s="377">
        <v>5801</v>
      </c>
      <c r="H29" s="142">
        <v>5.43</v>
      </c>
    </row>
    <row r="30" spans="1:8" s="5" customFormat="1" ht="12.75" x14ac:dyDescent="0.2">
      <c r="A30" s="392" t="s">
        <v>199</v>
      </c>
      <c r="B30" s="392" t="s">
        <v>220</v>
      </c>
      <c r="C30" s="390" t="s">
        <v>200</v>
      </c>
      <c r="D30" s="392" t="s">
        <v>200</v>
      </c>
      <c r="E30" s="377">
        <v>5001</v>
      </c>
      <c r="F30" s="392" t="s">
        <v>222</v>
      </c>
      <c r="G30" s="377">
        <v>5802</v>
      </c>
      <c r="H30" s="142">
        <v>6.62</v>
      </c>
    </row>
    <row r="31" spans="1:8" s="5" customFormat="1" ht="12.75" x14ac:dyDescent="0.2">
      <c r="A31" s="392" t="s">
        <v>199</v>
      </c>
      <c r="B31" s="392" t="s">
        <v>220</v>
      </c>
      <c r="C31" s="390" t="s">
        <v>200</v>
      </c>
      <c r="D31" s="392" t="s">
        <v>200</v>
      </c>
      <c r="E31" s="377">
        <v>5001</v>
      </c>
      <c r="F31" s="392" t="s">
        <v>223</v>
      </c>
      <c r="G31" s="377">
        <v>5803</v>
      </c>
      <c r="H31" s="142">
        <v>12.5</v>
      </c>
    </row>
    <row r="32" spans="1:8" s="5" customFormat="1" ht="12.75" x14ac:dyDescent="0.2">
      <c r="A32" s="392" t="s">
        <v>199</v>
      </c>
      <c r="B32" s="392" t="s">
        <v>220</v>
      </c>
      <c r="C32" s="390" t="s">
        <v>200</v>
      </c>
      <c r="D32" s="392" t="s">
        <v>200</v>
      </c>
      <c r="E32" s="377">
        <v>5001</v>
      </c>
      <c r="F32" s="392" t="s">
        <v>224</v>
      </c>
      <c r="G32" s="377">
        <v>5804</v>
      </c>
      <c r="H32" s="142">
        <v>4.01</v>
      </c>
    </row>
    <row r="33" spans="1:8" s="5" customFormat="1" ht="12.75" x14ac:dyDescent="0.2">
      <c r="A33" s="392" t="s">
        <v>225</v>
      </c>
      <c r="B33" s="392" t="s">
        <v>226</v>
      </c>
      <c r="C33" s="390" t="s">
        <v>181</v>
      </c>
      <c r="D33" s="392" t="s">
        <v>227</v>
      </c>
      <c r="E33" s="377">
        <v>6001</v>
      </c>
      <c r="F33" s="392" t="s">
        <v>228</v>
      </c>
      <c r="G33" s="377">
        <v>6101</v>
      </c>
      <c r="H33" s="142">
        <v>11.33</v>
      </c>
    </row>
    <row r="34" spans="1:8" s="5" customFormat="1" ht="12.75" x14ac:dyDescent="0.2">
      <c r="A34" s="392" t="s">
        <v>225</v>
      </c>
      <c r="B34" s="392" t="s">
        <v>226</v>
      </c>
      <c r="C34" s="390" t="s">
        <v>181</v>
      </c>
      <c r="D34" s="392" t="s">
        <v>227</v>
      </c>
      <c r="E34" s="377">
        <v>6001</v>
      </c>
      <c r="F34" s="392" t="s">
        <v>229</v>
      </c>
      <c r="G34" s="377">
        <v>6108</v>
      </c>
      <c r="H34" s="142">
        <v>8.56</v>
      </c>
    </row>
    <row r="35" spans="1:8" s="5" customFormat="1" ht="12.75" x14ac:dyDescent="0.2">
      <c r="A35" s="392" t="s">
        <v>225</v>
      </c>
      <c r="B35" s="387" t="s">
        <v>226</v>
      </c>
      <c r="C35" s="390" t="s">
        <v>181</v>
      </c>
      <c r="D35" s="387" t="s">
        <v>230</v>
      </c>
      <c r="E35" s="377">
        <v>6115</v>
      </c>
      <c r="F35" s="387" t="s">
        <v>230</v>
      </c>
      <c r="G35" s="377">
        <v>6115</v>
      </c>
      <c r="H35" s="142">
        <v>9.56</v>
      </c>
    </row>
    <row r="36" spans="1:8" s="5" customFormat="1" ht="12.75" x14ac:dyDescent="0.2">
      <c r="A36" s="392" t="s">
        <v>225</v>
      </c>
      <c r="B36" s="387" t="s">
        <v>231</v>
      </c>
      <c r="C36" s="390" t="s">
        <v>181</v>
      </c>
      <c r="D36" s="387" t="s">
        <v>232</v>
      </c>
      <c r="E36" s="377">
        <v>6301</v>
      </c>
      <c r="F36" s="194" t="s">
        <v>232</v>
      </c>
      <c r="G36" s="377">
        <v>6301</v>
      </c>
      <c r="H36" s="142">
        <v>13.19</v>
      </c>
    </row>
    <row r="37" spans="1:8" s="5" customFormat="1" ht="12.75" x14ac:dyDescent="0.2">
      <c r="A37" s="392" t="s">
        <v>233</v>
      </c>
      <c r="B37" s="392" t="s">
        <v>234</v>
      </c>
      <c r="C37" s="390" t="s">
        <v>181</v>
      </c>
      <c r="D37" s="392" t="s">
        <v>235</v>
      </c>
      <c r="E37" s="377">
        <v>7001</v>
      </c>
      <c r="F37" s="392" t="s">
        <v>234</v>
      </c>
      <c r="G37" s="377">
        <v>7101</v>
      </c>
      <c r="H37" s="142">
        <v>8.41</v>
      </c>
    </row>
    <row r="38" spans="1:8" s="5" customFormat="1" ht="12.75" x14ac:dyDescent="0.2">
      <c r="A38" s="392" t="s">
        <v>233</v>
      </c>
      <c r="B38" s="387" t="s">
        <v>234</v>
      </c>
      <c r="C38" s="390" t="s">
        <v>181</v>
      </c>
      <c r="D38" s="387" t="s">
        <v>236</v>
      </c>
      <c r="E38" s="377">
        <v>7102</v>
      </c>
      <c r="F38" s="387" t="s">
        <v>236</v>
      </c>
      <c r="G38" s="377">
        <v>7102</v>
      </c>
      <c r="H38" s="142">
        <v>18.510000000000002</v>
      </c>
    </row>
    <row r="39" spans="1:8" s="5" customFormat="1" ht="12.75" x14ac:dyDescent="0.2">
      <c r="A39" s="392" t="s">
        <v>233</v>
      </c>
      <c r="B39" s="392" t="s">
        <v>234</v>
      </c>
      <c r="C39" s="390" t="s">
        <v>181</v>
      </c>
      <c r="D39" s="392" t="s">
        <v>235</v>
      </c>
      <c r="E39" s="377">
        <v>7001</v>
      </c>
      <c r="F39" s="392" t="s">
        <v>233</v>
      </c>
      <c r="G39" s="377">
        <v>7105</v>
      </c>
      <c r="H39" s="142">
        <v>10.81</v>
      </c>
    </row>
    <row r="40" spans="1:8" s="5" customFormat="1" ht="12.75" x14ac:dyDescent="0.2">
      <c r="A40" s="392" t="s">
        <v>233</v>
      </c>
      <c r="B40" s="392" t="s">
        <v>237</v>
      </c>
      <c r="C40" s="390" t="s">
        <v>181</v>
      </c>
      <c r="D40" s="392" t="s">
        <v>238</v>
      </c>
      <c r="E40" s="377">
        <v>7301</v>
      </c>
      <c r="F40" s="193" t="s">
        <v>237</v>
      </c>
      <c r="G40" s="377">
        <v>7301</v>
      </c>
      <c r="H40" s="142">
        <v>11.48</v>
      </c>
    </row>
    <row r="41" spans="1:8" s="5" customFormat="1" ht="12.75" x14ac:dyDescent="0.2">
      <c r="A41" s="392" t="s">
        <v>233</v>
      </c>
      <c r="B41" s="392" t="s">
        <v>237</v>
      </c>
      <c r="C41" s="390" t="s">
        <v>181</v>
      </c>
      <c r="D41" s="392" t="s">
        <v>238</v>
      </c>
      <c r="E41" s="377">
        <v>7301</v>
      </c>
      <c r="F41" s="193" t="s">
        <v>239</v>
      </c>
      <c r="G41" s="377">
        <v>7305</v>
      </c>
      <c r="H41" s="142">
        <v>18.61</v>
      </c>
    </row>
    <row r="42" spans="1:8" s="5" customFormat="1" ht="12.75" x14ac:dyDescent="0.2">
      <c r="A42" s="392" t="s">
        <v>233</v>
      </c>
      <c r="B42" s="392" t="s">
        <v>237</v>
      </c>
      <c r="C42" s="390" t="s">
        <v>181</v>
      </c>
      <c r="D42" s="392" t="s">
        <v>238</v>
      </c>
      <c r="E42" s="377">
        <v>7301</v>
      </c>
      <c r="F42" s="193" t="s">
        <v>240</v>
      </c>
      <c r="G42" s="377">
        <v>7306</v>
      </c>
      <c r="H42" s="142">
        <v>17.510000000000002</v>
      </c>
    </row>
    <row r="43" spans="1:8" s="5" customFormat="1" ht="12.75" x14ac:dyDescent="0.2">
      <c r="A43" s="392" t="s">
        <v>233</v>
      </c>
      <c r="B43" s="387" t="s">
        <v>241</v>
      </c>
      <c r="C43" s="390" t="s">
        <v>181</v>
      </c>
      <c r="D43" s="387" t="s">
        <v>241</v>
      </c>
      <c r="E43" s="377">
        <v>7401</v>
      </c>
      <c r="F43" s="194" t="s">
        <v>241</v>
      </c>
      <c r="G43" s="377">
        <v>7401</v>
      </c>
      <c r="H43" s="142">
        <v>9.23</v>
      </c>
    </row>
    <row r="44" spans="1:8" s="5" customFormat="1" ht="12.75" x14ac:dyDescent="0.2">
      <c r="A44" s="392" t="s">
        <v>242</v>
      </c>
      <c r="B44" s="392" t="s">
        <v>243</v>
      </c>
      <c r="C44" s="390" t="s">
        <v>244</v>
      </c>
      <c r="D44" s="392" t="s">
        <v>244</v>
      </c>
      <c r="E44" s="377">
        <v>8001</v>
      </c>
      <c r="F44" s="392" t="s">
        <v>243</v>
      </c>
      <c r="G44" s="377">
        <v>8101</v>
      </c>
      <c r="H44" s="142">
        <v>3.43</v>
      </c>
    </row>
    <row r="45" spans="1:8" s="5" customFormat="1" ht="12.75" x14ac:dyDescent="0.2">
      <c r="A45" s="392" t="s">
        <v>242</v>
      </c>
      <c r="B45" s="392" t="s">
        <v>243</v>
      </c>
      <c r="C45" s="390" t="s">
        <v>244</v>
      </c>
      <c r="D45" s="392" t="s">
        <v>244</v>
      </c>
      <c r="E45" s="377">
        <v>8001</v>
      </c>
      <c r="F45" s="392" t="s">
        <v>245</v>
      </c>
      <c r="G45" s="377">
        <v>8102</v>
      </c>
      <c r="H45" s="142">
        <v>7.76</v>
      </c>
    </row>
    <row r="46" spans="1:8" s="5" customFormat="1" ht="12.75" x14ac:dyDescent="0.2">
      <c r="A46" s="392" t="s">
        <v>242</v>
      </c>
      <c r="B46" s="392" t="s">
        <v>243</v>
      </c>
      <c r="C46" s="390" t="s">
        <v>244</v>
      </c>
      <c r="D46" s="392" t="s">
        <v>244</v>
      </c>
      <c r="E46" s="377">
        <v>8001</v>
      </c>
      <c r="F46" s="392" t="s">
        <v>246</v>
      </c>
      <c r="G46" s="377">
        <v>8103</v>
      </c>
      <c r="H46" s="142">
        <v>4.43</v>
      </c>
    </row>
    <row r="47" spans="1:8" s="5" customFormat="1" ht="12.75" x14ac:dyDescent="0.2">
      <c r="A47" s="392" t="s">
        <v>242</v>
      </c>
      <c r="B47" s="392" t="s">
        <v>243</v>
      </c>
      <c r="C47" s="390" t="s">
        <v>244</v>
      </c>
      <c r="D47" s="392" t="s">
        <v>244</v>
      </c>
      <c r="E47" s="377">
        <v>8001</v>
      </c>
      <c r="F47" s="392" t="s">
        <v>247</v>
      </c>
      <c r="G47" s="377">
        <v>8105</v>
      </c>
      <c r="H47" s="142">
        <v>21.19</v>
      </c>
    </row>
    <row r="48" spans="1:8" s="5" customFormat="1" ht="12.75" x14ac:dyDescent="0.2">
      <c r="A48" s="392" t="s">
        <v>242</v>
      </c>
      <c r="B48" s="392" t="s">
        <v>243</v>
      </c>
      <c r="C48" s="390" t="s">
        <v>244</v>
      </c>
      <c r="D48" s="392" t="s">
        <v>244</v>
      </c>
      <c r="E48" s="377">
        <v>8001</v>
      </c>
      <c r="F48" s="392" t="s">
        <v>248</v>
      </c>
      <c r="G48" s="377">
        <v>8106</v>
      </c>
      <c r="H48" s="142">
        <v>22.38</v>
      </c>
    </row>
    <row r="49" spans="1:8" s="5" customFormat="1" ht="12.75" x14ac:dyDescent="0.2">
      <c r="A49" s="392" t="s">
        <v>242</v>
      </c>
      <c r="B49" s="392" t="s">
        <v>243</v>
      </c>
      <c r="C49" s="390" t="s">
        <v>244</v>
      </c>
      <c r="D49" s="392" t="s">
        <v>244</v>
      </c>
      <c r="E49" s="377">
        <v>8001</v>
      </c>
      <c r="F49" s="392" t="s">
        <v>249</v>
      </c>
      <c r="G49" s="377">
        <v>8107</v>
      </c>
      <c r="H49" s="142">
        <v>4.17</v>
      </c>
    </row>
    <row r="50" spans="1:8" s="5" customFormat="1" ht="12.75" x14ac:dyDescent="0.2">
      <c r="A50" s="392" t="s">
        <v>242</v>
      </c>
      <c r="B50" s="392" t="s">
        <v>243</v>
      </c>
      <c r="C50" s="390" t="s">
        <v>244</v>
      </c>
      <c r="D50" s="392" t="s">
        <v>244</v>
      </c>
      <c r="E50" s="377">
        <v>8001</v>
      </c>
      <c r="F50" s="392" t="s">
        <v>250</v>
      </c>
      <c r="G50" s="377">
        <v>8108</v>
      </c>
      <c r="H50" s="142">
        <v>5.65</v>
      </c>
    </row>
    <row r="51" spans="1:8" s="5" customFormat="1" ht="12.75" x14ac:dyDescent="0.2">
      <c r="A51" s="392" t="s">
        <v>242</v>
      </c>
      <c r="B51" s="392" t="s">
        <v>243</v>
      </c>
      <c r="C51" s="390" t="s">
        <v>244</v>
      </c>
      <c r="D51" s="392" t="s">
        <v>244</v>
      </c>
      <c r="E51" s="377">
        <v>8001</v>
      </c>
      <c r="F51" s="392" t="s">
        <v>251</v>
      </c>
      <c r="G51" s="377">
        <v>8109</v>
      </c>
      <c r="H51" s="142">
        <v>75.489999999999995</v>
      </c>
    </row>
    <row r="52" spans="1:8" s="5" customFormat="1" ht="12.75" x14ac:dyDescent="0.2">
      <c r="A52" s="392" t="s">
        <v>242</v>
      </c>
      <c r="B52" s="392" t="s">
        <v>243</v>
      </c>
      <c r="C52" s="390" t="s">
        <v>244</v>
      </c>
      <c r="D52" s="392" t="s">
        <v>244</v>
      </c>
      <c r="E52" s="377">
        <v>8001</v>
      </c>
      <c r="F52" s="392" t="s">
        <v>252</v>
      </c>
      <c r="G52" s="377">
        <v>8110</v>
      </c>
      <c r="H52" s="142">
        <v>3.77</v>
      </c>
    </row>
    <row r="53" spans="1:8" s="5" customFormat="1" ht="12.75" x14ac:dyDescent="0.2">
      <c r="A53" s="392" t="s">
        <v>242</v>
      </c>
      <c r="B53" s="392" t="s">
        <v>243</v>
      </c>
      <c r="C53" s="390" t="s">
        <v>244</v>
      </c>
      <c r="D53" s="392" t="s">
        <v>244</v>
      </c>
      <c r="E53" s="377">
        <v>8001</v>
      </c>
      <c r="F53" s="392" t="s">
        <v>253</v>
      </c>
      <c r="G53" s="377">
        <v>8111</v>
      </c>
      <c r="H53" s="142">
        <v>7.39</v>
      </c>
    </row>
    <row r="54" spans="1:8" s="5" customFormat="1" ht="12.75" x14ac:dyDescent="0.2">
      <c r="A54" s="392" t="s">
        <v>242</v>
      </c>
      <c r="B54" s="392" t="s">
        <v>243</v>
      </c>
      <c r="C54" s="390" t="s">
        <v>244</v>
      </c>
      <c r="D54" s="392" t="s">
        <v>244</v>
      </c>
      <c r="E54" s="377">
        <v>8001</v>
      </c>
      <c r="F54" s="392" t="s">
        <v>254</v>
      </c>
      <c r="G54" s="377">
        <v>8112</v>
      </c>
      <c r="H54" s="142">
        <v>2.95</v>
      </c>
    </row>
    <row r="55" spans="1:8" s="5" customFormat="1" ht="12.75" x14ac:dyDescent="0.2">
      <c r="A55" s="392" t="s">
        <v>242</v>
      </c>
      <c r="B55" s="392" t="s">
        <v>242</v>
      </c>
      <c r="C55" s="390" t="s">
        <v>181</v>
      </c>
      <c r="D55" s="392" t="s">
        <v>255</v>
      </c>
      <c r="E55" s="377">
        <v>8301</v>
      </c>
      <c r="F55" s="392" t="s">
        <v>256</v>
      </c>
      <c r="G55" s="377">
        <v>8301</v>
      </c>
      <c r="H55" s="142">
        <v>5.47</v>
      </c>
    </row>
    <row r="56" spans="1:8" s="5" customFormat="1" ht="12.75" x14ac:dyDescent="0.2">
      <c r="A56" s="392" t="s">
        <v>242</v>
      </c>
      <c r="B56" s="392" t="s">
        <v>242</v>
      </c>
      <c r="C56" s="390" t="s">
        <v>181</v>
      </c>
      <c r="D56" s="392" t="s">
        <v>255</v>
      </c>
      <c r="E56" s="377">
        <v>8301</v>
      </c>
      <c r="F56" s="193" t="s">
        <v>257</v>
      </c>
      <c r="G56" s="377">
        <v>8306</v>
      </c>
      <c r="H56" s="142">
        <v>24.06</v>
      </c>
    </row>
    <row r="57" spans="1:8" s="5" customFormat="1" ht="12.75" x14ac:dyDescent="0.2">
      <c r="A57" s="392" t="s">
        <v>258</v>
      </c>
      <c r="B57" s="392" t="s">
        <v>259</v>
      </c>
      <c r="C57" s="390" t="s">
        <v>181</v>
      </c>
      <c r="D57" s="392" t="s">
        <v>260</v>
      </c>
      <c r="E57" s="377">
        <v>9001</v>
      </c>
      <c r="F57" s="392" t="s">
        <v>261</v>
      </c>
      <c r="G57" s="377">
        <v>9101</v>
      </c>
      <c r="H57" s="142">
        <v>6.84</v>
      </c>
    </row>
    <row r="58" spans="1:8" s="5" customFormat="1" ht="12.75" x14ac:dyDescent="0.2">
      <c r="A58" s="392" t="s">
        <v>258</v>
      </c>
      <c r="B58" s="392" t="s">
        <v>259</v>
      </c>
      <c r="C58" s="390" t="s">
        <v>181</v>
      </c>
      <c r="D58" s="392" t="s">
        <v>260</v>
      </c>
      <c r="E58" s="377">
        <v>9001</v>
      </c>
      <c r="F58" s="392" t="s">
        <v>262</v>
      </c>
      <c r="G58" s="377">
        <v>9112</v>
      </c>
      <c r="H58" s="142">
        <v>20.71</v>
      </c>
    </row>
    <row r="59" spans="1:8" s="5" customFormat="1" ht="12.75" x14ac:dyDescent="0.2">
      <c r="A59" s="392" t="s">
        <v>258</v>
      </c>
      <c r="B59" s="387" t="s">
        <v>259</v>
      </c>
      <c r="C59" s="390" t="s">
        <v>181</v>
      </c>
      <c r="D59" s="387" t="s">
        <v>263</v>
      </c>
      <c r="E59" s="377">
        <v>9120</v>
      </c>
      <c r="F59" s="387" t="s">
        <v>263</v>
      </c>
      <c r="G59" s="377">
        <v>9120</v>
      </c>
      <c r="H59" s="142">
        <v>21.83</v>
      </c>
    </row>
    <row r="60" spans="1:8" s="5" customFormat="1" ht="12.75" x14ac:dyDescent="0.2">
      <c r="A60" s="392" t="s">
        <v>258</v>
      </c>
      <c r="B60" s="387" t="s">
        <v>264</v>
      </c>
      <c r="C60" s="390" t="s">
        <v>181</v>
      </c>
      <c r="D60" s="387" t="s">
        <v>265</v>
      </c>
      <c r="E60" s="377">
        <v>9201</v>
      </c>
      <c r="F60" s="387" t="s">
        <v>265</v>
      </c>
      <c r="G60" s="377">
        <v>9201</v>
      </c>
      <c r="H60" s="142">
        <v>22.5</v>
      </c>
    </row>
    <row r="61" spans="1:8" s="5" customFormat="1" ht="12.75" x14ac:dyDescent="0.2">
      <c r="A61" s="392" t="s">
        <v>266</v>
      </c>
      <c r="B61" s="392" t="s">
        <v>267</v>
      </c>
      <c r="C61" s="390" t="s">
        <v>181</v>
      </c>
      <c r="D61" s="392" t="s">
        <v>268</v>
      </c>
      <c r="E61" s="377">
        <v>10001</v>
      </c>
      <c r="F61" s="392" t="s">
        <v>269</v>
      </c>
      <c r="G61" s="377">
        <v>10101</v>
      </c>
      <c r="H61" s="142">
        <v>12.46</v>
      </c>
    </row>
    <row r="62" spans="1:8" s="5" customFormat="1" ht="12.75" x14ac:dyDescent="0.2">
      <c r="A62" s="392" t="s">
        <v>266</v>
      </c>
      <c r="B62" s="392" t="s">
        <v>267</v>
      </c>
      <c r="C62" s="390" t="s">
        <v>181</v>
      </c>
      <c r="D62" s="392" t="s">
        <v>268</v>
      </c>
      <c r="E62" s="377">
        <v>10001</v>
      </c>
      <c r="F62" s="392" t="s">
        <v>270</v>
      </c>
      <c r="G62" s="377">
        <v>10109</v>
      </c>
      <c r="H62" s="142">
        <v>10.59</v>
      </c>
    </row>
    <row r="63" spans="1:8" s="5" customFormat="1" ht="12.75" x14ac:dyDescent="0.2">
      <c r="A63" s="392" t="s">
        <v>266</v>
      </c>
      <c r="B63" s="387" t="s">
        <v>271</v>
      </c>
      <c r="C63" s="390" t="s">
        <v>181</v>
      </c>
      <c r="D63" s="387" t="s">
        <v>272</v>
      </c>
      <c r="E63" s="377">
        <v>10201</v>
      </c>
      <c r="F63" s="387" t="s">
        <v>272</v>
      </c>
      <c r="G63" s="377">
        <v>10201</v>
      </c>
      <c r="H63" s="142">
        <v>11.06</v>
      </c>
    </row>
    <row r="64" spans="1:8" s="5" customFormat="1" ht="12.75" x14ac:dyDescent="0.2">
      <c r="A64" s="392" t="s">
        <v>266</v>
      </c>
      <c r="B64" s="392" t="s">
        <v>273</v>
      </c>
      <c r="C64" s="390" t="s">
        <v>181</v>
      </c>
      <c r="D64" s="392" t="s">
        <v>273</v>
      </c>
      <c r="E64" s="377">
        <v>10301</v>
      </c>
      <c r="F64" s="392" t="s">
        <v>273</v>
      </c>
      <c r="G64" s="377">
        <v>10301</v>
      </c>
      <c r="H64" s="142">
        <v>11.99</v>
      </c>
    </row>
    <row r="65" spans="1:8" s="5" customFormat="1" ht="12.75" x14ac:dyDescent="0.2">
      <c r="A65" s="392" t="s">
        <v>274</v>
      </c>
      <c r="B65" s="387" t="s">
        <v>275</v>
      </c>
      <c r="C65" s="390" t="s">
        <v>181</v>
      </c>
      <c r="D65" s="387" t="s">
        <v>275</v>
      </c>
      <c r="E65" s="377">
        <v>11101</v>
      </c>
      <c r="F65" s="387" t="s">
        <v>275</v>
      </c>
      <c r="G65" s="377">
        <v>11101</v>
      </c>
      <c r="H65" s="142">
        <v>12.22</v>
      </c>
    </row>
    <row r="66" spans="1:8" s="5" customFormat="1" ht="12.75" x14ac:dyDescent="0.2">
      <c r="A66" s="392" t="s">
        <v>276</v>
      </c>
      <c r="B66" s="392" t="s">
        <v>276</v>
      </c>
      <c r="C66" s="390" t="s">
        <v>181</v>
      </c>
      <c r="D66" s="392" t="s">
        <v>277</v>
      </c>
      <c r="E66" s="377">
        <v>12101</v>
      </c>
      <c r="F66" s="193" t="s">
        <v>277</v>
      </c>
      <c r="G66" s="377">
        <v>12101</v>
      </c>
      <c r="H66" s="142">
        <v>7.02</v>
      </c>
    </row>
    <row r="67" spans="1:8" s="5" customFormat="1" ht="12.75" x14ac:dyDescent="0.2">
      <c r="A67" s="392" t="s">
        <v>278</v>
      </c>
      <c r="B67" s="392" t="s">
        <v>279</v>
      </c>
      <c r="C67" s="390" t="s">
        <v>280</v>
      </c>
      <c r="D67" s="392" t="s">
        <v>280</v>
      </c>
      <c r="E67" s="377">
        <v>13001</v>
      </c>
      <c r="F67" s="392" t="s">
        <v>279</v>
      </c>
      <c r="G67" s="377">
        <v>13101</v>
      </c>
      <c r="H67" s="142">
        <v>4.34</v>
      </c>
    </row>
    <row r="68" spans="1:8" s="5" customFormat="1" ht="12.75" x14ac:dyDescent="0.2">
      <c r="A68" s="392" t="s">
        <v>278</v>
      </c>
      <c r="B68" s="392" t="s">
        <v>279</v>
      </c>
      <c r="C68" s="390" t="s">
        <v>280</v>
      </c>
      <c r="D68" s="392" t="s">
        <v>280</v>
      </c>
      <c r="E68" s="377">
        <v>13001</v>
      </c>
      <c r="F68" s="392" t="s">
        <v>281</v>
      </c>
      <c r="G68" s="377">
        <v>13102</v>
      </c>
      <c r="H68" s="142">
        <v>4.58</v>
      </c>
    </row>
    <row r="69" spans="1:8" s="5" customFormat="1" ht="12.75" x14ac:dyDescent="0.2">
      <c r="A69" s="392" t="s">
        <v>278</v>
      </c>
      <c r="B69" s="392" t="s">
        <v>279</v>
      </c>
      <c r="C69" s="390" t="s">
        <v>280</v>
      </c>
      <c r="D69" s="392" t="s">
        <v>280</v>
      </c>
      <c r="E69" s="377">
        <v>13001</v>
      </c>
      <c r="F69" s="392" t="s">
        <v>282</v>
      </c>
      <c r="G69" s="377">
        <v>13103</v>
      </c>
      <c r="H69" s="142">
        <v>10.07</v>
      </c>
    </row>
    <row r="70" spans="1:8" s="5" customFormat="1" ht="12.75" x14ac:dyDescent="0.2">
      <c r="A70" s="392" t="s">
        <v>278</v>
      </c>
      <c r="B70" s="392" t="s">
        <v>279</v>
      </c>
      <c r="C70" s="390" t="s">
        <v>280</v>
      </c>
      <c r="D70" s="392" t="s">
        <v>280</v>
      </c>
      <c r="E70" s="377">
        <v>13001</v>
      </c>
      <c r="F70" s="392" t="s">
        <v>283</v>
      </c>
      <c r="G70" s="377">
        <v>13104</v>
      </c>
      <c r="H70" s="142">
        <v>14.6</v>
      </c>
    </row>
    <row r="71" spans="1:8" s="5" customFormat="1" ht="12.75" x14ac:dyDescent="0.2">
      <c r="A71" s="392" t="s">
        <v>278</v>
      </c>
      <c r="B71" s="392" t="s">
        <v>279</v>
      </c>
      <c r="C71" s="390" t="s">
        <v>280</v>
      </c>
      <c r="D71" s="392" t="s">
        <v>280</v>
      </c>
      <c r="E71" s="377">
        <v>13001</v>
      </c>
      <c r="F71" s="392" t="s">
        <v>284</v>
      </c>
      <c r="G71" s="377">
        <v>13105</v>
      </c>
      <c r="H71" s="142">
        <v>11.78</v>
      </c>
    </row>
    <row r="72" spans="1:8" s="5" customFormat="1" ht="12.75" x14ac:dyDescent="0.2">
      <c r="A72" s="392" t="s">
        <v>278</v>
      </c>
      <c r="B72" s="392" t="s">
        <v>279</v>
      </c>
      <c r="C72" s="390" t="s">
        <v>280</v>
      </c>
      <c r="D72" s="392" t="s">
        <v>280</v>
      </c>
      <c r="E72" s="377">
        <v>13001</v>
      </c>
      <c r="F72" s="392" t="s">
        <v>285</v>
      </c>
      <c r="G72" s="377">
        <v>13106</v>
      </c>
      <c r="H72" s="142">
        <v>10.49</v>
      </c>
    </row>
    <row r="73" spans="1:8" s="5" customFormat="1" ht="12.75" x14ac:dyDescent="0.2">
      <c r="A73" s="392" t="s">
        <v>278</v>
      </c>
      <c r="B73" s="392" t="s">
        <v>279</v>
      </c>
      <c r="C73" s="390" t="s">
        <v>280</v>
      </c>
      <c r="D73" s="392" t="s">
        <v>280</v>
      </c>
      <c r="E73" s="377">
        <v>13001</v>
      </c>
      <c r="F73" s="392" t="s">
        <v>286</v>
      </c>
      <c r="G73" s="377">
        <v>13107</v>
      </c>
      <c r="H73" s="142">
        <v>15.91</v>
      </c>
    </row>
    <row r="74" spans="1:8" s="5" customFormat="1" ht="12.75" x14ac:dyDescent="0.2">
      <c r="A74" s="392" t="s">
        <v>278</v>
      </c>
      <c r="B74" s="392" t="s">
        <v>279</v>
      </c>
      <c r="C74" s="390" t="s">
        <v>280</v>
      </c>
      <c r="D74" s="392" t="s">
        <v>280</v>
      </c>
      <c r="E74" s="377">
        <v>13001</v>
      </c>
      <c r="F74" s="392" t="s">
        <v>287</v>
      </c>
      <c r="G74" s="377">
        <v>13108</v>
      </c>
      <c r="H74" s="142">
        <v>12.56</v>
      </c>
    </row>
    <row r="75" spans="1:8" s="5" customFormat="1" ht="12.75" x14ac:dyDescent="0.2">
      <c r="A75" s="392" t="s">
        <v>278</v>
      </c>
      <c r="B75" s="392" t="s">
        <v>279</v>
      </c>
      <c r="C75" s="390" t="s">
        <v>280</v>
      </c>
      <c r="D75" s="392" t="s">
        <v>280</v>
      </c>
      <c r="E75" s="377">
        <v>13001</v>
      </c>
      <c r="F75" s="392" t="s">
        <v>288</v>
      </c>
      <c r="G75" s="377">
        <v>13109</v>
      </c>
      <c r="H75" s="142">
        <v>5.75</v>
      </c>
    </row>
    <row r="76" spans="1:8" s="5" customFormat="1" ht="12.75" x14ac:dyDescent="0.2">
      <c r="A76" s="392" t="s">
        <v>278</v>
      </c>
      <c r="B76" s="392" t="s">
        <v>279</v>
      </c>
      <c r="C76" s="390" t="s">
        <v>280</v>
      </c>
      <c r="D76" s="392" t="s">
        <v>280</v>
      </c>
      <c r="E76" s="377">
        <v>13001</v>
      </c>
      <c r="F76" s="392" t="s">
        <v>289</v>
      </c>
      <c r="G76" s="377">
        <v>13110</v>
      </c>
      <c r="H76" s="142">
        <v>4.68</v>
      </c>
    </row>
    <row r="77" spans="1:8" s="5" customFormat="1" ht="12.75" x14ac:dyDescent="0.2">
      <c r="A77" s="392" t="s">
        <v>278</v>
      </c>
      <c r="B77" s="392" t="s">
        <v>279</v>
      </c>
      <c r="C77" s="390" t="s">
        <v>280</v>
      </c>
      <c r="D77" s="392" t="s">
        <v>280</v>
      </c>
      <c r="E77" s="377">
        <v>13001</v>
      </c>
      <c r="F77" s="392" t="s">
        <v>290</v>
      </c>
      <c r="G77" s="377">
        <v>13111</v>
      </c>
      <c r="H77" s="142">
        <v>7.56</v>
      </c>
    </row>
    <row r="78" spans="1:8" s="5" customFormat="1" ht="12.75" x14ac:dyDescent="0.2">
      <c r="A78" s="392" t="s">
        <v>278</v>
      </c>
      <c r="B78" s="392" t="s">
        <v>279</v>
      </c>
      <c r="C78" s="390" t="s">
        <v>280</v>
      </c>
      <c r="D78" s="392" t="s">
        <v>280</v>
      </c>
      <c r="E78" s="377">
        <v>13001</v>
      </c>
      <c r="F78" s="392" t="s">
        <v>291</v>
      </c>
      <c r="G78" s="377">
        <v>13112</v>
      </c>
      <c r="H78" s="142">
        <v>8.25</v>
      </c>
    </row>
    <row r="79" spans="1:8" s="5" customFormat="1" ht="12.75" x14ac:dyDescent="0.2">
      <c r="A79" s="392" t="s">
        <v>278</v>
      </c>
      <c r="B79" s="392" t="s">
        <v>279</v>
      </c>
      <c r="C79" s="390" t="s">
        <v>280</v>
      </c>
      <c r="D79" s="392" t="s">
        <v>280</v>
      </c>
      <c r="E79" s="377">
        <v>13001</v>
      </c>
      <c r="F79" s="392" t="s">
        <v>292</v>
      </c>
      <c r="G79" s="377">
        <v>13113</v>
      </c>
      <c r="H79" s="142">
        <v>6.4</v>
      </c>
    </row>
    <row r="80" spans="1:8" s="5" customFormat="1" ht="12.75" x14ac:dyDescent="0.2">
      <c r="A80" s="392" t="s">
        <v>278</v>
      </c>
      <c r="B80" s="392" t="s">
        <v>279</v>
      </c>
      <c r="C80" s="390" t="s">
        <v>280</v>
      </c>
      <c r="D80" s="392" t="s">
        <v>280</v>
      </c>
      <c r="E80" s="377">
        <v>13001</v>
      </c>
      <c r="F80" s="392" t="s">
        <v>293</v>
      </c>
      <c r="G80" s="377">
        <v>13114</v>
      </c>
      <c r="H80" s="142">
        <v>5.76</v>
      </c>
    </row>
    <row r="81" spans="1:8" s="5" customFormat="1" ht="12.75" x14ac:dyDescent="0.2">
      <c r="A81" s="392" t="s">
        <v>278</v>
      </c>
      <c r="B81" s="392" t="s">
        <v>279</v>
      </c>
      <c r="C81" s="390" t="s">
        <v>280</v>
      </c>
      <c r="D81" s="392" t="s">
        <v>280</v>
      </c>
      <c r="E81" s="377">
        <v>13001</v>
      </c>
      <c r="F81" s="392" t="s">
        <v>294</v>
      </c>
      <c r="G81" s="377">
        <v>13115</v>
      </c>
      <c r="H81" s="142">
        <v>7.99</v>
      </c>
    </row>
    <row r="82" spans="1:8" s="5" customFormat="1" ht="12.75" x14ac:dyDescent="0.2">
      <c r="A82" s="392" t="s">
        <v>278</v>
      </c>
      <c r="B82" s="392" t="s">
        <v>279</v>
      </c>
      <c r="C82" s="390" t="s">
        <v>280</v>
      </c>
      <c r="D82" s="392" t="s">
        <v>280</v>
      </c>
      <c r="E82" s="377">
        <v>13001</v>
      </c>
      <c r="F82" s="392" t="s">
        <v>295</v>
      </c>
      <c r="G82" s="377">
        <v>13116</v>
      </c>
      <c r="H82" s="142">
        <v>9.74</v>
      </c>
    </row>
    <row r="83" spans="1:8" s="5" customFormat="1" ht="12.75" x14ac:dyDescent="0.2">
      <c r="A83" s="392" t="s">
        <v>278</v>
      </c>
      <c r="B83" s="392" t="s">
        <v>279</v>
      </c>
      <c r="C83" s="390" t="s">
        <v>280</v>
      </c>
      <c r="D83" s="392" t="s">
        <v>280</v>
      </c>
      <c r="E83" s="377">
        <v>13001</v>
      </c>
      <c r="F83" s="392" t="s">
        <v>296</v>
      </c>
      <c r="G83" s="377">
        <v>13117</v>
      </c>
      <c r="H83" s="142">
        <v>8.42</v>
      </c>
    </row>
    <row r="84" spans="1:8" s="5" customFormat="1" ht="12.75" x14ac:dyDescent="0.2">
      <c r="A84" s="392" t="s">
        <v>278</v>
      </c>
      <c r="B84" s="392" t="s">
        <v>279</v>
      </c>
      <c r="C84" s="390" t="s">
        <v>280</v>
      </c>
      <c r="D84" s="392" t="s">
        <v>280</v>
      </c>
      <c r="E84" s="377">
        <v>13001</v>
      </c>
      <c r="F84" s="392" t="s">
        <v>297</v>
      </c>
      <c r="G84" s="377">
        <v>13118</v>
      </c>
      <c r="H84" s="142">
        <v>3.79</v>
      </c>
    </row>
    <row r="85" spans="1:8" s="5" customFormat="1" ht="12.75" x14ac:dyDescent="0.2">
      <c r="A85" s="392" t="s">
        <v>278</v>
      </c>
      <c r="B85" s="392" t="s">
        <v>279</v>
      </c>
      <c r="C85" s="390" t="s">
        <v>280</v>
      </c>
      <c r="D85" s="392" t="s">
        <v>280</v>
      </c>
      <c r="E85" s="377">
        <v>13001</v>
      </c>
      <c r="F85" s="392" t="s">
        <v>298</v>
      </c>
      <c r="G85" s="377">
        <v>13119</v>
      </c>
      <c r="H85" s="142">
        <v>4.62</v>
      </c>
    </row>
    <row r="86" spans="1:8" s="5" customFormat="1" ht="12.75" x14ac:dyDescent="0.2">
      <c r="A86" s="392" t="s">
        <v>278</v>
      </c>
      <c r="B86" s="392" t="s">
        <v>279</v>
      </c>
      <c r="C86" s="390" t="s">
        <v>280</v>
      </c>
      <c r="D86" s="392" t="s">
        <v>280</v>
      </c>
      <c r="E86" s="377">
        <v>13001</v>
      </c>
      <c r="F86" s="392" t="s">
        <v>299</v>
      </c>
      <c r="G86" s="377">
        <v>13120</v>
      </c>
      <c r="H86" s="142">
        <v>5.86</v>
      </c>
    </row>
    <row r="87" spans="1:8" s="5" customFormat="1" ht="12.75" x14ac:dyDescent="0.2">
      <c r="A87" s="392" t="s">
        <v>278</v>
      </c>
      <c r="B87" s="392" t="s">
        <v>279</v>
      </c>
      <c r="C87" s="390" t="s">
        <v>280</v>
      </c>
      <c r="D87" s="392" t="s">
        <v>280</v>
      </c>
      <c r="E87" s="377">
        <v>13001</v>
      </c>
      <c r="F87" s="392" t="s">
        <v>300</v>
      </c>
      <c r="G87" s="377">
        <v>13121</v>
      </c>
      <c r="H87" s="142">
        <v>8.1999999999999993</v>
      </c>
    </row>
    <row r="88" spans="1:8" s="5" customFormat="1" ht="12.75" x14ac:dyDescent="0.2">
      <c r="A88" s="392" t="s">
        <v>278</v>
      </c>
      <c r="B88" s="392" t="s">
        <v>279</v>
      </c>
      <c r="C88" s="390" t="s">
        <v>280</v>
      </c>
      <c r="D88" s="392" t="s">
        <v>280</v>
      </c>
      <c r="E88" s="377">
        <v>13001</v>
      </c>
      <c r="F88" s="392" t="s">
        <v>301</v>
      </c>
      <c r="G88" s="377">
        <v>13122</v>
      </c>
      <c r="H88" s="142">
        <v>6.53</v>
      </c>
    </row>
    <row r="89" spans="1:8" s="5" customFormat="1" ht="12.75" x14ac:dyDescent="0.2">
      <c r="A89" s="392" t="s">
        <v>278</v>
      </c>
      <c r="B89" s="392" t="s">
        <v>279</v>
      </c>
      <c r="C89" s="390" t="s">
        <v>280</v>
      </c>
      <c r="D89" s="392" t="s">
        <v>280</v>
      </c>
      <c r="E89" s="377">
        <v>13001</v>
      </c>
      <c r="F89" s="392" t="s">
        <v>302</v>
      </c>
      <c r="G89" s="377">
        <v>13123</v>
      </c>
      <c r="H89" s="142">
        <v>5.3</v>
      </c>
    </row>
    <row r="90" spans="1:8" s="5" customFormat="1" ht="12.75" x14ac:dyDescent="0.2">
      <c r="A90" s="392" t="s">
        <v>278</v>
      </c>
      <c r="B90" s="392" t="s">
        <v>279</v>
      </c>
      <c r="C90" s="390" t="s">
        <v>280</v>
      </c>
      <c r="D90" s="392" t="s">
        <v>280</v>
      </c>
      <c r="E90" s="377">
        <v>13001</v>
      </c>
      <c r="F90" s="392" t="s">
        <v>303</v>
      </c>
      <c r="G90" s="377">
        <v>13124</v>
      </c>
      <c r="H90" s="142">
        <v>8.9700000000000006</v>
      </c>
    </row>
    <row r="91" spans="1:8" s="5" customFormat="1" ht="12.75" x14ac:dyDescent="0.2">
      <c r="A91" s="392" t="s">
        <v>278</v>
      </c>
      <c r="B91" s="392" t="s">
        <v>279</v>
      </c>
      <c r="C91" s="390" t="s">
        <v>280</v>
      </c>
      <c r="D91" s="392" t="s">
        <v>280</v>
      </c>
      <c r="E91" s="377">
        <v>13001</v>
      </c>
      <c r="F91" s="392" t="s">
        <v>304</v>
      </c>
      <c r="G91" s="377">
        <v>13125</v>
      </c>
      <c r="H91" s="142">
        <v>12.44</v>
      </c>
    </row>
    <row r="92" spans="1:8" s="5" customFormat="1" ht="12.75" x14ac:dyDescent="0.2">
      <c r="A92" s="392" t="s">
        <v>278</v>
      </c>
      <c r="B92" s="392" t="s">
        <v>279</v>
      </c>
      <c r="C92" s="390" t="s">
        <v>280</v>
      </c>
      <c r="D92" s="392" t="s">
        <v>280</v>
      </c>
      <c r="E92" s="377">
        <v>13001</v>
      </c>
      <c r="F92" s="392" t="s">
        <v>305</v>
      </c>
      <c r="G92" s="377">
        <v>13126</v>
      </c>
      <c r="H92" s="142">
        <v>11.11</v>
      </c>
    </row>
    <row r="93" spans="1:8" s="5" customFormat="1" ht="12.75" x14ac:dyDescent="0.2">
      <c r="A93" s="392" t="s">
        <v>278</v>
      </c>
      <c r="B93" s="392" t="s">
        <v>279</v>
      </c>
      <c r="C93" s="390" t="s">
        <v>280</v>
      </c>
      <c r="D93" s="392" t="s">
        <v>280</v>
      </c>
      <c r="E93" s="377">
        <v>13001</v>
      </c>
      <c r="F93" s="392" t="s">
        <v>306</v>
      </c>
      <c r="G93" s="377">
        <v>13127</v>
      </c>
      <c r="H93" s="142">
        <v>11.86</v>
      </c>
    </row>
    <row r="94" spans="1:8" s="5" customFormat="1" ht="12.75" x14ac:dyDescent="0.2">
      <c r="A94" s="392" t="s">
        <v>278</v>
      </c>
      <c r="B94" s="392" t="s">
        <v>279</v>
      </c>
      <c r="C94" s="390" t="s">
        <v>280</v>
      </c>
      <c r="D94" s="392" t="s">
        <v>280</v>
      </c>
      <c r="E94" s="377">
        <v>13001</v>
      </c>
      <c r="F94" s="392" t="s">
        <v>307</v>
      </c>
      <c r="G94" s="377">
        <v>13128</v>
      </c>
      <c r="H94" s="142">
        <v>6.97</v>
      </c>
    </row>
    <row r="95" spans="1:8" s="5" customFormat="1" ht="12.75" x14ac:dyDescent="0.2">
      <c r="A95" s="392" t="s">
        <v>278</v>
      </c>
      <c r="B95" s="392" t="s">
        <v>279</v>
      </c>
      <c r="C95" s="390" t="s">
        <v>280</v>
      </c>
      <c r="D95" s="392" t="s">
        <v>280</v>
      </c>
      <c r="E95" s="377">
        <v>13001</v>
      </c>
      <c r="F95" s="392" t="s">
        <v>308</v>
      </c>
      <c r="G95" s="377">
        <v>13129</v>
      </c>
      <c r="H95" s="142">
        <v>7.27</v>
      </c>
    </row>
    <row r="96" spans="1:8" s="5" customFormat="1" ht="12.75" x14ac:dyDescent="0.2">
      <c r="A96" s="392" t="s">
        <v>278</v>
      </c>
      <c r="B96" s="392" t="s">
        <v>279</v>
      </c>
      <c r="C96" s="390" t="s">
        <v>280</v>
      </c>
      <c r="D96" s="392" t="s">
        <v>280</v>
      </c>
      <c r="E96" s="377">
        <v>13001</v>
      </c>
      <c r="F96" s="392" t="s">
        <v>309</v>
      </c>
      <c r="G96" s="377">
        <v>13130</v>
      </c>
      <c r="H96" s="142">
        <v>4.8</v>
      </c>
    </row>
    <row r="97" spans="1:8" s="5" customFormat="1" ht="12.75" x14ac:dyDescent="0.2">
      <c r="A97" s="392" t="s">
        <v>278</v>
      </c>
      <c r="B97" s="392" t="s">
        <v>279</v>
      </c>
      <c r="C97" s="390" t="s">
        <v>280</v>
      </c>
      <c r="D97" s="392" t="s">
        <v>280</v>
      </c>
      <c r="E97" s="377">
        <v>13001</v>
      </c>
      <c r="F97" s="392" t="s">
        <v>310</v>
      </c>
      <c r="G97" s="377">
        <v>13131</v>
      </c>
      <c r="H97" s="142">
        <v>5.72</v>
      </c>
    </row>
    <row r="98" spans="1:8" s="5" customFormat="1" ht="12.75" x14ac:dyDescent="0.2">
      <c r="A98" s="392" t="s">
        <v>278</v>
      </c>
      <c r="B98" s="392" t="s">
        <v>279</v>
      </c>
      <c r="C98" s="390" t="s">
        <v>280</v>
      </c>
      <c r="D98" s="392" t="s">
        <v>280</v>
      </c>
      <c r="E98" s="377">
        <v>13001</v>
      </c>
      <c r="F98" s="392" t="s">
        <v>311</v>
      </c>
      <c r="G98" s="377">
        <v>13132</v>
      </c>
      <c r="H98" s="142">
        <v>6.99</v>
      </c>
    </row>
    <row r="99" spans="1:8" s="5" customFormat="1" ht="12.75" x14ac:dyDescent="0.2">
      <c r="A99" s="392" t="s">
        <v>278</v>
      </c>
      <c r="B99" s="392" t="s">
        <v>312</v>
      </c>
      <c r="C99" s="390" t="s">
        <v>280</v>
      </c>
      <c r="D99" s="392" t="s">
        <v>280</v>
      </c>
      <c r="E99" s="377">
        <v>13001</v>
      </c>
      <c r="F99" s="392" t="s">
        <v>313</v>
      </c>
      <c r="G99" s="377">
        <v>13201</v>
      </c>
      <c r="H99" s="142">
        <v>6.33</v>
      </c>
    </row>
    <row r="100" spans="1:8" s="5" customFormat="1" ht="12.75" x14ac:dyDescent="0.2">
      <c r="A100" s="392" t="s">
        <v>278</v>
      </c>
      <c r="B100" s="392" t="s">
        <v>312</v>
      </c>
      <c r="C100" s="390" t="s">
        <v>280</v>
      </c>
      <c r="D100" s="392" t="s">
        <v>280</v>
      </c>
      <c r="E100" s="377">
        <v>13001</v>
      </c>
      <c r="F100" s="392" t="s">
        <v>314</v>
      </c>
      <c r="G100" s="377">
        <v>13202</v>
      </c>
      <c r="H100" s="142">
        <v>14.13</v>
      </c>
    </row>
    <row r="101" spans="1:8" s="5" customFormat="1" ht="12.75" x14ac:dyDescent="0.2">
      <c r="A101" s="392" t="s">
        <v>278</v>
      </c>
      <c r="B101" s="392" t="s">
        <v>312</v>
      </c>
      <c r="C101" s="390" t="s">
        <v>280</v>
      </c>
      <c r="D101" s="392" t="s">
        <v>280</v>
      </c>
      <c r="E101" s="377">
        <v>13001</v>
      </c>
      <c r="F101" s="392" t="s">
        <v>315</v>
      </c>
      <c r="G101" s="377">
        <v>13203</v>
      </c>
      <c r="H101" s="142">
        <v>35.18</v>
      </c>
    </row>
    <row r="102" spans="1:8" s="5" customFormat="1" ht="12.75" x14ac:dyDescent="0.2">
      <c r="A102" s="392" t="s">
        <v>278</v>
      </c>
      <c r="B102" s="392" t="s">
        <v>316</v>
      </c>
      <c r="C102" s="390" t="s">
        <v>280</v>
      </c>
      <c r="D102" s="392" t="s">
        <v>280</v>
      </c>
      <c r="E102" s="377">
        <v>13001</v>
      </c>
      <c r="F102" s="392" t="s">
        <v>317</v>
      </c>
      <c r="G102" s="377">
        <v>13301</v>
      </c>
      <c r="H102" s="142">
        <v>29.6</v>
      </c>
    </row>
    <row r="103" spans="1:8" s="5" customFormat="1" ht="12.75" x14ac:dyDescent="0.2">
      <c r="A103" s="392" t="s">
        <v>278</v>
      </c>
      <c r="B103" s="392" t="s">
        <v>316</v>
      </c>
      <c r="C103" s="390" t="s">
        <v>280</v>
      </c>
      <c r="D103" s="392" t="s">
        <v>280</v>
      </c>
      <c r="E103" s="377">
        <v>13001</v>
      </c>
      <c r="F103" s="392" t="s">
        <v>318</v>
      </c>
      <c r="G103" s="377">
        <v>13302</v>
      </c>
      <c r="H103" s="142">
        <v>20.83</v>
      </c>
    </row>
    <row r="104" spans="1:8" s="5" customFormat="1" ht="12.75" x14ac:dyDescent="0.2">
      <c r="A104" s="392" t="s">
        <v>278</v>
      </c>
      <c r="B104" s="392" t="s">
        <v>316</v>
      </c>
      <c r="C104" s="390" t="s">
        <v>280</v>
      </c>
      <c r="D104" s="392" t="s">
        <v>280</v>
      </c>
      <c r="E104" s="377">
        <v>13001</v>
      </c>
      <c r="F104" s="392" t="s">
        <v>319</v>
      </c>
      <c r="G104" s="377">
        <v>13303</v>
      </c>
      <c r="H104" s="142">
        <v>10.33</v>
      </c>
    </row>
    <row r="105" spans="1:8" s="5" customFormat="1" ht="12.75" x14ac:dyDescent="0.2">
      <c r="A105" s="392" t="s">
        <v>278</v>
      </c>
      <c r="B105" s="392" t="s">
        <v>320</v>
      </c>
      <c r="C105" s="390" t="s">
        <v>280</v>
      </c>
      <c r="D105" s="392" t="s">
        <v>280</v>
      </c>
      <c r="E105" s="377">
        <v>13001</v>
      </c>
      <c r="F105" s="392" t="s">
        <v>321</v>
      </c>
      <c r="G105" s="377">
        <v>13401</v>
      </c>
      <c r="H105" s="142">
        <v>8.2799999999999994</v>
      </c>
    </row>
    <row r="106" spans="1:8" s="5" customFormat="1" ht="12.75" x14ac:dyDescent="0.2">
      <c r="A106" s="392" t="s">
        <v>278</v>
      </c>
      <c r="B106" s="392" t="s">
        <v>320</v>
      </c>
      <c r="C106" s="390" t="s">
        <v>280</v>
      </c>
      <c r="D106" s="392" t="s">
        <v>280</v>
      </c>
      <c r="E106" s="377">
        <v>13001</v>
      </c>
      <c r="F106" s="392" t="s">
        <v>322</v>
      </c>
      <c r="G106" s="377">
        <v>13402</v>
      </c>
      <c r="H106" s="142">
        <v>10.54</v>
      </c>
    </row>
    <row r="107" spans="1:8" s="5" customFormat="1" ht="12.75" x14ac:dyDescent="0.2">
      <c r="A107" s="392" t="s">
        <v>278</v>
      </c>
      <c r="B107" s="392" t="s">
        <v>320</v>
      </c>
      <c r="C107" s="390" t="s">
        <v>280</v>
      </c>
      <c r="D107" s="392" t="s">
        <v>280</v>
      </c>
      <c r="E107" s="377">
        <v>13001</v>
      </c>
      <c r="F107" s="392" t="s">
        <v>323</v>
      </c>
      <c r="G107" s="377">
        <v>13403</v>
      </c>
      <c r="H107" s="142">
        <v>21.12</v>
      </c>
    </row>
    <row r="108" spans="1:8" s="5" customFormat="1" ht="12.75" x14ac:dyDescent="0.2">
      <c r="A108" s="392" t="s">
        <v>278</v>
      </c>
      <c r="B108" s="392" t="s">
        <v>320</v>
      </c>
      <c r="C108" s="390" t="s">
        <v>280</v>
      </c>
      <c r="D108" s="392" t="s">
        <v>280</v>
      </c>
      <c r="E108" s="377">
        <v>13001</v>
      </c>
      <c r="F108" s="392" t="s">
        <v>324</v>
      </c>
      <c r="G108" s="377">
        <v>13404</v>
      </c>
      <c r="H108" s="142">
        <v>22.31</v>
      </c>
    </row>
    <row r="109" spans="1:8" s="5" customFormat="1" ht="12.75" x14ac:dyDescent="0.2">
      <c r="A109" s="392" t="s">
        <v>278</v>
      </c>
      <c r="B109" s="392" t="s">
        <v>325</v>
      </c>
      <c r="C109" s="390" t="s">
        <v>181</v>
      </c>
      <c r="D109" s="392" t="s">
        <v>325</v>
      </c>
      <c r="E109" s="377">
        <v>13501</v>
      </c>
      <c r="F109" s="193" t="s">
        <v>325</v>
      </c>
      <c r="G109" s="377">
        <v>13501</v>
      </c>
      <c r="H109" s="142">
        <v>11.04</v>
      </c>
    </row>
    <row r="110" spans="1:8" s="5" customFormat="1" ht="12.75" x14ac:dyDescent="0.2">
      <c r="A110" s="392" t="s">
        <v>278</v>
      </c>
      <c r="B110" s="392" t="s">
        <v>326</v>
      </c>
      <c r="C110" s="390" t="s">
        <v>280</v>
      </c>
      <c r="D110" s="392" t="s">
        <v>280</v>
      </c>
      <c r="E110" s="377">
        <v>13001</v>
      </c>
      <c r="F110" s="392" t="s">
        <v>326</v>
      </c>
      <c r="G110" s="377">
        <v>13601</v>
      </c>
      <c r="H110" s="142">
        <v>18.98</v>
      </c>
    </row>
    <row r="111" spans="1:8" s="5" customFormat="1" ht="12.75" x14ac:dyDescent="0.2">
      <c r="A111" s="392" t="s">
        <v>278</v>
      </c>
      <c r="B111" s="392" t="s">
        <v>326</v>
      </c>
      <c r="C111" s="390" t="s">
        <v>280</v>
      </c>
      <c r="D111" s="392" t="s">
        <v>280</v>
      </c>
      <c r="E111" s="377">
        <v>13001</v>
      </c>
      <c r="F111" s="392" t="s">
        <v>327</v>
      </c>
      <c r="G111" s="377">
        <v>13602</v>
      </c>
      <c r="H111" s="142">
        <v>10.91</v>
      </c>
    </row>
    <row r="112" spans="1:8" s="5" customFormat="1" ht="12.75" x14ac:dyDescent="0.2">
      <c r="A112" s="392" t="s">
        <v>278</v>
      </c>
      <c r="B112" s="392" t="s">
        <v>326</v>
      </c>
      <c r="C112" s="390" t="s">
        <v>280</v>
      </c>
      <c r="D112" s="392" t="s">
        <v>280</v>
      </c>
      <c r="E112" s="377">
        <v>13001</v>
      </c>
      <c r="F112" s="392" t="s">
        <v>328</v>
      </c>
      <c r="G112" s="377">
        <v>13603</v>
      </c>
      <c r="H112" s="142">
        <v>17.149999999999999</v>
      </c>
    </row>
    <row r="113" spans="1:8" s="5" customFormat="1" ht="12.75" x14ac:dyDescent="0.2">
      <c r="A113" s="392" t="s">
        <v>278</v>
      </c>
      <c r="B113" s="392" t="s">
        <v>326</v>
      </c>
      <c r="C113" s="390" t="s">
        <v>280</v>
      </c>
      <c r="D113" s="392" t="s">
        <v>280</v>
      </c>
      <c r="E113" s="377">
        <v>13001</v>
      </c>
      <c r="F113" s="392" t="s">
        <v>329</v>
      </c>
      <c r="G113" s="377">
        <v>13604</v>
      </c>
      <c r="H113" s="142">
        <v>28.97</v>
      </c>
    </row>
    <row r="114" spans="1:8" s="5" customFormat="1" ht="12.75" x14ac:dyDescent="0.2">
      <c r="A114" s="392" t="s">
        <v>278</v>
      </c>
      <c r="B114" s="392" t="s">
        <v>326</v>
      </c>
      <c r="C114" s="390" t="s">
        <v>280</v>
      </c>
      <c r="D114" s="392" t="s">
        <v>280</v>
      </c>
      <c r="E114" s="377">
        <v>13001</v>
      </c>
      <c r="F114" s="392" t="s">
        <v>330</v>
      </c>
      <c r="G114" s="377">
        <v>13605</v>
      </c>
      <c r="H114" s="142">
        <v>11.74</v>
      </c>
    </row>
    <row r="115" spans="1:8" s="5" customFormat="1" ht="12.75" x14ac:dyDescent="0.2">
      <c r="A115" s="392" t="s">
        <v>331</v>
      </c>
      <c r="B115" s="392" t="s">
        <v>332</v>
      </c>
      <c r="C115" s="390" t="s">
        <v>181</v>
      </c>
      <c r="D115" s="392" t="s">
        <v>332</v>
      </c>
      <c r="E115" s="377">
        <v>14101</v>
      </c>
      <c r="F115" s="392" t="s">
        <v>332</v>
      </c>
      <c r="G115" s="377">
        <v>14101</v>
      </c>
      <c r="H115" s="142">
        <v>10.84</v>
      </c>
    </row>
    <row r="116" spans="1:8" s="5" customFormat="1" ht="12.75" x14ac:dyDescent="0.2">
      <c r="A116" s="392" t="s">
        <v>333</v>
      </c>
      <c r="B116" s="392" t="s">
        <v>334</v>
      </c>
      <c r="C116" s="390" t="s">
        <v>181</v>
      </c>
      <c r="D116" s="392" t="s">
        <v>334</v>
      </c>
      <c r="E116" s="377">
        <v>15101</v>
      </c>
      <c r="F116" s="392" t="s">
        <v>334</v>
      </c>
      <c r="G116" s="377">
        <v>15101</v>
      </c>
      <c r="H116" s="142">
        <v>23.49</v>
      </c>
    </row>
    <row r="117" spans="1:8" s="5" customFormat="1" ht="12.75" x14ac:dyDescent="0.2">
      <c r="A117" s="392" t="s">
        <v>335</v>
      </c>
      <c r="B117" s="403" t="s">
        <v>336</v>
      </c>
      <c r="C117" s="390" t="s">
        <v>181</v>
      </c>
      <c r="D117" s="392" t="s">
        <v>337</v>
      </c>
      <c r="E117" s="377">
        <v>16101</v>
      </c>
      <c r="F117" s="392" t="s">
        <v>338</v>
      </c>
      <c r="G117" s="377">
        <v>16101</v>
      </c>
      <c r="H117" s="142">
        <v>4.6500000000000004</v>
      </c>
    </row>
    <row r="118" spans="1:8" s="5" customFormat="1" ht="12.75" x14ac:dyDescent="0.2">
      <c r="A118" s="392" t="s">
        <v>335</v>
      </c>
      <c r="B118" s="403" t="s">
        <v>336</v>
      </c>
      <c r="C118" s="390" t="s">
        <v>181</v>
      </c>
      <c r="D118" s="392" t="s">
        <v>337</v>
      </c>
      <c r="E118" s="377">
        <v>16101</v>
      </c>
      <c r="F118" s="392" t="s">
        <v>339</v>
      </c>
      <c r="G118" s="377">
        <v>16103</v>
      </c>
      <c r="H118" s="142">
        <v>5.45</v>
      </c>
    </row>
    <row r="119" spans="1:8" s="5" customFormat="1" ht="12.75" x14ac:dyDescent="0.2">
      <c r="A119" s="392" t="s">
        <v>335</v>
      </c>
      <c r="B119" s="403" t="s">
        <v>340</v>
      </c>
      <c r="C119" s="390" t="s">
        <v>181</v>
      </c>
      <c r="D119" s="387" t="s">
        <v>341</v>
      </c>
      <c r="E119" s="377">
        <v>16301</v>
      </c>
      <c r="F119" s="387" t="s">
        <v>341</v>
      </c>
      <c r="G119" s="377">
        <v>16301</v>
      </c>
      <c r="H119" s="142">
        <v>15.2</v>
      </c>
    </row>
  </sheetData>
  <mergeCells count="1">
    <mergeCell ref="B1:H1"/>
  </mergeCells>
  <hyperlinks>
    <hyperlink ref="I1" location="INDICE!A1" display="INDICE" xr:uid="{00000000-0004-0000-5E00-000000000000}"/>
    <hyperlink ref="I2" location="Matriz_Estadisticas!A1" display="ESTADÍSTICAS" xr:uid="{00000000-0004-0000-5E00-000001000000}"/>
  </hyperlinks>
  <pageMargins left="0.7" right="0.7" top="0.75" bottom="0.75" header="0.3" footer="0.3"/>
  <pageSetup orientation="portrait" horizontalDpi="4294967293" verticalDpi="4294967293" r:id="rId1"/>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F00-000000000000}">
  <dimension ref="A1:E37"/>
  <sheetViews>
    <sheetView workbookViewId="0"/>
  </sheetViews>
  <sheetFormatPr baseColWidth="10" defaultColWidth="11.42578125" defaultRowHeight="15" x14ac:dyDescent="0.25"/>
  <cols>
    <col min="1" max="1" width="44.42578125" style="657" bestFit="1" customWidth="1"/>
    <col min="2" max="2" width="100.7109375" style="34" customWidth="1"/>
    <col min="3" max="3" width="7" style="34" bestFit="1" customWidth="1"/>
    <col min="4" max="16384" width="11.42578125" style="34"/>
  </cols>
  <sheetData>
    <row r="1" spans="1:3" x14ac:dyDescent="0.25">
      <c r="A1" s="679" t="s">
        <v>401</v>
      </c>
      <c r="B1" s="679" t="s">
        <v>402</v>
      </c>
      <c r="C1" s="57" t="s">
        <v>144</v>
      </c>
    </row>
    <row r="2" spans="1:3" s="27" customFormat="1" ht="15" customHeight="1" x14ac:dyDescent="0.2">
      <c r="A2" s="415" t="s">
        <v>8</v>
      </c>
      <c r="B2" s="427" t="s">
        <v>85</v>
      </c>
    </row>
    <row r="3" spans="1:3" s="27" customFormat="1" ht="15" customHeight="1" x14ac:dyDescent="0.2">
      <c r="A3" s="415" t="s">
        <v>6</v>
      </c>
      <c r="B3" s="427" t="s">
        <v>79</v>
      </c>
    </row>
    <row r="4" spans="1:3" s="27" customFormat="1" ht="15" customHeight="1" x14ac:dyDescent="0.2">
      <c r="A4" s="415" t="s">
        <v>370</v>
      </c>
      <c r="B4" s="427" t="s">
        <v>84</v>
      </c>
    </row>
    <row r="5" spans="1:3" s="27" customFormat="1" ht="15" customHeight="1" x14ac:dyDescent="0.2">
      <c r="A5" s="415" t="s">
        <v>11</v>
      </c>
      <c r="B5" s="427" t="s">
        <v>1340</v>
      </c>
    </row>
    <row r="6" spans="1:3" s="27" customFormat="1" ht="15" customHeight="1" x14ac:dyDescent="0.2">
      <c r="A6" s="415" t="s">
        <v>145</v>
      </c>
      <c r="B6" s="427" t="s">
        <v>451</v>
      </c>
    </row>
    <row r="7" spans="1:3" s="27" customFormat="1" ht="15" customHeight="1" x14ac:dyDescent="0.2">
      <c r="A7" s="415" t="s">
        <v>9</v>
      </c>
      <c r="B7" s="427" t="s">
        <v>1341</v>
      </c>
    </row>
    <row r="8" spans="1:3" s="27" customFormat="1" ht="15" customHeight="1" x14ac:dyDescent="0.2">
      <c r="A8" s="415" t="s">
        <v>371</v>
      </c>
      <c r="B8" s="252">
        <v>2011</v>
      </c>
    </row>
    <row r="9" spans="1:3" s="27" customFormat="1" ht="15" customHeight="1" x14ac:dyDescent="0.2">
      <c r="A9" s="415" t="s">
        <v>372</v>
      </c>
      <c r="B9" s="427" t="s">
        <v>453</v>
      </c>
    </row>
    <row r="10" spans="1:3" s="27" customFormat="1" ht="102" x14ac:dyDescent="0.2">
      <c r="A10" s="209" t="s">
        <v>373</v>
      </c>
      <c r="B10" s="318" t="s">
        <v>1342</v>
      </c>
    </row>
    <row r="11" spans="1:3" s="27" customFormat="1" ht="15" customHeight="1" x14ac:dyDescent="0.2">
      <c r="A11" s="415" t="s">
        <v>374</v>
      </c>
      <c r="B11" s="427" t="s">
        <v>455</v>
      </c>
    </row>
    <row r="12" spans="1:3" s="27" customFormat="1" ht="15" customHeight="1" x14ac:dyDescent="0.2">
      <c r="A12" s="415" t="s">
        <v>375</v>
      </c>
      <c r="B12" s="427" t="s">
        <v>527</v>
      </c>
    </row>
    <row r="13" spans="1:3" s="27" customFormat="1" ht="15" customHeight="1" x14ac:dyDescent="0.2">
      <c r="A13" s="415" t="s">
        <v>376</v>
      </c>
      <c r="B13" s="427" t="s">
        <v>527</v>
      </c>
    </row>
    <row r="14" spans="1:3" s="27" customFormat="1" ht="15" customHeight="1" x14ac:dyDescent="0.2">
      <c r="A14" s="415" t="s">
        <v>146</v>
      </c>
      <c r="B14" s="427" t="s">
        <v>458</v>
      </c>
    </row>
    <row r="15" spans="1:3" s="27" customFormat="1" ht="15" customHeight="1" x14ac:dyDescent="0.2">
      <c r="A15" s="415" t="s">
        <v>377</v>
      </c>
      <c r="B15" s="320">
        <v>43097</v>
      </c>
    </row>
    <row r="16" spans="1:3" s="27" customFormat="1" ht="15" customHeight="1" x14ac:dyDescent="0.2">
      <c r="A16" s="415" t="s">
        <v>378</v>
      </c>
      <c r="B16" s="427" t="s">
        <v>1343</v>
      </c>
    </row>
    <row r="17" spans="1:5" s="27" customFormat="1" ht="15" customHeight="1" x14ac:dyDescent="0.2">
      <c r="A17" s="415" t="s">
        <v>379</v>
      </c>
      <c r="B17" s="427" t="s">
        <v>1344</v>
      </c>
      <c r="E17" s="640"/>
    </row>
    <row r="18" spans="1:5" s="27" customFormat="1" ht="15" customHeight="1" x14ac:dyDescent="0.2">
      <c r="A18" s="415" t="s">
        <v>380</v>
      </c>
      <c r="B18" s="427" t="s">
        <v>1345</v>
      </c>
    </row>
    <row r="19" spans="1:5" s="27" customFormat="1" ht="15" customHeight="1" x14ac:dyDescent="0.2">
      <c r="A19" s="415" t="s">
        <v>381</v>
      </c>
      <c r="B19" s="427" t="s">
        <v>1346</v>
      </c>
    </row>
    <row r="20" spans="1:5" s="27" customFormat="1" ht="15" customHeight="1" x14ac:dyDescent="0.2">
      <c r="A20" s="415" t="s">
        <v>382</v>
      </c>
      <c r="B20" s="427" t="s">
        <v>417</v>
      </c>
    </row>
    <row r="21" spans="1:5" s="27" customFormat="1" ht="15" customHeight="1" x14ac:dyDescent="0.2">
      <c r="A21" s="415" t="s">
        <v>385</v>
      </c>
      <c r="B21" s="427" t="s">
        <v>1347</v>
      </c>
    </row>
    <row r="22" spans="1:5" s="27" customFormat="1" ht="15" customHeight="1" x14ac:dyDescent="0.2">
      <c r="A22" s="415" t="s">
        <v>386</v>
      </c>
      <c r="B22" s="427" t="s">
        <v>417</v>
      </c>
    </row>
    <row r="23" spans="1:5" s="27" customFormat="1" ht="15" customHeight="1" x14ac:dyDescent="0.2">
      <c r="A23" s="415" t="s">
        <v>418</v>
      </c>
      <c r="B23" s="427" t="s">
        <v>943</v>
      </c>
    </row>
    <row r="24" spans="1:5" s="27" customFormat="1" ht="15" customHeight="1" x14ac:dyDescent="0.2">
      <c r="A24" s="415" t="s">
        <v>387</v>
      </c>
      <c r="B24" s="252">
        <v>2011</v>
      </c>
    </row>
    <row r="25" spans="1:5" s="27" customFormat="1" ht="15" customHeight="1" x14ac:dyDescent="0.2">
      <c r="A25" s="415" t="s">
        <v>388</v>
      </c>
      <c r="B25" s="427" t="s">
        <v>453</v>
      </c>
    </row>
    <row r="26" spans="1:5" s="27" customFormat="1" ht="15" customHeight="1" x14ac:dyDescent="0.2">
      <c r="A26" s="415" t="s">
        <v>389</v>
      </c>
      <c r="B26" s="427" t="s">
        <v>1348</v>
      </c>
    </row>
    <row r="27" spans="1:5" s="27" customFormat="1" ht="15" customHeight="1" x14ac:dyDescent="0.2">
      <c r="A27" s="415" t="s">
        <v>390</v>
      </c>
      <c r="B27" s="427" t="s">
        <v>417</v>
      </c>
    </row>
    <row r="28" spans="1:5" s="27" customFormat="1" ht="15" customHeight="1" x14ac:dyDescent="0.2">
      <c r="A28" s="415" t="s">
        <v>422</v>
      </c>
      <c r="B28" s="427" t="s">
        <v>928</v>
      </c>
    </row>
    <row r="29" spans="1:5" s="27" customFormat="1" ht="15" customHeight="1" x14ac:dyDescent="0.2">
      <c r="A29" s="415" t="s">
        <v>391</v>
      </c>
      <c r="B29" s="252">
        <v>2011</v>
      </c>
    </row>
    <row r="30" spans="1:5" s="27" customFormat="1" ht="15" customHeight="1" x14ac:dyDescent="0.2">
      <c r="A30" s="415" t="s">
        <v>392</v>
      </c>
      <c r="B30" s="427" t="s">
        <v>453</v>
      </c>
    </row>
    <row r="31" spans="1:5" s="27" customFormat="1" ht="15" customHeight="1" x14ac:dyDescent="0.2">
      <c r="A31" s="415" t="s">
        <v>393</v>
      </c>
      <c r="B31" s="410"/>
    </row>
    <row r="32" spans="1:5" s="27" customFormat="1" ht="15" customHeight="1" x14ac:dyDescent="0.2">
      <c r="A32" s="415" t="s">
        <v>394</v>
      </c>
      <c r="B32" s="410"/>
    </row>
    <row r="33" spans="1:2" s="27" customFormat="1" ht="15" customHeight="1" x14ac:dyDescent="0.2">
      <c r="A33" s="415" t="s">
        <v>423</v>
      </c>
      <c r="B33" s="210"/>
    </row>
    <row r="34" spans="1:2" s="27" customFormat="1" ht="15" customHeight="1" x14ac:dyDescent="0.2">
      <c r="A34" s="415" t="s">
        <v>395</v>
      </c>
      <c r="B34" s="210"/>
    </row>
    <row r="35" spans="1:2" s="27" customFormat="1" ht="15" customHeight="1" x14ac:dyDescent="0.2">
      <c r="A35" s="415" t="s">
        <v>396</v>
      </c>
      <c r="B35" s="210"/>
    </row>
    <row r="36" spans="1:2" s="27" customFormat="1" ht="25.5" x14ac:dyDescent="0.2">
      <c r="A36" s="415" t="s">
        <v>383</v>
      </c>
      <c r="B36" s="246" t="s">
        <v>1349</v>
      </c>
    </row>
    <row r="37" spans="1:2" s="27" customFormat="1" ht="15" customHeight="1" x14ac:dyDescent="0.2">
      <c r="A37" s="415" t="s">
        <v>384</v>
      </c>
      <c r="B37" s="427" t="s">
        <v>468</v>
      </c>
    </row>
  </sheetData>
  <hyperlinks>
    <hyperlink ref="C1" location="INDICE!A1" display="INDICE" xr:uid="{00000000-0004-0000-5F00-000000000000}"/>
  </hyperlinks>
  <pageMargins left="0.7" right="0.7" top="0.75" bottom="0.75" header="0.3" footer="0.3"/>
  <pageSetup orientation="portrait" r:id="rId1"/>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000-000000000000}">
  <dimension ref="A1:J119"/>
  <sheetViews>
    <sheetView workbookViewId="0"/>
  </sheetViews>
  <sheetFormatPr baseColWidth="10" defaultColWidth="11.42578125" defaultRowHeight="15" x14ac:dyDescent="0.25"/>
  <cols>
    <col min="1" max="1" width="20.140625" bestFit="1" customWidth="1"/>
    <col min="2" max="2" width="25.7109375" style="402" bestFit="1" customWidth="1"/>
    <col min="3" max="3" width="18.5703125" style="402" bestFit="1" customWidth="1"/>
    <col min="4" max="4" width="44.85546875" bestFit="1" customWidth="1"/>
    <col min="5" max="5" width="11.5703125" bestFit="1" customWidth="1"/>
    <col min="6" max="6" width="21.7109375" bestFit="1" customWidth="1"/>
    <col min="7" max="7" width="6" bestFit="1" customWidth="1"/>
    <col min="8" max="8" width="49" bestFit="1" customWidth="1"/>
    <col min="9" max="9" width="18.5703125" bestFit="1" customWidth="1"/>
    <col min="10" max="10" width="13.140625" bestFit="1" customWidth="1"/>
  </cols>
  <sheetData>
    <row r="1" spans="1:10" x14ac:dyDescent="0.25">
      <c r="A1" s="124" t="s">
        <v>85</v>
      </c>
      <c r="B1" s="730" t="s">
        <v>1340</v>
      </c>
      <c r="C1" s="730"/>
      <c r="D1" s="730"/>
      <c r="E1" s="730"/>
      <c r="F1" s="730"/>
      <c r="G1" s="730"/>
      <c r="H1" s="730"/>
      <c r="I1" s="680" t="s">
        <v>1350</v>
      </c>
      <c r="J1" s="6" t="s">
        <v>144</v>
      </c>
    </row>
    <row r="2" spans="1:10" ht="30" x14ac:dyDescent="0.25">
      <c r="A2" s="649" t="s">
        <v>174</v>
      </c>
      <c r="B2" s="649" t="s">
        <v>175</v>
      </c>
      <c r="C2" s="649" t="s">
        <v>176</v>
      </c>
      <c r="D2" s="649" t="s">
        <v>177</v>
      </c>
      <c r="E2" s="649" t="s">
        <v>178</v>
      </c>
      <c r="F2" s="649" t="s">
        <v>14</v>
      </c>
      <c r="G2" s="649" t="s">
        <v>470</v>
      </c>
      <c r="H2" s="649" t="s">
        <v>1351</v>
      </c>
      <c r="I2" s="548">
        <v>100</v>
      </c>
      <c r="J2" s="6" t="s">
        <v>432</v>
      </c>
    </row>
    <row r="3" spans="1:10" s="5" customFormat="1" ht="12.75" x14ac:dyDescent="0.2">
      <c r="A3" s="392" t="s">
        <v>179</v>
      </c>
      <c r="B3" s="392" t="s">
        <v>180</v>
      </c>
      <c r="C3" s="390" t="s">
        <v>181</v>
      </c>
      <c r="D3" s="392" t="s">
        <v>182</v>
      </c>
      <c r="E3" s="377">
        <v>1001</v>
      </c>
      <c r="F3" s="392" t="s">
        <v>180</v>
      </c>
      <c r="G3" s="377">
        <v>1101</v>
      </c>
      <c r="H3" s="198">
        <v>23.13</v>
      </c>
    </row>
    <row r="4" spans="1:10" s="5" customFormat="1" ht="12.75" x14ac:dyDescent="0.2">
      <c r="A4" s="392" t="s">
        <v>179</v>
      </c>
      <c r="B4" s="392" t="s">
        <v>180</v>
      </c>
      <c r="C4" s="390" t="s">
        <v>181</v>
      </c>
      <c r="D4" s="392" t="s">
        <v>182</v>
      </c>
      <c r="E4" s="377">
        <v>1001</v>
      </c>
      <c r="F4" s="392" t="s">
        <v>183</v>
      </c>
      <c r="G4" s="377">
        <v>1107</v>
      </c>
      <c r="H4" s="198">
        <v>28.03</v>
      </c>
    </row>
    <row r="5" spans="1:10" s="5" customFormat="1" ht="12.75" x14ac:dyDescent="0.2">
      <c r="A5" s="392" t="s">
        <v>184</v>
      </c>
      <c r="B5" s="392" t="s">
        <v>184</v>
      </c>
      <c r="C5" s="390" t="s">
        <v>181</v>
      </c>
      <c r="D5" s="392" t="s">
        <v>184</v>
      </c>
      <c r="E5" s="377">
        <v>2101</v>
      </c>
      <c r="F5" s="392" t="s">
        <v>184</v>
      </c>
      <c r="G5" s="377">
        <v>2101</v>
      </c>
      <c r="H5" s="198">
        <v>34.159999999999997</v>
      </c>
    </row>
    <row r="6" spans="1:10" s="5" customFormat="1" ht="12.75" x14ac:dyDescent="0.2">
      <c r="A6" s="392" t="s">
        <v>184</v>
      </c>
      <c r="B6" s="392" t="s">
        <v>185</v>
      </c>
      <c r="C6" s="390" t="s">
        <v>181</v>
      </c>
      <c r="D6" s="392" t="s">
        <v>186</v>
      </c>
      <c r="E6" s="377">
        <v>2201</v>
      </c>
      <c r="F6" s="392" t="s">
        <v>186</v>
      </c>
      <c r="G6" s="377">
        <v>2201</v>
      </c>
      <c r="H6" s="198">
        <v>40.57</v>
      </c>
    </row>
    <row r="7" spans="1:10" s="5" customFormat="1" ht="12.75" x14ac:dyDescent="0.2">
      <c r="A7" s="392" t="s">
        <v>187</v>
      </c>
      <c r="B7" s="392" t="s">
        <v>188</v>
      </c>
      <c r="C7" s="390" t="s">
        <v>181</v>
      </c>
      <c r="D7" s="392" t="s">
        <v>189</v>
      </c>
      <c r="E7" s="377">
        <v>3001</v>
      </c>
      <c r="F7" s="392" t="s">
        <v>188</v>
      </c>
      <c r="G7" s="377">
        <v>3101</v>
      </c>
      <c r="H7" s="198">
        <v>72</v>
      </c>
    </row>
    <row r="8" spans="1:10" s="5" customFormat="1" ht="12.75" x14ac:dyDescent="0.2">
      <c r="A8" s="392" t="s">
        <v>187</v>
      </c>
      <c r="B8" s="392" t="s">
        <v>188</v>
      </c>
      <c r="C8" s="390" t="s">
        <v>181</v>
      </c>
      <c r="D8" s="392" t="s">
        <v>189</v>
      </c>
      <c r="E8" s="377">
        <v>3001</v>
      </c>
      <c r="F8" s="392" t="s">
        <v>190</v>
      </c>
      <c r="G8" s="377">
        <v>3103</v>
      </c>
      <c r="H8" s="198">
        <v>19.55</v>
      </c>
    </row>
    <row r="9" spans="1:10" s="5" customFormat="1" ht="12.75" x14ac:dyDescent="0.2">
      <c r="A9" s="392" t="s">
        <v>187</v>
      </c>
      <c r="B9" s="387" t="s">
        <v>191</v>
      </c>
      <c r="C9" s="390" t="s">
        <v>181</v>
      </c>
      <c r="D9" s="387" t="s">
        <v>192</v>
      </c>
      <c r="E9" s="377">
        <v>3301</v>
      </c>
      <c r="F9" s="387" t="s">
        <v>192</v>
      </c>
      <c r="G9" s="377">
        <v>3301</v>
      </c>
      <c r="H9" s="198">
        <v>68.17</v>
      </c>
    </row>
    <row r="10" spans="1:10" s="5" customFormat="1" ht="12.75" x14ac:dyDescent="0.2">
      <c r="A10" s="392" t="s">
        <v>193</v>
      </c>
      <c r="B10" s="392" t="s">
        <v>194</v>
      </c>
      <c r="C10" s="390" t="s">
        <v>181</v>
      </c>
      <c r="D10" s="392" t="s">
        <v>195</v>
      </c>
      <c r="E10" s="377">
        <v>4001</v>
      </c>
      <c r="F10" s="392" t="s">
        <v>196</v>
      </c>
      <c r="G10" s="377">
        <v>4101</v>
      </c>
      <c r="H10" s="198">
        <v>62.1</v>
      </c>
    </row>
    <row r="11" spans="1:10" s="5" customFormat="1" ht="12.75" x14ac:dyDescent="0.2">
      <c r="A11" s="392" t="s">
        <v>193</v>
      </c>
      <c r="B11" s="392" t="s">
        <v>194</v>
      </c>
      <c r="C11" s="390" t="s">
        <v>181</v>
      </c>
      <c r="D11" s="392" t="s">
        <v>195</v>
      </c>
      <c r="E11" s="377">
        <v>4001</v>
      </c>
      <c r="F11" s="392" t="s">
        <v>193</v>
      </c>
      <c r="G11" s="377">
        <v>4102</v>
      </c>
      <c r="H11" s="198">
        <v>52.8</v>
      </c>
    </row>
    <row r="12" spans="1:10" s="5" customFormat="1" ht="12.75" x14ac:dyDescent="0.2">
      <c r="A12" s="392" t="s">
        <v>193</v>
      </c>
      <c r="B12" s="392" t="s">
        <v>197</v>
      </c>
      <c r="C12" s="390" t="s">
        <v>181</v>
      </c>
      <c r="D12" s="392" t="s">
        <v>198</v>
      </c>
      <c r="E12" s="377">
        <v>4301</v>
      </c>
      <c r="F12" s="193" t="s">
        <v>198</v>
      </c>
      <c r="G12" s="377">
        <v>4301</v>
      </c>
      <c r="H12" s="198">
        <v>43.92</v>
      </c>
    </row>
    <row r="13" spans="1:10" s="5" customFormat="1" ht="12.75" x14ac:dyDescent="0.2">
      <c r="A13" s="392" t="s">
        <v>199</v>
      </c>
      <c r="B13" s="392" t="s">
        <v>199</v>
      </c>
      <c r="C13" s="390" t="s">
        <v>200</v>
      </c>
      <c r="D13" s="392" t="s">
        <v>200</v>
      </c>
      <c r="E13" s="377">
        <v>5001</v>
      </c>
      <c r="F13" s="392" t="s">
        <v>199</v>
      </c>
      <c r="G13" s="377">
        <v>5101</v>
      </c>
      <c r="H13" s="198">
        <v>37.31</v>
      </c>
    </row>
    <row r="14" spans="1:10" s="5" customFormat="1" ht="12.75" x14ac:dyDescent="0.2">
      <c r="A14" s="392" t="s">
        <v>199</v>
      </c>
      <c r="B14" s="392" t="s">
        <v>199</v>
      </c>
      <c r="C14" s="390" t="s">
        <v>200</v>
      </c>
      <c r="D14" s="392" t="s">
        <v>200</v>
      </c>
      <c r="E14" s="377">
        <v>5001</v>
      </c>
      <c r="F14" s="392" t="s">
        <v>201</v>
      </c>
      <c r="G14" s="377">
        <v>5102</v>
      </c>
      <c r="H14" s="198">
        <v>49.28</v>
      </c>
    </row>
    <row r="15" spans="1:10" s="5" customFormat="1" ht="12.75" x14ac:dyDescent="0.2">
      <c r="A15" s="392" t="s">
        <v>199</v>
      </c>
      <c r="B15" s="392" t="s">
        <v>199</v>
      </c>
      <c r="C15" s="390" t="s">
        <v>200</v>
      </c>
      <c r="D15" s="392" t="s">
        <v>200</v>
      </c>
      <c r="E15" s="377">
        <v>5001</v>
      </c>
      <c r="F15" s="392" t="s">
        <v>202</v>
      </c>
      <c r="G15" s="377">
        <v>5103</v>
      </c>
      <c r="H15" s="198">
        <v>34.659999999999997</v>
      </c>
    </row>
    <row r="16" spans="1:10" s="5" customFormat="1" ht="12.75" x14ac:dyDescent="0.2">
      <c r="A16" s="392" t="s">
        <v>199</v>
      </c>
      <c r="B16" s="392" t="s">
        <v>199</v>
      </c>
      <c r="C16" s="390" t="s">
        <v>200</v>
      </c>
      <c r="D16" s="392" t="s">
        <v>200</v>
      </c>
      <c r="E16" s="377">
        <v>5001</v>
      </c>
      <c r="F16" s="392" t="s">
        <v>203</v>
      </c>
      <c r="G16" s="377">
        <v>5105</v>
      </c>
      <c r="H16" s="198">
        <v>14.28</v>
      </c>
    </row>
    <row r="17" spans="1:8" s="5" customFormat="1" ht="12.75" x14ac:dyDescent="0.2">
      <c r="A17" s="392" t="s">
        <v>199</v>
      </c>
      <c r="B17" s="392" t="s">
        <v>199</v>
      </c>
      <c r="C17" s="390" t="s">
        <v>200</v>
      </c>
      <c r="D17" s="392" t="s">
        <v>200</v>
      </c>
      <c r="E17" s="377">
        <v>5001</v>
      </c>
      <c r="F17" s="392" t="s">
        <v>204</v>
      </c>
      <c r="G17" s="377">
        <v>5107</v>
      </c>
      <c r="H17" s="198">
        <v>28.59</v>
      </c>
    </row>
    <row r="18" spans="1:8" s="5" customFormat="1" ht="12.75" x14ac:dyDescent="0.2">
      <c r="A18" s="392" t="s">
        <v>199</v>
      </c>
      <c r="B18" s="392" t="s">
        <v>199</v>
      </c>
      <c r="C18" s="390" t="s">
        <v>200</v>
      </c>
      <c r="D18" s="392" t="s">
        <v>200</v>
      </c>
      <c r="E18" s="377">
        <v>5001</v>
      </c>
      <c r="F18" s="392" t="s">
        <v>205</v>
      </c>
      <c r="G18" s="377">
        <v>5109</v>
      </c>
      <c r="H18" s="198">
        <v>30.92</v>
      </c>
    </row>
    <row r="19" spans="1:8" s="5" customFormat="1" ht="12.75" x14ac:dyDescent="0.2">
      <c r="A19" s="392" t="s">
        <v>199</v>
      </c>
      <c r="B19" s="387" t="s">
        <v>206</v>
      </c>
      <c r="C19" s="390" t="s">
        <v>181</v>
      </c>
      <c r="D19" s="387" t="s">
        <v>207</v>
      </c>
      <c r="E19" s="377">
        <v>5301</v>
      </c>
      <c r="F19" s="194" t="s">
        <v>206</v>
      </c>
      <c r="G19" s="377">
        <v>5301</v>
      </c>
      <c r="H19" s="198">
        <v>46.09</v>
      </c>
    </row>
    <row r="20" spans="1:8" s="5" customFormat="1" ht="12.75" x14ac:dyDescent="0.2">
      <c r="A20" s="392" t="s">
        <v>199</v>
      </c>
      <c r="B20" s="387" t="s">
        <v>206</v>
      </c>
      <c r="C20" s="390" t="s">
        <v>181</v>
      </c>
      <c r="D20" s="387" t="s">
        <v>207</v>
      </c>
      <c r="E20" s="377">
        <v>5301</v>
      </c>
      <c r="F20" s="194" t="s">
        <v>208</v>
      </c>
      <c r="G20" s="377">
        <v>5304</v>
      </c>
      <c r="H20" s="198">
        <v>35.39</v>
      </c>
    </row>
    <row r="21" spans="1:8" s="5" customFormat="1" ht="12.75" x14ac:dyDescent="0.2">
      <c r="A21" s="392" t="s">
        <v>199</v>
      </c>
      <c r="B21" s="387" t="s">
        <v>209</v>
      </c>
      <c r="C21" s="390" t="s">
        <v>181</v>
      </c>
      <c r="D21" s="387" t="s">
        <v>210</v>
      </c>
      <c r="E21" s="377">
        <v>5501</v>
      </c>
      <c r="F21" s="194" t="s">
        <v>209</v>
      </c>
      <c r="G21" s="377">
        <v>5501</v>
      </c>
      <c r="H21" s="198">
        <v>52.7</v>
      </c>
    </row>
    <row r="22" spans="1:8" s="5" customFormat="1" ht="12.75" x14ac:dyDescent="0.2">
      <c r="A22" s="392" t="s">
        <v>199</v>
      </c>
      <c r="B22" s="387" t="s">
        <v>209</v>
      </c>
      <c r="C22" s="390" t="s">
        <v>181</v>
      </c>
      <c r="D22" s="387" t="s">
        <v>210</v>
      </c>
      <c r="E22" s="377">
        <v>5501</v>
      </c>
      <c r="F22" s="194" t="s">
        <v>211</v>
      </c>
      <c r="G22" s="377">
        <v>5502</v>
      </c>
      <c r="H22" s="198">
        <v>42.75</v>
      </c>
    </row>
    <row r="23" spans="1:8" s="5" customFormat="1" ht="12.75" x14ac:dyDescent="0.2">
      <c r="A23" s="392" t="s">
        <v>199</v>
      </c>
      <c r="B23" s="387" t="s">
        <v>209</v>
      </c>
      <c r="C23" s="390" t="s">
        <v>181</v>
      </c>
      <c r="D23" s="387" t="s">
        <v>210</v>
      </c>
      <c r="E23" s="377">
        <v>5501</v>
      </c>
      <c r="F23" s="194" t="s">
        <v>212</v>
      </c>
      <c r="G23" s="377">
        <v>5503</v>
      </c>
      <c r="H23" s="198">
        <v>36.11</v>
      </c>
    </row>
    <row r="24" spans="1:8" s="5" customFormat="1" ht="12.75" x14ac:dyDescent="0.2">
      <c r="A24" s="392" t="s">
        <v>199</v>
      </c>
      <c r="B24" s="387" t="s">
        <v>209</v>
      </c>
      <c r="C24" s="390" t="s">
        <v>181</v>
      </c>
      <c r="D24" s="387" t="s">
        <v>210</v>
      </c>
      <c r="E24" s="377">
        <v>5501</v>
      </c>
      <c r="F24" s="194" t="s">
        <v>213</v>
      </c>
      <c r="G24" s="377">
        <v>5504</v>
      </c>
      <c r="H24" s="198">
        <v>59.89</v>
      </c>
    </row>
    <row r="25" spans="1:8" s="5" customFormat="1" ht="12.75" x14ac:dyDescent="0.2">
      <c r="A25" s="392" t="s">
        <v>199</v>
      </c>
      <c r="B25" s="392" t="s">
        <v>214</v>
      </c>
      <c r="C25" s="390" t="s">
        <v>181</v>
      </c>
      <c r="D25" s="392" t="s">
        <v>215</v>
      </c>
      <c r="E25" s="377">
        <v>5601</v>
      </c>
      <c r="F25" s="193" t="s">
        <v>214</v>
      </c>
      <c r="G25" s="377">
        <v>5601</v>
      </c>
      <c r="H25" s="198">
        <v>43.82</v>
      </c>
    </row>
    <row r="26" spans="1:8" s="5" customFormat="1" ht="12.75" x14ac:dyDescent="0.2">
      <c r="A26" s="392" t="s">
        <v>199</v>
      </c>
      <c r="B26" s="392" t="s">
        <v>214</v>
      </c>
      <c r="C26" s="390" t="s">
        <v>181</v>
      </c>
      <c r="D26" s="392" t="s">
        <v>215</v>
      </c>
      <c r="E26" s="377">
        <v>5601</v>
      </c>
      <c r="F26" s="193" t="s">
        <v>216</v>
      </c>
      <c r="G26" s="377">
        <v>5603</v>
      </c>
      <c r="H26" s="198">
        <v>16.91</v>
      </c>
    </row>
    <row r="27" spans="1:8" s="5" customFormat="1" ht="12.75" x14ac:dyDescent="0.2">
      <c r="A27" s="392" t="s">
        <v>199</v>
      </c>
      <c r="B27" s="392" t="s">
        <v>214</v>
      </c>
      <c r="C27" s="390" t="s">
        <v>181</v>
      </c>
      <c r="D27" s="392" t="s">
        <v>215</v>
      </c>
      <c r="E27" s="377">
        <v>5601</v>
      </c>
      <c r="F27" s="193" t="s">
        <v>217</v>
      </c>
      <c r="G27" s="377">
        <v>5606</v>
      </c>
      <c r="H27" s="198">
        <v>44.29</v>
      </c>
    </row>
    <row r="28" spans="1:8" s="5" customFormat="1" ht="12.75" x14ac:dyDescent="0.2">
      <c r="A28" s="392" t="s">
        <v>199</v>
      </c>
      <c r="B28" s="387" t="s">
        <v>218</v>
      </c>
      <c r="C28" s="390" t="s">
        <v>181</v>
      </c>
      <c r="D28" s="387" t="s">
        <v>219</v>
      </c>
      <c r="E28" s="377">
        <v>5701</v>
      </c>
      <c r="F28" s="194" t="s">
        <v>219</v>
      </c>
      <c r="G28" s="377">
        <v>5701</v>
      </c>
      <c r="H28" s="198">
        <v>24.17</v>
      </c>
    </row>
    <row r="29" spans="1:8" s="5" customFormat="1" ht="12.75" x14ac:dyDescent="0.2">
      <c r="A29" s="392" t="s">
        <v>199</v>
      </c>
      <c r="B29" s="392" t="s">
        <v>220</v>
      </c>
      <c r="C29" s="390" t="s">
        <v>200</v>
      </c>
      <c r="D29" s="392" t="s">
        <v>200</v>
      </c>
      <c r="E29" s="377">
        <v>5001</v>
      </c>
      <c r="F29" s="392" t="s">
        <v>221</v>
      </c>
      <c r="G29" s="377">
        <v>5801</v>
      </c>
      <c r="H29" s="198">
        <v>44.36</v>
      </c>
    </row>
    <row r="30" spans="1:8" s="5" customFormat="1" ht="12.75" x14ac:dyDescent="0.2">
      <c r="A30" s="392" t="s">
        <v>199</v>
      </c>
      <c r="B30" s="392" t="s">
        <v>220</v>
      </c>
      <c r="C30" s="390" t="s">
        <v>200</v>
      </c>
      <c r="D30" s="392" t="s">
        <v>200</v>
      </c>
      <c r="E30" s="377">
        <v>5001</v>
      </c>
      <c r="F30" s="392" t="s">
        <v>222</v>
      </c>
      <c r="G30" s="377">
        <v>5802</v>
      </c>
      <c r="H30" s="198">
        <v>68.87</v>
      </c>
    </row>
    <row r="31" spans="1:8" s="5" customFormat="1" ht="12.75" x14ac:dyDescent="0.2">
      <c r="A31" s="392" t="s">
        <v>199</v>
      </c>
      <c r="B31" s="392" t="s">
        <v>220</v>
      </c>
      <c r="C31" s="390" t="s">
        <v>200</v>
      </c>
      <c r="D31" s="392" t="s">
        <v>200</v>
      </c>
      <c r="E31" s="377">
        <v>5001</v>
      </c>
      <c r="F31" s="392" t="s">
        <v>223</v>
      </c>
      <c r="G31" s="377">
        <v>5803</v>
      </c>
      <c r="H31" s="198">
        <v>6.66</v>
      </c>
    </row>
    <row r="32" spans="1:8" s="5" customFormat="1" ht="12.75" x14ac:dyDescent="0.2">
      <c r="A32" s="392" t="s">
        <v>199</v>
      </c>
      <c r="B32" s="392" t="s">
        <v>220</v>
      </c>
      <c r="C32" s="390" t="s">
        <v>200</v>
      </c>
      <c r="D32" s="392" t="s">
        <v>200</v>
      </c>
      <c r="E32" s="377">
        <v>5001</v>
      </c>
      <c r="F32" s="392" t="s">
        <v>224</v>
      </c>
      <c r="G32" s="377">
        <v>5804</v>
      </c>
      <c r="H32" s="198">
        <v>39.799999999999997</v>
      </c>
    </row>
    <row r="33" spans="1:8" s="5" customFormat="1" ht="12.75" x14ac:dyDescent="0.2">
      <c r="A33" s="392" t="s">
        <v>225</v>
      </c>
      <c r="B33" s="392" t="s">
        <v>226</v>
      </c>
      <c r="C33" s="390" t="s">
        <v>181</v>
      </c>
      <c r="D33" s="392" t="s">
        <v>227</v>
      </c>
      <c r="E33" s="377">
        <v>6001</v>
      </c>
      <c r="F33" s="392" t="s">
        <v>228</v>
      </c>
      <c r="G33" s="377">
        <v>6101</v>
      </c>
      <c r="H33" s="198">
        <v>49.05</v>
      </c>
    </row>
    <row r="34" spans="1:8" s="5" customFormat="1" ht="12.75" x14ac:dyDescent="0.2">
      <c r="A34" s="392" t="s">
        <v>225</v>
      </c>
      <c r="B34" s="392" t="s">
        <v>226</v>
      </c>
      <c r="C34" s="390" t="s">
        <v>181</v>
      </c>
      <c r="D34" s="392" t="s">
        <v>227</v>
      </c>
      <c r="E34" s="377">
        <v>6001</v>
      </c>
      <c r="F34" s="392" t="s">
        <v>229</v>
      </c>
      <c r="G34" s="377">
        <v>6108</v>
      </c>
      <c r="H34" s="198">
        <v>51.15</v>
      </c>
    </row>
    <row r="35" spans="1:8" s="5" customFormat="1" ht="12.75" x14ac:dyDescent="0.2">
      <c r="A35" s="392" t="s">
        <v>225</v>
      </c>
      <c r="B35" s="387" t="s">
        <v>226</v>
      </c>
      <c r="C35" s="390" t="s">
        <v>181</v>
      </c>
      <c r="D35" s="387" t="s">
        <v>230</v>
      </c>
      <c r="E35" s="377">
        <v>6115</v>
      </c>
      <c r="F35" s="387" t="s">
        <v>230</v>
      </c>
      <c r="G35" s="377">
        <v>6115</v>
      </c>
      <c r="H35" s="198">
        <v>60.83</v>
      </c>
    </row>
    <row r="36" spans="1:8" s="5" customFormat="1" ht="12.75" x14ac:dyDescent="0.2">
      <c r="A36" s="392" t="s">
        <v>225</v>
      </c>
      <c r="B36" s="387" t="s">
        <v>231</v>
      </c>
      <c r="C36" s="390" t="s">
        <v>181</v>
      </c>
      <c r="D36" s="387" t="s">
        <v>232</v>
      </c>
      <c r="E36" s="377">
        <v>6301</v>
      </c>
      <c r="F36" s="194" t="s">
        <v>232</v>
      </c>
      <c r="G36" s="377">
        <v>6301</v>
      </c>
      <c r="H36" s="198">
        <v>36.65</v>
      </c>
    </row>
    <row r="37" spans="1:8" s="5" customFormat="1" ht="12.75" x14ac:dyDescent="0.2">
      <c r="A37" s="392" t="s">
        <v>233</v>
      </c>
      <c r="B37" s="392" t="s">
        <v>234</v>
      </c>
      <c r="C37" s="390" t="s">
        <v>181</v>
      </c>
      <c r="D37" s="392" t="s">
        <v>235</v>
      </c>
      <c r="E37" s="377">
        <v>7001</v>
      </c>
      <c r="F37" s="392" t="s">
        <v>234</v>
      </c>
      <c r="G37" s="377">
        <v>7101</v>
      </c>
      <c r="H37" s="198">
        <v>35.57</v>
      </c>
    </row>
    <row r="38" spans="1:8" s="5" customFormat="1" ht="12.75" x14ac:dyDescent="0.2">
      <c r="A38" s="392" t="s">
        <v>233</v>
      </c>
      <c r="B38" s="387" t="s">
        <v>234</v>
      </c>
      <c r="C38" s="390" t="s">
        <v>181</v>
      </c>
      <c r="D38" s="387" t="s">
        <v>236</v>
      </c>
      <c r="E38" s="377">
        <v>7102</v>
      </c>
      <c r="F38" s="387" t="s">
        <v>236</v>
      </c>
      <c r="G38" s="377">
        <v>7102</v>
      </c>
      <c r="H38" s="198">
        <v>16.850000000000001</v>
      </c>
    </row>
    <row r="39" spans="1:8" s="5" customFormat="1" ht="12.75" x14ac:dyDescent="0.2">
      <c r="A39" s="392" t="s">
        <v>233</v>
      </c>
      <c r="B39" s="392" t="s">
        <v>234</v>
      </c>
      <c r="C39" s="390" t="s">
        <v>181</v>
      </c>
      <c r="D39" s="392" t="s">
        <v>235</v>
      </c>
      <c r="E39" s="377">
        <v>7001</v>
      </c>
      <c r="F39" s="392" t="s">
        <v>233</v>
      </c>
      <c r="G39" s="377">
        <v>7105</v>
      </c>
      <c r="H39" s="198">
        <v>49.18</v>
      </c>
    </row>
    <row r="40" spans="1:8" s="5" customFormat="1" ht="12.75" x14ac:dyDescent="0.2">
      <c r="A40" s="392" t="s">
        <v>233</v>
      </c>
      <c r="B40" s="392" t="s">
        <v>237</v>
      </c>
      <c r="C40" s="390" t="s">
        <v>181</v>
      </c>
      <c r="D40" s="392" t="s">
        <v>238</v>
      </c>
      <c r="E40" s="377">
        <v>7301</v>
      </c>
      <c r="F40" s="193" t="s">
        <v>237</v>
      </c>
      <c r="G40" s="377">
        <v>7301</v>
      </c>
      <c r="H40" s="198">
        <v>42.97</v>
      </c>
    </row>
    <row r="41" spans="1:8" s="5" customFormat="1" ht="12.75" x14ac:dyDescent="0.2">
      <c r="A41" s="392" t="s">
        <v>233</v>
      </c>
      <c r="B41" s="392" t="s">
        <v>237</v>
      </c>
      <c r="C41" s="390" t="s">
        <v>181</v>
      </c>
      <c r="D41" s="392" t="s">
        <v>238</v>
      </c>
      <c r="E41" s="377">
        <v>7301</v>
      </c>
      <c r="F41" s="193" t="s">
        <v>239</v>
      </c>
      <c r="G41" s="377">
        <v>7305</v>
      </c>
      <c r="H41" s="198">
        <v>79.680000000000007</v>
      </c>
    </row>
    <row r="42" spans="1:8" s="5" customFormat="1" ht="12.75" x14ac:dyDescent="0.2">
      <c r="A42" s="392" t="s">
        <v>233</v>
      </c>
      <c r="B42" s="392" t="s">
        <v>237</v>
      </c>
      <c r="C42" s="390" t="s">
        <v>181</v>
      </c>
      <c r="D42" s="392" t="s">
        <v>238</v>
      </c>
      <c r="E42" s="377">
        <v>7301</v>
      </c>
      <c r="F42" s="193" t="s">
        <v>240</v>
      </c>
      <c r="G42" s="377">
        <v>7306</v>
      </c>
      <c r="H42" s="198">
        <v>36.659999999999997</v>
      </c>
    </row>
    <row r="43" spans="1:8" s="5" customFormat="1" ht="12.75" x14ac:dyDescent="0.2">
      <c r="A43" s="392" t="s">
        <v>233</v>
      </c>
      <c r="B43" s="387" t="s">
        <v>241</v>
      </c>
      <c r="C43" s="390" t="s">
        <v>181</v>
      </c>
      <c r="D43" s="387" t="s">
        <v>241</v>
      </c>
      <c r="E43" s="377">
        <v>7401</v>
      </c>
      <c r="F43" s="194" t="s">
        <v>241</v>
      </c>
      <c r="G43" s="377">
        <v>7401</v>
      </c>
      <c r="H43" s="198">
        <v>55.08</v>
      </c>
    </row>
    <row r="44" spans="1:8" s="5" customFormat="1" ht="12.75" x14ac:dyDescent="0.2">
      <c r="A44" s="392" t="s">
        <v>242</v>
      </c>
      <c r="B44" s="392" t="s">
        <v>243</v>
      </c>
      <c r="C44" s="390" t="s">
        <v>244</v>
      </c>
      <c r="D44" s="392" t="s">
        <v>244</v>
      </c>
      <c r="E44" s="377">
        <v>8001</v>
      </c>
      <c r="F44" s="392" t="s">
        <v>243</v>
      </c>
      <c r="G44" s="377">
        <v>8101</v>
      </c>
      <c r="H44" s="198">
        <v>31.7</v>
      </c>
    </row>
    <row r="45" spans="1:8" s="5" customFormat="1" ht="12.75" x14ac:dyDescent="0.2">
      <c r="A45" s="392" t="s">
        <v>242</v>
      </c>
      <c r="B45" s="392" t="s">
        <v>243</v>
      </c>
      <c r="C45" s="390" t="s">
        <v>244</v>
      </c>
      <c r="D45" s="392" t="s">
        <v>244</v>
      </c>
      <c r="E45" s="377">
        <v>8001</v>
      </c>
      <c r="F45" s="392" t="s">
        <v>245</v>
      </c>
      <c r="G45" s="377">
        <v>8102</v>
      </c>
      <c r="H45" s="198">
        <v>43.83</v>
      </c>
    </row>
    <row r="46" spans="1:8" s="5" customFormat="1" ht="12.75" x14ac:dyDescent="0.2">
      <c r="A46" s="392" t="s">
        <v>242</v>
      </c>
      <c r="B46" s="392" t="s">
        <v>243</v>
      </c>
      <c r="C46" s="390" t="s">
        <v>244</v>
      </c>
      <c r="D46" s="392" t="s">
        <v>244</v>
      </c>
      <c r="E46" s="377">
        <v>8001</v>
      </c>
      <c r="F46" s="392" t="s">
        <v>246</v>
      </c>
      <c r="G46" s="377">
        <v>8103</v>
      </c>
      <c r="H46" s="198">
        <v>47.8</v>
      </c>
    </row>
    <row r="47" spans="1:8" s="5" customFormat="1" ht="12.75" x14ac:dyDescent="0.2">
      <c r="A47" s="392" t="s">
        <v>242</v>
      </c>
      <c r="B47" s="392" t="s">
        <v>243</v>
      </c>
      <c r="C47" s="390" t="s">
        <v>244</v>
      </c>
      <c r="D47" s="392" t="s">
        <v>244</v>
      </c>
      <c r="E47" s="377">
        <v>8001</v>
      </c>
      <c r="F47" s="392" t="s">
        <v>247</v>
      </c>
      <c r="G47" s="377">
        <v>8105</v>
      </c>
      <c r="H47" s="198">
        <v>30.22</v>
      </c>
    </row>
    <row r="48" spans="1:8" s="5" customFormat="1" ht="12.75" x14ac:dyDescent="0.2">
      <c r="A48" s="392" t="s">
        <v>242</v>
      </c>
      <c r="B48" s="392" t="s">
        <v>243</v>
      </c>
      <c r="C48" s="390" t="s">
        <v>244</v>
      </c>
      <c r="D48" s="392" t="s">
        <v>244</v>
      </c>
      <c r="E48" s="377">
        <v>8001</v>
      </c>
      <c r="F48" s="392" t="s">
        <v>248</v>
      </c>
      <c r="G48" s="377">
        <v>8106</v>
      </c>
      <c r="H48" s="198">
        <v>19.45</v>
      </c>
    </row>
    <row r="49" spans="1:8" s="5" customFormat="1" ht="12.75" x14ac:dyDescent="0.2">
      <c r="A49" s="392" t="s">
        <v>242</v>
      </c>
      <c r="B49" s="392" t="s">
        <v>243</v>
      </c>
      <c r="C49" s="390" t="s">
        <v>244</v>
      </c>
      <c r="D49" s="392" t="s">
        <v>244</v>
      </c>
      <c r="E49" s="377">
        <v>8001</v>
      </c>
      <c r="F49" s="392" t="s">
        <v>249</v>
      </c>
      <c r="G49" s="377">
        <v>8107</v>
      </c>
      <c r="H49" s="198">
        <v>44.89</v>
      </c>
    </row>
    <row r="50" spans="1:8" s="5" customFormat="1" ht="12.75" x14ac:dyDescent="0.2">
      <c r="A50" s="392" t="s">
        <v>242</v>
      </c>
      <c r="B50" s="392" t="s">
        <v>243</v>
      </c>
      <c r="C50" s="390" t="s">
        <v>244</v>
      </c>
      <c r="D50" s="392" t="s">
        <v>244</v>
      </c>
      <c r="E50" s="377">
        <v>8001</v>
      </c>
      <c r="F50" s="392" t="s">
        <v>250</v>
      </c>
      <c r="G50" s="377">
        <v>8108</v>
      </c>
      <c r="H50" s="198">
        <v>39.17</v>
      </c>
    </row>
    <row r="51" spans="1:8" s="5" customFormat="1" ht="12.75" x14ac:dyDescent="0.2">
      <c r="A51" s="392" t="s">
        <v>242</v>
      </c>
      <c r="B51" s="392" t="s">
        <v>243</v>
      </c>
      <c r="C51" s="390" t="s">
        <v>244</v>
      </c>
      <c r="D51" s="392" t="s">
        <v>244</v>
      </c>
      <c r="E51" s="377">
        <v>8001</v>
      </c>
      <c r="F51" s="392" t="s">
        <v>251</v>
      </c>
      <c r="G51" s="377">
        <v>8109</v>
      </c>
      <c r="H51" s="198">
        <v>54.92</v>
      </c>
    </row>
    <row r="52" spans="1:8" s="5" customFormat="1" ht="12.75" x14ac:dyDescent="0.2">
      <c r="A52" s="392" t="s">
        <v>242</v>
      </c>
      <c r="B52" s="392" t="s">
        <v>243</v>
      </c>
      <c r="C52" s="390" t="s">
        <v>244</v>
      </c>
      <c r="D52" s="392" t="s">
        <v>244</v>
      </c>
      <c r="E52" s="377">
        <v>8001</v>
      </c>
      <c r="F52" s="392" t="s">
        <v>252</v>
      </c>
      <c r="G52" s="377">
        <v>8110</v>
      </c>
      <c r="H52" s="198">
        <v>42.4</v>
      </c>
    </row>
    <row r="53" spans="1:8" s="5" customFormat="1" ht="12.75" x14ac:dyDescent="0.2">
      <c r="A53" s="392" t="s">
        <v>242</v>
      </c>
      <c r="B53" s="392" t="s">
        <v>243</v>
      </c>
      <c r="C53" s="390" t="s">
        <v>244</v>
      </c>
      <c r="D53" s="392" t="s">
        <v>244</v>
      </c>
      <c r="E53" s="377">
        <v>8001</v>
      </c>
      <c r="F53" s="392" t="s">
        <v>253</v>
      </c>
      <c r="G53" s="377">
        <v>8111</v>
      </c>
      <c r="H53" s="198">
        <v>20.55</v>
      </c>
    </row>
    <row r="54" spans="1:8" s="5" customFormat="1" ht="12.75" x14ac:dyDescent="0.2">
      <c r="A54" s="392" t="s">
        <v>242</v>
      </c>
      <c r="B54" s="392" t="s">
        <v>243</v>
      </c>
      <c r="C54" s="390" t="s">
        <v>244</v>
      </c>
      <c r="D54" s="392" t="s">
        <v>244</v>
      </c>
      <c r="E54" s="377">
        <v>8001</v>
      </c>
      <c r="F54" s="392" t="s">
        <v>254</v>
      </c>
      <c r="G54" s="377">
        <v>8112</v>
      </c>
      <c r="H54" s="198">
        <v>28.36</v>
      </c>
    </row>
    <row r="55" spans="1:8" s="5" customFormat="1" ht="12.75" x14ac:dyDescent="0.2">
      <c r="A55" s="392" t="s">
        <v>242</v>
      </c>
      <c r="B55" s="392" t="s">
        <v>242</v>
      </c>
      <c r="C55" s="390" t="s">
        <v>181</v>
      </c>
      <c r="D55" s="392" t="s">
        <v>255</v>
      </c>
      <c r="E55" s="377">
        <v>8301</v>
      </c>
      <c r="F55" s="392" t="s">
        <v>256</v>
      </c>
      <c r="G55" s="377">
        <v>8301</v>
      </c>
      <c r="H55" s="198">
        <v>57.1</v>
      </c>
    </row>
    <row r="56" spans="1:8" s="5" customFormat="1" ht="12.75" x14ac:dyDescent="0.2">
      <c r="A56" s="392" t="s">
        <v>242</v>
      </c>
      <c r="B56" s="392" t="s">
        <v>242</v>
      </c>
      <c r="C56" s="390" t="s">
        <v>181</v>
      </c>
      <c r="D56" s="392" t="s">
        <v>255</v>
      </c>
      <c r="E56" s="377">
        <v>8301</v>
      </c>
      <c r="F56" s="193" t="s">
        <v>257</v>
      </c>
      <c r="G56" s="377">
        <v>8306</v>
      </c>
      <c r="H56" s="198">
        <v>56.64</v>
      </c>
    </row>
    <row r="57" spans="1:8" s="5" customFormat="1" ht="12.75" x14ac:dyDescent="0.2">
      <c r="A57" s="392" t="s">
        <v>258</v>
      </c>
      <c r="B57" s="392" t="s">
        <v>259</v>
      </c>
      <c r="C57" s="390" t="s">
        <v>181</v>
      </c>
      <c r="D57" s="392" t="s">
        <v>260</v>
      </c>
      <c r="E57" s="377">
        <v>9001</v>
      </c>
      <c r="F57" s="392" t="s">
        <v>261</v>
      </c>
      <c r="G57" s="377">
        <v>9101</v>
      </c>
      <c r="H57" s="198">
        <v>45.16</v>
      </c>
    </row>
    <row r="58" spans="1:8" s="5" customFormat="1" ht="12.75" x14ac:dyDescent="0.2">
      <c r="A58" s="392" t="s">
        <v>258</v>
      </c>
      <c r="B58" s="392" t="s">
        <v>259</v>
      </c>
      <c r="C58" s="390" t="s">
        <v>181</v>
      </c>
      <c r="D58" s="392" t="s">
        <v>260</v>
      </c>
      <c r="E58" s="377">
        <v>9001</v>
      </c>
      <c r="F58" s="392" t="s">
        <v>262</v>
      </c>
      <c r="G58" s="377">
        <v>9112</v>
      </c>
      <c r="H58" s="198">
        <v>47.11</v>
      </c>
    </row>
    <row r="59" spans="1:8" s="5" customFormat="1" ht="12.75" x14ac:dyDescent="0.2">
      <c r="A59" s="392" t="s">
        <v>258</v>
      </c>
      <c r="B59" s="387" t="s">
        <v>259</v>
      </c>
      <c r="C59" s="390" t="s">
        <v>181</v>
      </c>
      <c r="D59" s="387" t="s">
        <v>263</v>
      </c>
      <c r="E59" s="377">
        <v>9120</v>
      </c>
      <c r="F59" s="387" t="s">
        <v>263</v>
      </c>
      <c r="G59" s="377">
        <v>9120</v>
      </c>
      <c r="H59" s="198">
        <v>26.9</v>
      </c>
    </row>
    <row r="60" spans="1:8" s="5" customFormat="1" ht="12.75" x14ac:dyDescent="0.2">
      <c r="A60" s="392" t="s">
        <v>258</v>
      </c>
      <c r="B60" s="387" t="s">
        <v>264</v>
      </c>
      <c r="C60" s="390" t="s">
        <v>181</v>
      </c>
      <c r="D60" s="387" t="s">
        <v>265</v>
      </c>
      <c r="E60" s="377">
        <v>9201</v>
      </c>
      <c r="F60" s="387" t="s">
        <v>265</v>
      </c>
      <c r="G60" s="377">
        <v>9201</v>
      </c>
      <c r="H60" s="198">
        <v>31.15</v>
      </c>
    </row>
    <row r="61" spans="1:8" s="5" customFormat="1" ht="12.75" x14ac:dyDescent="0.2">
      <c r="A61" s="392" t="s">
        <v>266</v>
      </c>
      <c r="B61" s="392" t="s">
        <v>267</v>
      </c>
      <c r="C61" s="390" t="s">
        <v>181</v>
      </c>
      <c r="D61" s="392" t="s">
        <v>268</v>
      </c>
      <c r="E61" s="377">
        <v>10001</v>
      </c>
      <c r="F61" s="392" t="s">
        <v>269</v>
      </c>
      <c r="G61" s="377">
        <v>10101</v>
      </c>
      <c r="H61" s="198">
        <v>59.38</v>
      </c>
    </row>
    <row r="62" spans="1:8" s="5" customFormat="1" ht="12.75" x14ac:dyDescent="0.2">
      <c r="A62" s="392" t="s">
        <v>266</v>
      </c>
      <c r="B62" s="392" t="s">
        <v>267</v>
      </c>
      <c r="C62" s="390" t="s">
        <v>181</v>
      </c>
      <c r="D62" s="392" t="s">
        <v>268</v>
      </c>
      <c r="E62" s="377">
        <v>10001</v>
      </c>
      <c r="F62" s="392" t="s">
        <v>270</v>
      </c>
      <c r="G62" s="377">
        <v>10109</v>
      </c>
      <c r="H62" s="198">
        <v>43.81</v>
      </c>
    </row>
    <row r="63" spans="1:8" s="5" customFormat="1" ht="12.75" x14ac:dyDescent="0.2">
      <c r="A63" s="392" t="s">
        <v>266</v>
      </c>
      <c r="B63" s="387" t="s">
        <v>271</v>
      </c>
      <c r="C63" s="390" t="s">
        <v>181</v>
      </c>
      <c r="D63" s="387" t="s">
        <v>272</v>
      </c>
      <c r="E63" s="377">
        <v>10201</v>
      </c>
      <c r="F63" s="387" t="s">
        <v>272</v>
      </c>
      <c r="G63" s="377">
        <v>10201</v>
      </c>
      <c r="H63" s="198">
        <v>45.22</v>
      </c>
    </row>
    <row r="64" spans="1:8" s="5" customFormat="1" ht="12.75" x14ac:dyDescent="0.2">
      <c r="A64" s="392" t="s">
        <v>266</v>
      </c>
      <c r="B64" s="392" t="s">
        <v>273</v>
      </c>
      <c r="C64" s="390" t="s">
        <v>181</v>
      </c>
      <c r="D64" s="392" t="s">
        <v>273</v>
      </c>
      <c r="E64" s="377">
        <v>10301</v>
      </c>
      <c r="F64" s="392" t="s">
        <v>273</v>
      </c>
      <c r="G64" s="377">
        <v>10301</v>
      </c>
      <c r="H64" s="198">
        <v>74.14</v>
      </c>
    </row>
    <row r="65" spans="1:8" s="5" customFormat="1" ht="12.75" x14ac:dyDescent="0.2">
      <c r="A65" s="392" t="s">
        <v>274</v>
      </c>
      <c r="B65" s="387" t="s">
        <v>275</v>
      </c>
      <c r="C65" s="390" t="s">
        <v>181</v>
      </c>
      <c r="D65" s="387" t="s">
        <v>275</v>
      </c>
      <c r="E65" s="377">
        <v>11101</v>
      </c>
      <c r="F65" s="387" t="s">
        <v>275</v>
      </c>
      <c r="G65" s="377">
        <v>11101</v>
      </c>
      <c r="H65" s="198">
        <v>41.74</v>
      </c>
    </row>
    <row r="66" spans="1:8" s="5" customFormat="1" ht="12.75" x14ac:dyDescent="0.2">
      <c r="A66" s="392" t="s">
        <v>276</v>
      </c>
      <c r="B66" s="392" t="s">
        <v>276</v>
      </c>
      <c r="C66" s="390" t="s">
        <v>181</v>
      </c>
      <c r="D66" s="392" t="s">
        <v>277</v>
      </c>
      <c r="E66" s="377">
        <v>12101</v>
      </c>
      <c r="F66" s="193" t="s">
        <v>277</v>
      </c>
      <c r="G66" s="377">
        <v>12101</v>
      </c>
      <c r="H66" s="198">
        <v>53.43</v>
      </c>
    </row>
    <row r="67" spans="1:8" s="5" customFormat="1" ht="12.75" x14ac:dyDescent="0.2">
      <c r="A67" s="392" t="s">
        <v>278</v>
      </c>
      <c r="B67" s="392" t="s">
        <v>279</v>
      </c>
      <c r="C67" s="390" t="s">
        <v>280</v>
      </c>
      <c r="D67" s="392" t="s">
        <v>280</v>
      </c>
      <c r="E67" s="377">
        <v>13001</v>
      </c>
      <c r="F67" s="392" t="s">
        <v>279</v>
      </c>
      <c r="G67" s="377">
        <v>13101</v>
      </c>
      <c r="H67" s="198">
        <v>38.57</v>
      </c>
    </row>
    <row r="68" spans="1:8" s="5" customFormat="1" ht="12.75" x14ac:dyDescent="0.2">
      <c r="A68" s="392" t="s">
        <v>278</v>
      </c>
      <c r="B68" s="392" t="s">
        <v>279</v>
      </c>
      <c r="C68" s="390" t="s">
        <v>280</v>
      </c>
      <c r="D68" s="392" t="s">
        <v>280</v>
      </c>
      <c r="E68" s="377">
        <v>13001</v>
      </c>
      <c r="F68" s="392" t="s">
        <v>281</v>
      </c>
      <c r="G68" s="377">
        <v>13102</v>
      </c>
      <c r="H68" s="198">
        <v>41.53</v>
      </c>
    </row>
    <row r="69" spans="1:8" s="5" customFormat="1" ht="12.75" x14ac:dyDescent="0.2">
      <c r="A69" s="392" t="s">
        <v>278</v>
      </c>
      <c r="B69" s="392" t="s">
        <v>279</v>
      </c>
      <c r="C69" s="390" t="s">
        <v>280</v>
      </c>
      <c r="D69" s="392" t="s">
        <v>280</v>
      </c>
      <c r="E69" s="377">
        <v>13001</v>
      </c>
      <c r="F69" s="392" t="s">
        <v>282</v>
      </c>
      <c r="G69" s="377">
        <v>13103</v>
      </c>
      <c r="H69" s="198">
        <v>28.76</v>
      </c>
    </row>
    <row r="70" spans="1:8" s="5" customFormat="1" ht="12.75" x14ac:dyDescent="0.2">
      <c r="A70" s="392" t="s">
        <v>278</v>
      </c>
      <c r="B70" s="392" t="s">
        <v>279</v>
      </c>
      <c r="C70" s="390" t="s">
        <v>280</v>
      </c>
      <c r="D70" s="392" t="s">
        <v>280</v>
      </c>
      <c r="E70" s="377">
        <v>13001</v>
      </c>
      <c r="F70" s="392" t="s">
        <v>283</v>
      </c>
      <c r="G70" s="377">
        <v>13104</v>
      </c>
      <c r="H70" s="198">
        <v>16.28</v>
      </c>
    </row>
    <row r="71" spans="1:8" s="5" customFormat="1" ht="12.75" x14ac:dyDescent="0.2">
      <c r="A71" s="392" t="s">
        <v>278</v>
      </c>
      <c r="B71" s="392" t="s">
        <v>279</v>
      </c>
      <c r="C71" s="390" t="s">
        <v>280</v>
      </c>
      <c r="D71" s="392" t="s">
        <v>280</v>
      </c>
      <c r="E71" s="377">
        <v>13001</v>
      </c>
      <c r="F71" s="392" t="s">
        <v>284</v>
      </c>
      <c r="G71" s="377">
        <v>13105</v>
      </c>
      <c r="H71" s="198">
        <v>19.809999999999999</v>
      </c>
    </row>
    <row r="72" spans="1:8" s="5" customFormat="1" ht="12.75" x14ac:dyDescent="0.2">
      <c r="A72" s="392" t="s">
        <v>278</v>
      </c>
      <c r="B72" s="392" t="s">
        <v>279</v>
      </c>
      <c r="C72" s="390" t="s">
        <v>280</v>
      </c>
      <c r="D72" s="392" t="s">
        <v>280</v>
      </c>
      <c r="E72" s="377">
        <v>13001</v>
      </c>
      <c r="F72" s="392" t="s">
        <v>285</v>
      </c>
      <c r="G72" s="377">
        <v>13106</v>
      </c>
      <c r="H72" s="198">
        <v>21.42</v>
      </c>
    </row>
    <row r="73" spans="1:8" s="5" customFormat="1" ht="12.75" x14ac:dyDescent="0.2">
      <c r="A73" s="392" t="s">
        <v>278</v>
      </c>
      <c r="B73" s="392" t="s">
        <v>279</v>
      </c>
      <c r="C73" s="390" t="s">
        <v>280</v>
      </c>
      <c r="D73" s="392" t="s">
        <v>280</v>
      </c>
      <c r="E73" s="377">
        <v>13001</v>
      </c>
      <c r="F73" s="392" t="s">
        <v>286</v>
      </c>
      <c r="G73" s="377">
        <v>13107</v>
      </c>
      <c r="H73" s="198">
        <v>44.94</v>
      </c>
    </row>
    <row r="74" spans="1:8" s="5" customFormat="1" ht="12.75" x14ac:dyDescent="0.2">
      <c r="A74" s="392" t="s">
        <v>278</v>
      </c>
      <c r="B74" s="392" t="s">
        <v>279</v>
      </c>
      <c r="C74" s="390" t="s">
        <v>280</v>
      </c>
      <c r="D74" s="392" t="s">
        <v>280</v>
      </c>
      <c r="E74" s="377">
        <v>13001</v>
      </c>
      <c r="F74" s="392" t="s">
        <v>287</v>
      </c>
      <c r="G74" s="377">
        <v>13108</v>
      </c>
      <c r="H74" s="198">
        <v>19.79</v>
      </c>
    </row>
    <row r="75" spans="1:8" s="5" customFormat="1" ht="12.75" x14ac:dyDescent="0.2">
      <c r="A75" s="392" t="s">
        <v>278</v>
      </c>
      <c r="B75" s="392" t="s">
        <v>279</v>
      </c>
      <c r="C75" s="390" t="s">
        <v>280</v>
      </c>
      <c r="D75" s="392" t="s">
        <v>280</v>
      </c>
      <c r="E75" s="377">
        <v>13001</v>
      </c>
      <c r="F75" s="392" t="s">
        <v>288</v>
      </c>
      <c r="G75" s="377">
        <v>13109</v>
      </c>
      <c r="H75" s="198">
        <v>20.95</v>
      </c>
    </row>
    <row r="76" spans="1:8" s="5" customFormat="1" ht="12.75" x14ac:dyDescent="0.2">
      <c r="A76" s="392" t="s">
        <v>278</v>
      </c>
      <c r="B76" s="392" t="s">
        <v>279</v>
      </c>
      <c r="C76" s="390" t="s">
        <v>280</v>
      </c>
      <c r="D76" s="392" t="s">
        <v>280</v>
      </c>
      <c r="E76" s="377">
        <v>13001</v>
      </c>
      <c r="F76" s="392" t="s">
        <v>289</v>
      </c>
      <c r="G76" s="377">
        <v>13110</v>
      </c>
      <c r="H76" s="198">
        <v>52.79</v>
      </c>
    </row>
    <row r="77" spans="1:8" s="5" customFormat="1" ht="12.75" x14ac:dyDescent="0.2">
      <c r="A77" s="392" t="s">
        <v>278</v>
      </c>
      <c r="B77" s="392" t="s">
        <v>279</v>
      </c>
      <c r="C77" s="390" t="s">
        <v>280</v>
      </c>
      <c r="D77" s="392" t="s">
        <v>280</v>
      </c>
      <c r="E77" s="377">
        <v>13001</v>
      </c>
      <c r="F77" s="392" t="s">
        <v>290</v>
      </c>
      <c r="G77" s="377">
        <v>13111</v>
      </c>
      <c r="H77" s="198">
        <v>18.13</v>
      </c>
    </row>
    <row r="78" spans="1:8" s="5" customFormat="1" ht="12.75" x14ac:dyDescent="0.2">
      <c r="A78" s="392" t="s">
        <v>278</v>
      </c>
      <c r="B78" s="392" t="s">
        <v>279</v>
      </c>
      <c r="C78" s="390" t="s">
        <v>280</v>
      </c>
      <c r="D78" s="392" t="s">
        <v>280</v>
      </c>
      <c r="E78" s="377">
        <v>13001</v>
      </c>
      <c r="F78" s="392" t="s">
        <v>291</v>
      </c>
      <c r="G78" s="377">
        <v>13112</v>
      </c>
      <c r="H78" s="198">
        <v>11.57</v>
      </c>
    </row>
    <row r="79" spans="1:8" s="5" customFormat="1" ht="12.75" x14ac:dyDescent="0.2">
      <c r="A79" s="392" t="s">
        <v>278</v>
      </c>
      <c r="B79" s="392" t="s">
        <v>279</v>
      </c>
      <c r="C79" s="390" t="s">
        <v>280</v>
      </c>
      <c r="D79" s="392" t="s">
        <v>280</v>
      </c>
      <c r="E79" s="377">
        <v>13001</v>
      </c>
      <c r="F79" s="392" t="s">
        <v>292</v>
      </c>
      <c r="G79" s="377">
        <v>13113</v>
      </c>
      <c r="H79" s="198">
        <v>33.53</v>
      </c>
    </row>
    <row r="80" spans="1:8" s="5" customFormat="1" ht="12.75" x14ac:dyDescent="0.2">
      <c r="A80" s="392" t="s">
        <v>278</v>
      </c>
      <c r="B80" s="392" t="s">
        <v>279</v>
      </c>
      <c r="C80" s="390" t="s">
        <v>280</v>
      </c>
      <c r="D80" s="392" t="s">
        <v>280</v>
      </c>
      <c r="E80" s="377">
        <v>13001</v>
      </c>
      <c r="F80" s="392" t="s">
        <v>293</v>
      </c>
      <c r="G80" s="377">
        <v>13114</v>
      </c>
      <c r="H80" s="198">
        <v>77.150000000000006</v>
      </c>
    </row>
    <row r="81" spans="1:8" s="5" customFormat="1" ht="12.75" x14ac:dyDescent="0.2">
      <c r="A81" s="392" t="s">
        <v>278</v>
      </c>
      <c r="B81" s="392" t="s">
        <v>279</v>
      </c>
      <c r="C81" s="390" t="s">
        <v>280</v>
      </c>
      <c r="D81" s="392" t="s">
        <v>280</v>
      </c>
      <c r="E81" s="377">
        <v>13001</v>
      </c>
      <c r="F81" s="392" t="s">
        <v>294</v>
      </c>
      <c r="G81" s="377">
        <v>13115</v>
      </c>
      <c r="H81" s="198">
        <v>49.9</v>
      </c>
    </row>
    <row r="82" spans="1:8" s="5" customFormat="1" ht="12.75" x14ac:dyDescent="0.2">
      <c r="A82" s="392" t="s">
        <v>278</v>
      </c>
      <c r="B82" s="392" t="s">
        <v>279</v>
      </c>
      <c r="C82" s="390" t="s">
        <v>280</v>
      </c>
      <c r="D82" s="392" t="s">
        <v>280</v>
      </c>
      <c r="E82" s="377">
        <v>13001</v>
      </c>
      <c r="F82" s="392" t="s">
        <v>295</v>
      </c>
      <c r="G82" s="377">
        <v>13116</v>
      </c>
      <c r="H82" s="198">
        <v>10.96</v>
      </c>
    </row>
    <row r="83" spans="1:8" s="5" customFormat="1" ht="12.75" x14ac:dyDescent="0.2">
      <c r="A83" s="392" t="s">
        <v>278</v>
      </c>
      <c r="B83" s="392" t="s">
        <v>279</v>
      </c>
      <c r="C83" s="390" t="s">
        <v>280</v>
      </c>
      <c r="D83" s="392" t="s">
        <v>280</v>
      </c>
      <c r="E83" s="377">
        <v>13001</v>
      </c>
      <c r="F83" s="392" t="s">
        <v>296</v>
      </c>
      <c r="G83" s="377">
        <v>13117</v>
      </c>
      <c r="H83" s="198">
        <v>22.86</v>
      </c>
    </row>
    <row r="84" spans="1:8" s="5" customFormat="1" ht="12.75" x14ac:dyDescent="0.2">
      <c r="A84" s="392" t="s">
        <v>278</v>
      </c>
      <c r="B84" s="392" t="s">
        <v>279</v>
      </c>
      <c r="C84" s="390" t="s">
        <v>280</v>
      </c>
      <c r="D84" s="392" t="s">
        <v>280</v>
      </c>
      <c r="E84" s="377">
        <v>13001</v>
      </c>
      <c r="F84" s="392" t="s">
        <v>297</v>
      </c>
      <c r="G84" s="377">
        <v>13118</v>
      </c>
      <c r="H84" s="198">
        <v>19.27</v>
      </c>
    </row>
    <row r="85" spans="1:8" s="5" customFormat="1" ht="12.75" x14ac:dyDescent="0.2">
      <c r="A85" s="392" t="s">
        <v>278</v>
      </c>
      <c r="B85" s="392" t="s">
        <v>279</v>
      </c>
      <c r="C85" s="390" t="s">
        <v>280</v>
      </c>
      <c r="D85" s="392" t="s">
        <v>280</v>
      </c>
      <c r="E85" s="377">
        <v>13001</v>
      </c>
      <c r="F85" s="392" t="s">
        <v>298</v>
      </c>
      <c r="G85" s="377">
        <v>13119</v>
      </c>
      <c r="H85" s="198">
        <v>53.33</v>
      </c>
    </row>
    <row r="86" spans="1:8" s="5" customFormat="1" ht="12.75" x14ac:dyDescent="0.2">
      <c r="A86" s="392" t="s">
        <v>278</v>
      </c>
      <c r="B86" s="392" t="s">
        <v>279</v>
      </c>
      <c r="C86" s="390" t="s">
        <v>280</v>
      </c>
      <c r="D86" s="392" t="s">
        <v>280</v>
      </c>
      <c r="E86" s="377">
        <v>13001</v>
      </c>
      <c r="F86" s="392" t="s">
        <v>299</v>
      </c>
      <c r="G86" s="377">
        <v>13120</v>
      </c>
      <c r="H86" s="198">
        <v>48.36</v>
      </c>
    </row>
    <row r="87" spans="1:8" s="5" customFormat="1" ht="12.75" x14ac:dyDescent="0.2">
      <c r="A87" s="392" t="s">
        <v>278</v>
      </c>
      <c r="B87" s="392" t="s">
        <v>279</v>
      </c>
      <c r="C87" s="390" t="s">
        <v>280</v>
      </c>
      <c r="D87" s="392" t="s">
        <v>280</v>
      </c>
      <c r="E87" s="377">
        <v>13001</v>
      </c>
      <c r="F87" s="392" t="s">
        <v>300</v>
      </c>
      <c r="G87" s="377">
        <v>13121</v>
      </c>
      <c r="H87" s="198">
        <v>7.37</v>
      </c>
    </row>
    <row r="88" spans="1:8" s="5" customFormat="1" ht="12.75" x14ac:dyDescent="0.2">
      <c r="A88" s="392" t="s">
        <v>278</v>
      </c>
      <c r="B88" s="392" t="s">
        <v>279</v>
      </c>
      <c r="C88" s="390" t="s">
        <v>280</v>
      </c>
      <c r="D88" s="392" t="s">
        <v>280</v>
      </c>
      <c r="E88" s="377">
        <v>13001</v>
      </c>
      <c r="F88" s="392" t="s">
        <v>301</v>
      </c>
      <c r="G88" s="377">
        <v>13122</v>
      </c>
      <c r="H88" s="198">
        <v>50.86</v>
      </c>
    </row>
    <row r="89" spans="1:8" s="5" customFormat="1" ht="12.75" x14ac:dyDescent="0.2">
      <c r="A89" s="392" t="s">
        <v>278</v>
      </c>
      <c r="B89" s="392" t="s">
        <v>279</v>
      </c>
      <c r="C89" s="390" t="s">
        <v>280</v>
      </c>
      <c r="D89" s="392" t="s">
        <v>280</v>
      </c>
      <c r="E89" s="377">
        <v>13001</v>
      </c>
      <c r="F89" s="392" t="s">
        <v>302</v>
      </c>
      <c r="G89" s="377">
        <v>13123</v>
      </c>
      <c r="H89" s="198">
        <v>65.53</v>
      </c>
    </row>
    <row r="90" spans="1:8" s="5" customFormat="1" ht="12.75" x14ac:dyDescent="0.2">
      <c r="A90" s="392" t="s">
        <v>278</v>
      </c>
      <c r="B90" s="392" t="s">
        <v>279</v>
      </c>
      <c r="C90" s="390" t="s">
        <v>280</v>
      </c>
      <c r="D90" s="392" t="s">
        <v>280</v>
      </c>
      <c r="E90" s="377">
        <v>13001</v>
      </c>
      <c r="F90" s="392" t="s">
        <v>303</v>
      </c>
      <c r="G90" s="377">
        <v>13124</v>
      </c>
      <c r="H90" s="198">
        <v>40.11</v>
      </c>
    </row>
    <row r="91" spans="1:8" s="5" customFormat="1" ht="12.75" x14ac:dyDescent="0.2">
      <c r="A91" s="392" t="s">
        <v>278</v>
      </c>
      <c r="B91" s="392" t="s">
        <v>279</v>
      </c>
      <c r="C91" s="390" t="s">
        <v>280</v>
      </c>
      <c r="D91" s="392" t="s">
        <v>280</v>
      </c>
      <c r="E91" s="377">
        <v>13001</v>
      </c>
      <c r="F91" s="392" t="s">
        <v>304</v>
      </c>
      <c r="G91" s="377">
        <v>13125</v>
      </c>
      <c r="H91" s="198">
        <v>32.17</v>
      </c>
    </row>
    <row r="92" spans="1:8" s="5" customFormat="1" ht="12.75" x14ac:dyDescent="0.2">
      <c r="A92" s="392" t="s">
        <v>278</v>
      </c>
      <c r="B92" s="392" t="s">
        <v>279</v>
      </c>
      <c r="C92" s="390" t="s">
        <v>280</v>
      </c>
      <c r="D92" s="392" t="s">
        <v>280</v>
      </c>
      <c r="E92" s="377">
        <v>13001</v>
      </c>
      <c r="F92" s="392" t="s">
        <v>305</v>
      </c>
      <c r="G92" s="377">
        <v>13126</v>
      </c>
      <c r="H92" s="198">
        <v>13.4</v>
      </c>
    </row>
    <row r="93" spans="1:8" s="5" customFormat="1" ht="12.75" x14ac:dyDescent="0.2">
      <c r="A93" s="392" t="s">
        <v>278</v>
      </c>
      <c r="B93" s="392" t="s">
        <v>279</v>
      </c>
      <c r="C93" s="390" t="s">
        <v>280</v>
      </c>
      <c r="D93" s="392" t="s">
        <v>280</v>
      </c>
      <c r="E93" s="377">
        <v>13001</v>
      </c>
      <c r="F93" s="392" t="s">
        <v>306</v>
      </c>
      <c r="G93" s="377">
        <v>13127</v>
      </c>
      <c r="H93" s="198">
        <v>22.39</v>
      </c>
    </row>
    <row r="94" spans="1:8" s="5" customFormat="1" ht="12.75" x14ac:dyDescent="0.2">
      <c r="A94" s="392" t="s">
        <v>278</v>
      </c>
      <c r="B94" s="392" t="s">
        <v>279</v>
      </c>
      <c r="C94" s="390" t="s">
        <v>280</v>
      </c>
      <c r="D94" s="392" t="s">
        <v>280</v>
      </c>
      <c r="E94" s="377">
        <v>13001</v>
      </c>
      <c r="F94" s="392" t="s">
        <v>307</v>
      </c>
      <c r="G94" s="377">
        <v>13128</v>
      </c>
      <c r="H94" s="198">
        <v>27.91</v>
      </c>
    </row>
    <row r="95" spans="1:8" s="5" customFormat="1" ht="12.75" x14ac:dyDescent="0.2">
      <c r="A95" s="392" t="s">
        <v>278</v>
      </c>
      <c r="B95" s="392" t="s">
        <v>279</v>
      </c>
      <c r="C95" s="390" t="s">
        <v>280</v>
      </c>
      <c r="D95" s="392" t="s">
        <v>280</v>
      </c>
      <c r="E95" s="377">
        <v>13001</v>
      </c>
      <c r="F95" s="392" t="s">
        <v>308</v>
      </c>
      <c r="G95" s="377">
        <v>13129</v>
      </c>
      <c r="H95" s="198">
        <v>51.45</v>
      </c>
    </row>
    <row r="96" spans="1:8" s="5" customFormat="1" ht="12.75" x14ac:dyDescent="0.2">
      <c r="A96" s="392" t="s">
        <v>278</v>
      </c>
      <c r="B96" s="392" t="s">
        <v>279</v>
      </c>
      <c r="C96" s="390" t="s">
        <v>280</v>
      </c>
      <c r="D96" s="392" t="s">
        <v>280</v>
      </c>
      <c r="E96" s="377">
        <v>13001</v>
      </c>
      <c r="F96" s="392" t="s">
        <v>309</v>
      </c>
      <c r="G96" s="377">
        <v>13130</v>
      </c>
      <c r="H96" s="198">
        <v>21.59</v>
      </c>
    </row>
    <row r="97" spans="1:8" s="5" customFormat="1" ht="12.75" x14ac:dyDescent="0.2">
      <c r="A97" s="392" t="s">
        <v>278</v>
      </c>
      <c r="B97" s="392" t="s">
        <v>279</v>
      </c>
      <c r="C97" s="390" t="s">
        <v>280</v>
      </c>
      <c r="D97" s="392" t="s">
        <v>280</v>
      </c>
      <c r="E97" s="377">
        <v>13001</v>
      </c>
      <c r="F97" s="392" t="s">
        <v>310</v>
      </c>
      <c r="G97" s="377">
        <v>13131</v>
      </c>
      <c r="H97" s="198">
        <v>42.7</v>
      </c>
    </row>
    <row r="98" spans="1:8" s="5" customFormat="1" ht="12.75" x14ac:dyDescent="0.2">
      <c r="A98" s="392" t="s">
        <v>278</v>
      </c>
      <c r="B98" s="392" t="s">
        <v>279</v>
      </c>
      <c r="C98" s="390" t="s">
        <v>280</v>
      </c>
      <c r="D98" s="392" t="s">
        <v>280</v>
      </c>
      <c r="E98" s="377">
        <v>13001</v>
      </c>
      <c r="F98" s="392" t="s">
        <v>311</v>
      </c>
      <c r="G98" s="377">
        <v>13132</v>
      </c>
      <c r="H98" s="198">
        <v>35.18</v>
      </c>
    </row>
    <row r="99" spans="1:8" s="5" customFormat="1" ht="12.75" x14ac:dyDescent="0.2">
      <c r="A99" s="392" t="s">
        <v>278</v>
      </c>
      <c r="B99" s="392" t="s">
        <v>312</v>
      </c>
      <c r="C99" s="390" t="s">
        <v>280</v>
      </c>
      <c r="D99" s="392" t="s">
        <v>280</v>
      </c>
      <c r="E99" s="377">
        <v>13001</v>
      </c>
      <c r="F99" s="392" t="s">
        <v>313</v>
      </c>
      <c r="G99" s="377">
        <v>13201</v>
      </c>
      <c r="H99" s="198">
        <v>51.76</v>
      </c>
    </row>
    <row r="100" spans="1:8" s="5" customFormat="1" ht="12.75" x14ac:dyDescent="0.2">
      <c r="A100" s="392" t="s">
        <v>278</v>
      </c>
      <c r="B100" s="392" t="s">
        <v>312</v>
      </c>
      <c r="C100" s="390" t="s">
        <v>280</v>
      </c>
      <c r="D100" s="392" t="s">
        <v>280</v>
      </c>
      <c r="E100" s="377">
        <v>13001</v>
      </c>
      <c r="F100" s="392" t="s">
        <v>314</v>
      </c>
      <c r="G100" s="377">
        <v>13202</v>
      </c>
      <c r="H100" s="198">
        <v>28.91</v>
      </c>
    </row>
    <row r="101" spans="1:8" s="5" customFormat="1" ht="12.75" x14ac:dyDescent="0.2">
      <c r="A101" s="392" t="s">
        <v>278</v>
      </c>
      <c r="B101" s="392" t="s">
        <v>312</v>
      </c>
      <c r="C101" s="390" t="s">
        <v>280</v>
      </c>
      <c r="D101" s="392" t="s">
        <v>280</v>
      </c>
      <c r="E101" s="377">
        <v>13001</v>
      </c>
      <c r="F101" s="392" t="s">
        <v>315</v>
      </c>
      <c r="G101" s="377">
        <v>13203</v>
      </c>
      <c r="H101" s="198">
        <v>8.3699999999999992</v>
      </c>
    </row>
    <row r="102" spans="1:8" s="5" customFormat="1" ht="12.75" x14ac:dyDescent="0.2">
      <c r="A102" s="392" t="s">
        <v>278</v>
      </c>
      <c r="B102" s="392" t="s">
        <v>316</v>
      </c>
      <c r="C102" s="390" t="s">
        <v>280</v>
      </c>
      <c r="D102" s="392" t="s">
        <v>280</v>
      </c>
      <c r="E102" s="377">
        <v>13001</v>
      </c>
      <c r="F102" s="392" t="s">
        <v>317</v>
      </c>
      <c r="G102" s="377">
        <v>13301</v>
      </c>
      <c r="H102" s="198">
        <v>37.659999999999997</v>
      </c>
    </row>
    <row r="103" spans="1:8" s="5" customFormat="1" ht="12.75" x14ac:dyDescent="0.2">
      <c r="A103" s="392" t="s">
        <v>278</v>
      </c>
      <c r="B103" s="392" t="s">
        <v>316</v>
      </c>
      <c r="C103" s="390" t="s">
        <v>280</v>
      </c>
      <c r="D103" s="392" t="s">
        <v>280</v>
      </c>
      <c r="E103" s="377">
        <v>13001</v>
      </c>
      <c r="F103" s="392" t="s">
        <v>318</v>
      </c>
      <c r="G103" s="377">
        <v>13302</v>
      </c>
      <c r="H103" s="198">
        <v>43.93</v>
      </c>
    </row>
    <row r="104" spans="1:8" s="5" customFormat="1" ht="12.75" x14ac:dyDescent="0.2">
      <c r="A104" s="392" t="s">
        <v>278</v>
      </c>
      <c r="B104" s="392" t="s">
        <v>316</v>
      </c>
      <c r="C104" s="390" t="s">
        <v>280</v>
      </c>
      <c r="D104" s="392" t="s">
        <v>280</v>
      </c>
      <c r="E104" s="377">
        <v>13001</v>
      </c>
      <c r="F104" s="392" t="s">
        <v>319</v>
      </c>
      <c r="G104" s="377">
        <v>13303</v>
      </c>
      <c r="H104" s="198">
        <v>49.05</v>
      </c>
    </row>
    <row r="105" spans="1:8" s="5" customFormat="1" ht="12.75" x14ac:dyDescent="0.2">
      <c r="A105" s="392" t="s">
        <v>278</v>
      </c>
      <c r="B105" s="392" t="s">
        <v>320</v>
      </c>
      <c r="C105" s="390" t="s">
        <v>280</v>
      </c>
      <c r="D105" s="392" t="s">
        <v>280</v>
      </c>
      <c r="E105" s="377">
        <v>13001</v>
      </c>
      <c r="F105" s="392" t="s">
        <v>321</v>
      </c>
      <c r="G105" s="377">
        <v>13401</v>
      </c>
      <c r="H105" s="198">
        <v>31.39</v>
      </c>
    </row>
    <row r="106" spans="1:8" s="5" customFormat="1" ht="12.75" x14ac:dyDescent="0.2">
      <c r="A106" s="392" t="s">
        <v>278</v>
      </c>
      <c r="B106" s="392" t="s">
        <v>320</v>
      </c>
      <c r="C106" s="390" t="s">
        <v>280</v>
      </c>
      <c r="D106" s="392" t="s">
        <v>280</v>
      </c>
      <c r="E106" s="377">
        <v>13001</v>
      </c>
      <c r="F106" s="392" t="s">
        <v>322</v>
      </c>
      <c r="G106" s="377">
        <v>13402</v>
      </c>
      <c r="H106" s="198">
        <v>42.65</v>
      </c>
    </row>
    <row r="107" spans="1:8" s="5" customFormat="1" ht="12.75" x14ac:dyDescent="0.2">
      <c r="A107" s="392" t="s">
        <v>278</v>
      </c>
      <c r="B107" s="392" t="s">
        <v>320</v>
      </c>
      <c r="C107" s="390" t="s">
        <v>280</v>
      </c>
      <c r="D107" s="392" t="s">
        <v>280</v>
      </c>
      <c r="E107" s="377">
        <v>13001</v>
      </c>
      <c r="F107" s="392" t="s">
        <v>323</v>
      </c>
      <c r="G107" s="377">
        <v>13403</v>
      </c>
      <c r="H107" s="198">
        <v>15.66</v>
      </c>
    </row>
    <row r="108" spans="1:8" s="5" customFormat="1" ht="12.75" x14ac:dyDescent="0.2">
      <c r="A108" s="392" t="s">
        <v>278</v>
      </c>
      <c r="B108" s="392" t="s">
        <v>320</v>
      </c>
      <c r="C108" s="390" t="s">
        <v>280</v>
      </c>
      <c r="D108" s="392" t="s">
        <v>280</v>
      </c>
      <c r="E108" s="377">
        <v>13001</v>
      </c>
      <c r="F108" s="392" t="s">
        <v>324</v>
      </c>
      <c r="G108" s="377">
        <v>13404</v>
      </c>
      <c r="H108" s="198">
        <v>57.66</v>
      </c>
    </row>
    <row r="109" spans="1:8" s="5" customFormat="1" ht="12.75" x14ac:dyDescent="0.2">
      <c r="A109" s="392" t="s">
        <v>278</v>
      </c>
      <c r="B109" s="392" t="s">
        <v>325</v>
      </c>
      <c r="C109" s="390" t="s">
        <v>181</v>
      </c>
      <c r="D109" s="392" t="s">
        <v>325</v>
      </c>
      <c r="E109" s="377">
        <v>13501</v>
      </c>
      <c r="F109" s="193" t="s">
        <v>325</v>
      </c>
      <c r="G109" s="377">
        <v>13501</v>
      </c>
      <c r="H109" s="198">
        <v>28.12</v>
      </c>
    </row>
    <row r="110" spans="1:8" s="5" customFormat="1" ht="12.75" x14ac:dyDescent="0.2">
      <c r="A110" s="392" t="s">
        <v>278</v>
      </c>
      <c r="B110" s="392" t="s">
        <v>326</v>
      </c>
      <c r="C110" s="390" t="s">
        <v>280</v>
      </c>
      <c r="D110" s="392" t="s">
        <v>280</v>
      </c>
      <c r="E110" s="377">
        <v>13001</v>
      </c>
      <c r="F110" s="392" t="s">
        <v>326</v>
      </c>
      <c r="G110" s="377">
        <v>13601</v>
      </c>
      <c r="H110" s="198">
        <v>52.79</v>
      </c>
    </row>
    <row r="111" spans="1:8" s="5" customFormat="1" ht="12.75" x14ac:dyDescent="0.2">
      <c r="A111" s="392" t="s">
        <v>278</v>
      </c>
      <c r="B111" s="392" t="s">
        <v>326</v>
      </c>
      <c r="C111" s="390" t="s">
        <v>280</v>
      </c>
      <c r="D111" s="392" t="s">
        <v>280</v>
      </c>
      <c r="E111" s="377">
        <v>13001</v>
      </c>
      <c r="F111" s="392" t="s">
        <v>327</v>
      </c>
      <c r="G111" s="377">
        <v>13602</v>
      </c>
      <c r="H111" s="198">
        <v>35.5</v>
      </c>
    </row>
    <row r="112" spans="1:8" s="5" customFormat="1" ht="12.75" x14ac:dyDescent="0.2">
      <c r="A112" s="392" t="s">
        <v>278</v>
      </c>
      <c r="B112" s="392" t="s">
        <v>326</v>
      </c>
      <c r="C112" s="390" t="s">
        <v>280</v>
      </c>
      <c r="D112" s="392" t="s">
        <v>280</v>
      </c>
      <c r="E112" s="377">
        <v>13001</v>
      </c>
      <c r="F112" s="392" t="s">
        <v>328</v>
      </c>
      <c r="G112" s="377">
        <v>13603</v>
      </c>
      <c r="H112" s="198">
        <v>66.53</v>
      </c>
    </row>
    <row r="113" spans="1:8" s="5" customFormat="1" ht="12.75" x14ac:dyDescent="0.2">
      <c r="A113" s="392" t="s">
        <v>278</v>
      </c>
      <c r="B113" s="392" t="s">
        <v>326</v>
      </c>
      <c r="C113" s="390" t="s">
        <v>280</v>
      </c>
      <c r="D113" s="392" t="s">
        <v>280</v>
      </c>
      <c r="E113" s="377">
        <v>13001</v>
      </c>
      <c r="F113" s="392" t="s">
        <v>329</v>
      </c>
      <c r="G113" s="377">
        <v>13604</v>
      </c>
      <c r="H113" s="198">
        <v>32.25</v>
      </c>
    </row>
    <row r="114" spans="1:8" s="5" customFormat="1" ht="12.75" x14ac:dyDescent="0.2">
      <c r="A114" s="392" t="s">
        <v>278</v>
      </c>
      <c r="B114" s="392" t="s">
        <v>326</v>
      </c>
      <c r="C114" s="390" t="s">
        <v>280</v>
      </c>
      <c r="D114" s="392" t="s">
        <v>280</v>
      </c>
      <c r="E114" s="377">
        <v>13001</v>
      </c>
      <c r="F114" s="392" t="s">
        <v>330</v>
      </c>
      <c r="G114" s="377">
        <v>13605</v>
      </c>
      <c r="H114" s="198">
        <v>42.57</v>
      </c>
    </row>
    <row r="115" spans="1:8" s="5" customFormat="1" ht="12.75" x14ac:dyDescent="0.2">
      <c r="A115" s="392" t="s">
        <v>331</v>
      </c>
      <c r="B115" s="392" t="s">
        <v>332</v>
      </c>
      <c r="C115" s="390" t="s">
        <v>181</v>
      </c>
      <c r="D115" s="392" t="s">
        <v>332</v>
      </c>
      <c r="E115" s="377">
        <v>14101</v>
      </c>
      <c r="F115" s="392" t="s">
        <v>332</v>
      </c>
      <c r="G115" s="377">
        <v>14101</v>
      </c>
      <c r="H115" s="198">
        <v>32.71</v>
      </c>
    </row>
    <row r="116" spans="1:8" s="5" customFormat="1" ht="12.75" x14ac:dyDescent="0.2">
      <c r="A116" s="392" t="s">
        <v>333</v>
      </c>
      <c r="B116" s="392" t="s">
        <v>334</v>
      </c>
      <c r="C116" s="390" t="s">
        <v>181</v>
      </c>
      <c r="D116" s="392" t="s">
        <v>334</v>
      </c>
      <c r="E116" s="377">
        <v>15101</v>
      </c>
      <c r="F116" s="392" t="s">
        <v>334</v>
      </c>
      <c r="G116" s="377">
        <v>15101</v>
      </c>
      <c r="H116" s="198">
        <v>19.68</v>
      </c>
    </row>
    <row r="117" spans="1:8" s="5" customFormat="1" ht="12.75" x14ac:dyDescent="0.2">
      <c r="A117" s="392" t="s">
        <v>335</v>
      </c>
      <c r="B117" s="403" t="s">
        <v>336</v>
      </c>
      <c r="C117" s="390" t="s">
        <v>181</v>
      </c>
      <c r="D117" s="392" t="s">
        <v>337</v>
      </c>
      <c r="E117" s="377">
        <v>16101</v>
      </c>
      <c r="F117" s="392" t="s">
        <v>338</v>
      </c>
      <c r="G117" s="377">
        <v>16101</v>
      </c>
      <c r="H117" s="198">
        <v>58.84</v>
      </c>
    </row>
    <row r="118" spans="1:8" s="5" customFormat="1" ht="12.75" x14ac:dyDescent="0.2">
      <c r="A118" s="392" t="s">
        <v>335</v>
      </c>
      <c r="B118" s="403" t="s">
        <v>336</v>
      </c>
      <c r="C118" s="390" t="s">
        <v>181</v>
      </c>
      <c r="D118" s="392" t="s">
        <v>337</v>
      </c>
      <c r="E118" s="377">
        <v>16101</v>
      </c>
      <c r="F118" s="392" t="s">
        <v>339</v>
      </c>
      <c r="G118" s="377">
        <v>16103</v>
      </c>
      <c r="H118" s="198">
        <v>60.57</v>
      </c>
    </row>
    <row r="119" spans="1:8" s="5" customFormat="1" ht="12.75" x14ac:dyDescent="0.2">
      <c r="A119" s="392" t="s">
        <v>335</v>
      </c>
      <c r="B119" s="403" t="s">
        <v>340</v>
      </c>
      <c r="C119" s="390" t="s">
        <v>181</v>
      </c>
      <c r="D119" s="387" t="s">
        <v>341</v>
      </c>
      <c r="E119" s="377">
        <v>16301</v>
      </c>
      <c r="F119" s="387" t="s">
        <v>341</v>
      </c>
      <c r="G119" s="377">
        <v>16301</v>
      </c>
      <c r="H119" s="198">
        <v>39.130000000000003</v>
      </c>
    </row>
  </sheetData>
  <mergeCells count="1">
    <mergeCell ref="B1:H1"/>
  </mergeCells>
  <hyperlinks>
    <hyperlink ref="J1" location="INDICE!A1" display="INDICE" xr:uid="{00000000-0004-0000-6000-000000000000}"/>
    <hyperlink ref="J2" location="Matriz_Estadisticas!A1" display="ESTADÍSTICAS" xr:uid="{00000000-0004-0000-6000-000001000000}"/>
  </hyperlinks>
  <pageMargins left="0.7" right="0.7" top="0.75" bottom="0.75" header="0.3" footer="0.3"/>
  <pageSetup orientation="portrait" horizontalDpi="4294967293" verticalDpi="4294967293" r:id="rId1"/>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100-000000000000}">
  <dimension ref="A1:C37"/>
  <sheetViews>
    <sheetView workbookViewId="0"/>
  </sheetViews>
  <sheetFormatPr baseColWidth="10" defaultColWidth="11.42578125" defaultRowHeight="15" x14ac:dyDescent="0.25"/>
  <cols>
    <col min="1" max="1" width="44.42578125" style="657" bestFit="1" customWidth="1"/>
    <col min="2" max="2" width="100.7109375" style="34" customWidth="1"/>
    <col min="3" max="3" width="7" style="34" bestFit="1" customWidth="1"/>
    <col min="4" max="16384" width="11.42578125" style="34"/>
  </cols>
  <sheetData>
    <row r="1" spans="1:3" x14ac:dyDescent="0.25">
      <c r="A1" s="679" t="s">
        <v>401</v>
      </c>
      <c r="B1" s="679" t="s">
        <v>402</v>
      </c>
      <c r="C1" s="57" t="s">
        <v>144</v>
      </c>
    </row>
    <row r="2" spans="1:3" s="27" customFormat="1" ht="15" customHeight="1" x14ac:dyDescent="0.2">
      <c r="A2" s="432" t="s">
        <v>8</v>
      </c>
      <c r="B2" s="427" t="s">
        <v>96</v>
      </c>
    </row>
    <row r="3" spans="1:3" s="27" customFormat="1" ht="15" customHeight="1" x14ac:dyDescent="0.2">
      <c r="A3" s="415" t="s">
        <v>6</v>
      </c>
      <c r="B3" s="427" t="s">
        <v>79</v>
      </c>
    </row>
    <row r="4" spans="1:3" s="27" customFormat="1" ht="15" customHeight="1" x14ac:dyDescent="0.2">
      <c r="A4" s="415" t="s">
        <v>370</v>
      </c>
      <c r="B4" s="427" t="s">
        <v>1352</v>
      </c>
    </row>
    <row r="5" spans="1:3" s="27" customFormat="1" ht="15" customHeight="1" x14ac:dyDescent="0.2">
      <c r="A5" s="415" t="s">
        <v>11</v>
      </c>
      <c r="B5" s="427" t="s">
        <v>1353</v>
      </c>
    </row>
    <row r="6" spans="1:3" s="27" customFormat="1" ht="15" customHeight="1" x14ac:dyDescent="0.2">
      <c r="A6" s="415" t="s">
        <v>145</v>
      </c>
      <c r="B6" s="427" t="s">
        <v>451</v>
      </c>
    </row>
    <row r="7" spans="1:3" s="27" customFormat="1" ht="15" customHeight="1" x14ac:dyDescent="0.2">
      <c r="A7" s="415" t="s">
        <v>9</v>
      </c>
      <c r="B7" s="427" t="s">
        <v>1354</v>
      </c>
    </row>
    <row r="8" spans="1:3" s="27" customFormat="1" ht="15" customHeight="1" x14ac:dyDescent="0.2">
      <c r="A8" s="415" t="s">
        <v>371</v>
      </c>
      <c r="B8" s="252">
        <v>2017</v>
      </c>
    </row>
    <row r="9" spans="1:3" s="27" customFormat="1" ht="15" customHeight="1" x14ac:dyDescent="0.2">
      <c r="A9" s="415" t="s">
        <v>372</v>
      </c>
      <c r="B9" s="427" t="s">
        <v>453</v>
      </c>
    </row>
    <row r="10" spans="1:3" s="27" customFormat="1" ht="63.75" x14ac:dyDescent="0.2">
      <c r="A10" s="209" t="s">
        <v>373</v>
      </c>
      <c r="B10" s="318" t="s">
        <v>1355</v>
      </c>
    </row>
    <row r="11" spans="1:3" s="27" customFormat="1" ht="15" customHeight="1" x14ac:dyDescent="0.2">
      <c r="A11" s="415" t="s">
        <v>374</v>
      </c>
      <c r="B11" s="427" t="s">
        <v>455</v>
      </c>
    </row>
    <row r="12" spans="1:3" s="27" customFormat="1" ht="15" customHeight="1" x14ac:dyDescent="0.2">
      <c r="A12" s="415" t="s">
        <v>375</v>
      </c>
      <c r="B12" s="427" t="s">
        <v>527</v>
      </c>
    </row>
    <row r="13" spans="1:3" s="27" customFormat="1" ht="15" customHeight="1" x14ac:dyDescent="0.2">
      <c r="A13" s="415" t="s">
        <v>376</v>
      </c>
      <c r="B13" s="427" t="s">
        <v>1356</v>
      </c>
    </row>
    <row r="14" spans="1:3" s="27" customFormat="1" ht="15" customHeight="1" x14ac:dyDescent="0.2">
      <c r="A14" s="415" t="s">
        <v>146</v>
      </c>
      <c r="B14" s="427" t="s">
        <v>458</v>
      </c>
    </row>
    <row r="15" spans="1:3" s="27" customFormat="1" ht="15" customHeight="1" x14ac:dyDescent="0.2">
      <c r="A15" s="415" t="s">
        <v>377</v>
      </c>
      <c r="B15" s="320">
        <v>43097</v>
      </c>
    </row>
    <row r="16" spans="1:3" s="27" customFormat="1" ht="15" customHeight="1" x14ac:dyDescent="0.2">
      <c r="A16" s="415" t="s">
        <v>378</v>
      </c>
      <c r="B16" s="320">
        <v>43676</v>
      </c>
    </row>
    <row r="17" spans="1:2" s="27" customFormat="1" ht="15" customHeight="1" x14ac:dyDescent="0.2">
      <c r="A17" s="415" t="s">
        <v>379</v>
      </c>
      <c r="B17" s="427" t="s">
        <v>493</v>
      </c>
    </row>
    <row r="18" spans="1:2" s="27" customFormat="1" ht="15" customHeight="1" x14ac:dyDescent="0.2">
      <c r="A18" s="432" t="s">
        <v>380</v>
      </c>
      <c r="B18" s="427" t="s">
        <v>1357</v>
      </c>
    </row>
    <row r="19" spans="1:2" s="27" customFormat="1" ht="15" customHeight="1" x14ac:dyDescent="0.2">
      <c r="A19" s="432" t="s">
        <v>381</v>
      </c>
      <c r="B19" s="427" t="s">
        <v>1001</v>
      </c>
    </row>
    <row r="20" spans="1:2" s="27" customFormat="1" ht="15" customHeight="1" x14ac:dyDescent="0.2">
      <c r="A20" s="432" t="s">
        <v>382</v>
      </c>
      <c r="B20" s="427" t="s">
        <v>462</v>
      </c>
    </row>
    <row r="21" spans="1:2" s="27" customFormat="1" ht="15" customHeight="1" x14ac:dyDescent="0.2">
      <c r="A21" s="432" t="s">
        <v>385</v>
      </c>
      <c r="B21" s="427" t="s">
        <v>1358</v>
      </c>
    </row>
    <row r="22" spans="1:2" s="27" customFormat="1" ht="15" customHeight="1" x14ac:dyDescent="0.2">
      <c r="A22" s="432" t="s">
        <v>386</v>
      </c>
      <c r="B22" s="444" t="s">
        <v>1359</v>
      </c>
    </row>
    <row r="23" spans="1:2" s="27" customFormat="1" ht="15" customHeight="1" x14ac:dyDescent="0.2">
      <c r="A23" s="432" t="s">
        <v>418</v>
      </c>
      <c r="B23" s="629" t="s">
        <v>1360</v>
      </c>
    </row>
    <row r="24" spans="1:2" s="27" customFormat="1" ht="15" customHeight="1" x14ac:dyDescent="0.2">
      <c r="A24" s="432" t="s">
        <v>387</v>
      </c>
      <c r="B24" s="302">
        <v>2017</v>
      </c>
    </row>
    <row r="25" spans="1:2" s="27" customFormat="1" ht="15" customHeight="1" x14ac:dyDescent="0.2">
      <c r="A25" s="432" t="s">
        <v>388</v>
      </c>
      <c r="B25" s="444" t="s">
        <v>1361</v>
      </c>
    </row>
    <row r="26" spans="1:2" s="27" customFormat="1" ht="15" customHeight="1" x14ac:dyDescent="0.2">
      <c r="A26" s="432" t="s">
        <v>389</v>
      </c>
      <c r="B26" s="444" t="s">
        <v>1362</v>
      </c>
    </row>
    <row r="27" spans="1:2" s="27" customFormat="1" ht="15" customHeight="1" x14ac:dyDescent="0.2">
      <c r="A27" s="432" t="s">
        <v>390</v>
      </c>
      <c r="B27" s="444" t="s">
        <v>417</v>
      </c>
    </row>
    <row r="28" spans="1:2" s="27" customFormat="1" ht="15" customHeight="1" x14ac:dyDescent="0.2">
      <c r="A28" s="432" t="s">
        <v>422</v>
      </c>
      <c r="B28" s="629" t="s">
        <v>1363</v>
      </c>
    </row>
    <row r="29" spans="1:2" s="27" customFormat="1" ht="15" customHeight="1" x14ac:dyDescent="0.2">
      <c r="A29" s="432" t="s">
        <v>391</v>
      </c>
      <c r="B29" s="302">
        <v>2017</v>
      </c>
    </row>
    <row r="30" spans="1:2" s="27" customFormat="1" ht="15" customHeight="1" x14ac:dyDescent="0.2">
      <c r="A30" s="432" t="s">
        <v>392</v>
      </c>
      <c r="B30" s="427" t="s">
        <v>1361</v>
      </c>
    </row>
    <row r="31" spans="1:2" s="27" customFormat="1" ht="15" customHeight="1" x14ac:dyDescent="0.2">
      <c r="A31" s="432" t="s">
        <v>393</v>
      </c>
      <c r="B31" s="210"/>
    </row>
    <row r="32" spans="1:2" s="27" customFormat="1" ht="15" customHeight="1" x14ac:dyDescent="0.2">
      <c r="A32" s="432" t="s">
        <v>394</v>
      </c>
      <c r="B32" s="210"/>
    </row>
    <row r="33" spans="1:2" s="27" customFormat="1" ht="15" customHeight="1" x14ac:dyDescent="0.2">
      <c r="A33" s="432" t="s">
        <v>423</v>
      </c>
      <c r="B33" s="210"/>
    </row>
    <row r="34" spans="1:2" s="27" customFormat="1" ht="15" customHeight="1" x14ac:dyDescent="0.2">
      <c r="A34" s="432" t="s">
        <v>395</v>
      </c>
      <c r="B34" s="210"/>
    </row>
    <row r="35" spans="1:2" s="27" customFormat="1" ht="15" customHeight="1" x14ac:dyDescent="0.2">
      <c r="A35" s="432" t="s">
        <v>396</v>
      </c>
      <c r="B35" s="210"/>
    </row>
    <row r="36" spans="1:2" s="27" customFormat="1" ht="15" customHeight="1" x14ac:dyDescent="0.2">
      <c r="A36" s="432" t="s">
        <v>383</v>
      </c>
      <c r="B36" s="210" t="s">
        <v>1364</v>
      </c>
    </row>
    <row r="37" spans="1:2" s="27" customFormat="1" ht="15" customHeight="1" x14ac:dyDescent="0.2">
      <c r="A37" s="432" t="s">
        <v>384</v>
      </c>
      <c r="B37" s="210" t="s">
        <v>468</v>
      </c>
    </row>
  </sheetData>
  <hyperlinks>
    <hyperlink ref="C1" location="INDICE!A1" display="INDICE" xr:uid="{00000000-0004-0000-6100-000000000000}"/>
  </hyperlinks>
  <pageMargins left="0.7" right="0.7" top="0.75" bottom="0.75" header="0.3" footer="0.3"/>
  <pageSetup orientation="portrait" horizontalDpi="4294967293" verticalDpi="4294967293" r:id="rId1"/>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200-000000000000}">
  <dimension ref="A1:N119"/>
  <sheetViews>
    <sheetView zoomScaleNormal="100" workbookViewId="0"/>
  </sheetViews>
  <sheetFormatPr baseColWidth="10" defaultColWidth="11.42578125" defaultRowHeight="15" x14ac:dyDescent="0.25"/>
  <cols>
    <col min="1" max="1" width="20.140625" bestFit="1" customWidth="1"/>
    <col min="2" max="2" width="25.7109375" style="402" bestFit="1" customWidth="1"/>
    <col min="3" max="3" width="18.5703125" style="402" bestFit="1" customWidth="1"/>
    <col min="4" max="4" width="44.85546875" bestFit="1" customWidth="1"/>
    <col min="5" max="5" width="11.5703125" bestFit="1" customWidth="1"/>
    <col min="6" max="6" width="21.7109375" bestFit="1" customWidth="1"/>
    <col min="7" max="7" width="6.7109375" bestFit="1" customWidth="1"/>
    <col min="8" max="8" width="21" bestFit="1" customWidth="1"/>
    <col min="9" max="10" width="33.5703125" bestFit="1" customWidth="1"/>
    <col min="11" max="11" width="12.42578125" bestFit="1" customWidth="1"/>
    <col min="12" max="12" width="54.7109375" customWidth="1"/>
    <col min="13" max="13" width="19.5703125" bestFit="1" customWidth="1"/>
    <col min="14" max="14" width="13.140625" bestFit="1" customWidth="1"/>
  </cols>
  <sheetData>
    <row r="1" spans="1:14" x14ac:dyDescent="0.25">
      <c r="A1" s="124" t="s">
        <v>96</v>
      </c>
      <c r="B1" s="730" t="s">
        <v>172</v>
      </c>
      <c r="C1" s="730"/>
      <c r="D1" s="730"/>
      <c r="E1" s="730"/>
      <c r="F1" s="730"/>
      <c r="G1" s="730"/>
      <c r="H1" s="730"/>
      <c r="I1" s="730"/>
      <c r="J1" s="730"/>
      <c r="K1" s="730"/>
      <c r="L1" s="730"/>
      <c r="M1" s="66" t="s">
        <v>1350</v>
      </c>
      <c r="N1" s="6" t="s">
        <v>144</v>
      </c>
    </row>
    <row r="2" spans="1:14" ht="30" x14ac:dyDescent="0.25">
      <c r="A2" s="649" t="s">
        <v>174</v>
      </c>
      <c r="B2" s="649" t="s">
        <v>175</v>
      </c>
      <c r="C2" s="649" t="s">
        <v>176</v>
      </c>
      <c r="D2" s="649" t="s">
        <v>177</v>
      </c>
      <c r="E2" s="649" t="s">
        <v>178</v>
      </c>
      <c r="F2" s="649" t="s">
        <v>14</v>
      </c>
      <c r="G2" s="649" t="s">
        <v>470</v>
      </c>
      <c r="H2" s="527" t="s">
        <v>1365</v>
      </c>
      <c r="I2" s="527" t="s">
        <v>1366</v>
      </c>
      <c r="J2" s="527" t="s">
        <v>1367</v>
      </c>
      <c r="K2" s="649" t="s">
        <v>1368</v>
      </c>
      <c r="L2" s="649" t="s">
        <v>1369</v>
      </c>
      <c r="M2" s="78">
        <v>100</v>
      </c>
      <c r="N2" s="6" t="s">
        <v>432</v>
      </c>
    </row>
    <row r="3" spans="1:14" s="5" customFormat="1" ht="12.75" x14ac:dyDescent="0.2">
      <c r="A3" s="392" t="s">
        <v>179</v>
      </c>
      <c r="B3" s="392" t="s">
        <v>180</v>
      </c>
      <c r="C3" s="390" t="s">
        <v>181</v>
      </c>
      <c r="D3" s="392" t="s">
        <v>182</v>
      </c>
      <c r="E3" s="377">
        <v>1001</v>
      </c>
      <c r="F3" s="392" t="s">
        <v>180</v>
      </c>
      <c r="G3" s="377">
        <v>1101</v>
      </c>
      <c r="H3" s="528">
        <v>63</v>
      </c>
      <c r="I3" s="290">
        <v>11</v>
      </c>
      <c r="J3" s="290">
        <v>11</v>
      </c>
      <c r="K3" s="290">
        <v>41</v>
      </c>
      <c r="L3" s="529">
        <v>65.069999999999993</v>
      </c>
    </row>
    <row r="4" spans="1:14" s="5" customFormat="1" ht="12.75" x14ac:dyDescent="0.2">
      <c r="A4" s="392" t="s">
        <v>179</v>
      </c>
      <c r="B4" s="392" t="s">
        <v>180</v>
      </c>
      <c r="C4" s="390" t="s">
        <v>181</v>
      </c>
      <c r="D4" s="392" t="s">
        <v>182</v>
      </c>
      <c r="E4" s="377">
        <v>1001</v>
      </c>
      <c r="F4" s="392" t="s">
        <v>183</v>
      </c>
      <c r="G4" s="377">
        <v>1107</v>
      </c>
      <c r="H4" s="528">
        <v>9</v>
      </c>
      <c r="I4" s="290">
        <v>4</v>
      </c>
      <c r="J4" s="290">
        <v>0</v>
      </c>
      <c r="K4" s="290">
        <v>5</v>
      </c>
      <c r="L4" s="529">
        <v>55.55</v>
      </c>
    </row>
    <row r="5" spans="1:14" s="5" customFormat="1" ht="12.75" x14ac:dyDescent="0.2">
      <c r="A5" s="392" t="s">
        <v>184</v>
      </c>
      <c r="B5" s="392" t="s">
        <v>184</v>
      </c>
      <c r="C5" s="390" t="s">
        <v>181</v>
      </c>
      <c r="D5" s="392" t="s">
        <v>184</v>
      </c>
      <c r="E5" s="377">
        <v>2101</v>
      </c>
      <c r="F5" s="392" t="s">
        <v>184</v>
      </c>
      <c r="G5" s="377">
        <v>2101</v>
      </c>
      <c r="H5" s="528">
        <v>78</v>
      </c>
      <c r="I5" s="290">
        <v>13</v>
      </c>
      <c r="J5" s="290">
        <v>9</v>
      </c>
      <c r="K5" s="290">
        <v>56</v>
      </c>
      <c r="L5" s="529">
        <v>71.790000000000006</v>
      </c>
    </row>
    <row r="6" spans="1:14" s="5" customFormat="1" ht="12.75" x14ac:dyDescent="0.2">
      <c r="A6" s="392" t="s">
        <v>184</v>
      </c>
      <c r="B6" s="392" t="s">
        <v>185</v>
      </c>
      <c r="C6" s="390" t="s">
        <v>181</v>
      </c>
      <c r="D6" s="392" t="s">
        <v>186</v>
      </c>
      <c r="E6" s="377">
        <v>2201</v>
      </c>
      <c r="F6" s="392" t="s">
        <v>186</v>
      </c>
      <c r="G6" s="377">
        <v>2201</v>
      </c>
      <c r="H6" s="528">
        <v>20</v>
      </c>
      <c r="I6" s="150" t="s">
        <v>510</v>
      </c>
      <c r="J6" s="150" t="s">
        <v>510</v>
      </c>
      <c r="K6" s="150" t="s">
        <v>510</v>
      </c>
      <c r="L6" s="530" t="s">
        <v>510</v>
      </c>
    </row>
    <row r="7" spans="1:14" s="5" customFormat="1" ht="12.75" x14ac:dyDescent="0.2">
      <c r="A7" s="392" t="s">
        <v>187</v>
      </c>
      <c r="B7" s="392" t="s">
        <v>188</v>
      </c>
      <c r="C7" s="390" t="s">
        <v>181</v>
      </c>
      <c r="D7" s="392" t="s">
        <v>189</v>
      </c>
      <c r="E7" s="377">
        <v>3001</v>
      </c>
      <c r="F7" s="392" t="s">
        <v>188</v>
      </c>
      <c r="G7" s="377">
        <v>3101</v>
      </c>
      <c r="H7" s="528">
        <v>20</v>
      </c>
      <c r="I7" s="290">
        <v>6</v>
      </c>
      <c r="J7" s="290">
        <v>8</v>
      </c>
      <c r="K7" s="290">
        <v>6</v>
      </c>
      <c r="L7" s="529">
        <v>30</v>
      </c>
    </row>
    <row r="8" spans="1:14" s="5" customFormat="1" ht="12.75" x14ac:dyDescent="0.2">
      <c r="A8" s="392" t="s">
        <v>187</v>
      </c>
      <c r="B8" s="392" t="s">
        <v>188</v>
      </c>
      <c r="C8" s="390" t="s">
        <v>181</v>
      </c>
      <c r="D8" s="392" t="s">
        <v>189</v>
      </c>
      <c r="E8" s="377">
        <v>3001</v>
      </c>
      <c r="F8" s="392" t="s">
        <v>190</v>
      </c>
      <c r="G8" s="377">
        <v>3103</v>
      </c>
      <c r="H8" s="528">
        <v>23</v>
      </c>
      <c r="I8" s="150" t="s">
        <v>510</v>
      </c>
      <c r="J8" s="150" t="s">
        <v>510</v>
      </c>
      <c r="K8" s="150" t="s">
        <v>510</v>
      </c>
      <c r="L8" s="530" t="s">
        <v>510</v>
      </c>
    </row>
    <row r="9" spans="1:14" s="5" customFormat="1" ht="12.75" x14ac:dyDescent="0.2">
      <c r="A9" s="392" t="s">
        <v>187</v>
      </c>
      <c r="B9" s="387" t="s">
        <v>191</v>
      </c>
      <c r="C9" s="390" t="s">
        <v>181</v>
      </c>
      <c r="D9" s="387" t="s">
        <v>192</v>
      </c>
      <c r="E9" s="377">
        <v>3301</v>
      </c>
      <c r="F9" s="387" t="s">
        <v>192</v>
      </c>
      <c r="G9" s="377">
        <v>3301</v>
      </c>
      <c r="H9" s="528">
        <v>157</v>
      </c>
      <c r="I9" s="150" t="s">
        <v>510</v>
      </c>
      <c r="J9" s="150" t="s">
        <v>510</v>
      </c>
      <c r="K9" s="150" t="s">
        <v>510</v>
      </c>
      <c r="L9" s="530" t="s">
        <v>510</v>
      </c>
    </row>
    <row r="10" spans="1:14" s="5" customFormat="1" ht="12.75" x14ac:dyDescent="0.2">
      <c r="A10" s="392" t="s">
        <v>193</v>
      </c>
      <c r="B10" s="392" t="s">
        <v>194</v>
      </c>
      <c r="C10" s="390" t="s">
        <v>181</v>
      </c>
      <c r="D10" s="392" t="s">
        <v>195</v>
      </c>
      <c r="E10" s="377">
        <v>4001</v>
      </c>
      <c r="F10" s="392" t="s">
        <v>196</v>
      </c>
      <c r="G10" s="377">
        <v>4101</v>
      </c>
      <c r="H10" s="528">
        <v>31</v>
      </c>
      <c r="I10" s="290">
        <v>5</v>
      </c>
      <c r="J10" s="290">
        <v>9</v>
      </c>
      <c r="K10" s="290">
        <v>17</v>
      </c>
      <c r="L10" s="529">
        <v>54.83</v>
      </c>
    </row>
    <row r="11" spans="1:14" s="5" customFormat="1" ht="12.75" x14ac:dyDescent="0.2">
      <c r="A11" s="392" t="s">
        <v>193</v>
      </c>
      <c r="B11" s="392" t="s">
        <v>194</v>
      </c>
      <c r="C11" s="390" t="s">
        <v>181</v>
      </c>
      <c r="D11" s="392" t="s">
        <v>195</v>
      </c>
      <c r="E11" s="377">
        <v>4001</v>
      </c>
      <c r="F11" s="392" t="s">
        <v>193</v>
      </c>
      <c r="G11" s="377">
        <v>4102</v>
      </c>
      <c r="H11" s="528">
        <v>23</v>
      </c>
      <c r="I11" s="290">
        <v>4</v>
      </c>
      <c r="J11" s="290">
        <v>14</v>
      </c>
      <c r="K11" s="290">
        <v>5</v>
      </c>
      <c r="L11" s="529">
        <v>21.73</v>
      </c>
    </row>
    <row r="12" spans="1:14" s="5" customFormat="1" ht="12.75" x14ac:dyDescent="0.2">
      <c r="A12" s="392" t="s">
        <v>193</v>
      </c>
      <c r="B12" s="392" t="s">
        <v>197</v>
      </c>
      <c r="C12" s="390" t="s">
        <v>181</v>
      </c>
      <c r="D12" s="392" t="s">
        <v>198</v>
      </c>
      <c r="E12" s="377">
        <v>4301</v>
      </c>
      <c r="F12" s="193" t="s">
        <v>198</v>
      </c>
      <c r="G12" s="377">
        <v>4301</v>
      </c>
      <c r="H12" s="528">
        <v>66</v>
      </c>
      <c r="I12" s="150" t="s">
        <v>510</v>
      </c>
      <c r="J12" s="150" t="s">
        <v>510</v>
      </c>
      <c r="K12" s="150" t="s">
        <v>510</v>
      </c>
      <c r="L12" s="530" t="s">
        <v>510</v>
      </c>
    </row>
    <row r="13" spans="1:14" s="5" customFormat="1" ht="12.75" x14ac:dyDescent="0.2">
      <c r="A13" s="392" t="s">
        <v>199</v>
      </c>
      <c r="B13" s="392" t="s">
        <v>199</v>
      </c>
      <c r="C13" s="390" t="s">
        <v>200</v>
      </c>
      <c r="D13" s="392" t="s">
        <v>200</v>
      </c>
      <c r="E13" s="377">
        <v>5001</v>
      </c>
      <c r="F13" s="392" t="s">
        <v>199</v>
      </c>
      <c r="G13" s="377">
        <v>5101</v>
      </c>
      <c r="H13" s="528">
        <v>157</v>
      </c>
      <c r="I13" s="290">
        <v>14</v>
      </c>
      <c r="J13" s="290">
        <v>83</v>
      </c>
      <c r="K13" s="290">
        <v>60</v>
      </c>
      <c r="L13" s="529">
        <v>38.21</v>
      </c>
    </row>
    <row r="14" spans="1:14" s="5" customFormat="1" ht="12.75" x14ac:dyDescent="0.2">
      <c r="A14" s="392" t="s">
        <v>199</v>
      </c>
      <c r="B14" s="392" t="s">
        <v>199</v>
      </c>
      <c r="C14" s="390" t="s">
        <v>200</v>
      </c>
      <c r="D14" s="392" t="s">
        <v>200</v>
      </c>
      <c r="E14" s="377">
        <v>5001</v>
      </c>
      <c r="F14" s="392" t="s">
        <v>201</v>
      </c>
      <c r="G14" s="377">
        <v>5102</v>
      </c>
      <c r="H14" s="528">
        <v>45</v>
      </c>
      <c r="I14" s="150" t="s">
        <v>510</v>
      </c>
      <c r="J14" s="150" t="s">
        <v>510</v>
      </c>
      <c r="K14" s="150" t="s">
        <v>510</v>
      </c>
      <c r="L14" s="530" t="s">
        <v>510</v>
      </c>
    </row>
    <row r="15" spans="1:14" s="5" customFormat="1" ht="12.75" x14ac:dyDescent="0.2">
      <c r="A15" s="392" t="s">
        <v>199</v>
      </c>
      <c r="B15" s="392" t="s">
        <v>199</v>
      </c>
      <c r="C15" s="390" t="s">
        <v>200</v>
      </c>
      <c r="D15" s="392" t="s">
        <v>200</v>
      </c>
      <c r="E15" s="377">
        <v>5001</v>
      </c>
      <c r="F15" s="392" t="s">
        <v>202</v>
      </c>
      <c r="G15" s="377">
        <v>5103</v>
      </c>
      <c r="H15" s="528">
        <v>14</v>
      </c>
      <c r="I15" s="290">
        <v>5</v>
      </c>
      <c r="J15" s="290">
        <v>5</v>
      </c>
      <c r="K15" s="290">
        <v>4</v>
      </c>
      <c r="L15" s="529">
        <v>28.57</v>
      </c>
    </row>
    <row r="16" spans="1:14" s="5" customFormat="1" ht="12.75" x14ac:dyDescent="0.2">
      <c r="A16" s="392" t="s">
        <v>199</v>
      </c>
      <c r="B16" s="392" t="s">
        <v>199</v>
      </c>
      <c r="C16" s="390" t="s">
        <v>200</v>
      </c>
      <c r="D16" s="392" t="s">
        <v>200</v>
      </c>
      <c r="E16" s="377">
        <v>5001</v>
      </c>
      <c r="F16" s="392" t="s">
        <v>203</v>
      </c>
      <c r="G16" s="377">
        <v>5105</v>
      </c>
      <c r="H16" s="528">
        <v>48</v>
      </c>
      <c r="I16" s="150" t="s">
        <v>510</v>
      </c>
      <c r="J16" s="150" t="s">
        <v>510</v>
      </c>
      <c r="K16" s="150" t="s">
        <v>510</v>
      </c>
      <c r="L16" s="530" t="s">
        <v>510</v>
      </c>
    </row>
    <row r="17" spans="1:12" s="5" customFormat="1" ht="12.75" x14ac:dyDescent="0.2">
      <c r="A17" s="392" t="s">
        <v>199</v>
      </c>
      <c r="B17" s="392" t="s">
        <v>199</v>
      </c>
      <c r="C17" s="390" t="s">
        <v>200</v>
      </c>
      <c r="D17" s="392" t="s">
        <v>200</v>
      </c>
      <c r="E17" s="377">
        <v>5001</v>
      </c>
      <c r="F17" s="392" t="s">
        <v>204</v>
      </c>
      <c r="G17" s="377">
        <v>5107</v>
      </c>
      <c r="H17" s="528">
        <v>3</v>
      </c>
      <c r="I17" s="150" t="s">
        <v>510</v>
      </c>
      <c r="J17" s="150" t="s">
        <v>510</v>
      </c>
      <c r="K17" s="150" t="s">
        <v>510</v>
      </c>
      <c r="L17" s="530" t="s">
        <v>510</v>
      </c>
    </row>
    <row r="18" spans="1:12" s="5" customFormat="1" ht="12.75" x14ac:dyDescent="0.2">
      <c r="A18" s="392" t="s">
        <v>199</v>
      </c>
      <c r="B18" s="392" t="s">
        <v>199</v>
      </c>
      <c r="C18" s="390" t="s">
        <v>200</v>
      </c>
      <c r="D18" s="392" t="s">
        <v>200</v>
      </c>
      <c r="E18" s="377">
        <v>5001</v>
      </c>
      <c r="F18" s="392" t="s">
        <v>205</v>
      </c>
      <c r="G18" s="377">
        <v>5109</v>
      </c>
      <c r="H18" s="528">
        <v>122</v>
      </c>
      <c r="I18" s="290">
        <v>28</v>
      </c>
      <c r="J18" s="290">
        <v>37</v>
      </c>
      <c r="K18" s="290">
        <v>57</v>
      </c>
      <c r="L18" s="529">
        <v>46.72</v>
      </c>
    </row>
    <row r="19" spans="1:12" s="5" customFormat="1" ht="12.75" x14ac:dyDescent="0.2">
      <c r="A19" s="392" t="s">
        <v>199</v>
      </c>
      <c r="B19" s="387" t="s">
        <v>206</v>
      </c>
      <c r="C19" s="390" t="s">
        <v>181</v>
      </c>
      <c r="D19" s="387" t="s">
        <v>207</v>
      </c>
      <c r="E19" s="377">
        <v>5301</v>
      </c>
      <c r="F19" s="194" t="s">
        <v>206</v>
      </c>
      <c r="G19" s="377">
        <v>5301</v>
      </c>
      <c r="H19" s="528">
        <v>24</v>
      </c>
      <c r="I19" s="150" t="s">
        <v>510</v>
      </c>
      <c r="J19" s="150" t="s">
        <v>510</v>
      </c>
      <c r="K19" s="150" t="s">
        <v>510</v>
      </c>
      <c r="L19" s="530" t="s">
        <v>510</v>
      </c>
    </row>
    <row r="20" spans="1:12" s="5" customFormat="1" ht="12.75" x14ac:dyDescent="0.2">
      <c r="A20" s="392" t="s">
        <v>199</v>
      </c>
      <c r="B20" s="387" t="s">
        <v>206</v>
      </c>
      <c r="C20" s="390" t="s">
        <v>181</v>
      </c>
      <c r="D20" s="387" t="s">
        <v>207</v>
      </c>
      <c r="E20" s="377">
        <v>5301</v>
      </c>
      <c r="F20" s="194" t="s">
        <v>208</v>
      </c>
      <c r="G20" s="377">
        <v>5304</v>
      </c>
      <c r="H20" s="528">
        <v>16</v>
      </c>
      <c r="I20" s="150" t="s">
        <v>510</v>
      </c>
      <c r="J20" s="150" t="s">
        <v>510</v>
      </c>
      <c r="K20" s="150" t="s">
        <v>510</v>
      </c>
      <c r="L20" s="530" t="s">
        <v>510</v>
      </c>
    </row>
    <row r="21" spans="1:12" s="5" customFormat="1" ht="12.75" x14ac:dyDescent="0.2">
      <c r="A21" s="392" t="s">
        <v>199</v>
      </c>
      <c r="B21" s="387" t="s">
        <v>209</v>
      </c>
      <c r="C21" s="390" t="s">
        <v>181</v>
      </c>
      <c r="D21" s="387" t="s">
        <v>210</v>
      </c>
      <c r="E21" s="377">
        <v>5501</v>
      </c>
      <c r="F21" s="194" t="s">
        <v>209</v>
      </c>
      <c r="G21" s="377">
        <v>5501</v>
      </c>
      <c r="H21" s="528">
        <v>13</v>
      </c>
      <c r="I21" s="150" t="s">
        <v>510</v>
      </c>
      <c r="J21" s="150" t="s">
        <v>510</v>
      </c>
      <c r="K21" s="150" t="s">
        <v>510</v>
      </c>
      <c r="L21" s="530" t="s">
        <v>510</v>
      </c>
    </row>
    <row r="22" spans="1:12" s="5" customFormat="1" ht="12.75" x14ac:dyDescent="0.2">
      <c r="A22" s="392" t="s">
        <v>199</v>
      </c>
      <c r="B22" s="387" t="s">
        <v>209</v>
      </c>
      <c r="C22" s="390" t="s">
        <v>181</v>
      </c>
      <c r="D22" s="387" t="s">
        <v>210</v>
      </c>
      <c r="E22" s="377">
        <v>5501</v>
      </c>
      <c r="F22" s="194" t="s">
        <v>211</v>
      </c>
      <c r="G22" s="377">
        <v>5502</v>
      </c>
      <c r="H22" s="528">
        <v>13</v>
      </c>
      <c r="I22" s="150" t="s">
        <v>510</v>
      </c>
      <c r="J22" s="150" t="s">
        <v>510</v>
      </c>
      <c r="K22" s="150" t="s">
        <v>510</v>
      </c>
      <c r="L22" s="530" t="s">
        <v>510</v>
      </c>
    </row>
    <row r="23" spans="1:12" s="5" customFormat="1" ht="12.75" x14ac:dyDescent="0.2">
      <c r="A23" s="392" t="s">
        <v>199</v>
      </c>
      <c r="B23" s="387" t="s">
        <v>209</v>
      </c>
      <c r="C23" s="390" t="s">
        <v>181</v>
      </c>
      <c r="D23" s="387" t="s">
        <v>210</v>
      </c>
      <c r="E23" s="377">
        <v>5501</v>
      </c>
      <c r="F23" s="194" t="s">
        <v>212</v>
      </c>
      <c r="G23" s="377">
        <v>5503</v>
      </c>
      <c r="H23" s="531">
        <v>48</v>
      </c>
      <c r="I23" s="150" t="s">
        <v>510</v>
      </c>
      <c r="J23" s="150" t="s">
        <v>510</v>
      </c>
      <c r="K23" s="150" t="s">
        <v>510</v>
      </c>
      <c r="L23" s="530" t="s">
        <v>510</v>
      </c>
    </row>
    <row r="24" spans="1:12" s="5" customFormat="1" ht="12.75" x14ac:dyDescent="0.2">
      <c r="A24" s="392" t="s">
        <v>199</v>
      </c>
      <c r="B24" s="387" t="s">
        <v>209</v>
      </c>
      <c r="C24" s="390" t="s">
        <v>181</v>
      </c>
      <c r="D24" s="387" t="s">
        <v>210</v>
      </c>
      <c r="E24" s="377">
        <v>5501</v>
      </c>
      <c r="F24" s="194" t="s">
        <v>213</v>
      </c>
      <c r="G24" s="377">
        <v>5504</v>
      </c>
      <c r="H24" s="531">
        <v>20</v>
      </c>
      <c r="I24" s="150" t="s">
        <v>510</v>
      </c>
      <c r="J24" s="150" t="s">
        <v>510</v>
      </c>
      <c r="K24" s="150" t="s">
        <v>510</v>
      </c>
      <c r="L24" s="530" t="s">
        <v>510</v>
      </c>
    </row>
    <row r="25" spans="1:12" s="5" customFormat="1" ht="12.75" x14ac:dyDescent="0.2">
      <c r="A25" s="392" t="s">
        <v>199</v>
      </c>
      <c r="B25" s="392" t="s">
        <v>214</v>
      </c>
      <c r="C25" s="390" t="s">
        <v>181</v>
      </c>
      <c r="D25" s="392" t="s">
        <v>215</v>
      </c>
      <c r="E25" s="377">
        <v>5601</v>
      </c>
      <c r="F25" s="193" t="s">
        <v>214</v>
      </c>
      <c r="G25" s="377">
        <v>5601</v>
      </c>
      <c r="H25" s="531">
        <v>28</v>
      </c>
      <c r="I25" s="150" t="s">
        <v>510</v>
      </c>
      <c r="J25" s="150" t="s">
        <v>510</v>
      </c>
      <c r="K25" s="150" t="s">
        <v>510</v>
      </c>
      <c r="L25" s="530" t="s">
        <v>510</v>
      </c>
    </row>
    <row r="26" spans="1:12" s="5" customFormat="1" ht="12.75" x14ac:dyDescent="0.2">
      <c r="A26" s="392" t="s">
        <v>199</v>
      </c>
      <c r="B26" s="392" t="s">
        <v>214</v>
      </c>
      <c r="C26" s="390" t="s">
        <v>181</v>
      </c>
      <c r="D26" s="392" t="s">
        <v>215</v>
      </c>
      <c r="E26" s="377">
        <v>5601</v>
      </c>
      <c r="F26" s="193" t="s">
        <v>216</v>
      </c>
      <c r="G26" s="377">
        <v>5603</v>
      </c>
      <c r="H26" s="531">
        <v>12</v>
      </c>
      <c r="I26" s="150" t="s">
        <v>510</v>
      </c>
      <c r="J26" s="150" t="s">
        <v>510</v>
      </c>
      <c r="K26" s="150" t="s">
        <v>510</v>
      </c>
      <c r="L26" s="530" t="s">
        <v>510</v>
      </c>
    </row>
    <row r="27" spans="1:12" s="5" customFormat="1" ht="12.75" x14ac:dyDescent="0.2">
      <c r="A27" s="392" t="s">
        <v>199</v>
      </c>
      <c r="B27" s="392" t="s">
        <v>214</v>
      </c>
      <c r="C27" s="390" t="s">
        <v>181</v>
      </c>
      <c r="D27" s="392" t="s">
        <v>215</v>
      </c>
      <c r="E27" s="377">
        <v>5601</v>
      </c>
      <c r="F27" s="193" t="s">
        <v>217</v>
      </c>
      <c r="G27" s="377">
        <v>5606</v>
      </c>
      <c r="H27" s="531">
        <v>39</v>
      </c>
      <c r="I27" s="150" t="s">
        <v>510</v>
      </c>
      <c r="J27" s="150" t="s">
        <v>510</v>
      </c>
      <c r="K27" s="150" t="s">
        <v>510</v>
      </c>
      <c r="L27" s="530" t="s">
        <v>510</v>
      </c>
    </row>
    <row r="28" spans="1:12" s="5" customFormat="1" ht="12.75" x14ac:dyDescent="0.2">
      <c r="A28" s="392" t="s">
        <v>199</v>
      </c>
      <c r="B28" s="387" t="s">
        <v>218</v>
      </c>
      <c r="C28" s="390" t="s">
        <v>181</v>
      </c>
      <c r="D28" s="387" t="s">
        <v>219</v>
      </c>
      <c r="E28" s="377">
        <v>5701</v>
      </c>
      <c r="F28" s="194" t="s">
        <v>219</v>
      </c>
      <c r="G28" s="377">
        <v>5701</v>
      </c>
      <c r="H28" s="531">
        <v>8</v>
      </c>
      <c r="I28" s="150" t="s">
        <v>510</v>
      </c>
      <c r="J28" s="150" t="s">
        <v>510</v>
      </c>
      <c r="K28" s="150" t="s">
        <v>510</v>
      </c>
      <c r="L28" s="530" t="s">
        <v>510</v>
      </c>
    </row>
    <row r="29" spans="1:12" s="5" customFormat="1" ht="12.75" x14ac:dyDescent="0.2">
      <c r="A29" s="392" t="s">
        <v>199</v>
      </c>
      <c r="B29" s="392" t="s">
        <v>220</v>
      </c>
      <c r="C29" s="390" t="s">
        <v>200</v>
      </c>
      <c r="D29" s="392" t="s">
        <v>200</v>
      </c>
      <c r="E29" s="377">
        <v>5001</v>
      </c>
      <c r="F29" s="392" t="s">
        <v>221</v>
      </c>
      <c r="G29" s="377">
        <v>5801</v>
      </c>
      <c r="H29" s="531">
        <v>66</v>
      </c>
      <c r="I29" s="290">
        <v>9</v>
      </c>
      <c r="J29" s="290">
        <v>20</v>
      </c>
      <c r="K29" s="290">
        <v>37</v>
      </c>
      <c r="L29" s="529">
        <v>56.06</v>
      </c>
    </row>
    <row r="30" spans="1:12" s="5" customFormat="1" ht="12.75" x14ac:dyDescent="0.2">
      <c r="A30" s="392" t="s">
        <v>199</v>
      </c>
      <c r="B30" s="392" t="s">
        <v>220</v>
      </c>
      <c r="C30" s="390" t="s">
        <v>200</v>
      </c>
      <c r="D30" s="392" t="s">
        <v>200</v>
      </c>
      <c r="E30" s="377">
        <v>5001</v>
      </c>
      <c r="F30" s="392" t="s">
        <v>222</v>
      </c>
      <c r="G30" s="377">
        <v>5802</v>
      </c>
      <c r="H30" s="531">
        <v>22</v>
      </c>
      <c r="I30" s="150" t="s">
        <v>510</v>
      </c>
      <c r="J30" s="150" t="s">
        <v>510</v>
      </c>
      <c r="K30" s="150" t="s">
        <v>510</v>
      </c>
      <c r="L30" s="530" t="s">
        <v>510</v>
      </c>
    </row>
    <row r="31" spans="1:12" s="5" customFormat="1" ht="12.75" x14ac:dyDescent="0.2">
      <c r="A31" s="392" t="s">
        <v>199</v>
      </c>
      <c r="B31" s="392" t="s">
        <v>220</v>
      </c>
      <c r="C31" s="390" t="s">
        <v>200</v>
      </c>
      <c r="D31" s="392" t="s">
        <v>200</v>
      </c>
      <c r="E31" s="377">
        <v>5001</v>
      </c>
      <c r="F31" s="392" t="s">
        <v>223</v>
      </c>
      <c r="G31" s="377">
        <v>5803</v>
      </c>
      <c r="H31" s="531">
        <v>50</v>
      </c>
      <c r="I31" s="150" t="s">
        <v>510</v>
      </c>
      <c r="J31" s="150" t="s">
        <v>510</v>
      </c>
      <c r="K31" s="150" t="s">
        <v>510</v>
      </c>
      <c r="L31" s="530" t="s">
        <v>510</v>
      </c>
    </row>
    <row r="32" spans="1:12" s="5" customFormat="1" ht="12.75" x14ac:dyDescent="0.2">
      <c r="A32" s="392" t="s">
        <v>199</v>
      </c>
      <c r="B32" s="392" t="s">
        <v>220</v>
      </c>
      <c r="C32" s="390" t="s">
        <v>200</v>
      </c>
      <c r="D32" s="392" t="s">
        <v>200</v>
      </c>
      <c r="E32" s="377">
        <v>5001</v>
      </c>
      <c r="F32" s="392" t="s">
        <v>224</v>
      </c>
      <c r="G32" s="377">
        <v>5804</v>
      </c>
      <c r="H32" s="531">
        <v>14</v>
      </c>
      <c r="I32" s="290">
        <v>1</v>
      </c>
      <c r="J32" s="290">
        <v>2</v>
      </c>
      <c r="K32" s="290">
        <v>11</v>
      </c>
      <c r="L32" s="529">
        <v>78.569999999999993</v>
      </c>
    </row>
    <row r="33" spans="1:12" s="5" customFormat="1" ht="12.75" x14ac:dyDescent="0.2">
      <c r="A33" s="392" t="s">
        <v>225</v>
      </c>
      <c r="B33" s="392" t="s">
        <v>226</v>
      </c>
      <c r="C33" s="390" t="s">
        <v>181</v>
      </c>
      <c r="D33" s="392" t="s">
        <v>227</v>
      </c>
      <c r="E33" s="377">
        <v>6001</v>
      </c>
      <c r="F33" s="392" t="s">
        <v>228</v>
      </c>
      <c r="G33" s="377">
        <v>6101</v>
      </c>
      <c r="H33" s="531">
        <v>45</v>
      </c>
      <c r="I33" s="290">
        <v>7</v>
      </c>
      <c r="J33" s="290">
        <v>12</v>
      </c>
      <c r="K33" s="290">
        <v>26</v>
      </c>
      <c r="L33" s="529">
        <v>57.77</v>
      </c>
    </row>
    <row r="34" spans="1:12" s="5" customFormat="1" ht="12.75" x14ac:dyDescent="0.2">
      <c r="A34" s="392" t="s">
        <v>225</v>
      </c>
      <c r="B34" s="392" t="s">
        <v>226</v>
      </c>
      <c r="C34" s="390" t="s">
        <v>181</v>
      </c>
      <c r="D34" s="392" t="s">
        <v>227</v>
      </c>
      <c r="E34" s="377">
        <v>6001</v>
      </c>
      <c r="F34" s="392" t="s">
        <v>229</v>
      </c>
      <c r="G34" s="377">
        <v>6108</v>
      </c>
      <c r="H34" s="531">
        <v>8</v>
      </c>
      <c r="I34" s="290">
        <v>4</v>
      </c>
      <c r="J34" s="290">
        <v>2</v>
      </c>
      <c r="K34" s="290">
        <v>2</v>
      </c>
      <c r="L34" s="529">
        <v>25</v>
      </c>
    </row>
    <row r="35" spans="1:12" s="5" customFormat="1" ht="12.75" x14ac:dyDescent="0.2">
      <c r="A35" s="392" t="s">
        <v>225</v>
      </c>
      <c r="B35" s="387" t="s">
        <v>226</v>
      </c>
      <c r="C35" s="390" t="s">
        <v>181</v>
      </c>
      <c r="D35" s="387" t="s">
        <v>230</v>
      </c>
      <c r="E35" s="377">
        <v>6115</v>
      </c>
      <c r="F35" s="387" t="s">
        <v>230</v>
      </c>
      <c r="G35" s="377">
        <v>6115</v>
      </c>
      <c r="H35" s="531">
        <v>40</v>
      </c>
      <c r="I35" s="150" t="s">
        <v>510</v>
      </c>
      <c r="J35" s="150" t="s">
        <v>510</v>
      </c>
      <c r="K35" s="150" t="s">
        <v>510</v>
      </c>
      <c r="L35" s="530" t="s">
        <v>510</v>
      </c>
    </row>
    <row r="36" spans="1:12" s="5" customFormat="1" ht="12.75" x14ac:dyDescent="0.2">
      <c r="A36" s="392" t="s">
        <v>225</v>
      </c>
      <c r="B36" s="387" t="s">
        <v>231</v>
      </c>
      <c r="C36" s="390" t="s">
        <v>181</v>
      </c>
      <c r="D36" s="387" t="s">
        <v>232</v>
      </c>
      <c r="E36" s="377">
        <v>6301</v>
      </c>
      <c r="F36" s="194" t="s">
        <v>232</v>
      </c>
      <c r="G36" s="377">
        <v>6301</v>
      </c>
      <c r="H36" s="531">
        <v>49</v>
      </c>
      <c r="I36" s="150" t="s">
        <v>510</v>
      </c>
      <c r="J36" s="150" t="s">
        <v>510</v>
      </c>
      <c r="K36" s="150" t="s">
        <v>510</v>
      </c>
      <c r="L36" s="530" t="s">
        <v>510</v>
      </c>
    </row>
    <row r="37" spans="1:12" s="5" customFormat="1" ht="12.75" x14ac:dyDescent="0.2">
      <c r="A37" s="392" t="s">
        <v>233</v>
      </c>
      <c r="B37" s="392" t="s">
        <v>234</v>
      </c>
      <c r="C37" s="390" t="s">
        <v>181</v>
      </c>
      <c r="D37" s="392" t="s">
        <v>235</v>
      </c>
      <c r="E37" s="377">
        <v>7001</v>
      </c>
      <c r="F37" s="392" t="s">
        <v>234</v>
      </c>
      <c r="G37" s="377">
        <v>7101</v>
      </c>
      <c r="H37" s="531">
        <v>48</v>
      </c>
      <c r="I37" s="290">
        <v>7</v>
      </c>
      <c r="J37" s="290">
        <v>11</v>
      </c>
      <c r="K37" s="290">
        <v>30</v>
      </c>
      <c r="L37" s="529">
        <v>62.5</v>
      </c>
    </row>
    <row r="38" spans="1:12" s="5" customFormat="1" ht="12.75" x14ac:dyDescent="0.2">
      <c r="A38" s="392" t="s">
        <v>233</v>
      </c>
      <c r="B38" s="387" t="s">
        <v>234</v>
      </c>
      <c r="C38" s="390" t="s">
        <v>181</v>
      </c>
      <c r="D38" s="387" t="s">
        <v>236</v>
      </c>
      <c r="E38" s="377">
        <v>7102</v>
      </c>
      <c r="F38" s="387" t="s">
        <v>236</v>
      </c>
      <c r="G38" s="377">
        <v>7102</v>
      </c>
      <c r="H38" s="531">
        <v>23</v>
      </c>
      <c r="I38" s="150" t="s">
        <v>510</v>
      </c>
      <c r="J38" s="150" t="s">
        <v>510</v>
      </c>
      <c r="K38" s="150" t="s">
        <v>510</v>
      </c>
      <c r="L38" s="530" t="s">
        <v>510</v>
      </c>
    </row>
    <row r="39" spans="1:12" s="5" customFormat="1" ht="12.75" x14ac:dyDescent="0.2">
      <c r="A39" s="392" t="s">
        <v>233</v>
      </c>
      <c r="B39" s="392" t="s">
        <v>234</v>
      </c>
      <c r="C39" s="390" t="s">
        <v>181</v>
      </c>
      <c r="D39" s="392" t="s">
        <v>235</v>
      </c>
      <c r="E39" s="377">
        <v>7001</v>
      </c>
      <c r="F39" s="392" t="s">
        <v>233</v>
      </c>
      <c r="G39" s="377">
        <v>7105</v>
      </c>
      <c r="H39" s="531">
        <v>3</v>
      </c>
      <c r="I39" s="290">
        <v>0</v>
      </c>
      <c r="J39" s="290">
        <v>2</v>
      </c>
      <c r="K39" s="290">
        <v>1</v>
      </c>
      <c r="L39" s="529">
        <v>33.33</v>
      </c>
    </row>
    <row r="40" spans="1:12" s="5" customFormat="1" ht="12.75" x14ac:dyDescent="0.2">
      <c r="A40" s="392" t="s">
        <v>233</v>
      </c>
      <c r="B40" s="392" t="s">
        <v>237</v>
      </c>
      <c r="C40" s="390" t="s">
        <v>181</v>
      </c>
      <c r="D40" s="392" t="s">
        <v>238</v>
      </c>
      <c r="E40" s="377">
        <v>7301</v>
      </c>
      <c r="F40" s="193" t="s">
        <v>237</v>
      </c>
      <c r="G40" s="377">
        <v>7301</v>
      </c>
      <c r="H40" s="531">
        <v>16</v>
      </c>
      <c r="I40" s="150" t="s">
        <v>510</v>
      </c>
      <c r="J40" s="150" t="s">
        <v>510</v>
      </c>
      <c r="K40" s="150" t="s">
        <v>510</v>
      </c>
      <c r="L40" s="530" t="s">
        <v>510</v>
      </c>
    </row>
    <row r="41" spans="1:12" s="5" customFormat="1" ht="12.75" x14ac:dyDescent="0.2">
      <c r="A41" s="392" t="s">
        <v>233</v>
      </c>
      <c r="B41" s="392" t="s">
        <v>237</v>
      </c>
      <c r="C41" s="390" t="s">
        <v>181</v>
      </c>
      <c r="D41" s="392" t="s">
        <v>238</v>
      </c>
      <c r="E41" s="377">
        <v>7301</v>
      </c>
      <c r="F41" s="193" t="s">
        <v>239</v>
      </c>
      <c r="G41" s="377">
        <v>7305</v>
      </c>
      <c r="H41" s="531">
        <v>37</v>
      </c>
      <c r="I41" s="150" t="s">
        <v>510</v>
      </c>
      <c r="J41" s="150" t="s">
        <v>510</v>
      </c>
      <c r="K41" s="150" t="s">
        <v>510</v>
      </c>
      <c r="L41" s="530" t="s">
        <v>510</v>
      </c>
    </row>
    <row r="42" spans="1:12" s="5" customFormat="1" ht="12.75" x14ac:dyDescent="0.2">
      <c r="A42" s="392" t="s">
        <v>233</v>
      </c>
      <c r="B42" s="392" t="s">
        <v>237</v>
      </c>
      <c r="C42" s="390" t="s">
        <v>181</v>
      </c>
      <c r="D42" s="392" t="s">
        <v>238</v>
      </c>
      <c r="E42" s="377">
        <v>7301</v>
      </c>
      <c r="F42" s="193" t="s">
        <v>240</v>
      </c>
      <c r="G42" s="377">
        <v>7306</v>
      </c>
      <c r="H42" s="531">
        <v>17</v>
      </c>
      <c r="I42" s="150" t="s">
        <v>510</v>
      </c>
      <c r="J42" s="150" t="s">
        <v>510</v>
      </c>
      <c r="K42" s="150" t="s">
        <v>510</v>
      </c>
      <c r="L42" s="530" t="s">
        <v>510</v>
      </c>
    </row>
    <row r="43" spans="1:12" s="5" customFormat="1" ht="12.75" x14ac:dyDescent="0.2">
      <c r="A43" s="392" t="s">
        <v>233</v>
      </c>
      <c r="B43" s="387" t="s">
        <v>241</v>
      </c>
      <c r="C43" s="390" t="s">
        <v>181</v>
      </c>
      <c r="D43" s="387" t="s">
        <v>241</v>
      </c>
      <c r="E43" s="377">
        <v>7401</v>
      </c>
      <c r="F43" s="194" t="s">
        <v>241</v>
      </c>
      <c r="G43" s="377">
        <v>7401</v>
      </c>
      <c r="H43" s="531">
        <v>19</v>
      </c>
      <c r="I43" s="150" t="s">
        <v>510</v>
      </c>
      <c r="J43" s="150" t="s">
        <v>510</v>
      </c>
      <c r="K43" s="150" t="s">
        <v>510</v>
      </c>
      <c r="L43" s="530" t="s">
        <v>510</v>
      </c>
    </row>
    <row r="44" spans="1:12" s="5" customFormat="1" ht="12.75" x14ac:dyDescent="0.2">
      <c r="A44" s="392" t="s">
        <v>242</v>
      </c>
      <c r="B44" s="392" t="s">
        <v>243</v>
      </c>
      <c r="C44" s="390" t="s">
        <v>244</v>
      </c>
      <c r="D44" s="392" t="s">
        <v>244</v>
      </c>
      <c r="E44" s="377">
        <v>8001</v>
      </c>
      <c r="F44" s="392" t="s">
        <v>243</v>
      </c>
      <c r="G44" s="377">
        <v>8101</v>
      </c>
      <c r="H44" s="531">
        <v>47</v>
      </c>
      <c r="I44" s="290">
        <v>14</v>
      </c>
      <c r="J44" s="290">
        <v>8</v>
      </c>
      <c r="K44" s="290">
        <v>25</v>
      </c>
      <c r="L44" s="529">
        <v>53.19</v>
      </c>
    </row>
    <row r="45" spans="1:12" s="5" customFormat="1" ht="12.75" x14ac:dyDescent="0.2">
      <c r="A45" s="392" t="s">
        <v>242</v>
      </c>
      <c r="B45" s="392" t="s">
        <v>243</v>
      </c>
      <c r="C45" s="390" t="s">
        <v>244</v>
      </c>
      <c r="D45" s="392" t="s">
        <v>244</v>
      </c>
      <c r="E45" s="377">
        <v>8001</v>
      </c>
      <c r="F45" s="392" t="s">
        <v>245</v>
      </c>
      <c r="G45" s="377">
        <v>8102</v>
      </c>
      <c r="H45" s="531">
        <v>24</v>
      </c>
      <c r="I45" s="290">
        <v>1</v>
      </c>
      <c r="J45" s="290">
        <v>14</v>
      </c>
      <c r="K45" s="290">
        <v>9</v>
      </c>
      <c r="L45" s="529">
        <v>37.5</v>
      </c>
    </row>
    <row r="46" spans="1:12" s="5" customFormat="1" ht="12.75" x14ac:dyDescent="0.2">
      <c r="A46" s="392" t="s">
        <v>242</v>
      </c>
      <c r="B46" s="392" t="s">
        <v>243</v>
      </c>
      <c r="C46" s="390" t="s">
        <v>244</v>
      </c>
      <c r="D46" s="392" t="s">
        <v>244</v>
      </c>
      <c r="E46" s="377">
        <v>8001</v>
      </c>
      <c r="F46" s="392" t="s">
        <v>246</v>
      </c>
      <c r="G46" s="377">
        <v>8103</v>
      </c>
      <c r="H46" s="531">
        <v>16</v>
      </c>
      <c r="I46" s="290">
        <v>4</v>
      </c>
      <c r="J46" s="290">
        <v>4</v>
      </c>
      <c r="K46" s="290">
        <v>8</v>
      </c>
      <c r="L46" s="529">
        <v>50</v>
      </c>
    </row>
    <row r="47" spans="1:12" s="5" customFormat="1" ht="12.75" x14ac:dyDescent="0.2">
      <c r="A47" s="392" t="s">
        <v>242</v>
      </c>
      <c r="B47" s="392" t="s">
        <v>243</v>
      </c>
      <c r="C47" s="390" t="s">
        <v>244</v>
      </c>
      <c r="D47" s="392" t="s">
        <v>244</v>
      </c>
      <c r="E47" s="377">
        <v>8001</v>
      </c>
      <c r="F47" s="392" t="s">
        <v>247</v>
      </c>
      <c r="G47" s="377">
        <v>8105</v>
      </c>
      <c r="H47" s="531">
        <v>15</v>
      </c>
      <c r="I47" s="150" t="s">
        <v>510</v>
      </c>
      <c r="J47" s="150" t="s">
        <v>510</v>
      </c>
      <c r="K47" s="150" t="s">
        <v>510</v>
      </c>
      <c r="L47" s="530" t="s">
        <v>510</v>
      </c>
    </row>
    <row r="48" spans="1:12" s="5" customFormat="1" ht="12.75" x14ac:dyDescent="0.2">
      <c r="A48" s="392" t="s">
        <v>242</v>
      </c>
      <c r="B48" s="392" t="s">
        <v>243</v>
      </c>
      <c r="C48" s="390" t="s">
        <v>244</v>
      </c>
      <c r="D48" s="392" t="s">
        <v>244</v>
      </c>
      <c r="E48" s="377">
        <v>8001</v>
      </c>
      <c r="F48" s="392" t="s">
        <v>248</v>
      </c>
      <c r="G48" s="377">
        <v>8106</v>
      </c>
      <c r="H48" s="531">
        <v>24</v>
      </c>
      <c r="I48" s="150" t="s">
        <v>510</v>
      </c>
      <c r="J48" s="150" t="s">
        <v>510</v>
      </c>
      <c r="K48" s="150" t="s">
        <v>510</v>
      </c>
      <c r="L48" s="530" t="s">
        <v>510</v>
      </c>
    </row>
    <row r="49" spans="1:12" s="5" customFormat="1" ht="12.75" x14ac:dyDescent="0.2">
      <c r="A49" s="392" t="s">
        <v>242</v>
      </c>
      <c r="B49" s="392" t="s">
        <v>243</v>
      </c>
      <c r="C49" s="390" t="s">
        <v>244</v>
      </c>
      <c r="D49" s="392" t="s">
        <v>244</v>
      </c>
      <c r="E49" s="377">
        <v>8001</v>
      </c>
      <c r="F49" s="392" t="s">
        <v>249</v>
      </c>
      <c r="G49" s="377">
        <v>8107</v>
      </c>
      <c r="H49" s="531">
        <v>13</v>
      </c>
      <c r="I49" s="290">
        <v>0</v>
      </c>
      <c r="J49" s="290">
        <v>10</v>
      </c>
      <c r="K49" s="290">
        <v>3</v>
      </c>
      <c r="L49" s="529">
        <v>23.07</v>
      </c>
    </row>
    <row r="50" spans="1:12" s="5" customFormat="1" ht="12.75" x14ac:dyDescent="0.2">
      <c r="A50" s="392" t="s">
        <v>242</v>
      </c>
      <c r="B50" s="392" t="s">
        <v>243</v>
      </c>
      <c r="C50" s="390" t="s">
        <v>244</v>
      </c>
      <c r="D50" s="392" t="s">
        <v>244</v>
      </c>
      <c r="E50" s="377">
        <v>8001</v>
      </c>
      <c r="F50" s="392" t="s">
        <v>250</v>
      </c>
      <c r="G50" s="377">
        <v>8108</v>
      </c>
      <c r="H50" s="531">
        <v>13</v>
      </c>
      <c r="I50" s="290">
        <v>8</v>
      </c>
      <c r="J50" s="290">
        <v>1</v>
      </c>
      <c r="K50" s="290">
        <v>4</v>
      </c>
      <c r="L50" s="529">
        <v>30.76</v>
      </c>
    </row>
    <row r="51" spans="1:12" s="5" customFormat="1" ht="12.75" x14ac:dyDescent="0.2">
      <c r="A51" s="392" t="s">
        <v>242</v>
      </c>
      <c r="B51" s="392" t="s">
        <v>243</v>
      </c>
      <c r="C51" s="390" t="s">
        <v>244</v>
      </c>
      <c r="D51" s="392" t="s">
        <v>244</v>
      </c>
      <c r="E51" s="377">
        <v>8001</v>
      </c>
      <c r="F51" s="392" t="s">
        <v>251</v>
      </c>
      <c r="G51" s="377">
        <v>8109</v>
      </c>
      <c r="H51" s="531">
        <v>37</v>
      </c>
      <c r="I51" s="150" t="s">
        <v>510</v>
      </c>
      <c r="J51" s="150" t="s">
        <v>510</v>
      </c>
      <c r="K51" s="150" t="s">
        <v>510</v>
      </c>
      <c r="L51" s="530" t="s">
        <v>510</v>
      </c>
    </row>
    <row r="52" spans="1:12" s="5" customFormat="1" ht="12.75" x14ac:dyDescent="0.2">
      <c r="A52" s="392" t="s">
        <v>242</v>
      </c>
      <c r="B52" s="392" t="s">
        <v>243</v>
      </c>
      <c r="C52" s="390" t="s">
        <v>244</v>
      </c>
      <c r="D52" s="392" t="s">
        <v>244</v>
      </c>
      <c r="E52" s="377">
        <v>8001</v>
      </c>
      <c r="F52" s="392" t="s">
        <v>252</v>
      </c>
      <c r="G52" s="377">
        <v>8110</v>
      </c>
      <c r="H52" s="531">
        <v>48</v>
      </c>
      <c r="I52" s="290">
        <v>5</v>
      </c>
      <c r="J52" s="290">
        <v>22</v>
      </c>
      <c r="K52" s="290">
        <v>21</v>
      </c>
      <c r="L52" s="529">
        <v>43.75</v>
      </c>
    </row>
    <row r="53" spans="1:12" s="5" customFormat="1" ht="12.75" x14ac:dyDescent="0.2">
      <c r="A53" s="392" t="s">
        <v>242</v>
      </c>
      <c r="B53" s="392" t="s">
        <v>243</v>
      </c>
      <c r="C53" s="390" t="s">
        <v>244</v>
      </c>
      <c r="D53" s="392" t="s">
        <v>244</v>
      </c>
      <c r="E53" s="377">
        <v>8001</v>
      </c>
      <c r="F53" s="392" t="s">
        <v>253</v>
      </c>
      <c r="G53" s="377">
        <v>8111</v>
      </c>
      <c r="H53" s="531">
        <v>31</v>
      </c>
      <c r="I53" s="150" t="s">
        <v>510</v>
      </c>
      <c r="J53" s="150" t="s">
        <v>510</v>
      </c>
      <c r="K53" s="150" t="s">
        <v>510</v>
      </c>
      <c r="L53" s="530" t="s">
        <v>510</v>
      </c>
    </row>
    <row r="54" spans="1:12" s="5" customFormat="1" ht="12.75" x14ac:dyDescent="0.2">
      <c r="A54" s="392" t="s">
        <v>242</v>
      </c>
      <c r="B54" s="392" t="s">
        <v>243</v>
      </c>
      <c r="C54" s="390" t="s">
        <v>244</v>
      </c>
      <c r="D54" s="392" t="s">
        <v>244</v>
      </c>
      <c r="E54" s="377">
        <v>8001</v>
      </c>
      <c r="F54" s="392" t="s">
        <v>254</v>
      </c>
      <c r="G54" s="377">
        <v>8112</v>
      </c>
      <c r="H54" s="531">
        <v>20</v>
      </c>
      <c r="I54" s="290">
        <v>1</v>
      </c>
      <c r="J54" s="290">
        <v>11</v>
      </c>
      <c r="K54" s="290">
        <v>8</v>
      </c>
      <c r="L54" s="529">
        <v>40</v>
      </c>
    </row>
    <row r="55" spans="1:12" s="5" customFormat="1" ht="12.75" x14ac:dyDescent="0.2">
      <c r="A55" s="392" t="s">
        <v>242</v>
      </c>
      <c r="B55" s="392" t="s">
        <v>242</v>
      </c>
      <c r="C55" s="390" t="s">
        <v>181</v>
      </c>
      <c r="D55" s="392" t="s">
        <v>255</v>
      </c>
      <c r="E55" s="377">
        <v>8301</v>
      </c>
      <c r="F55" s="392" t="s">
        <v>256</v>
      </c>
      <c r="G55" s="377">
        <v>8301</v>
      </c>
      <c r="H55" s="531">
        <v>32</v>
      </c>
      <c r="I55" s="150" t="s">
        <v>510</v>
      </c>
      <c r="J55" s="150" t="s">
        <v>510</v>
      </c>
      <c r="K55" s="150" t="s">
        <v>510</v>
      </c>
      <c r="L55" s="530" t="s">
        <v>510</v>
      </c>
    </row>
    <row r="56" spans="1:12" s="5" customFormat="1" ht="12.75" x14ac:dyDescent="0.2">
      <c r="A56" s="392" t="s">
        <v>242</v>
      </c>
      <c r="B56" s="392" t="s">
        <v>242</v>
      </c>
      <c r="C56" s="390" t="s">
        <v>181</v>
      </c>
      <c r="D56" s="392" t="s">
        <v>255</v>
      </c>
      <c r="E56" s="377">
        <v>8301</v>
      </c>
      <c r="F56" s="193" t="s">
        <v>257</v>
      </c>
      <c r="G56" s="377">
        <v>8306</v>
      </c>
      <c r="H56" s="531">
        <v>29</v>
      </c>
      <c r="I56" s="150" t="s">
        <v>510</v>
      </c>
      <c r="J56" s="150" t="s">
        <v>510</v>
      </c>
      <c r="K56" s="150" t="s">
        <v>510</v>
      </c>
      <c r="L56" s="530" t="s">
        <v>510</v>
      </c>
    </row>
    <row r="57" spans="1:12" s="5" customFormat="1" ht="12.75" x14ac:dyDescent="0.2">
      <c r="A57" s="392" t="s">
        <v>258</v>
      </c>
      <c r="B57" s="392" t="s">
        <v>259</v>
      </c>
      <c r="C57" s="390" t="s">
        <v>181</v>
      </c>
      <c r="D57" s="392" t="s">
        <v>260</v>
      </c>
      <c r="E57" s="377">
        <v>9001</v>
      </c>
      <c r="F57" s="392" t="s">
        <v>261</v>
      </c>
      <c r="G57" s="377">
        <v>9101</v>
      </c>
      <c r="H57" s="531">
        <v>39</v>
      </c>
      <c r="I57" s="290">
        <v>7</v>
      </c>
      <c r="J57" s="290">
        <v>11</v>
      </c>
      <c r="K57" s="290">
        <v>21</v>
      </c>
      <c r="L57" s="529">
        <v>53.84</v>
      </c>
    </row>
    <row r="58" spans="1:12" s="5" customFormat="1" ht="12.75" x14ac:dyDescent="0.2">
      <c r="A58" s="392" t="s">
        <v>258</v>
      </c>
      <c r="B58" s="392" t="s">
        <v>259</v>
      </c>
      <c r="C58" s="390" t="s">
        <v>181</v>
      </c>
      <c r="D58" s="392" t="s">
        <v>260</v>
      </c>
      <c r="E58" s="377">
        <v>9001</v>
      </c>
      <c r="F58" s="392" t="s">
        <v>262</v>
      </c>
      <c r="G58" s="377">
        <v>9112</v>
      </c>
      <c r="H58" s="531">
        <v>8</v>
      </c>
      <c r="I58" s="290">
        <v>0</v>
      </c>
      <c r="J58" s="290">
        <v>2</v>
      </c>
      <c r="K58" s="290">
        <v>6</v>
      </c>
      <c r="L58" s="529">
        <v>75</v>
      </c>
    </row>
    <row r="59" spans="1:12" s="5" customFormat="1" ht="12.75" x14ac:dyDescent="0.2">
      <c r="A59" s="392" t="s">
        <v>258</v>
      </c>
      <c r="B59" s="387" t="s">
        <v>259</v>
      </c>
      <c r="C59" s="390" t="s">
        <v>181</v>
      </c>
      <c r="D59" s="387" t="s">
        <v>263</v>
      </c>
      <c r="E59" s="377">
        <v>9120</v>
      </c>
      <c r="F59" s="387" t="s">
        <v>263</v>
      </c>
      <c r="G59" s="377">
        <v>9120</v>
      </c>
      <c r="H59" s="531">
        <v>42</v>
      </c>
      <c r="I59" s="150" t="s">
        <v>510</v>
      </c>
      <c r="J59" s="150" t="s">
        <v>510</v>
      </c>
      <c r="K59" s="150" t="s">
        <v>510</v>
      </c>
      <c r="L59" s="530" t="s">
        <v>510</v>
      </c>
    </row>
    <row r="60" spans="1:12" s="5" customFormat="1" ht="12.75" x14ac:dyDescent="0.2">
      <c r="A60" s="392" t="s">
        <v>258</v>
      </c>
      <c r="B60" s="387" t="s">
        <v>264</v>
      </c>
      <c r="C60" s="390" t="s">
        <v>181</v>
      </c>
      <c r="D60" s="387" t="s">
        <v>265</v>
      </c>
      <c r="E60" s="377">
        <v>9201</v>
      </c>
      <c r="F60" s="387" t="s">
        <v>265</v>
      </c>
      <c r="G60" s="377">
        <v>9201</v>
      </c>
      <c r="H60" s="531">
        <v>31</v>
      </c>
      <c r="I60" s="150" t="s">
        <v>510</v>
      </c>
      <c r="J60" s="150" t="s">
        <v>510</v>
      </c>
      <c r="K60" s="150" t="s">
        <v>510</v>
      </c>
      <c r="L60" s="530" t="s">
        <v>510</v>
      </c>
    </row>
    <row r="61" spans="1:12" s="5" customFormat="1" ht="12.75" x14ac:dyDescent="0.2">
      <c r="A61" s="392" t="s">
        <v>266</v>
      </c>
      <c r="B61" s="392" t="s">
        <v>267</v>
      </c>
      <c r="C61" s="390" t="s">
        <v>181</v>
      </c>
      <c r="D61" s="392" t="s">
        <v>268</v>
      </c>
      <c r="E61" s="377">
        <v>10001</v>
      </c>
      <c r="F61" s="392" t="s">
        <v>269</v>
      </c>
      <c r="G61" s="377">
        <v>10101</v>
      </c>
      <c r="H61" s="531">
        <v>23</v>
      </c>
      <c r="I61" s="290">
        <v>2</v>
      </c>
      <c r="J61" s="290">
        <v>10</v>
      </c>
      <c r="K61" s="290">
        <v>11</v>
      </c>
      <c r="L61" s="529">
        <v>47.82</v>
      </c>
    </row>
    <row r="62" spans="1:12" s="5" customFormat="1" ht="12.75" x14ac:dyDescent="0.2">
      <c r="A62" s="392" t="s">
        <v>266</v>
      </c>
      <c r="B62" s="392" t="s">
        <v>267</v>
      </c>
      <c r="C62" s="390" t="s">
        <v>181</v>
      </c>
      <c r="D62" s="392" t="s">
        <v>268</v>
      </c>
      <c r="E62" s="377">
        <v>10001</v>
      </c>
      <c r="F62" s="392" t="s">
        <v>270</v>
      </c>
      <c r="G62" s="377">
        <v>10109</v>
      </c>
      <c r="H62" s="531">
        <v>23</v>
      </c>
      <c r="I62" s="150" t="s">
        <v>510</v>
      </c>
      <c r="J62" s="150" t="s">
        <v>510</v>
      </c>
      <c r="K62" s="150" t="s">
        <v>510</v>
      </c>
      <c r="L62" s="530" t="s">
        <v>510</v>
      </c>
    </row>
    <row r="63" spans="1:12" s="5" customFormat="1" ht="12.75" x14ac:dyDescent="0.2">
      <c r="A63" s="392" t="s">
        <v>266</v>
      </c>
      <c r="B63" s="387" t="s">
        <v>271</v>
      </c>
      <c r="C63" s="390" t="s">
        <v>181</v>
      </c>
      <c r="D63" s="387" t="s">
        <v>272</v>
      </c>
      <c r="E63" s="377">
        <v>10201</v>
      </c>
      <c r="F63" s="387" t="s">
        <v>272</v>
      </c>
      <c r="G63" s="377">
        <v>10201</v>
      </c>
      <c r="H63" s="531">
        <v>13</v>
      </c>
      <c r="I63" s="150" t="s">
        <v>510</v>
      </c>
      <c r="J63" s="150" t="s">
        <v>510</v>
      </c>
      <c r="K63" s="150" t="s">
        <v>510</v>
      </c>
      <c r="L63" s="530" t="s">
        <v>510</v>
      </c>
    </row>
    <row r="64" spans="1:12" s="5" customFormat="1" ht="12.75" x14ac:dyDescent="0.2">
      <c r="A64" s="392" t="s">
        <v>266</v>
      </c>
      <c r="B64" s="392" t="s">
        <v>273</v>
      </c>
      <c r="C64" s="390" t="s">
        <v>181</v>
      </c>
      <c r="D64" s="392" t="s">
        <v>273</v>
      </c>
      <c r="E64" s="377">
        <v>10301</v>
      </c>
      <c r="F64" s="392" t="s">
        <v>273</v>
      </c>
      <c r="G64" s="377">
        <v>10301</v>
      </c>
      <c r="H64" s="531">
        <v>87</v>
      </c>
      <c r="I64" s="150" t="s">
        <v>510</v>
      </c>
      <c r="J64" s="150" t="s">
        <v>510</v>
      </c>
      <c r="K64" s="150" t="s">
        <v>510</v>
      </c>
      <c r="L64" s="530" t="s">
        <v>510</v>
      </c>
    </row>
    <row r="65" spans="1:12" s="5" customFormat="1" ht="12.75" x14ac:dyDescent="0.2">
      <c r="A65" s="392" t="s">
        <v>274</v>
      </c>
      <c r="B65" s="387" t="s">
        <v>275</v>
      </c>
      <c r="C65" s="390" t="s">
        <v>181</v>
      </c>
      <c r="D65" s="387" t="s">
        <v>275</v>
      </c>
      <c r="E65" s="377">
        <v>11101</v>
      </c>
      <c r="F65" s="387" t="s">
        <v>275</v>
      </c>
      <c r="G65" s="377">
        <v>11101</v>
      </c>
      <c r="H65" s="531">
        <v>22</v>
      </c>
      <c r="I65" s="290">
        <v>4</v>
      </c>
      <c r="J65" s="290">
        <v>4</v>
      </c>
      <c r="K65" s="290">
        <v>14</v>
      </c>
      <c r="L65" s="529">
        <v>63.63</v>
      </c>
    </row>
    <row r="66" spans="1:12" s="5" customFormat="1" ht="12.75" x14ac:dyDescent="0.2">
      <c r="A66" s="392" t="s">
        <v>276</v>
      </c>
      <c r="B66" s="392" t="s">
        <v>276</v>
      </c>
      <c r="C66" s="390" t="s">
        <v>181</v>
      </c>
      <c r="D66" s="392" t="s">
        <v>277</v>
      </c>
      <c r="E66" s="377">
        <v>12101</v>
      </c>
      <c r="F66" s="193" t="s">
        <v>277</v>
      </c>
      <c r="G66" s="377">
        <v>12101</v>
      </c>
      <c r="H66" s="531">
        <v>50</v>
      </c>
      <c r="I66" s="290">
        <v>15</v>
      </c>
      <c r="J66" s="290">
        <v>3</v>
      </c>
      <c r="K66" s="290">
        <v>32</v>
      </c>
      <c r="L66" s="529">
        <v>64</v>
      </c>
    </row>
    <row r="67" spans="1:12" s="5" customFormat="1" ht="12.75" x14ac:dyDescent="0.2">
      <c r="A67" s="392" t="s">
        <v>278</v>
      </c>
      <c r="B67" s="392" t="s">
        <v>279</v>
      </c>
      <c r="C67" s="390" t="s">
        <v>280</v>
      </c>
      <c r="D67" s="392" t="s">
        <v>280</v>
      </c>
      <c r="E67" s="377">
        <v>13001</v>
      </c>
      <c r="F67" s="392" t="s">
        <v>279</v>
      </c>
      <c r="G67" s="377">
        <v>13101</v>
      </c>
      <c r="H67" s="531">
        <v>51</v>
      </c>
      <c r="I67" s="290">
        <v>23</v>
      </c>
      <c r="J67" s="290">
        <v>3</v>
      </c>
      <c r="K67" s="290">
        <v>25</v>
      </c>
      <c r="L67" s="529">
        <v>49.01</v>
      </c>
    </row>
    <row r="68" spans="1:12" s="5" customFormat="1" ht="12.75" x14ac:dyDescent="0.2">
      <c r="A68" s="392" t="s">
        <v>278</v>
      </c>
      <c r="B68" s="392" t="s">
        <v>279</v>
      </c>
      <c r="C68" s="390" t="s">
        <v>280</v>
      </c>
      <c r="D68" s="392" t="s">
        <v>280</v>
      </c>
      <c r="E68" s="377">
        <v>13001</v>
      </c>
      <c r="F68" s="392" t="s">
        <v>281</v>
      </c>
      <c r="G68" s="377">
        <v>13102</v>
      </c>
      <c r="H68" s="531">
        <v>10</v>
      </c>
      <c r="I68" s="290">
        <v>1</v>
      </c>
      <c r="J68" s="290">
        <v>2</v>
      </c>
      <c r="K68" s="290">
        <v>7</v>
      </c>
      <c r="L68" s="529">
        <v>70</v>
      </c>
    </row>
    <row r="69" spans="1:12" s="5" customFormat="1" ht="12.75" x14ac:dyDescent="0.2">
      <c r="A69" s="392" t="s">
        <v>278</v>
      </c>
      <c r="B69" s="392" t="s">
        <v>279</v>
      </c>
      <c r="C69" s="390" t="s">
        <v>280</v>
      </c>
      <c r="D69" s="392" t="s">
        <v>280</v>
      </c>
      <c r="E69" s="377">
        <v>13001</v>
      </c>
      <c r="F69" s="392" t="s">
        <v>282</v>
      </c>
      <c r="G69" s="377">
        <v>13103</v>
      </c>
      <c r="H69" s="531">
        <v>28</v>
      </c>
      <c r="I69" s="290">
        <v>0</v>
      </c>
      <c r="J69" s="290">
        <v>22</v>
      </c>
      <c r="K69" s="290">
        <v>6</v>
      </c>
      <c r="L69" s="529">
        <v>21.42</v>
      </c>
    </row>
    <row r="70" spans="1:12" s="5" customFormat="1" ht="12.75" x14ac:dyDescent="0.2">
      <c r="A70" s="392" t="s">
        <v>278</v>
      </c>
      <c r="B70" s="392" t="s">
        <v>279</v>
      </c>
      <c r="C70" s="390" t="s">
        <v>280</v>
      </c>
      <c r="D70" s="392" t="s">
        <v>280</v>
      </c>
      <c r="E70" s="377">
        <v>13001</v>
      </c>
      <c r="F70" s="392" t="s">
        <v>283</v>
      </c>
      <c r="G70" s="377">
        <v>13104</v>
      </c>
      <c r="H70" s="531">
        <v>40</v>
      </c>
      <c r="I70" s="290">
        <v>0</v>
      </c>
      <c r="J70" s="290">
        <v>11</v>
      </c>
      <c r="K70" s="290">
        <v>29</v>
      </c>
      <c r="L70" s="529">
        <v>72.5</v>
      </c>
    </row>
    <row r="71" spans="1:12" s="5" customFormat="1" ht="12.75" x14ac:dyDescent="0.2">
      <c r="A71" s="392" t="s">
        <v>278</v>
      </c>
      <c r="B71" s="392" t="s">
        <v>279</v>
      </c>
      <c r="C71" s="390" t="s">
        <v>280</v>
      </c>
      <c r="D71" s="392" t="s">
        <v>280</v>
      </c>
      <c r="E71" s="377">
        <v>13001</v>
      </c>
      <c r="F71" s="392" t="s">
        <v>284</v>
      </c>
      <c r="G71" s="377">
        <v>13105</v>
      </c>
      <c r="H71" s="531">
        <v>49</v>
      </c>
      <c r="I71" s="290">
        <v>9</v>
      </c>
      <c r="J71" s="290">
        <v>14</v>
      </c>
      <c r="K71" s="290">
        <v>26</v>
      </c>
      <c r="L71" s="529">
        <v>54.16</v>
      </c>
    </row>
    <row r="72" spans="1:12" s="5" customFormat="1" ht="12.75" x14ac:dyDescent="0.2">
      <c r="A72" s="392" t="s">
        <v>278</v>
      </c>
      <c r="B72" s="392" t="s">
        <v>279</v>
      </c>
      <c r="C72" s="390" t="s">
        <v>280</v>
      </c>
      <c r="D72" s="392" t="s">
        <v>280</v>
      </c>
      <c r="E72" s="377">
        <v>13001</v>
      </c>
      <c r="F72" s="392" t="s">
        <v>285</v>
      </c>
      <c r="G72" s="377">
        <v>13106</v>
      </c>
      <c r="H72" s="531">
        <v>39</v>
      </c>
      <c r="I72" s="290">
        <v>5</v>
      </c>
      <c r="J72" s="290">
        <v>10</v>
      </c>
      <c r="K72" s="290">
        <v>24</v>
      </c>
      <c r="L72" s="529">
        <v>61.53</v>
      </c>
    </row>
    <row r="73" spans="1:12" s="5" customFormat="1" ht="12.75" x14ac:dyDescent="0.2">
      <c r="A73" s="392" t="s">
        <v>278</v>
      </c>
      <c r="B73" s="392" t="s">
        <v>279</v>
      </c>
      <c r="C73" s="390" t="s">
        <v>280</v>
      </c>
      <c r="D73" s="392" t="s">
        <v>280</v>
      </c>
      <c r="E73" s="377">
        <v>13001</v>
      </c>
      <c r="F73" s="392" t="s">
        <v>286</v>
      </c>
      <c r="G73" s="377">
        <v>13107</v>
      </c>
      <c r="H73" s="531">
        <v>23</v>
      </c>
      <c r="I73" s="290">
        <v>11</v>
      </c>
      <c r="J73" s="290">
        <v>9</v>
      </c>
      <c r="K73" s="290">
        <v>3</v>
      </c>
      <c r="L73" s="529">
        <v>13.04</v>
      </c>
    </row>
    <row r="74" spans="1:12" s="5" customFormat="1" ht="12.75" x14ac:dyDescent="0.2">
      <c r="A74" s="392" t="s">
        <v>278</v>
      </c>
      <c r="B74" s="392" t="s">
        <v>279</v>
      </c>
      <c r="C74" s="390" t="s">
        <v>280</v>
      </c>
      <c r="D74" s="392" t="s">
        <v>280</v>
      </c>
      <c r="E74" s="377">
        <v>13001</v>
      </c>
      <c r="F74" s="392" t="s">
        <v>287</v>
      </c>
      <c r="G74" s="377">
        <v>13108</v>
      </c>
      <c r="H74" s="290">
        <v>25</v>
      </c>
      <c r="I74" s="290">
        <v>3</v>
      </c>
      <c r="J74" s="290">
        <v>1</v>
      </c>
      <c r="K74" s="290">
        <v>21</v>
      </c>
      <c r="L74" s="529">
        <v>84</v>
      </c>
    </row>
    <row r="75" spans="1:12" s="5" customFormat="1" ht="12.75" x14ac:dyDescent="0.2">
      <c r="A75" s="392" t="s">
        <v>278</v>
      </c>
      <c r="B75" s="392" t="s">
        <v>279</v>
      </c>
      <c r="C75" s="390" t="s">
        <v>280</v>
      </c>
      <c r="D75" s="392" t="s">
        <v>280</v>
      </c>
      <c r="E75" s="377">
        <v>13001</v>
      </c>
      <c r="F75" s="392" t="s">
        <v>288</v>
      </c>
      <c r="G75" s="377">
        <v>13109</v>
      </c>
      <c r="H75" s="290">
        <v>16</v>
      </c>
      <c r="I75" s="290">
        <v>1</v>
      </c>
      <c r="J75" s="290">
        <v>0</v>
      </c>
      <c r="K75" s="290">
        <v>15</v>
      </c>
      <c r="L75" s="529">
        <v>93.75</v>
      </c>
    </row>
    <row r="76" spans="1:12" s="5" customFormat="1" ht="12.75" x14ac:dyDescent="0.2">
      <c r="A76" s="392" t="s">
        <v>278</v>
      </c>
      <c r="B76" s="392" t="s">
        <v>279</v>
      </c>
      <c r="C76" s="390" t="s">
        <v>280</v>
      </c>
      <c r="D76" s="392" t="s">
        <v>280</v>
      </c>
      <c r="E76" s="377">
        <v>13001</v>
      </c>
      <c r="F76" s="392" t="s">
        <v>289</v>
      </c>
      <c r="G76" s="377">
        <v>13110</v>
      </c>
      <c r="H76" s="290">
        <v>37</v>
      </c>
      <c r="I76" s="290">
        <v>6</v>
      </c>
      <c r="J76" s="290">
        <v>11</v>
      </c>
      <c r="K76" s="290">
        <v>20</v>
      </c>
      <c r="L76" s="529">
        <v>54.05</v>
      </c>
    </row>
    <row r="77" spans="1:12" s="5" customFormat="1" ht="12.75" x14ac:dyDescent="0.2">
      <c r="A77" s="392" t="s">
        <v>278</v>
      </c>
      <c r="B77" s="392" t="s">
        <v>279</v>
      </c>
      <c r="C77" s="390" t="s">
        <v>280</v>
      </c>
      <c r="D77" s="392" t="s">
        <v>280</v>
      </c>
      <c r="E77" s="377">
        <v>13001</v>
      </c>
      <c r="F77" s="392" t="s">
        <v>290</v>
      </c>
      <c r="G77" s="377">
        <v>13111</v>
      </c>
      <c r="H77" s="290">
        <v>17</v>
      </c>
      <c r="I77" s="290">
        <v>0</v>
      </c>
      <c r="J77" s="290">
        <v>8</v>
      </c>
      <c r="K77" s="290">
        <v>9</v>
      </c>
      <c r="L77" s="529">
        <v>52.94</v>
      </c>
    </row>
    <row r="78" spans="1:12" s="5" customFormat="1" ht="12.75" x14ac:dyDescent="0.2">
      <c r="A78" s="392" t="s">
        <v>278</v>
      </c>
      <c r="B78" s="392" t="s">
        <v>279</v>
      </c>
      <c r="C78" s="390" t="s">
        <v>280</v>
      </c>
      <c r="D78" s="392" t="s">
        <v>280</v>
      </c>
      <c r="E78" s="377">
        <v>13001</v>
      </c>
      <c r="F78" s="392" t="s">
        <v>291</v>
      </c>
      <c r="G78" s="377">
        <v>13112</v>
      </c>
      <c r="H78" s="290">
        <v>19</v>
      </c>
      <c r="I78" s="290">
        <v>0</v>
      </c>
      <c r="J78" s="290">
        <v>12</v>
      </c>
      <c r="K78" s="290">
        <v>7</v>
      </c>
      <c r="L78" s="529">
        <v>36.840000000000003</v>
      </c>
    </row>
    <row r="79" spans="1:12" s="5" customFormat="1" ht="12.75" x14ac:dyDescent="0.2">
      <c r="A79" s="392" t="s">
        <v>278</v>
      </c>
      <c r="B79" s="392" t="s">
        <v>279</v>
      </c>
      <c r="C79" s="390" t="s">
        <v>280</v>
      </c>
      <c r="D79" s="392" t="s">
        <v>280</v>
      </c>
      <c r="E79" s="377">
        <v>13001</v>
      </c>
      <c r="F79" s="392" t="s">
        <v>292</v>
      </c>
      <c r="G79" s="377">
        <v>13113</v>
      </c>
      <c r="H79" s="290">
        <v>15</v>
      </c>
      <c r="I79" s="290">
        <v>13</v>
      </c>
      <c r="J79" s="290">
        <v>0</v>
      </c>
      <c r="K79" s="290">
        <v>2</v>
      </c>
      <c r="L79" s="529">
        <v>13.33</v>
      </c>
    </row>
    <row r="80" spans="1:12" s="5" customFormat="1" ht="12.75" x14ac:dyDescent="0.2">
      <c r="A80" s="392" t="s">
        <v>278</v>
      </c>
      <c r="B80" s="392" t="s">
        <v>279</v>
      </c>
      <c r="C80" s="390" t="s">
        <v>280</v>
      </c>
      <c r="D80" s="392" t="s">
        <v>280</v>
      </c>
      <c r="E80" s="377">
        <v>13001</v>
      </c>
      <c r="F80" s="392" t="s">
        <v>293</v>
      </c>
      <c r="G80" s="377">
        <v>13114</v>
      </c>
      <c r="H80" s="290">
        <v>25</v>
      </c>
      <c r="I80" s="290">
        <v>23</v>
      </c>
      <c r="J80" s="290">
        <v>1</v>
      </c>
      <c r="K80" s="290">
        <v>1</v>
      </c>
      <c r="L80" s="529">
        <v>4</v>
      </c>
    </row>
    <row r="81" spans="1:12" s="5" customFormat="1" ht="12.75" x14ac:dyDescent="0.2">
      <c r="A81" s="392" t="s">
        <v>278</v>
      </c>
      <c r="B81" s="392" t="s">
        <v>279</v>
      </c>
      <c r="C81" s="390" t="s">
        <v>280</v>
      </c>
      <c r="D81" s="392" t="s">
        <v>280</v>
      </c>
      <c r="E81" s="377">
        <v>13001</v>
      </c>
      <c r="F81" s="392" t="s">
        <v>294</v>
      </c>
      <c r="G81" s="377">
        <v>13115</v>
      </c>
      <c r="H81" s="290">
        <v>13</v>
      </c>
      <c r="I81" s="290">
        <v>9</v>
      </c>
      <c r="J81" s="290">
        <v>0</v>
      </c>
      <c r="K81" s="290">
        <v>4</v>
      </c>
      <c r="L81" s="529">
        <v>30.76</v>
      </c>
    </row>
    <row r="82" spans="1:12" s="5" customFormat="1" ht="12.75" x14ac:dyDescent="0.2">
      <c r="A82" s="392" t="s">
        <v>278</v>
      </c>
      <c r="B82" s="392" t="s">
        <v>279</v>
      </c>
      <c r="C82" s="390" t="s">
        <v>280</v>
      </c>
      <c r="D82" s="392" t="s">
        <v>280</v>
      </c>
      <c r="E82" s="377">
        <v>13001</v>
      </c>
      <c r="F82" s="392" t="s">
        <v>295</v>
      </c>
      <c r="G82" s="377">
        <v>13116</v>
      </c>
      <c r="H82" s="290">
        <v>15</v>
      </c>
      <c r="I82" s="290">
        <v>0</v>
      </c>
      <c r="J82" s="290">
        <v>9</v>
      </c>
      <c r="K82" s="290">
        <v>6</v>
      </c>
      <c r="L82" s="529">
        <v>40</v>
      </c>
    </row>
    <row r="83" spans="1:12" s="5" customFormat="1" ht="12.75" x14ac:dyDescent="0.2">
      <c r="A83" s="392" t="s">
        <v>278</v>
      </c>
      <c r="B83" s="392" t="s">
        <v>279</v>
      </c>
      <c r="C83" s="390" t="s">
        <v>280</v>
      </c>
      <c r="D83" s="392" t="s">
        <v>280</v>
      </c>
      <c r="E83" s="377">
        <v>13001</v>
      </c>
      <c r="F83" s="392" t="s">
        <v>296</v>
      </c>
      <c r="G83" s="377">
        <v>13117</v>
      </c>
      <c r="H83" s="290">
        <v>24</v>
      </c>
      <c r="I83" s="290">
        <v>0</v>
      </c>
      <c r="J83" s="290">
        <v>13</v>
      </c>
      <c r="K83" s="290">
        <v>11</v>
      </c>
      <c r="L83" s="529">
        <v>45.83</v>
      </c>
    </row>
    <row r="84" spans="1:12" s="5" customFormat="1" ht="12.75" x14ac:dyDescent="0.2">
      <c r="A84" s="392" t="s">
        <v>278</v>
      </c>
      <c r="B84" s="392" t="s">
        <v>279</v>
      </c>
      <c r="C84" s="390" t="s">
        <v>280</v>
      </c>
      <c r="D84" s="392" t="s">
        <v>280</v>
      </c>
      <c r="E84" s="377">
        <v>13001</v>
      </c>
      <c r="F84" s="392" t="s">
        <v>297</v>
      </c>
      <c r="G84" s="377">
        <v>13118</v>
      </c>
      <c r="H84" s="290">
        <v>20</v>
      </c>
      <c r="I84" s="290">
        <v>5</v>
      </c>
      <c r="J84" s="290">
        <v>2</v>
      </c>
      <c r="K84" s="290">
        <v>13</v>
      </c>
      <c r="L84" s="529">
        <v>65</v>
      </c>
    </row>
    <row r="85" spans="1:12" s="5" customFormat="1" ht="12.75" x14ac:dyDescent="0.2">
      <c r="A85" s="392" t="s">
        <v>278</v>
      </c>
      <c r="B85" s="392" t="s">
        <v>279</v>
      </c>
      <c r="C85" s="390" t="s">
        <v>280</v>
      </c>
      <c r="D85" s="392" t="s">
        <v>280</v>
      </c>
      <c r="E85" s="377">
        <v>13001</v>
      </c>
      <c r="F85" s="392" t="s">
        <v>298</v>
      </c>
      <c r="G85" s="377">
        <v>13119</v>
      </c>
      <c r="H85" s="290">
        <v>27</v>
      </c>
      <c r="I85" s="290">
        <v>1</v>
      </c>
      <c r="J85" s="290">
        <v>2</v>
      </c>
      <c r="K85" s="290">
        <v>24</v>
      </c>
      <c r="L85" s="529">
        <v>88.88</v>
      </c>
    </row>
    <row r="86" spans="1:12" s="5" customFormat="1" ht="12.75" x14ac:dyDescent="0.2">
      <c r="A86" s="392" t="s">
        <v>278</v>
      </c>
      <c r="B86" s="392" t="s">
        <v>279</v>
      </c>
      <c r="C86" s="390" t="s">
        <v>280</v>
      </c>
      <c r="D86" s="392" t="s">
        <v>280</v>
      </c>
      <c r="E86" s="377">
        <v>13001</v>
      </c>
      <c r="F86" s="392" t="s">
        <v>299</v>
      </c>
      <c r="G86" s="377">
        <v>13120</v>
      </c>
      <c r="H86" s="290">
        <v>37</v>
      </c>
      <c r="I86" s="290">
        <v>25</v>
      </c>
      <c r="J86" s="290">
        <v>2</v>
      </c>
      <c r="K86" s="290">
        <v>10</v>
      </c>
      <c r="L86" s="529">
        <v>27.02</v>
      </c>
    </row>
    <row r="87" spans="1:12" s="5" customFormat="1" ht="12.75" x14ac:dyDescent="0.2">
      <c r="A87" s="392" t="s">
        <v>278</v>
      </c>
      <c r="B87" s="392" t="s">
        <v>279</v>
      </c>
      <c r="C87" s="390" t="s">
        <v>280</v>
      </c>
      <c r="D87" s="392" t="s">
        <v>280</v>
      </c>
      <c r="E87" s="377">
        <v>13001</v>
      </c>
      <c r="F87" s="392" t="s">
        <v>300</v>
      </c>
      <c r="G87" s="377">
        <v>13121</v>
      </c>
      <c r="H87" s="290">
        <v>27</v>
      </c>
      <c r="I87" s="290">
        <v>0</v>
      </c>
      <c r="J87" s="290">
        <v>13</v>
      </c>
      <c r="K87" s="290">
        <v>14</v>
      </c>
      <c r="L87" s="529">
        <v>51.85</v>
      </c>
    </row>
    <row r="88" spans="1:12" s="5" customFormat="1" ht="12.75" x14ac:dyDescent="0.2">
      <c r="A88" s="392" t="s">
        <v>278</v>
      </c>
      <c r="B88" s="392" t="s">
        <v>279</v>
      </c>
      <c r="C88" s="390" t="s">
        <v>280</v>
      </c>
      <c r="D88" s="392" t="s">
        <v>280</v>
      </c>
      <c r="E88" s="377">
        <v>13001</v>
      </c>
      <c r="F88" s="392" t="s">
        <v>301</v>
      </c>
      <c r="G88" s="377">
        <v>13122</v>
      </c>
      <c r="H88" s="290">
        <v>31</v>
      </c>
      <c r="I88" s="290">
        <v>1</v>
      </c>
      <c r="J88" s="290">
        <v>12</v>
      </c>
      <c r="K88" s="290">
        <v>18</v>
      </c>
      <c r="L88" s="529">
        <v>58.06</v>
      </c>
    </row>
    <row r="89" spans="1:12" s="5" customFormat="1" ht="12.75" x14ac:dyDescent="0.2">
      <c r="A89" s="392" t="s">
        <v>278</v>
      </c>
      <c r="B89" s="392" t="s">
        <v>279</v>
      </c>
      <c r="C89" s="390" t="s">
        <v>280</v>
      </c>
      <c r="D89" s="392" t="s">
        <v>280</v>
      </c>
      <c r="E89" s="377">
        <v>13001</v>
      </c>
      <c r="F89" s="392" t="s">
        <v>302</v>
      </c>
      <c r="G89" s="377">
        <v>13123</v>
      </c>
      <c r="H89" s="290">
        <v>16</v>
      </c>
      <c r="I89" s="290">
        <v>16</v>
      </c>
      <c r="J89" s="290">
        <v>0</v>
      </c>
      <c r="K89" s="290">
        <v>0</v>
      </c>
      <c r="L89" s="529">
        <v>0</v>
      </c>
    </row>
    <row r="90" spans="1:12" s="5" customFormat="1" ht="12.75" x14ac:dyDescent="0.2">
      <c r="A90" s="392" t="s">
        <v>278</v>
      </c>
      <c r="B90" s="392" t="s">
        <v>279</v>
      </c>
      <c r="C90" s="390" t="s">
        <v>280</v>
      </c>
      <c r="D90" s="392" t="s">
        <v>280</v>
      </c>
      <c r="E90" s="377">
        <v>13001</v>
      </c>
      <c r="F90" s="392" t="s">
        <v>303</v>
      </c>
      <c r="G90" s="377">
        <v>13124</v>
      </c>
      <c r="H90" s="290">
        <v>32</v>
      </c>
      <c r="I90" s="290">
        <v>2</v>
      </c>
      <c r="J90" s="290">
        <v>18</v>
      </c>
      <c r="K90" s="290">
        <v>12</v>
      </c>
      <c r="L90" s="529">
        <v>37.5</v>
      </c>
    </row>
    <row r="91" spans="1:12" s="5" customFormat="1" ht="12.75" x14ac:dyDescent="0.2">
      <c r="A91" s="392" t="s">
        <v>278</v>
      </c>
      <c r="B91" s="392" t="s">
        <v>279</v>
      </c>
      <c r="C91" s="390" t="s">
        <v>280</v>
      </c>
      <c r="D91" s="392" t="s">
        <v>280</v>
      </c>
      <c r="E91" s="377">
        <v>13001</v>
      </c>
      <c r="F91" s="392" t="s">
        <v>304</v>
      </c>
      <c r="G91" s="377">
        <v>13125</v>
      </c>
      <c r="H91" s="290">
        <v>29</v>
      </c>
      <c r="I91" s="290">
        <v>10</v>
      </c>
      <c r="J91" s="290">
        <v>4</v>
      </c>
      <c r="K91" s="290">
        <v>15</v>
      </c>
      <c r="L91" s="529">
        <v>51.72</v>
      </c>
    </row>
    <row r="92" spans="1:12" s="5" customFormat="1" ht="12.75" x14ac:dyDescent="0.2">
      <c r="A92" s="392" t="s">
        <v>278</v>
      </c>
      <c r="B92" s="392" t="s">
        <v>279</v>
      </c>
      <c r="C92" s="390" t="s">
        <v>280</v>
      </c>
      <c r="D92" s="392" t="s">
        <v>280</v>
      </c>
      <c r="E92" s="377">
        <v>13001</v>
      </c>
      <c r="F92" s="392" t="s">
        <v>305</v>
      </c>
      <c r="G92" s="377">
        <v>13126</v>
      </c>
      <c r="H92" s="290">
        <v>35</v>
      </c>
      <c r="I92" s="290">
        <v>0</v>
      </c>
      <c r="J92" s="290">
        <v>13</v>
      </c>
      <c r="K92" s="290">
        <v>22</v>
      </c>
      <c r="L92" s="529">
        <v>62.85</v>
      </c>
    </row>
    <row r="93" spans="1:12" s="5" customFormat="1" ht="12.75" x14ac:dyDescent="0.2">
      <c r="A93" s="392" t="s">
        <v>278</v>
      </c>
      <c r="B93" s="392" t="s">
        <v>279</v>
      </c>
      <c r="C93" s="390" t="s">
        <v>280</v>
      </c>
      <c r="D93" s="392" t="s">
        <v>280</v>
      </c>
      <c r="E93" s="377">
        <v>13001</v>
      </c>
      <c r="F93" s="392" t="s">
        <v>306</v>
      </c>
      <c r="G93" s="377">
        <v>13127</v>
      </c>
      <c r="H93" s="290">
        <v>35</v>
      </c>
      <c r="I93" s="290">
        <v>3</v>
      </c>
      <c r="J93" s="290">
        <v>16</v>
      </c>
      <c r="K93" s="290">
        <v>16</v>
      </c>
      <c r="L93" s="529">
        <v>45.71</v>
      </c>
    </row>
    <row r="94" spans="1:12" s="5" customFormat="1" ht="12.75" x14ac:dyDescent="0.2">
      <c r="A94" s="392" t="s">
        <v>278</v>
      </c>
      <c r="B94" s="392" t="s">
        <v>279</v>
      </c>
      <c r="C94" s="390" t="s">
        <v>280</v>
      </c>
      <c r="D94" s="392" t="s">
        <v>280</v>
      </c>
      <c r="E94" s="377">
        <v>13001</v>
      </c>
      <c r="F94" s="392" t="s">
        <v>307</v>
      </c>
      <c r="G94" s="377">
        <v>13128</v>
      </c>
      <c r="H94" s="290">
        <v>42</v>
      </c>
      <c r="I94" s="290">
        <v>0</v>
      </c>
      <c r="J94" s="290">
        <v>18</v>
      </c>
      <c r="K94" s="290">
        <v>24</v>
      </c>
      <c r="L94" s="529">
        <v>57.14</v>
      </c>
    </row>
    <row r="95" spans="1:12" s="5" customFormat="1" ht="12.75" x14ac:dyDescent="0.2">
      <c r="A95" s="392" t="s">
        <v>278</v>
      </c>
      <c r="B95" s="392" t="s">
        <v>279</v>
      </c>
      <c r="C95" s="390" t="s">
        <v>280</v>
      </c>
      <c r="D95" s="392" t="s">
        <v>280</v>
      </c>
      <c r="E95" s="377">
        <v>13001</v>
      </c>
      <c r="F95" s="392" t="s">
        <v>308</v>
      </c>
      <c r="G95" s="377">
        <v>13129</v>
      </c>
      <c r="H95" s="290">
        <v>31</v>
      </c>
      <c r="I95" s="290">
        <v>1</v>
      </c>
      <c r="J95" s="290">
        <v>18</v>
      </c>
      <c r="K95" s="290">
        <v>12</v>
      </c>
      <c r="L95" s="529">
        <v>38.700000000000003</v>
      </c>
    </row>
    <row r="96" spans="1:12" s="5" customFormat="1" ht="12.75" x14ac:dyDescent="0.2">
      <c r="A96" s="392" t="s">
        <v>278</v>
      </c>
      <c r="B96" s="392" t="s">
        <v>279</v>
      </c>
      <c r="C96" s="390" t="s">
        <v>280</v>
      </c>
      <c r="D96" s="392" t="s">
        <v>280</v>
      </c>
      <c r="E96" s="377">
        <v>13001</v>
      </c>
      <c r="F96" s="392" t="s">
        <v>309</v>
      </c>
      <c r="G96" s="377">
        <v>13130</v>
      </c>
      <c r="H96" s="290">
        <v>20</v>
      </c>
      <c r="I96" s="290">
        <v>5</v>
      </c>
      <c r="J96" s="290">
        <v>5</v>
      </c>
      <c r="K96" s="290">
        <v>10</v>
      </c>
      <c r="L96" s="529">
        <v>50</v>
      </c>
    </row>
    <row r="97" spans="1:12" s="5" customFormat="1" ht="12.75" x14ac:dyDescent="0.2">
      <c r="A97" s="392" t="s">
        <v>278</v>
      </c>
      <c r="B97" s="392" t="s">
        <v>279</v>
      </c>
      <c r="C97" s="390" t="s">
        <v>280</v>
      </c>
      <c r="D97" s="392" t="s">
        <v>280</v>
      </c>
      <c r="E97" s="377">
        <v>13001</v>
      </c>
      <c r="F97" s="392" t="s">
        <v>310</v>
      </c>
      <c r="G97" s="377">
        <v>13131</v>
      </c>
      <c r="H97" s="290">
        <v>23</v>
      </c>
      <c r="I97" s="290">
        <v>0</v>
      </c>
      <c r="J97" s="290">
        <v>17</v>
      </c>
      <c r="K97" s="290">
        <v>6</v>
      </c>
      <c r="L97" s="529">
        <v>26.08</v>
      </c>
    </row>
    <row r="98" spans="1:12" s="5" customFormat="1" ht="12.75" x14ac:dyDescent="0.2">
      <c r="A98" s="392" t="s">
        <v>278</v>
      </c>
      <c r="B98" s="392" t="s">
        <v>279</v>
      </c>
      <c r="C98" s="390" t="s">
        <v>280</v>
      </c>
      <c r="D98" s="392" t="s">
        <v>280</v>
      </c>
      <c r="E98" s="377">
        <v>13001</v>
      </c>
      <c r="F98" s="392" t="s">
        <v>311</v>
      </c>
      <c r="G98" s="377">
        <v>13132</v>
      </c>
      <c r="H98" s="290">
        <v>13</v>
      </c>
      <c r="I98" s="290">
        <v>13</v>
      </c>
      <c r="J98" s="290">
        <v>0</v>
      </c>
      <c r="K98" s="290">
        <v>0</v>
      </c>
      <c r="L98" s="529">
        <v>0</v>
      </c>
    </row>
    <row r="99" spans="1:12" s="5" customFormat="1" ht="12.75" x14ac:dyDescent="0.2">
      <c r="A99" s="392" t="s">
        <v>278</v>
      </c>
      <c r="B99" s="392" t="s">
        <v>312</v>
      </c>
      <c r="C99" s="390" t="s">
        <v>280</v>
      </c>
      <c r="D99" s="392" t="s">
        <v>280</v>
      </c>
      <c r="E99" s="377">
        <v>13001</v>
      </c>
      <c r="F99" s="392" t="s">
        <v>313</v>
      </c>
      <c r="G99" s="377">
        <v>13201</v>
      </c>
      <c r="H99" s="290">
        <v>87</v>
      </c>
      <c r="I99" s="290">
        <v>25</v>
      </c>
      <c r="J99" s="290">
        <v>19</v>
      </c>
      <c r="K99" s="290">
        <v>43</v>
      </c>
      <c r="L99" s="529">
        <v>49.42</v>
      </c>
    </row>
    <row r="100" spans="1:12" s="5" customFormat="1" ht="12.75" x14ac:dyDescent="0.2">
      <c r="A100" s="392" t="s">
        <v>278</v>
      </c>
      <c r="B100" s="392" t="s">
        <v>312</v>
      </c>
      <c r="C100" s="390" t="s">
        <v>280</v>
      </c>
      <c r="D100" s="392" t="s">
        <v>280</v>
      </c>
      <c r="E100" s="377">
        <v>13001</v>
      </c>
      <c r="F100" s="392" t="s">
        <v>314</v>
      </c>
      <c r="G100" s="377">
        <v>13202</v>
      </c>
      <c r="H100" s="290">
        <v>5</v>
      </c>
      <c r="I100" s="290">
        <v>0</v>
      </c>
      <c r="J100" s="290">
        <v>1</v>
      </c>
      <c r="K100" s="290">
        <v>4</v>
      </c>
      <c r="L100" s="529">
        <v>80</v>
      </c>
    </row>
    <row r="101" spans="1:12" s="5" customFormat="1" ht="12.75" x14ac:dyDescent="0.2">
      <c r="A101" s="392" t="s">
        <v>278</v>
      </c>
      <c r="B101" s="392" t="s">
        <v>312</v>
      </c>
      <c r="C101" s="390" t="s">
        <v>280</v>
      </c>
      <c r="D101" s="392" t="s">
        <v>280</v>
      </c>
      <c r="E101" s="377">
        <v>13001</v>
      </c>
      <c r="F101" s="392" t="s">
        <v>315</v>
      </c>
      <c r="G101" s="377">
        <v>13203</v>
      </c>
      <c r="H101" s="290">
        <v>6</v>
      </c>
      <c r="I101" s="290">
        <v>0</v>
      </c>
      <c r="J101" s="290">
        <v>2</v>
      </c>
      <c r="K101" s="290">
        <v>4</v>
      </c>
      <c r="L101" s="529">
        <v>66.66</v>
      </c>
    </row>
    <row r="102" spans="1:12" s="5" customFormat="1" ht="12.75" x14ac:dyDescent="0.2">
      <c r="A102" s="392" t="s">
        <v>278</v>
      </c>
      <c r="B102" s="392" t="s">
        <v>316</v>
      </c>
      <c r="C102" s="390" t="s">
        <v>280</v>
      </c>
      <c r="D102" s="392" t="s">
        <v>280</v>
      </c>
      <c r="E102" s="377">
        <v>13001</v>
      </c>
      <c r="F102" s="392" t="s">
        <v>317</v>
      </c>
      <c r="G102" s="377">
        <v>13301</v>
      </c>
      <c r="H102" s="290">
        <v>13</v>
      </c>
      <c r="I102" s="290">
        <v>3</v>
      </c>
      <c r="J102" s="290">
        <v>6</v>
      </c>
      <c r="K102" s="290">
        <v>4</v>
      </c>
      <c r="L102" s="529">
        <v>30.76</v>
      </c>
    </row>
    <row r="103" spans="1:12" s="5" customFormat="1" ht="12.75" x14ac:dyDescent="0.2">
      <c r="A103" s="392" t="s">
        <v>278</v>
      </c>
      <c r="B103" s="392" t="s">
        <v>316</v>
      </c>
      <c r="C103" s="390" t="s">
        <v>280</v>
      </c>
      <c r="D103" s="392" t="s">
        <v>280</v>
      </c>
      <c r="E103" s="377">
        <v>13001</v>
      </c>
      <c r="F103" s="392" t="s">
        <v>318</v>
      </c>
      <c r="G103" s="377">
        <v>13302</v>
      </c>
      <c r="H103" s="290">
        <v>15</v>
      </c>
      <c r="I103" s="290">
        <v>4</v>
      </c>
      <c r="J103" s="290">
        <v>7</v>
      </c>
      <c r="K103" s="290">
        <v>4</v>
      </c>
      <c r="L103" s="529">
        <v>26.66</v>
      </c>
    </row>
    <row r="104" spans="1:12" s="5" customFormat="1" ht="12.75" x14ac:dyDescent="0.2">
      <c r="A104" s="392" t="s">
        <v>278</v>
      </c>
      <c r="B104" s="392" t="s">
        <v>316</v>
      </c>
      <c r="C104" s="390" t="s">
        <v>280</v>
      </c>
      <c r="D104" s="392" t="s">
        <v>280</v>
      </c>
      <c r="E104" s="377">
        <v>13001</v>
      </c>
      <c r="F104" s="392" t="s">
        <v>319</v>
      </c>
      <c r="G104" s="377">
        <v>13303</v>
      </c>
      <c r="H104" s="150" t="s">
        <v>510</v>
      </c>
      <c r="I104" s="150" t="s">
        <v>510</v>
      </c>
      <c r="J104" s="150" t="s">
        <v>510</v>
      </c>
      <c r="K104" s="150" t="s">
        <v>510</v>
      </c>
      <c r="L104" s="530" t="s">
        <v>510</v>
      </c>
    </row>
    <row r="105" spans="1:12" s="5" customFormat="1" ht="12.75" x14ac:dyDescent="0.2">
      <c r="A105" s="392" t="s">
        <v>278</v>
      </c>
      <c r="B105" s="392" t="s">
        <v>320</v>
      </c>
      <c r="C105" s="390" t="s">
        <v>280</v>
      </c>
      <c r="D105" s="392" t="s">
        <v>280</v>
      </c>
      <c r="E105" s="377">
        <v>13001</v>
      </c>
      <c r="F105" s="392" t="s">
        <v>321</v>
      </c>
      <c r="G105" s="377">
        <v>13401</v>
      </c>
      <c r="H105" s="290">
        <v>61</v>
      </c>
      <c r="I105" s="290">
        <v>2</v>
      </c>
      <c r="J105" s="290">
        <v>21</v>
      </c>
      <c r="K105" s="290">
        <v>38</v>
      </c>
      <c r="L105" s="529">
        <v>62.29</v>
      </c>
    </row>
    <row r="106" spans="1:12" s="5" customFormat="1" ht="12.75" x14ac:dyDescent="0.2">
      <c r="A106" s="392" t="s">
        <v>278</v>
      </c>
      <c r="B106" s="392" t="s">
        <v>320</v>
      </c>
      <c r="C106" s="390" t="s">
        <v>280</v>
      </c>
      <c r="D106" s="392" t="s">
        <v>280</v>
      </c>
      <c r="E106" s="377">
        <v>13001</v>
      </c>
      <c r="F106" s="392" t="s">
        <v>322</v>
      </c>
      <c r="G106" s="377">
        <v>13402</v>
      </c>
      <c r="H106" s="150" t="s">
        <v>510</v>
      </c>
      <c r="I106" s="150" t="s">
        <v>510</v>
      </c>
      <c r="J106" s="150" t="s">
        <v>510</v>
      </c>
      <c r="K106" s="150" t="s">
        <v>510</v>
      </c>
      <c r="L106" s="530" t="s">
        <v>510</v>
      </c>
    </row>
    <row r="107" spans="1:12" s="5" customFormat="1" ht="12.75" x14ac:dyDescent="0.2">
      <c r="A107" s="392" t="s">
        <v>278</v>
      </c>
      <c r="B107" s="392" t="s">
        <v>320</v>
      </c>
      <c r="C107" s="390" t="s">
        <v>280</v>
      </c>
      <c r="D107" s="392" t="s">
        <v>280</v>
      </c>
      <c r="E107" s="377">
        <v>13001</v>
      </c>
      <c r="F107" s="392" t="s">
        <v>323</v>
      </c>
      <c r="G107" s="377">
        <v>13403</v>
      </c>
      <c r="H107" s="150" t="s">
        <v>510</v>
      </c>
      <c r="I107" s="150" t="s">
        <v>510</v>
      </c>
      <c r="J107" s="150" t="s">
        <v>510</v>
      </c>
      <c r="K107" s="150" t="s">
        <v>510</v>
      </c>
      <c r="L107" s="530" t="s">
        <v>510</v>
      </c>
    </row>
    <row r="108" spans="1:12" s="5" customFormat="1" ht="12.75" x14ac:dyDescent="0.2">
      <c r="A108" s="392" t="s">
        <v>278</v>
      </c>
      <c r="B108" s="392" t="s">
        <v>320</v>
      </c>
      <c r="C108" s="390" t="s">
        <v>280</v>
      </c>
      <c r="D108" s="392" t="s">
        <v>280</v>
      </c>
      <c r="E108" s="377">
        <v>13001</v>
      </c>
      <c r="F108" s="392" t="s">
        <v>324</v>
      </c>
      <c r="G108" s="377">
        <v>13404</v>
      </c>
      <c r="H108" s="150" t="s">
        <v>510</v>
      </c>
      <c r="I108" s="150" t="s">
        <v>510</v>
      </c>
      <c r="J108" s="150" t="s">
        <v>510</v>
      </c>
      <c r="K108" s="150" t="s">
        <v>510</v>
      </c>
      <c r="L108" s="530" t="s">
        <v>510</v>
      </c>
    </row>
    <row r="109" spans="1:12" s="5" customFormat="1" ht="12.75" x14ac:dyDescent="0.2">
      <c r="A109" s="392" t="s">
        <v>278</v>
      </c>
      <c r="B109" s="392" t="s">
        <v>325</v>
      </c>
      <c r="C109" s="390" t="s">
        <v>181</v>
      </c>
      <c r="D109" s="392" t="s">
        <v>325</v>
      </c>
      <c r="E109" s="377">
        <v>13501</v>
      </c>
      <c r="F109" s="193" t="s">
        <v>325</v>
      </c>
      <c r="G109" s="377">
        <v>13501</v>
      </c>
      <c r="H109" s="150" t="s">
        <v>510</v>
      </c>
      <c r="I109" s="150" t="s">
        <v>510</v>
      </c>
      <c r="J109" s="150" t="s">
        <v>510</v>
      </c>
      <c r="K109" s="150" t="s">
        <v>510</v>
      </c>
      <c r="L109" s="530" t="s">
        <v>510</v>
      </c>
    </row>
    <row r="110" spans="1:12" s="5" customFormat="1" ht="12.75" x14ac:dyDescent="0.2">
      <c r="A110" s="392" t="s">
        <v>278</v>
      </c>
      <c r="B110" s="392" t="s">
        <v>326</v>
      </c>
      <c r="C110" s="390" t="s">
        <v>280</v>
      </c>
      <c r="D110" s="392" t="s">
        <v>280</v>
      </c>
      <c r="E110" s="377">
        <v>13001</v>
      </c>
      <c r="F110" s="392" t="s">
        <v>326</v>
      </c>
      <c r="G110" s="377">
        <v>13601</v>
      </c>
      <c r="H110" s="150" t="s">
        <v>510</v>
      </c>
      <c r="I110" s="150" t="s">
        <v>510</v>
      </c>
      <c r="J110" s="150" t="s">
        <v>510</v>
      </c>
      <c r="K110" s="150" t="s">
        <v>510</v>
      </c>
      <c r="L110" s="530" t="s">
        <v>510</v>
      </c>
    </row>
    <row r="111" spans="1:12" s="5" customFormat="1" ht="12.75" x14ac:dyDescent="0.2">
      <c r="A111" s="392" t="s">
        <v>278</v>
      </c>
      <c r="B111" s="392" t="s">
        <v>326</v>
      </c>
      <c r="C111" s="390" t="s">
        <v>280</v>
      </c>
      <c r="D111" s="392" t="s">
        <v>280</v>
      </c>
      <c r="E111" s="377">
        <v>13001</v>
      </c>
      <c r="F111" s="392" t="s">
        <v>327</v>
      </c>
      <c r="G111" s="377">
        <v>13602</v>
      </c>
      <c r="H111" s="150" t="s">
        <v>510</v>
      </c>
      <c r="I111" s="150" t="s">
        <v>510</v>
      </c>
      <c r="J111" s="150" t="s">
        <v>510</v>
      </c>
      <c r="K111" s="150" t="s">
        <v>510</v>
      </c>
      <c r="L111" s="530" t="s">
        <v>510</v>
      </c>
    </row>
    <row r="112" spans="1:12" s="5" customFormat="1" ht="12.75" x14ac:dyDescent="0.2">
      <c r="A112" s="392" t="s">
        <v>278</v>
      </c>
      <c r="B112" s="392" t="s">
        <v>326</v>
      </c>
      <c r="C112" s="390" t="s">
        <v>280</v>
      </c>
      <c r="D112" s="392" t="s">
        <v>280</v>
      </c>
      <c r="E112" s="377">
        <v>13001</v>
      </c>
      <c r="F112" s="392" t="s">
        <v>328</v>
      </c>
      <c r="G112" s="377">
        <v>13603</v>
      </c>
      <c r="H112" s="150" t="s">
        <v>510</v>
      </c>
      <c r="I112" s="150" t="s">
        <v>510</v>
      </c>
      <c r="J112" s="150" t="s">
        <v>510</v>
      </c>
      <c r="K112" s="150" t="s">
        <v>510</v>
      </c>
      <c r="L112" s="530" t="s">
        <v>510</v>
      </c>
    </row>
    <row r="113" spans="1:12" s="5" customFormat="1" ht="12.75" x14ac:dyDescent="0.2">
      <c r="A113" s="392" t="s">
        <v>278</v>
      </c>
      <c r="B113" s="392" t="s">
        <v>326</v>
      </c>
      <c r="C113" s="390" t="s">
        <v>280</v>
      </c>
      <c r="D113" s="392" t="s">
        <v>280</v>
      </c>
      <c r="E113" s="377">
        <v>13001</v>
      </c>
      <c r="F113" s="392" t="s">
        <v>329</v>
      </c>
      <c r="G113" s="377">
        <v>13604</v>
      </c>
      <c r="H113" s="290">
        <v>6</v>
      </c>
      <c r="I113" s="290">
        <v>0</v>
      </c>
      <c r="J113" s="290">
        <v>3</v>
      </c>
      <c r="K113" s="290">
        <v>3</v>
      </c>
      <c r="L113" s="529">
        <v>50</v>
      </c>
    </row>
    <row r="114" spans="1:12" s="5" customFormat="1" ht="12.75" x14ac:dyDescent="0.2">
      <c r="A114" s="392" t="s">
        <v>278</v>
      </c>
      <c r="B114" s="392" t="s">
        <v>326</v>
      </c>
      <c r="C114" s="390" t="s">
        <v>280</v>
      </c>
      <c r="D114" s="392" t="s">
        <v>280</v>
      </c>
      <c r="E114" s="377">
        <v>13001</v>
      </c>
      <c r="F114" s="392" t="s">
        <v>330</v>
      </c>
      <c r="G114" s="377">
        <v>13605</v>
      </c>
      <c r="H114" s="290">
        <v>13</v>
      </c>
      <c r="I114" s="290">
        <v>1</v>
      </c>
      <c r="J114" s="290">
        <v>1</v>
      </c>
      <c r="K114" s="290">
        <v>11</v>
      </c>
      <c r="L114" s="529">
        <v>84.61</v>
      </c>
    </row>
    <row r="115" spans="1:12" s="5" customFormat="1" ht="12.75" x14ac:dyDescent="0.2">
      <c r="A115" s="392" t="s">
        <v>331</v>
      </c>
      <c r="B115" s="392" t="s">
        <v>332</v>
      </c>
      <c r="C115" s="390" t="s">
        <v>181</v>
      </c>
      <c r="D115" s="392" t="s">
        <v>332</v>
      </c>
      <c r="E115" s="377">
        <v>14101</v>
      </c>
      <c r="F115" s="392" t="s">
        <v>332</v>
      </c>
      <c r="G115" s="377">
        <v>14101</v>
      </c>
      <c r="H115" s="290">
        <v>29</v>
      </c>
      <c r="I115" s="290">
        <v>6</v>
      </c>
      <c r="J115" s="290">
        <v>4</v>
      </c>
      <c r="K115" s="290">
        <v>19</v>
      </c>
      <c r="L115" s="529">
        <v>65.510000000000005</v>
      </c>
    </row>
    <row r="116" spans="1:12" s="5" customFormat="1" ht="12.75" x14ac:dyDescent="0.2">
      <c r="A116" s="392" t="s">
        <v>333</v>
      </c>
      <c r="B116" s="392" t="s">
        <v>334</v>
      </c>
      <c r="C116" s="390" t="s">
        <v>181</v>
      </c>
      <c r="D116" s="392" t="s">
        <v>334</v>
      </c>
      <c r="E116" s="377">
        <v>15101</v>
      </c>
      <c r="F116" s="392" t="s">
        <v>334</v>
      </c>
      <c r="G116" s="377">
        <v>15101</v>
      </c>
      <c r="H116" s="290">
        <v>53</v>
      </c>
      <c r="I116" s="290">
        <v>2</v>
      </c>
      <c r="J116" s="290">
        <v>37</v>
      </c>
      <c r="K116" s="290">
        <v>14</v>
      </c>
      <c r="L116" s="529">
        <v>26.41</v>
      </c>
    </row>
    <row r="117" spans="1:12" s="5" customFormat="1" ht="12.75" x14ac:dyDescent="0.2">
      <c r="A117" s="392" t="s">
        <v>335</v>
      </c>
      <c r="B117" s="403" t="s">
        <v>336</v>
      </c>
      <c r="C117" s="390" t="s">
        <v>181</v>
      </c>
      <c r="D117" s="392" t="s">
        <v>337</v>
      </c>
      <c r="E117" s="377">
        <v>16101</v>
      </c>
      <c r="F117" s="392" t="s">
        <v>338</v>
      </c>
      <c r="G117" s="377">
        <v>16101</v>
      </c>
      <c r="H117" s="290">
        <v>28</v>
      </c>
      <c r="I117" s="290">
        <v>2</v>
      </c>
      <c r="J117" s="290">
        <v>12</v>
      </c>
      <c r="K117" s="290">
        <v>14</v>
      </c>
      <c r="L117" s="529">
        <v>50</v>
      </c>
    </row>
    <row r="118" spans="1:12" s="5" customFormat="1" ht="12.75" x14ac:dyDescent="0.2">
      <c r="A118" s="392" t="s">
        <v>335</v>
      </c>
      <c r="B118" s="403" t="s">
        <v>336</v>
      </c>
      <c r="C118" s="390" t="s">
        <v>181</v>
      </c>
      <c r="D118" s="392" t="s">
        <v>337</v>
      </c>
      <c r="E118" s="377">
        <v>16101</v>
      </c>
      <c r="F118" s="392" t="s">
        <v>339</v>
      </c>
      <c r="G118" s="377">
        <v>16103</v>
      </c>
      <c r="H118" s="290">
        <v>12</v>
      </c>
      <c r="I118" s="290">
        <v>1</v>
      </c>
      <c r="J118" s="290">
        <v>6</v>
      </c>
      <c r="K118" s="290">
        <v>5</v>
      </c>
      <c r="L118" s="529">
        <v>41.66</v>
      </c>
    </row>
    <row r="119" spans="1:12" s="5" customFormat="1" ht="12.75" x14ac:dyDescent="0.2">
      <c r="A119" s="392" t="s">
        <v>335</v>
      </c>
      <c r="B119" s="403" t="s">
        <v>340</v>
      </c>
      <c r="C119" s="390" t="s">
        <v>181</v>
      </c>
      <c r="D119" s="387" t="s">
        <v>341</v>
      </c>
      <c r="E119" s="377">
        <v>16301</v>
      </c>
      <c r="F119" s="387" t="s">
        <v>341</v>
      </c>
      <c r="G119" s="377">
        <v>16301</v>
      </c>
      <c r="H119" s="150" t="s">
        <v>510</v>
      </c>
      <c r="I119" s="150" t="s">
        <v>510</v>
      </c>
      <c r="J119" s="150" t="s">
        <v>510</v>
      </c>
      <c r="K119" s="150" t="s">
        <v>510</v>
      </c>
      <c r="L119" s="530" t="s">
        <v>510</v>
      </c>
    </row>
  </sheetData>
  <mergeCells count="1">
    <mergeCell ref="B1:L1"/>
  </mergeCells>
  <hyperlinks>
    <hyperlink ref="N1" location="INDICE!A1" display="INDICE" xr:uid="{00000000-0004-0000-6200-000000000000}"/>
    <hyperlink ref="N2" location="Matriz_Estadisticas!A1" display="ESTADÍSTICAS" xr:uid="{00000000-0004-0000-6200-000001000000}"/>
  </hyperlinks>
  <pageMargins left="0.7" right="0.7" top="0.75" bottom="0.75" header="0.3" footer="0.3"/>
  <pageSetup orientation="portrait" horizontalDpi="4294967293" vertic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145</vt:i4>
      </vt:variant>
    </vt:vector>
  </HeadingPairs>
  <TitlesOfParts>
    <vt:vector size="145" baseType="lpstr">
      <vt:lpstr>INDICE</vt:lpstr>
      <vt:lpstr>Matriz_Estadisticas</vt:lpstr>
      <vt:lpstr>Matriz_Indicadores</vt:lpstr>
      <vt:lpstr>Matriz_Metadata</vt:lpstr>
      <vt:lpstr>EA_31_M</vt:lpstr>
      <vt:lpstr>EA_31_IC</vt:lpstr>
      <vt:lpstr>IS_31_M</vt:lpstr>
      <vt:lpstr>IS_31_I</vt:lpstr>
      <vt:lpstr>IS_20_M</vt:lpstr>
      <vt:lpstr>IS_20_IC</vt:lpstr>
      <vt:lpstr>IP_33a_M</vt:lpstr>
      <vt:lpstr>IP_33a_IC</vt:lpstr>
      <vt:lpstr>IP_33b_M</vt:lpstr>
      <vt:lpstr>IP_33b_IC</vt:lpstr>
      <vt:lpstr>IP_33c_M</vt:lpstr>
      <vt:lpstr>IP_33c_IC</vt:lpstr>
      <vt:lpstr>EA_23_M</vt:lpstr>
      <vt:lpstr>EA_23_I</vt:lpstr>
      <vt:lpstr>EA_9_M</vt:lpstr>
      <vt:lpstr>EA_9_I</vt:lpstr>
      <vt:lpstr>EA_8_M</vt:lpstr>
      <vt:lpstr>EA_8_IC</vt:lpstr>
      <vt:lpstr>EA_16_M</vt:lpstr>
      <vt:lpstr>EA_16_IC</vt:lpstr>
      <vt:lpstr>BPU_28b_M</vt:lpstr>
      <vt:lpstr>BPU_28b_I</vt:lpstr>
      <vt:lpstr>BPU_28a_M</vt:lpstr>
      <vt:lpstr>BPU_28a_I</vt:lpstr>
      <vt:lpstr>BPU_29_M</vt:lpstr>
      <vt:lpstr>BPU_29_I</vt:lpstr>
      <vt:lpstr>BPU_23_M</vt:lpstr>
      <vt:lpstr>BPU_23_I</vt:lpstr>
      <vt:lpstr>BPU_22_M</vt:lpstr>
      <vt:lpstr>BPU_22_I</vt:lpstr>
      <vt:lpstr>BPU_21_M</vt:lpstr>
      <vt:lpstr>BPU_21_I</vt:lpstr>
      <vt:lpstr>BPU_20_M</vt:lpstr>
      <vt:lpstr>BPU_20_I</vt:lpstr>
      <vt:lpstr>BPU_8_M</vt:lpstr>
      <vt:lpstr>BPU_8_I</vt:lpstr>
      <vt:lpstr>BPU_7_M</vt:lpstr>
      <vt:lpstr>BPU_7_I</vt:lpstr>
      <vt:lpstr>BPU_4_M</vt:lpstr>
      <vt:lpstr>BPU_4_I</vt:lpstr>
      <vt:lpstr>BPU_3_M</vt:lpstr>
      <vt:lpstr>BPU_3_I</vt:lpstr>
      <vt:lpstr>BPU_1_M</vt:lpstr>
      <vt:lpstr>BPU_1_I</vt:lpstr>
      <vt:lpstr>IP_47a_M</vt:lpstr>
      <vt:lpstr>IP_47a_IC</vt:lpstr>
      <vt:lpstr>IP_47_M</vt:lpstr>
      <vt:lpstr>IP_47_IC</vt:lpstr>
      <vt:lpstr>IG_92_M</vt:lpstr>
      <vt:lpstr>IG_92_I</vt:lpstr>
      <vt:lpstr>IG_91_M</vt:lpstr>
      <vt:lpstr>IG_91_I</vt:lpstr>
      <vt:lpstr>IG_90_M</vt:lpstr>
      <vt:lpstr>IG_90_I</vt:lpstr>
      <vt:lpstr>IG_22_M</vt:lpstr>
      <vt:lpstr>IG_22_IC</vt:lpstr>
      <vt:lpstr>IP_48_M</vt:lpstr>
      <vt:lpstr>IP_34_M</vt:lpstr>
      <vt:lpstr>IP_34a_M</vt:lpstr>
      <vt:lpstr>IP_48_34_34a_I</vt:lpstr>
      <vt:lpstr>IP_43_M</vt:lpstr>
      <vt:lpstr>IP_43a_M</vt:lpstr>
      <vt:lpstr>IP_43_43a_I</vt:lpstr>
      <vt:lpstr>IP_6_M</vt:lpstr>
      <vt:lpstr>IP_6_I</vt:lpstr>
      <vt:lpstr>DE_101_M</vt:lpstr>
      <vt:lpstr>DE_101_IC</vt:lpstr>
      <vt:lpstr>DE_100_M</vt:lpstr>
      <vt:lpstr>DE_100_IC</vt:lpstr>
      <vt:lpstr>DE_99_M</vt:lpstr>
      <vt:lpstr>DE_99_IC</vt:lpstr>
      <vt:lpstr>DE_98_M</vt:lpstr>
      <vt:lpstr>DE_98_IC</vt:lpstr>
      <vt:lpstr>DE_18_M</vt:lpstr>
      <vt:lpstr>DE_18_IC</vt:lpstr>
      <vt:lpstr>DE_3_M</vt:lpstr>
      <vt:lpstr>DE_3_I</vt:lpstr>
      <vt:lpstr>IS_5_M</vt:lpstr>
      <vt:lpstr>IS_5_I</vt:lpstr>
      <vt:lpstr>IG_1_M</vt:lpstr>
      <vt:lpstr>IG_1_I</vt:lpstr>
      <vt:lpstr>IG_66_M</vt:lpstr>
      <vt:lpstr>IG_66_I</vt:lpstr>
      <vt:lpstr>EA_48_M</vt:lpstr>
      <vt:lpstr>EA_48_I</vt:lpstr>
      <vt:lpstr>DE_48_M</vt:lpstr>
      <vt:lpstr>DE_48_I</vt:lpstr>
      <vt:lpstr>IS_58_M</vt:lpstr>
      <vt:lpstr>IS_58_I</vt:lpstr>
      <vt:lpstr>IS_91_M</vt:lpstr>
      <vt:lpstr>IS_91_I</vt:lpstr>
      <vt:lpstr>IS_40_M</vt:lpstr>
      <vt:lpstr>IS_40_I</vt:lpstr>
      <vt:lpstr>IS_39_M</vt:lpstr>
      <vt:lpstr>IS_39_I</vt:lpstr>
      <vt:lpstr>IS_39a_M</vt:lpstr>
      <vt:lpstr>IS_39a_I</vt:lpstr>
      <vt:lpstr>IS_36_M</vt:lpstr>
      <vt:lpstr>IS_36_I</vt:lpstr>
      <vt:lpstr>IS_37_M</vt:lpstr>
      <vt:lpstr>IS_37_I</vt:lpstr>
      <vt:lpstr>IS_33_M</vt:lpstr>
      <vt:lpstr>IS_33_I</vt:lpstr>
      <vt:lpstr>IS_34_M</vt:lpstr>
      <vt:lpstr>IS_34_I</vt:lpstr>
      <vt:lpstr>IS_32_M</vt:lpstr>
      <vt:lpstr>IS_32_I</vt:lpstr>
      <vt:lpstr>BPU_24_M</vt:lpstr>
      <vt:lpstr>BPU_24_I</vt:lpstr>
      <vt:lpstr>EA_35_M</vt:lpstr>
      <vt:lpstr>EA_35_I</vt:lpstr>
      <vt:lpstr>EA_34_M</vt:lpstr>
      <vt:lpstr>EA_34_I</vt:lpstr>
      <vt:lpstr>EA_22_M</vt:lpstr>
      <vt:lpstr>EA_22a_M</vt:lpstr>
      <vt:lpstr>EA_22_22a_I</vt:lpstr>
      <vt:lpstr>EA_10_M</vt:lpstr>
      <vt:lpstr>EA_90_M</vt:lpstr>
      <vt:lpstr>EA_10_90_I</vt:lpstr>
      <vt:lpstr>EA_93_M</vt:lpstr>
      <vt:lpstr>EA_93_I</vt:lpstr>
      <vt:lpstr>DE_36_M</vt:lpstr>
      <vt:lpstr>DE_36_IC</vt:lpstr>
      <vt:lpstr>DE_31_M</vt:lpstr>
      <vt:lpstr>DE_31_I</vt:lpstr>
      <vt:lpstr>DE_28_M</vt:lpstr>
      <vt:lpstr>DE_28_I</vt:lpstr>
      <vt:lpstr>DE_25_M</vt:lpstr>
      <vt:lpstr>DE_25_I</vt:lpstr>
      <vt:lpstr>DE_16_M</vt:lpstr>
      <vt:lpstr>DE_29_M</vt:lpstr>
      <vt:lpstr>DE_33_M</vt:lpstr>
      <vt:lpstr>DE_102_M</vt:lpstr>
      <vt:lpstr>DE_105_M</vt:lpstr>
      <vt:lpstr>DE_102_105_16_29_33_I</vt:lpstr>
      <vt:lpstr>BPU_26_M</vt:lpstr>
      <vt:lpstr>BPU_26x_M</vt:lpstr>
      <vt:lpstr>BPU_26b_M</vt:lpstr>
      <vt:lpstr>BPU_26_26x_26b_I</vt:lpstr>
      <vt:lpstr>BPU_25_M</vt:lpstr>
      <vt:lpstr>BPU_25_I</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2006-09-16T00:00:00Z</dcterms:created>
  <dcterms:modified xsi:type="dcterms:W3CDTF">2020-09-28T19:07:58Z</dcterms:modified>
  <cp:category/>
  <cp:contentStatus/>
</cp:coreProperties>
</file>