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nis\Desktop\"/>
    </mc:Choice>
  </mc:AlternateContent>
  <bookViews>
    <workbookView xWindow="0" yWindow="0" windowWidth="19200" windowHeight="10995"/>
  </bookViews>
  <sheets>
    <sheet name="Sheet1" sheetId="1" r:id="rId1"/>
    <sheet name="Product LIst with Price" sheetId="2" r:id="rId2"/>
    <sheet name="Distributor list" sheetId="3" r:id="rId3"/>
  </sheets>
  <definedNames>
    <definedName name="_xlnm._FilterDatabase" localSheetId="2" hidden="1">'Distributor list'!$B$5:$F$66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W174" i="1"/>
  <c r="S173" i="1"/>
  <c r="R173" i="1"/>
  <c r="Q173" i="1"/>
  <c r="S171" i="1"/>
  <c r="R171" i="1"/>
  <c r="Q171" i="1"/>
  <c r="K171" i="1"/>
  <c r="J171" i="1"/>
  <c r="H171" i="1"/>
  <c r="G171" i="1"/>
  <c r="F171" i="1"/>
  <c r="AN170" i="1"/>
  <c r="AO170" i="1" s="1"/>
  <c r="AM170" i="1"/>
  <c r="AL170" i="1"/>
  <c r="AE170" i="1"/>
  <c r="AF170" i="1" s="1"/>
  <c r="X170" i="1"/>
  <c r="L170" i="1"/>
  <c r="I170" i="1"/>
  <c r="AI170" i="1" s="1"/>
  <c r="AM169" i="1"/>
  <c r="AF169" i="1"/>
  <c r="AE169" i="1"/>
  <c r="X169" i="1"/>
  <c r="L169" i="1"/>
  <c r="I169" i="1"/>
  <c r="AM168" i="1"/>
  <c r="AE168" i="1"/>
  <c r="AF168" i="1" s="1"/>
  <c r="X168" i="1"/>
  <c r="L168" i="1"/>
  <c r="I168" i="1"/>
  <c r="AM167" i="1"/>
  <c r="AE167" i="1"/>
  <c r="AF167" i="1" s="1"/>
  <c r="X167" i="1"/>
  <c r="L167" i="1"/>
  <c r="I167" i="1"/>
  <c r="AN166" i="1"/>
  <c r="AO166" i="1" s="1"/>
  <c r="AM166" i="1"/>
  <c r="AL166" i="1"/>
  <c r="AE166" i="1"/>
  <c r="AF166" i="1" s="1"/>
  <c r="X166" i="1"/>
  <c r="L166" i="1"/>
  <c r="I166" i="1"/>
  <c r="AI166" i="1" s="1"/>
  <c r="AM165" i="1"/>
  <c r="AF165" i="1"/>
  <c r="AE165" i="1"/>
  <c r="X165" i="1"/>
  <c r="L165" i="1"/>
  <c r="I165" i="1"/>
  <c r="AM164" i="1"/>
  <c r="AE164" i="1"/>
  <c r="AF164" i="1" s="1"/>
  <c r="X164" i="1"/>
  <c r="L164" i="1"/>
  <c r="I164" i="1"/>
  <c r="AM163" i="1"/>
  <c r="AE163" i="1"/>
  <c r="AF163" i="1" s="1"/>
  <c r="X163" i="1"/>
  <c r="L163" i="1"/>
  <c r="I163" i="1"/>
  <c r="AN162" i="1"/>
  <c r="AO162" i="1" s="1"/>
  <c r="AM162" i="1"/>
  <c r="AL162" i="1"/>
  <c r="AE162" i="1"/>
  <c r="AF162" i="1" s="1"/>
  <c r="X162" i="1"/>
  <c r="L162" i="1"/>
  <c r="I162" i="1"/>
  <c r="AI162" i="1" s="1"/>
  <c r="AM161" i="1"/>
  <c r="AE161" i="1"/>
  <c r="AF161" i="1" s="1"/>
  <c r="X161" i="1"/>
  <c r="L161" i="1"/>
  <c r="I161" i="1"/>
  <c r="AM160" i="1"/>
  <c r="AE160" i="1"/>
  <c r="AF160" i="1" s="1"/>
  <c r="X160" i="1"/>
  <c r="L160" i="1"/>
  <c r="I160" i="1"/>
  <c r="AN159" i="1"/>
  <c r="AO159" i="1" s="1"/>
  <c r="AM159" i="1"/>
  <c r="AL159" i="1"/>
  <c r="AE159" i="1"/>
  <c r="AF159" i="1" s="1"/>
  <c r="X159" i="1"/>
  <c r="L159" i="1"/>
  <c r="I159" i="1"/>
  <c r="AI159" i="1" s="1"/>
  <c r="AM158" i="1"/>
  <c r="AF158" i="1"/>
  <c r="AE158" i="1"/>
  <c r="X158" i="1"/>
  <c r="L158" i="1"/>
  <c r="I158" i="1"/>
  <c r="AM157" i="1"/>
  <c r="AE157" i="1"/>
  <c r="AF157" i="1" s="1"/>
  <c r="X157" i="1"/>
  <c r="L157" i="1"/>
  <c r="I157" i="1"/>
  <c r="AM156" i="1"/>
  <c r="AE156" i="1"/>
  <c r="AF156" i="1" s="1"/>
  <c r="X156" i="1"/>
  <c r="L156" i="1"/>
  <c r="I156" i="1"/>
  <c r="AM155" i="1"/>
  <c r="AE155" i="1"/>
  <c r="AF155" i="1" s="1"/>
  <c r="X155" i="1"/>
  <c r="U155" i="1"/>
  <c r="V155" i="1" s="1"/>
  <c r="L155" i="1"/>
  <c r="AN155" i="1" s="1"/>
  <c r="AO155" i="1" s="1"/>
  <c r="I155" i="1"/>
  <c r="AM154" i="1"/>
  <c r="AE154" i="1"/>
  <c r="AF154" i="1" s="1"/>
  <c r="X154" i="1"/>
  <c r="V154" i="1"/>
  <c r="U154" i="1"/>
  <c r="L154" i="1"/>
  <c r="I154" i="1"/>
  <c r="AM153" i="1"/>
  <c r="AE153" i="1"/>
  <c r="AF153" i="1" s="1"/>
  <c r="X153" i="1"/>
  <c r="V153" i="1"/>
  <c r="U153" i="1"/>
  <c r="L153" i="1"/>
  <c r="AN153" i="1" s="1"/>
  <c r="AO153" i="1" s="1"/>
  <c r="I153" i="1"/>
  <c r="AM152" i="1"/>
  <c r="AE152" i="1"/>
  <c r="AF152" i="1" s="1"/>
  <c r="X152" i="1"/>
  <c r="U152" i="1"/>
  <c r="V152" i="1" s="1"/>
  <c r="L152" i="1"/>
  <c r="AN152" i="1" s="1"/>
  <c r="AO152" i="1" s="1"/>
  <c r="I152" i="1"/>
  <c r="AM151" i="1"/>
  <c r="AE151" i="1"/>
  <c r="AF151" i="1" s="1"/>
  <c r="X151" i="1"/>
  <c r="V151" i="1"/>
  <c r="U151" i="1"/>
  <c r="L151" i="1"/>
  <c r="I151" i="1"/>
  <c r="AM150" i="1"/>
  <c r="AE150" i="1"/>
  <c r="AF150" i="1" s="1"/>
  <c r="X150" i="1"/>
  <c r="U150" i="1"/>
  <c r="V150" i="1" s="1"/>
  <c r="L150" i="1"/>
  <c r="AN150" i="1" s="1"/>
  <c r="AO150" i="1" s="1"/>
  <c r="I150" i="1"/>
  <c r="AM149" i="1"/>
  <c r="AE149" i="1"/>
  <c r="AF149" i="1" s="1"/>
  <c r="X149" i="1"/>
  <c r="V149" i="1"/>
  <c r="U149" i="1"/>
  <c r="L149" i="1"/>
  <c r="AN149" i="1" s="1"/>
  <c r="AO149" i="1" s="1"/>
  <c r="I149" i="1"/>
  <c r="AM148" i="1"/>
  <c r="AE148" i="1"/>
  <c r="AF148" i="1" s="1"/>
  <c r="X148" i="1"/>
  <c r="U148" i="1"/>
  <c r="V148" i="1" s="1"/>
  <c r="L148" i="1"/>
  <c r="AN148" i="1" s="1"/>
  <c r="AO148" i="1" s="1"/>
  <c r="I148" i="1"/>
  <c r="AM147" i="1"/>
  <c r="AE147" i="1"/>
  <c r="AF147" i="1" s="1"/>
  <c r="X147" i="1"/>
  <c r="V147" i="1"/>
  <c r="U147" i="1"/>
  <c r="L147" i="1"/>
  <c r="I147" i="1"/>
  <c r="AM146" i="1"/>
  <c r="AE146" i="1"/>
  <c r="AF146" i="1" s="1"/>
  <c r="X146" i="1"/>
  <c r="U146" i="1"/>
  <c r="V146" i="1" s="1"/>
  <c r="L146" i="1"/>
  <c r="AN146" i="1" s="1"/>
  <c r="AO146" i="1" s="1"/>
  <c r="I146" i="1"/>
  <c r="AM145" i="1"/>
  <c r="AE145" i="1"/>
  <c r="AF145" i="1" s="1"/>
  <c r="X145" i="1"/>
  <c r="V145" i="1"/>
  <c r="U145" i="1"/>
  <c r="L145" i="1"/>
  <c r="AN145" i="1" s="1"/>
  <c r="AO145" i="1" s="1"/>
  <c r="I145" i="1"/>
  <c r="AM144" i="1"/>
  <c r="AE144" i="1"/>
  <c r="AF144" i="1" s="1"/>
  <c r="X144" i="1"/>
  <c r="U144" i="1"/>
  <c r="V144" i="1" s="1"/>
  <c r="L144" i="1"/>
  <c r="AN144" i="1" s="1"/>
  <c r="AO144" i="1" s="1"/>
  <c r="I144" i="1"/>
  <c r="AM143" i="1"/>
  <c r="X143" i="1"/>
  <c r="V143" i="1"/>
  <c r="U143" i="1"/>
  <c r="L143" i="1"/>
  <c r="AN143" i="1" s="1"/>
  <c r="AO143" i="1" s="1"/>
  <c r="I143" i="1"/>
  <c r="AM142" i="1"/>
  <c r="X142" i="1"/>
  <c r="V142" i="1"/>
  <c r="U142" i="1"/>
  <c r="N142" i="1"/>
  <c r="O142" i="1" s="1"/>
  <c r="L142" i="1"/>
  <c r="I142" i="1"/>
  <c r="M142" i="1" s="1"/>
  <c r="AM141" i="1"/>
  <c r="X141" i="1"/>
  <c r="U141" i="1"/>
  <c r="V141" i="1" s="1"/>
  <c r="N141" i="1"/>
  <c r="O141" i="1" s="1"/>
  <c r="L141" i="1"/>
  <c r="AN141" i="1" s="1"/>
  <c r="AO141" i="1" s="1"/>
  <c r="I141" i="1"/>
  <c r="AM140" i="1"/>
  <c r="X140" i="1"/>
  <c r="V140" i="1"/>
  <c r="U140" i="1"/>
  <c r="N140" i="1"/>
  <c r="O140" i="1" s="1"/>
  <c r="L140" i="1"/>
  <c r="I140" i="1"/>
  <c r="M140" i="1" s="1"/>
  <c r="AM139" i="1"/>
  <c r="X139" i="1"/>
  <c r="U139" i="1"/>
  <c r="V139" i="1" s="1"/>
  <c r="N139" i="1"/>
  <c r="O139" i="1" s="1"/>
  <c r="L139" i="1"/>
  <c r="AN139" i="1" s="1"/>
  <c r="AO139" i="1" s="1"/>
  <c r="I139" i="1"/>
  <c r="AN138" i="1"/>
  <c r="AO138" i="1" s="1"/>
  <c r="AM138" i="1"/>
  <c r="AL138" i="1"/>
  <c r="X138" i="1"/>
  <c r="U138" i="1"/>
  <c r="V138" i="1" s="1"/>
  <c r="L138" i="1"/>
  <c r="I138" i="1"/>
  <c r="AI138" i="1" s="1"/>
  <c r="AM137" i="1"/>
  <c r="X137" i="1"/>
  <c r="U137" i="1"/>
  <c r="V137" i="1" s="1"/>
  <c r="L137" i="1"/>
  <c r="AN137" i="1" s="1"/>
  <c r="AO137" i="1" s="1"/>
  <c r="I137" i="1"/>
  <c r="M137" i="1" s="1"/>
  <c r="AM136" i="1"/>
  <c r="X136" i="1"/>
  <c r="U136" i="1"/>
  <c r="V136" i="1" s="1"/>
  <c r="L136" i="1"/>
  <c r="I136" i="1"/>
  <c r="AM135" i="1"/>
  <c r="X135" i="1"/>
  <c r="V135" i="1"/>
  <c r="U135" i="1"/>
  <c r="L135" i="1"/>
  <c r="I135" i="1"/>
  <c r="AN134" i="1"/>
  <c r="AO134" i="1" s="1"/>
  <c r="AM134" i="1"/>
  <c r="AL134" i="1"/>
  <c r="X134" i="1"/>
  <c r="U134" i="1"/>
  <c r="V134" i="1" s="1"/>
  <c r="L134" i="1"/>
  <c r="I134" i="1"/>
  <c r="AI134" i="1" s="1"/>
  <c r="AM133" i="1"/>
  <c r="X133" i="1"/>
  <c r="U133" i="1"/>
  <c r="V133" i="1" s="1"/>
  <c r="L133" i="1"/>
  <c r="I133" i="1"/>
  <c r="AM132" i="1"/>
  <c r="X132" i="1"/>
  <c r="U132" i="1"/>
  <c r="V132" i="1" s="1"/>
  <c r="L132" i="1"/>
  <c r="I132" i="1"/>
  <c r="AM131" i="1"/>
  <c r="X131" i="1"/>
  <c r="V131" i="1"/>
  <c r="U131" i="1"/>
  <c r="L131" i="1"/>
  <c r="I131" i="1"/>
  <c r="AN130" i="1"/>
  <c r="AO130" i="1" s="1"/>
  <c r="AM130" i="1"/>
  <c r="AL130" i="1"/>
  <c r="X130" i="1"/>
  <c r="U130" i="1"/>
  <c r="V130" i="1" s="1"/>
  <c r="L130" i="1"/>
  <c r="I130" i="1"/>
  <c r="AI130" i="1" s="1"/>
  <c r="AM129" i="1"/>
  <c r="X129" i="1"/>
  <c r="U129" i="1"/>
  <c r="V129" i="1" s="1"/>
  <c r="L129" i="1"/>
  <c r="AN129" i="1" s="1"/>
  <c r="AO129" i="1" s="1"/>
  <c r="I129" i="1"/>
  <c r="M129" i="1" s="1"/>
  <c r="AM128" i="1"/>
  <c r="X128" i="1"/>
  <c r="U128" i="1"/>
  <c r="V128" i="1" s="1"/>
  <c r="L128" i="1"/>
  <c r="I128" i="1"/>
  <c r="AM127" i="1"/>
  <c r="X127" i="1"/>
  <c r="V127" i="1"/>
  <c r="U127" i="1"/>
  <c r="L127" i="1"/>
  <c r="AN127" i="1" s="1"/>
  <c r="AO127" i="1" s="1"/>
  <c r="I127" i="1"/>
  <c r="AN126" i="1"/>
  <c r="AO126" i="1" s="1"/>
  <c r="AM126" i="1"/>
  <c r="AL126" i="1"/>
  <c r="X126" i="1"/>
  <c r="U126" i="1"/>
  <c r="V126" i="1" s="1"/>
  <c r="L126" i="1"/>
  <c r="I126" i="1"/>
  <c r="AI126" i="1" s="1"/>
  <c r="AM125" i="1"/>
  <c r="X125" i="1"/>
  <c r="U125" i="1"/>
  <c r="V125" i="1" s="1"/>
  <c r="L125" i="1"/>
  <c r="AN125" i="1" s="1"/>
  <c r="AO125" i="1" s="1"/>
  <c r="I125" i="1"/>
  <c r="M125" i="1" s="1"/>
  <c r="AM124" i="1"/>
  <c r="X124" i="1"/>
  <c r="U124" i="1"/>
  <c r="V124" i="1" s="1"/>
  <c r="L124" i="1"/>
  <c r="I124" i="1"/>
  <c r="AM123" i="1"/>
  <c r="X123" i="1"/>
  <c r="V123" i="1"/>
  <c r="U123" i="1"/>
  <c r="L123" i="1"/>
  <c r="AN123" i="1" s="1"/>
  <c r="AO123" i="1" s="1"/>
  <c r="I123" i="1"/>
  <c r="AN122" i="1"/>
  <c r="AO122" i="1" s="1"/>
  <c r="AM122" i="1"/>
  <c r="AL122" i="1"/>
  <c r="X122" i="1"/>
  <c r="U122" i="1"/>
  <c r="V122" i="1" s="1"/>
  <c r="L122" i="1"/>
  <c r="I122" i="1"/>
  <c r="AI122" i="1" s="1"/>
  <c r="AM121" i="1"/>
  <c r="X121" i="1"/>
  <c r="U121" i="1"/>
  <c r="V121" i="1" s="1"/>
  <c r="L121" i="1"/>
  <c r="AN121" i="1" s="1"/>
  <c r="AO121" i="1" s="1"/>
  <c r="I121" i="1"/>
  <c r="M121" i="1" s="1"/>
  <c r="AM120" i="1"/>
  <c r="X120" i="1"/>
  <c r="U120" i="1"/>
  <c r="V120" i="1" s="1"/>
  <c r="L120" i="1"/>
  <c r="I120" i="1"/>
  <c r="AM119" i="1"/>
  <c r="X119" i="1"/>
  <c r="V119" i="1"/>
  <c r="U119" i="1"/>
  <c r="L119" i="1"/>
  <c r="AN119" i="1" s="1"/>
  <c r="AO119" i="1" s="1"/>
  <c r="I119" i="1"/>
  <c r="AN118" i="1"/>
  <c r="AO118" i="1" s="1"/>
  <c r="AM118" i="1"/>
  <c r="AL118" i="1"/>
  <c r="X118" i="1"/>
  <c r="U118" i="1"/>
  <c r="V118" i="1" s="1"/>
  <c r="L118" i="1"/>
  <c r="I118" i="1"/>
  <c r="AI118" i="1" s="1"/>
  <c r="AM117" i="1"/>
  <c r="X117" i="1"/>
  <c r="U117" i="1"/>
  <c r="V117" i="1" s="1"/>
  <c r="L117" i="1"/>
  <c r="I117" i="1"/>
  <c r="AM116" i="1"/>
  <c r="X116" i="1"/>
  <c r="U116" i="1"/>
  <c r="V116" i="1" s="1"/>
  <c r="L116" i="1"/>
  <c r="I116" i="1"/>
  <c r="AM115" i="1"/>
  <c r="X115" i="1"/>
  <c r="V115" i="1"/>
  <c r="U115" i="1"/>
  <c r="L115" i="1"/>
  <c r="I115" i="1"/>
  <c r="AN114" i="1"/>
  <c r="AO114" i="1" s="1"/>
  <c r="AM114" i="1"/>
  <c r="AL114" i="1"/>
  <c r="X114" i="1"/>
  <c r="U114" i="1"/>
  <c r="V114" i="1" s="1"/>
  <c r="L114" i="1"/>
  <c r="I114" i="1"/>
  <c r="AI114" i="1" s="1"/>
  <c r="AM113" i="1"/>
  <c r="X113" i="1"/>
  <c r="U113" i="1"/>
  <c r="V113" i="1" s="1"/>
  <c r="L113" i="1"/>
  <c r="I113" i="1"/>
  <c r="AM112" i="1"/>
  <c r="X112" i="1"/>
  <c r="U112" i="1"/>
  <c r="V112" i="1" s="1"/>
  <c r="L112" i="1"/>
  <c r="I112" i="1"/>
  <c r="AM111" i="1"/>
  <c r="X111" i="1"/>
  <c r="P111" i="1"/>
  <c r="L111" i="1"/>
  <c r="I111" i="1"/>
  <c r="M111" i="1" s="1"/>
  <c r="AM110" i="1"/>
  <c r="X110" i="1"/>
  <c r="U110" i="1"/>
  <c r="V110" i="1" s="1"/>
  <c r="L110" i="1"/>
  <c r="I110" i="1"/>
  <c r="M110" i="1" s="1"/>
  <c r="AM109" i="1"/>
  <c r="AL109" i="1"/>
  <c r="X109" i="1"/>
  <c r="U109" i="1"/>
  <c r="V109" i="1" s="1"/>
  <c r="L109" i="1"/>
  <c r="AN109" i="1" s="1"/>
  <c r="AO109" i="1" s="1"/>
  <c r="I109" i="1"/>
  <c r="AI109" i="1" s="1"/>
  <c r="AM108" i="1"/>
  <c r="X108" i="1"/>
  <c r="U108" i="1"/>
  <c r="V108" i="1" s="1"/>
  <c r="L108" i="1"/>
  <c r="AN108" i="1" s="1"/>
  <c r="AO108" i="1" s="1"/>
  <c r="I108" i="1"/>
  <c r="M108" i="1" s="1"/>
  <c r="AM107" i="1"/>
  <c r="X107" i="1"/>
  <c r="U107" i="1"/>
  <c r="V107" i="1" s="1"/>
  <c r="L107" i="1"/>
  <c r="I107" i="1"/>
  <c r="AM106" i="1"/>
  <c r="X106" i="1"/>
  <c r="V106" i="1"/>
  <c r="U106" i="1"/>
  <c r="L106" i="1"/>
  <c r="AN106" i="1" s="1"/>
  <c r="AO106" i="1" s="1"/>
  <c r="I106" i="1"/>
  <c r="AN105" i="1"/>
  <c r="AO105" i="1" s="1"/>
  <c r="AM105" i="1"/>
  <c r="AL105" i="1"/>
  <c r="X105" i="1"/>
  <c r="U105" i="1"/>
  <c r="V105" i="1" s="1"/>
  <c r="L105" i="1"/>
  <c r="I105" i="1"/>
  <c r="AI105" i="1" s="1"/>
  <c r="AM104" i="1"/>
  <c r="X104" i="1"/>
  <c r="U104" i="1"/>
  <c r="V104" i="1" s="1"/>
  <c r="L104" i="1"/>
  <c r="AN104" i="1" s="1"/>
  <c r="AO104" i="1" s="1"/>
  <c r="I104" i="1"/>
  <c r="M104" i="1" s="1"/>
  <c r="AM103" i="1"/>
  <c r="X103" i="1"/>
  <c r="U103" i="1"/>
  <c r="V103" i="1" s="1"/>
  <c r="L103" i="1"/>
  <c r="I103" i="1"/>
  <c r="AM102" i="1"/>
  <c r="X102" i="1"/>
  <c r="V102" i="1"/>
  <c r="U102" i="1"/>
  <c r="L102" i="1"/>
  <c r="AN102" i="1" s="1"/>
  <c r="AO102" i="1" s="1"/>
  <c r="I102" i="1"/>
  <c r="AN101" i="1"/>
  <c r="AO101" i="1" s="1"/>
  <c r="AM101" i="1"/>
  <c r="AL101" i="1"/>
  <c r="X101" i="1"/>
  <c r="U101" i="1"/>
  <c r="V101" i="1" s="1"/>
  <c r="L101" i="1"/>
  <c r="I101" i="1"/>
  <c r="AI101" i="1" s="1"/>
  <c r="AM100" i="1"/>
  <c r="X100" i="1"/>
  <c r="U100" i="1"/>
  <c r="V100" i="1" s="1"/>
  <c r="L100" i="1"/>
  <c r="AN100" i="1" s="1"/>
  <c r="AO100" i="1" s="1"/>
  <c r="I100" i="1"/>
  <c r="M100" i="1" s="1"/>
  <c r="AM99" i="1"/>
  <c r="X99" i="1"/>
  <c r="U99" i="1"/>
  <c r="V99" i="1" s="1"/>
  <c r="L99" i="1"/>
  <c r="I99" i="1"/>
  <c r="AI99" i="1" s="1"/>
  <c r="AM98" i="1"/>
  <c r="X98" i="1"/>
  <c r="U98" i="1"/>
  <c r="V98" i="1" s="1"/>
  <c r="L98" i="1"/>
  <c r="AN98" i="1" s="1"/>
  <c r="AO98" i="1" s="1"/>
  <c r="I98" i="1"/>
  <c r="M98" i="1" s="1"/>
  <c r="AM97" i="1"/>
  <c r="X97" i="1"/>
  <c r="U97" i="1"/>
  <c r="V97" i="1" s="1"/>
  <c r="L97" i="1"/>
  <c r="AN97" i="1" s="1"/>
  <c r="AO97" i="1" s="1"/>
  <c r="I97" i="1"/>
  <c r="AM96" i="1"/>
  <c r="X96" i="1"/>
  <c r="V96" i="1"/>
  <c r="U96" i="1"/>
  <c r="L96" i="1"/>
  <c r="AN96" i="1" s="1"/>
  <c r="AO96" i="1" s="1"/>
  <c r="I96" i="1"/>
  <c r="AN95" i="1"/>
  <c r="AO95" i="1" s="1"/>
  <c r="AM95" i="1"/>
  <c r="AL95" i="1"/>
  <c r="X95" i="1"/>
  <c r="U95" i="1"/>
  <c r="V95" i="1" s="1"/>
  <c r="L95" i="1"/>
  <c r="I95" i="1"/>
  <c r="AI95" i="1" s="1"/>
  <c r="AM94" i="1"/>
  <c r="X94" i="1"/>
  <c r="U94" i="1"/>
  <c r="V94" i="1" s="1"/>
  <c r="L94" i="1"/>
  <c r="AN94" i="1" s="1"/>
  <c r="AO94" i="1" s="1"/>
  <c r="I94" i="1"/>
  <c r="M94" i="1" s="1"/>
  <c r="AM93" i="1"/>
  <c r="X93" i="1"/>
  <c r="U93" i="1"/>
  <c r="V93" i="1" s="1"/>
  <c r="L93" i="1"/>
  <c r="AN93" i="1" s="1"/>
  <c r="AO93" i="1" s="1"/>
  <c r="I93" i="1"/>
  <c r="AM92" i="1"/>
  <c r="X92" i="1"/>
  <c r="V92" i="1"/>
  <c r="U92" i="1"/>
  <c r="L92" i="1"/>
  <c r="AN92" i="1" s="1"/>
  <c r="AO92" i="1" s="1"/>
  <c r="I92" i="1"/>
  <c r="AN91" i="1"/>
  <c r="AO91" i="1" s="1"/>
  <c r="AM91" i="1"/>
  <c r="AL91" i="1"/>
  <c r="X91" i="1"/>
  <c r="U91" i="1"/>
  <c r="V91" i="1" s="1"/>
  <c r="L91" i="1"/>
  <c r="I91" i="1"/>
  <c r="AI91" i="1" s="1"/>
  <c r="AM90" i="1"/>
  <c r="X90" i="1"/>
  <c r="U90" i="1"/>
  <c r="V90" i="1" s="1"/>
  <c r="L90" i="1"/>
  <c r="AN90" i="1" s="1"/>
  <c r="AO90" i="1" s="1"/>
  <c r="I90" i="1"/>
  <c r="M90" i="1" s="1"/>
  <c r="AM89" i="1"/>
  <c r="X89" i="1"/>
  <c r="U89" i="1"/>
  <c r="V89" i="1" s="1"/>
  <c r="L89" i="1"/>
  <c r="AN89" i="1" s="1"/>
  <c r="AO89" i="1" s="1"/>
  <c r="I89" i="1"/>
  <c r="AM88" i="1"/>
  <c r="X88" i="1"/>
  <c r="V88" i="1"/>
  <c r="U88" i="1"/>
  <c r="L88" i="1"/>
  <c r="AN88" i="1" s="1"/>
  <c r="AO88" i="1" s="1"/>
  <c r="I88" i="1"/>
  <c r="AN87" i="1"/>
  <c r="AO87" i="1" s="1"/>
  <c r="AM87" i="1"/>
  <c r="AL87" i="1"/>
  <c r="X87" i="1"/>
  <c r="U87" i="1"/>
  <c r="V87" i="1" s="1"/>
  <c r="L87" i="1"/>
  <c r="I87" i="1"/>
  <c r="AI87" i="1" s="1"/>
  <c r="AM86" i="1"/>
  <c r="X86" i="1"/>
  <c r="U86" i="1"/>
  <c r="V86" i="1" s="1"/>
  <c r="L86" i="1"/>
  <c r="AN86" i="1" s="1"/>
  <c r="AO86" i="1" s="1"/>
  <c r="I86" i="1"/>
  <c r="M86" i="1" s="1"/>
  <c r="AM85" i="1"/>
  <c r="X85" i="1"/>
  <c r="U85" i="1"/>
  <c r="V85" i="1" s="1"/>
  <c r="L85" i="1"/>
  <c r="AN85" i="1" s="1"/>
  <c r="AO85" i="1" s="1"/>
  <c r="I85" i="1"/>
  <c r="AM84" i="1"/>
  <c r="X84" i="1"/>
  <c r="V84" i="1"/>
  <c r="U84" i="1"/>
  <c r="L84" i="1"/>
  <c r="AN84" i="1" s="1"/>
  <c r="AO84" i="1" s="1"/>
  <c r="I84" i="1"/>
  <c r="AN83" i="1"/>
  <c r="AO83" i="1" s="1"/>
  <c r="AM83" i="1"/>
  <c r="AL83" i="1"/>
  <c r="X83" i="1"/>
  <c r="U83" i="1"/>
  <c r="V83" i="1" s="1"/>
  <c r="L83" i="1"/>
  <c r="I83" i="1"/>
  <c r="AI83" i="1" s="1"/>
  <c r="AM82" i="1"/>
  <c r="X82" i="1"/>
  <c r="U82" i="1"/>
  <c r="V82" i="1" s="1"/>
  <c r="L82" i="1"/>
  <c r="AN82" i="1" s="1"/>
  <c r="AO82" i="1" s="1"/>
  <c r="I82" i="1"/>
  <c r="M82" i="1" s="1"/>
  <c r="AM81" i="1"/>
  <c r="X81" i="1"/>
  <c r="U81" i="1"/>
  <c r="V81" i="1" s="1"/>
  <c r="L81" i="1"/>
  <c r="AN81" i="1" s="1"/>
  <c r="AO81" i="1" s="1"/>
  <c r="I81" i="1"/>
  <c r="AM80" i="1"/>
  <c r="X80" i="1"/>
  <c r="V80" i="1"/>
  <c r="U80" i="1"/>
  <c r="L80" i="1"/>
  <c r="AN80" i="1" s="1"/>
  <c r="AO80" i="1" s="1"/>
  <c r="I80" i="1"/>
  <c r="AN79" i="1"/>
  <c r="AO79" i="1" s="1"/>
  <c r="AM79" i="1"/>
  <c r="AL79" i="1"/>
  <c r="X79" i="1"/>
  <c r="U79" i="1"/>
  <c r="V79" i="1" s="1"/>
  <c r="L79" i="1"/>
  <c r="I79" i="1"/>
  <c r="AI79" i="1" s="1"/>
  <c r="AM78" i="1"/>
  <c r="X78" i="1"/>
  <c r="U78" i="1"/>
  <c r="V78" i="1" s="1"/>
  <c r="L78" i="1"/>
  <c r="AN78" i="1" s="1"/>
  <c r="AO78" i="1" s="1"/>
  <c r="I78" i="1"/>
  <c r="M78" i="1" s="1"/>
  <c r="AM77" i="1"/>
  <c r="X77" i="1"/>
  <c r="U77" i="1"/>
  <c r="V77" i="1" s="1"/>
  <c r="L77" i="1"/>
  <c r="AN77" i="1" s="1"/>
  <c r="AO77" i="1" s="1"/>
  <c r="I77" i="1"/>
  <c r="AM76" i="1"/>
  <c r="X76" i="1"/>
  <c r="V76" i="1"/>
  <c r="U76" i="1"/>
  <c r="L76" i="1"/>
  <c r="AN76" i="1" s="1"/>
  <c r="AO76" i="1" s="1"/>
  <c r="I76" i="1"/>
  <c r="AN75" i="1"/>
  <c r="AO75" i="1" s="1"/>
  <c r="AM75" i="1"/>
  <c r="AL75" i="1"/>
  <c r="X75" i="1"/>
  <c r="U75" i="1"/>
  <c r="V75" i="1" s="1"/>
  <c r="L75" i="1"/>
  <c r="I75" i="1"/>
  <c r="AI75" i="1" s="1"/>
  <c r="AM74" i="1"/>
  <c r="X74" i="1"/>
  <c r="U74" i="1"/>
  <c r="V74" i="1" s="1"/>
  <c r="L74" i="1"/>
  <c r="AN74" i="1" s="1"/>
  <c r="AO74" i="1" s="1"/>
  <c r="I74" i="1"/>
  <c r="M74" i="1" s="1"/>
  <c r="AM73" i="1"/>
  <c r="X73" i="1"/>
  <c r="U73" i="1"/>
  <c r="V73" i="1" s="1"/>
  <c r="L73" i="1"/>
  <c r="AN73" i="1" s="1"/>
  <c r="AO73" i="1" s="1"/>
  <c r="I73" i="1"/>
  <c r="AM72" i="1"/>
  <c r="X72" i="1"/>
  <c r="V72" i="1"/>
  <c r="U72" i="1"/>
  <c r="L72" i="1"/>
  <c r="AN72" i="1" s="1"/>
  <c r="AO72" i="1" s="1"/>
  <c r="I72" i="1"/>
  <c r="AN71" i="1"/>
  <c r="AO71" i="1" s="1"/>
  <c r="AM71" i="1"/>
  <c r="AL71" i="1"/>
  <c r="X71" i="1"/>
  <c r="U71" i="1"/>
  <c r="V71" i="1" s="1"/>
  <c r="L71" i="1"/>
  <c r="I71" i="1"/>
  <c r="AI71" i="1" s="1"/>
  <c r="AM70" i="1"/>
  <c r="X70" i="1"/>
  <c r="U70" i="1"/>
  <c r="V70" i="1" s="1"/>
  <c r="L70" i="1"/>
  <c r="I70" i="1"/>
  <c r="M70" i="1" s="1"/>
  <c r="AM69" i="1"/>
  <c r="X69" i="1"/>
  <c r="U69" i="1"/>
  <c r="V69" i="1" s="1"/>
  <c r="L69" i="1"/>
  <c r="AN69" i="1" s="1"/>
  <c r="AO69" i="1" s="1"/>
  <c r="I69" i="1"/>
  <c r="AM68" i="1"/>
  <c r="X68" i="1"/>
  <c r="V68" i="1"/>
  <c r="U68" i="1"/>
  <c r="L68" i="1"/>
  <c r="I68" i="1"/>
  <c r="AN67" i="1"/>
  <c r="AO67" i="1" s="1"/>
  <c r="AM67" i="1"/>
  <c r="AL67" i="1"/>
  <c r="X67" i="1"/>
  <c r="U67" i="1"/>
  <c r="V67" i="1" s="1"/>
  <c r="L67" i="1"/>
  <c r="I67" i="1"/>
  <c r="AI67" i="1" s="1"/>
  <c r="AM66" i="1"/>
  <c r="X66" i="1"/>
  <c r="U66" i="1"/>
  <c r="V66" i="1" s="1"/>
  <c r="L66" i="1"/>
  <c r="I66" i="1"/>
  <c r="M66" i="1" s="1"/>
  <c r="AG66" i="1" s="1"/>
  <c r="AM65" i="1"/>
  <c r="X65" i="1"/>
  <c r="U65" i="1"/>
  <c r="V65" i="1" s="1"/>
  <c r="L65" i="1"/>
  <c r="I65" i="1"/>
  <c r="M65" i="1" s="1"/>
  <c r="AM64" i="1"/>
  <c r="X64" i="1"/>
  <c r="U64" i="1"/>
  <c r="V64" i="1" s="1"/>
  <c r="L64" i="1"/>
  <c r="AN64" i="1" s="1"/>
  <c r="AO64" i="1" s="1"/>
  <c r="I64" i="1"/>
  <c r="AM63" i="1"/>
  <c r="X63" i="1"/>
  <c r="V63" i="1"/>
  <c r="U63" i="1"/>
  <c r="L63" i="1"/>
  <c r="AN63" i="1" s="1"/>
  <c r="AO63" i="1" s="1"/>
  <c r="I63" i="1"/>
  <c r="AN62" i="1"/>
  <c r="AO62" i="1" s="1"/>
  <c r="AM62" i="1"/>
  <c r="AL62" i="1"/>
  <c r="X62" i="1"/>
  <c r="U62" i="1"/>
  <c r="V62" i="1" s="1"/>
  <c r="L62" i="1"/>
  <c r="I62" i="1"/>
  <c r="AI62" i="1" s="1"/>
  <c r="AM61" i="1"/>
  <c r="X61" i="1"/>
  <c r="U61" i="1"/>
  <c r="V61" i="1" s="1"/>
  <c r="L61" i="1"/>
  <c r="AN61" i="1" s="1"/>
  <c r="AO61" i="1" s="1"/>
  <c r="I61" i="1"/>
  <c r="M61" i="1" s="1"/>
  <c r="AM60" i="1"/>
  <c r="X60" i="1"/>
  <c r="U60" i="1"/>
  <c r="V60" i="1" s="1"/>
  <c r="L60" i="1"/>
  <c r="AN60" i="1" s="1"/>
  <c r="AO60" i="1" s="1"/>
  <c r="I60" i="1"/>
  <c r="AM59" i="1"/>
  <c r="X59" i="1"/>
  <c r="V59" i="1"/>
  <c r="U59" i="1"/>
  <c r="L59" i="1"/>
  <c r="AN59" i="1" s="1"/>
  <c r="AO59" i="1" s="1"/>
  <c r="I59" i="1"/>
  <c r="AN58" i="1"/>
  <c r="AO58" i="1" s="1"/>
  <c r="AM58" i="1"/>
  <c r="AL58" i="1"/>
  <c r="X58" i="1"/>
  <c r="U58" i="1"/>
  <c r="V58" i="1" s="1"/>
  <c r="L58" i="1"/>
  <c r="I58" i="1"/>
  <c r="AI58" i="1" s="1"/>
  <c r="AM57" i="1"/>
  <c r="X57" i="1"/>
  <c r="U57" i="1"/>
  <c r="V57" i="1" s="1"/>
  <c r="L57" i="1"/>
  <c r="AN57" i="1" s="1"/>
  <c r="AO57" i="1" s="1"/>
  <c r="I57" i="1"/>
  <c r="M57" i="1" s="1"/>
  <c r="AM56" i="1"/>
  <c r="X56" i="1"/>
  <c r="U56" i="1"/>
  <c r="V56" i="1" s="1"/>
  <c r="L56" i="1"/>
  <c r="AN56" i="1" s="1"/>
  <c r="AO56" i="1" s="1"/>
  <c r="I56" i="1"/>
  <c r="AM55" i="1"/>
  <c r="X55" i="1"/>
  <c r="V55" i="1"/>
  <c r="U55" i="1"/>
  <c r="L55" i="1"/>
  <c r="AN55" i="1" s="1"/>
  <c r="AO55" i="1" s="1"/>
  <c r="I55" i="1"/>
  <c r="AN54" i="1"/>
  <c r="AO54" i="1" s="1"/>
  <c r="AM54" i="1"/>
  <c r="AL54" i="1"/>
  <c r="X54" i="1"/>
  <c r="U54" i="1"/>
  <c r="V54" i="1" s="1"/>
  <c r="L54" i="1"/>
  <c r="I54" i="1"/>
  <c r="AI54" i="1" s="1"/>
  <c r="AM53" i="1"/>
  <c r="X53" i="1"/>
  <c r="U53" i="1"/>
  <c r="V53" i="1" s="1"/>
  <c r="L53" i="1"/>
  <c r="AN53" i="1" s="1"/>
  <c r="AO53" i="1" s="1"/>
  <c r="I53" i="1"/>
  <c r="M53" i="1" s="1"/>
  <c r="AM52" i="1"/>
  <c r="X52" i="1"/>
  <c r="U52" i="1"/>
  <c r="V52" i="1" s="1"/>
  <c r="L52" i="1"/>
  <c r="AN52" i="1" s="1"/>
  <c r="AO52" i="1" s="1"/>
  <c r="I52" i="1"/>
  <c r="AM51" i="1"/>
  <c r="X51" i="1"/>
  <c r="V51" i="1"/>
  <c r="U51" i="1"/>
  <c r="L51" i="1"/>
  <c r="AN51" i="1" s="1"/>
  <c r="AO51" i="1" s="1"/>
  <c r="I51" i="1"/>
  <c r="AN50" i="1"/>
  <c r="AO50" i="1" s="1"/>
  <c r="AM50" i="1"/>
  <c r="AL50" i="1"/>
  <c r="X50" i="1"/>
  <c r="U50" i="1"/>
  <c r="V50" i="1" s="1"/>
  <c r="L50" i="1"/>
  <c r="I50" i="1"/>
  <c r="AI50" i="1" s="1"/>
  <c r="AM49" i="1"/>
  <c r="X49" i="1"/>
  <c r="U49" i="1"/>
  <c r="V49" i="1" s="1"/>
  <c r="L49" i="1"/>
  <c r="AN49" i="1" s="1"/>
  <c r="AO49" i="1" s="1"/>
  <c r="I49" i="1"/>
  <c r="M49" i="1" s="1"/>
  <c r="AM48" i="1"/>
  <c r="X48" i="1"/>
  <c r="U48" i="1"/>
  <c r="V48" i="1" s="1"/>
  <c r="L48" i="1"/>
  <c r="AN48" i="1" s="1"/>
  <c r="AO48" i="1" s="1"/>
  <c r="I48" i="1"/>
  <c r="AM47" i="1"/>
  <c r="X47" i="1"/>
  <c r="V47" i="1"/>
  <c r="U47" i="1"/>
  <c r="L47" i="1"/>
  <c r="AN47" i="1" s="1"/>
  <c r="AO47" i="1" s="1"/>
  <c r="I47" i="1"/>
  <c r="AN46" i="1"/>
  <c r="AO46" i="1" s="1"/>
  <c r="AM46" i="1"/>
  <c r="AL46" i="1"/>
  <c r="X46" i="1"/>
  <c r="U46" i="1"/>
  <c r="V46" i="1" s="1"/>
  <c r="L46" i="1"/>
  <c r="I46" i="1"/>
  <c r="AI46" i="1" s="1"/>
  <c r="AM45" i="1"/>
  <c r="X45" i="1"/>
  <c r="U45" i="1"/>
  <c r="V45" i="1" s="1"/>
  <c r="L45" i="1"/>
  <c r="AN45" i="1" s="1"/>
  <c r="AO45" i="1" s="1"/>
  <c r="I45" i="1"/>
  <c r="M45" i="1" s="1"/>
  <c r="AM44" i="1"/>
  <c r="X44" i="1"/>
  <c r="U44" i="1"/>
  <c r="V44" i="1" s="1"/>
  <c r="L44" i="1"/>
  <c r="AN44" i="1" s="1"/>
  <c r="AO44" i="1" s="1"/>
  <c r="I44" i="1"/>
  <c r="AM43" i="1"/>
  <c r="X43" i="1"/>
  <c r="V43" i="1"/>
  <c r="U43" i="1"/>
  <c r="L43" i="1"/>
  <c r="AN43" i="1" s="1"/>
  <c r="AO43" i="1" s="1"/>
  <c r="I43" i="1"/>
  <c r="AN42" i="1"/>
  <c r="AO42" i="1" s="1"/>
  <c r="AM42" i="1"/>
  <c r="AL42" i="1"/>
  <c r="X42" i="1"/>
  <c r="U42" i="1"/>
  <c r="V42" i="1" s="1"/>
  <c r="L42" i="1"/>
  <c r="I42" i="1"/>
  <c r="AI42" i="1" s="1"/>
  <c r="AM41" i="1"/>
  <c r="X41" i="1"/>
  <c r="U41" i="1"/>
  <c r="V41" i="1" s="1"/>
  <c r="L41" i="1"/>
  <c r="AN41" i="1" s="1"/>
  <c r="AO41" i="1" s="1"/>
  <c r="I41" i="1"/>
  <c r="M41" i="1" s="1"/>
  <c r="AM40" i="1"/>
  <c r="X40" i="1"/>
  <c r="U40" i="1"/>
  <c r="V40" i="1" s="1"/>
  <c r="L40" i="1"/>
  <c r="AN40" i="1" s="1"/>
  <c r="AO40" i="1" s="1"/>
  <c r="I40" i="1"/>
  <c r="AM39" i="1"/>
  <c r="X39" i="1"/>
  <c r="V39" i="1"/>
  <c r="U39" i="1"/>
  <c r="L39" i="1"/>
  <c r="AN39" i="1" s="1"/>
  <c r="AO39" i="1" s="1"/>
  <c r="I39" i="1"/>
  <c r="AN38" i="1"/>
  <c r="AO38" i="1" s="1"/>
  <c r="AM38" i="1"/>
  <c r="AL38" i="1"/>
  <c r="X38" i="1"/>
  <c r="U38" i="1"/>
  <c r="V38" i="1" s="1"/>
  <c r="L38" i="1"/>
  <c r="I38" i="1"/>
  <c r="AI38" i="1" s="1"/>
  <c r="AM37" i="1"/>
  <c r="X37" i="1"/>
  <c r="U37" i="1"/>
  <c r="V37" i="1" s="1"/>
  <c r="L37" i="1"/>
  <c r="AN37" i="1" s="1"/>
  <c r="AO37" i="1" s="1"/>
  <c r="I37" i="1"/>
  <c r="M37" i="1" s="1"/>
  <c r="AM36" i="1"/>
  <c r="X36" i="1"/>
  <c r="U36" i="1"/>
  <c r="V36" i="1" s="1"/>
  <c r="L36" i="1"/>
  <c r="AN36" i="1" s="1"/>
  <c r="AO36" i="1" s="1"/>
  <c r="I36" i="1"/>
  <c r="AM35" i="1"/>
  <c r="X35" i="1"/>
  <c r="V35" i="1"/>
  <c r="U35" i="1"/>
  <c r="L35" i="1"/>
  <c r="AN35" i="1" s="1"/>
  <c r="AO35" i="1" s="1"/>
  <c r="I35" i="1"/>
  <c r="AN34" i="1"/>
  <c r="AO34" i="1" s="1"/>
  <c r="AM34" i="1"/>
  <c r="AL34" i="1"/>
  <c r="X34" i="1"/>
  <c r="U34" i="1"/>
  <c r="V34" i="1" s="1"/>
  <c r="L34" i="1"/>
  <c r="I34" i="1"/>
  <c r="AI34" i="1" s="1"/>
  <c r="AM33" i="1"/>
  <c r="X33" i="1"/>
  <c r="U33" i="1"/>
  <c r="V33" i="1" s="1"/>
  <c r="L33" i="1"/>
  <c r="AN33" i="1" s="1"/>
  <c r="AO33" i="1" s="1"/>
  <c r="I33" i="1"/>
  <c r="M33" i="1" s="1"/>
  <c r="AM32" i="1"/>
  <c r="X32" i="1"/>
  <c r="U32" i="1"/>
  <c r="V32" i="1" s="1"/>
  <c r="L32" i="1"/>
  <c r="AN32" i="1" s="1"/>
  <c r="AO32" i="1" s="1"/>
  <c r="I32" i="1"/>
  <c r="AM31" i="1"/>
  <c r="X31" i="1"/>
  <c r="V31" i="1"/>
  <c r="U31" i="1"/>
  <c r="L31" i="1"/>
  <c r="AN31" i="1" s="1"/>
  <c r="AO31" i="1" s="1"/>
  <c r="I31" i="1"/>
  <c r="AN30" i="1"/>
  <c r="AO30" i="1" s="1"/>
  <c r="AM30" i="1"/>
  <c r="AL30" i="1"/>
  <c r="X30" i="1"/>
  <c r="U30" i="1"/>
  <c r="V30" i="1" s="1"/>
  <c r="L30" i="1"/>
  <c r="I30" i="1"/>
  <c r="AI30" i="1" s="1"/>
  <c r="AM29" i="1"/>
  <c r="X29" i="1"/>
  <c r="U29" i="1"/>
  <c r="V29" i="1" s="1"/>
  <c r="L29" i="1"/>
  <c r="AN29" i="1" s="1"/>
  <c r="AO29" i="1" s="1"/>
  <c r="I29" i="1"/>
  <c r="M29" i="1" s="1"/>
  <c r="AM28" i="1"/>
  <c r="X28" i="1"/>
  <c r="U28" i="1"/>
  <c r="V28" i="1" s="1"/>
  <c r="L28" i="1"/>
  <c r="AN28" i="1" s="1"/>
  <c r="AO28" i="1" s="1"/>
  <c r="I28" i="1"/>
  <c r="AM27" i="1"/>
  <c r="X27" i="1"/>
  <c r="V27" i="1"/>
  <c r="U27" i="1"/>
  <c r="L27" i="1"/>
  <c r="I27" i="1"/>
  <c r="AN26" i="1"/>
  <c r="AO26" i="1" s="1"/>
  <c r="AM26" i="1"/>
  <c r="AL26" i="1"/>
  <c r="X26" i="1"/>
  <c r="U26" i="1"/>
  <c r="V26" i="1" s="1"/>
  <c r="L26" i="1"/>
  <c r="I26" i="1"/>
  <c r="AI26" i="1" s="1"/>
  <c r="AM25" i="1"/>
  <c r="X25" i="1"/>
  <c r="U25" i="1"/>
  <c r="V25" i="1" s="1"/>
  <c r="L25" i="1"/>
  <c r="I25" i="1"/>
  <c r="AM24" i="1"/>
  <c r="X24" i="1"/>
  <c r="U24" i="1"/>
  <c r="V24" i="1" s="1"/>
  <c r="L24" i="1"/>
  <c r="AN24" i="1" s="1"/>
  <c r="AO24" i="1" s="1"/>
  <c r="I24" i="1"/>
  <c r="AM23" i="1"/>
  <c r="X23" i="1"/>
  <c r="V23" i="1"/>
  <c r="U23" i="1"/>
  <c r="L23" i="1"/>
  <c r="I23" i="1"/>
  <c r="AN22" i="1"/>
  <c r="AO22" i="1" s="1"/>
  <c r="AM22" i="1"/>
  <c r="AL22" i="1"/>
  <c r="X22" i="1"/>
  <c r="U22" i="1"/>
  <c r="V22" i="1" s="1"/>
  <c r="L22" i="1"/>
  <c r="I22" i="1"/>
  <c r="AI22" i="1" s="1"/>
  <c r="AM21" i="1"/>
  <c r="X21" i="1"/>
  <c r="U21" i="1"/>
  <c r="V21" i="1" s="1"/>
  <c r="L21" i="1"/>
  <c r="I21" i="1"/>
  <c r="AM20" i="1"/>
  <c r="X20" i="1"/>
  <c r="U20" i="1"/>
  <c r="V20" i="1" s="1"/>
  <c r="L20" i="1"/>
  <c r="AN20" i="1" s="1"/>
  <c r="AO20" i="1" s="1"/>
  <c r="I20" i="1"/>
  <c r="AM19" i="1"/>
  <c r="X19" i="1"/>
  <c r="U19" i="1"/>
  <c r="V19" i="1" s="1"/>
  <c r="L19" i="1"/>
  <c r="I19" i="1"/>
  <c r="M19" i="1" s="1"/>
  <c r="AM18" i="1"/>
  <c r="X18" i="1"/>
  <c r="U18" i="1"/>
  <c r="V18" i="1" s="1"/>
  <c r="L18" i="1"/>
  <c r="AN18" i="1" s="1"/>
  <c r="AO18" i="1" s="1"/>
  <c r="I18" i="1"/>
  <c r="AM17" i="1"/>
  <c r="X17" i="1"/>
  <c r="U17" i="1"/>
  <c r="V17" i="1" s="1"/>
  <c r="L17" i="1"/>
  <c r="I17" i="1"/>
  <c r="AI17" i="1" s="1"/>
  <c r="AM16" i="1"/>
  <c r="X16" i="1"/>
  <c r="U16" i="1"/>
  <c r="V16" i="1" s="1"/>
  <c r="L16" i="1"/>
  <c r="AN16" i="1" s="1"/>
  <c r="AO16" i="1" s="1"/>
  <c r="I16" i="1"/>
  <c r="AM15" i="1"/>
  <c r="X15" i="1"/>
  <c r="U15" i="1"/>
  <c r="V15" i="1" s="1"/>
  <c r="L15" i="1"/>
  <c r="I15" i="1"/>
  <c r="AI15" i="1" s="1"/>
  <c r="AM14" i="1"/>
  <c r="X14" i="1"/>
  <c r="U14" i="1"/>
  <c r="V14" i="1" s="1"/>
  <c r="L14" i="1"/>
  <c r="AN14" i="1" s="1"/>
  <c r="AO14" i="1" s="1"/>
  <c r="I14" i="1"/>
  <c r="M14" i="1" s="1"/>
  <c r="AM13" i="1"/>
  <c r="X13" i="1"/>
  <c r="U13" i="1"/>
  <c r="V13" i="1" s="1"/>
  <c r="L13" i="1"/>
  <c r="AN13" i="1" s="1"/>
  <c r="AO13" i="1" s="1"/>
  <c r="I13" i="1"/>
  <c r="AM12" i="1"/>
  <c r="X12" i="1"/>
  <c r="V12" i="1"/>
  <c r="U12" i="1"/>
  <c r="L12" i="1"/>
  <c r="AN12" i="1" s="1"/>
  <c r="AO12" i="1" s="1"/>
  <c r="I12" i="1"/>
  <c r="AN11" i="1"/>
  <c r="AO11" i="1" s="1"/>
  <c r="AM11" i="1"/>
  <c r="AL11" i="1"/>
  <c r="X11" i="1"/>
  <c r="U11" i="1"/>
  <c r="V11" i="1" s="1"/>
  <c r="L11" i="1"/>
  <c r="I11" i="1"/>
  <c r="AI11" i="1" s="1"/>
  <c r="AM10" i="1"/>
  <c r="X10" i="1"/>
  <c r="U10" i="1"/>
  <c r="V10" i="1" s="1"/>
  <c r="L10" i="1"/>
  <c r="AN10" i="1" s="1"/>
  <c r="AO10" i="1" s="1"/>
  <c r="I10" i="1"/>
  <c r="M1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AN9" i="1"/>
  <c r="AO9" i="1" s="1"/>
  <c r="AM9" i="1"/>
  <c r="AL9" i="1"/>
  <c r="X9" i="1"/>
  <c r="U9" i="1"/>
  <c r="L9" i="1"/>
  <c r="I9" i="1"/>
  <c r="AI9" i="1" s="1"/>
  <c r="P6" i="1"/>
  <c r="AN103" i="1" l="1"/>
  <c r="AO103" i="1" s="1"/>
  <c r="AL103" i="1"/>
  <c r="AN116" i="1"/>
  <c r="AO116" i="1" s="1"/>
  <c r="AL116" i="1"/>
  <c r="AN124" i="1"/>
  <c r="AO124" i="1" s="1"/>
  <c r="AL124" i="1"/>
  <c r="AN132" i="1"/>
  <c r="AO132" i="1" s="1"/>
  <c r="AL132" i="1"/>
  <c r="AL144" i="1"/>
  <c r="AL148" i="1"/>
  <c r="AL152" i="1"/>
  <c r="AL155" i="1"/>
  <c r="AN168" i="1"/>
  <c r="AO168" i="1" s="1"/>
  <c r="AL168" i="1"/>
  <c r="M12" i="1"/>
  <c r="AI13" i="1"/>
  <c r="AL13" i="1"/>
  <c r="AN15" i="1"/>
  <c r="AO15" i="1" s="1"/>
  <c r="AI16" i="1"/>
  <c r="AN17" i="1"/>
  <c r="AO17" i="1" s="1"/>
  <c r="AI18" i="1"/>
  <c r="AI20" i="1"/>
  <c r="AL20" i="1"/>
  <c r="AI24" i="1"/>
  <c r="AL24" i="1"/>
  <c r="AI28" i="1"/>
  <c r="AL28" i="1"/>
  <c r="M31" i="1"/>
  <c r="AI32" i="1"/>
  <c r="AL32" i="1"/>
  <c r="M35" i="1"/>
  <c r="AI36" i="1"/>
  <c r="AL36" i="1"/>
  <c r="M39" i="1"/>
  <c r="AI40" i="1"/>
  <c r="AL40" i="1"/>
  <c r="M43" i="1"/>
  <c r="AI44" i="1"/>
  <c r="AL44" i="1"/>
  <c r="M47" i="1"/>
  <c r="AI48" i="1"/>
  <c r="AL48" i="1"/>
  <c r="M51" i="1"/>
  <c r="AI52" i="1"/>
  <c r="AL52" i="1"/>
  <c r="M55" i="1"/>
  <c r="AI56" i="1"/>
  <c r="AL56" i="1"/>
  <c r="M59" i="1"/>
  <c r="AI60" i="1"/>
  <c r="AL60" i="1"/>
  <c r="M63" i="1"/>
  <c r="AI64" i="1"/>
  <c r="AL64" i="1"/>
  <c r="AI65" i="1"/>
  <c r="M68" i="1"/>
  <c r="AG68" i="1" s="1"/>
  <c r="AI69" i="1"/>
  <c r="AL69" i="1"/>
  <c r="M72" i="1"/>
  <c r="AI73" i="1"/>
  <c r="AL73" i="1"/>
  <c r="M76" i="1"/>
  <c r="AI77" i="1"/>
  <c r="AL77" i="1"/>
  <c r="M80" i="1"/>
  <c r="AI81" i="1"/>
  <c r="AL81" i="1"/>
  <c r="M84" i="1"/>
  <c r="AI85" i="1"/>
  <c r="AL85" i="1"/>
  <c r="M88" i="1"/>
  <c r="AI89" i="1"/>
  <c r="AL89" i="1"/>
  <c r="M92" i="1"/>
  <c r="AI93" i="1"/>
  <c r="AL93" i="1"/>
  <c r="M96" i="1"/>
  <c r="AI97" i="1"/>
  <c r="AL97" i="1"/>
  <c r="AN99" i="1"/>
  <c r="AO99" i="1" s="1"/>
  <c r="AL99" i="1"/>
  <c r="AN107" i="1"/>
  <c r="AO107" i="1" s="1"/>
  <c r="AL107" i="1"/>
  <c r="AN112" i="1"/>
  <c r="AO112" i="1" s="1"/>
  <c r="AL112" i="1"/>
  <c r="AN120" i="1"/>
  <c r="AO120" i="1" s="1"/>
  <c r="AL120" i="1"/>
  <c r="AN128" i="1"/>
  <c r="AO128" i="1" s="1"/>
  <c r="AL128" i="1"/>
  <c r="AN136" i="1"/>
  <c r="AO136" i="1" s="1"/>
  <c r="AL136" i="1"/>
  <c r="AL146" i="1"/>
  <c r="AN147" i="1"/>
  <c r="AO147" i="1" s="1"/>
  <c r="AL150" i="1"/>
  <c r="AN151" i="1"/>
  <c r="AO151" i="1" s="1"/>
  <c r="AN157" i="1"/>
  <c r="AO157" i="1" s="1"/>
  <c r="AL157" i="1"/>
  <c r="AN160" i="1"/>
  <c r="AO160" i="1" s="1"/>
  <c r="AN164" i="1"/>
  <c r="AO164" i="1" s="1"/>
  <c r="AL164" i="1"/>
  <c r="M102" i="1"/>
  <c r="AI103" i="1"/>
  <c r="M106" i="1"/>
  <c r="AI107" i="1"/>
  <c r="AI112" i="1"/>
  <c r="AI116" i="1"/>
  <c r="M119" i="1"/>
  <c r="AI120" i="1"/>
  <c r="M123" i="1"/>
  <c r="AI124" i="1"/>
  <c r="M127" i="1"/>
  <c r="AI128" i="1"/>
  <c r="M131" i="1"/>
  <c r="AI132" i="1"/>
  <c r="AI136" i="1"/>
  <c r="M139" i="1"/>
  <c r="AN140" i="1"/>
  <c r="AO140" i="1" s="1"/>
  <c r="M141" i="1"/>
  <c r="AN142" i="1"/>
  <c r="AO142" i="1" s="1"/>
  <c r="M143" i="1"/>
  <c r="AI144" i="1"/>
  <c r="M145" i="1"/>
  <c r="AI146" i="1"/>
  <c r="M147" i="1"/>
  <c r="AI148" i="1"/>
  <c r="M149" i="1"/>
  <c r="AI150" i="1"/>
  <c r="M151" i="1"/>
  <c r="AI152" i="1"/>
  <c r="M153" i="1"/>
  <c r="AI155" i="1"/>
  <c r="AI157" i="1"/>
  <c r="M160" i="1"/>
  <c r="AI161" i="1"/>
  <c r="AI164" i="1"/>
  <c r="AI168" i="1"/>
  <c r="AG10" i="1"/>
  <c r="W10" i="1" s="1"/>
  <c r="N10" i="1" s="1"/>
  <c r="AK10" i="1"/>
  <c r="AH10" i="1"/>
  <c r="AG14" i="1"/>
  <c r="AK14" i="1"/>
  <c r="AH14" i="1"/>
  <c r="AG19" i="1"/>
  <c r="W19" i="1" s="1"/>
  <c r="N19" i="1" s="1"/>
  <c r="AK19" i="1"/>
  <c r="AH19" i="1"/>
  <c r="AG12" i="1"/>
  <c r="W12" i="1" s="1"/>
  <c r="N12" i="1" s="1"/>
  <c r="AK12" i="1"/>
  <c r="AH12" i="1"/>
  <c r="M11" i="1"/>
  <c r="M13" i="1"/>
  <c r="M15" i="1"/>
  <c r="M16" i="1"/>
  <c r="M17" i="1"/>
  <c r="M18" i="1"/>
  <c r="M20" i="1"/>
  <c r="AN21" i="1"/>
  <c r="AO21" i="1" s="1"/>
  <c r="AL21" i="1"/>
  <c r="AI21" i="1"/>
  <c r="M22" i="1"/>
  <c r="AN23" i="1"/>
  <c r="AO23" i="1" s="1"/>
  <c r="AL23" i="1"/>
  <c r="AI23" i="1"/>
  <c r="M24" i="1"/>
  <c r="AN25" i="1"/>
  <c r="AO25" i="1" s="1"/>
  <c r="AL25" i="1"/>
  <c r="AI25" i="1"/>
  <c r="M26" i="1"/>
  <c r="AN27" i="1"/>
  <c r="AO27" i="1" s="1"/>
  <c r="AL27" i="1"/>
  <c r="AI27" i="1"/>
  <c r="M28" i="1"/>
  <c r="AG29" i="1"/>
  <c r="W29" i="1" s="1"/>
  <c r="N29" i="1" s="1"/>
  <c r="AK29" i="1"/>
  <c r="AH29" i="1"/>
  <c r="AG33" i="1"/>
  <c r="AK33" i="1"/>
  <c r="AH33" i="1"/>
  <c r="AG37" i="1"/>
  <c r="W37" i="1" s="1"/>
  <c r="N37" i="1" s="1"/>
  <c r="AK37" i="1"/>
  <c r="AH37" i="1"/>
  <c r="AG41" i="1"/>
  <c r="W41" i="1" s="1"/>
  <c r="N41" i="1" s="1"/>
  <c r="AK41" i="1"/>
  <c r="AH41" i="1"/>
  <c r="AG45" i="1"/>
  <c r="W45" i="1" s="1"/>
  <c r="N45" i="1" s="1"/>
  <c r="AK45" i="1"/>
  <c r="AH45" i="1"/>
  <c r="AG49" i="1"/>
  <c r="W49" i="1" s="1"/>
  <c r="N49" i="1" s="1"/>
  <c r="AK49" i="1"/>
  <c r="AH49" i="1"/>
  <c r="AG53" i="1"/>
  <c r="W53" i="1" s="1"/>
  <c r="N53" i="1" s="1"/>
  <c r="AK53" i="1"/>
  <c r="AH53" i="1"/>
  <c r="AG57" i="1"/>
  <c r="AK57" i="1"/>
  <c r="AH57" i="1"/>
  <c r="AG61" i="1"/>
  <c r="W61" i="1" s="1"/>
  <c r="N61" i="1" s="1"/>
  <c r="AK61" i="1"/>
  <c r="AH61" i="1"/>
  <c r="AK65" i="1"/>
  <c r="AG65" i="1"/>
  <c r="W65" i="1" s="1"/>
  <c r="N65" i="1" s="1"/>
  <c r="AH65" i="1"/>
  <c r="I172" i="1"/>
  <c r="I171" i="1"/>
  <c r="M9" i="1"/>
  <c r="L171" i="1"/>
  <c r="L172" i="1"/>
  <c r="W177" i="1" s="1"/>
  <c r="V9" i="1"/>
  <c r="AI10" i="1"/>
  <c r="AL10" i="1"/>
  <c r="AI12" i="1"/>
  <c r="AL12" i="1"/>
  <c r="AI14" i="1"/>
  <c r="AL14" i="1"/>
  <c r="AN19" i="1"/>
  <c r="AO19" i="1" s="1"/>
  <c r="AL19" i="1"/>
  <c r="AI19" i="1"/>
  <c r="M21" i="1"/>
  <c r="M23" i="1"/>
  <c r="M25" i="1"/>
  <c r="M27" i="1"/>
  <c r="AG31" i="1"/>
  <c r="W31" i="1" s="1"/>
  <c r="N31" i="1" s="1"/>
  <c r="AK31" i="1"/>
  <c r="AH31" i="1"/>
  <c r="AG35" i="1"/>
  <c r="W35" i="1" s="1"/>
  <c r="N35" i="1" s="1"/>
  <c r="AK35" i="1"/>
  <c r="AH35" i="1"/>
  <c r="AG39" i="1"/>
  <c r="W39" i="1" s="1"/>
  <c r="N39" i="1" s="1"/>
  <c r="AK39" i="1"/>
  <c r="AH39" i="1"/>
  <c r="AG43" i="1"/>
  <c r="W43" i="1" s="1"/>
  <c r="N43" i="1" s="1"/>
  <c r="AK43" i="1"/>
  <c r="AH43" i="1"/>
  <c r="AG47" i="1"/>
  <c r="W47" i="1" s="1"/>
  <c r="N47" i="1" s="1"/>
  <c r="AK47" i="1"/>
  <c r="AH47" i="1"/>
  <c r="AG51" i="1"/>
  <c r="W51" i="1" s="1"/>
  <c r="N51" i="1" s="1"/>
  <c r="AK51" i="1"/>
  <c r="AH51" i="1"/>
  <c r="AG55" i="1"/>
  <c r="W55" i="1" s="1"/>
  <c r="N55" i="1" s="1"/>
  <c r="AK55" i="1"/>
  <c r="AH55" i="1"/>
  <c r="AG59" i="1"/>
  <c r="W59" i="1" s="1"/>
  <c r="N59" i="1" s="1"/>
  <c r="AK59" i="1"/>
  <c r="AH59" i="1"/>
  <c r="AG63" i="1"/>
  <c r="AK63" i="1"/>
  <c r="AH63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AL65" i="1"/>
  <c r="AN65" i="1"/>
  <c r="AO65" i="1" s="1"/>
  <c r="W66" i="1"/>
  <c r="N66" i="1" s="1"/>
  <c r="AK66" i="1"/>
  <c r="W68" i="1"/>
  <c r="N68" i="1" s="1"/>
  <c r="AK68" i="1"/>
  <c r="AK70" i="1"/>
  <c r="AH70" i="1"/>
  <c r="AG70" i="1"/>
  <c r="W70" i="1" s="1"/>
  <c r="N70" i="1" s="1"/>
  <c r="AK74" i="1"/>
  <c r="AH74" i="1"/>
  <c r="AG74" i="1"/>
  <c r="W74" i="1" s="1"/>
  <c r="N74" i="1" s="1"/>
  <c r="AK78" i="1"/>
  <c r="AH78" i="1"/>
  <c r="AG78" i="1"/>
  <c r="W78" i="1" s="1"/>
  <c r="N78" i="1" s="1"/>
  <c r="AK82" i="1"/>
  <c r="AH82" i="1"/>
  <c r="AG82" i="1"/>
  <c r="W82" i="1" s="1"/>
  <c r="N82" i="1" s="1"/>
  <c r="AK86" i="1"/>
  <c r="AH86" i="1"/>
  <c r="AG86" i="1"/>
  <c r="W86" i="1" s="1"/>
  <c r="N86" i="1" s="1"/>
  <c r="AK90" i="1"/>
  <c r="AH90" i="1"/>
  <c r="AG90" i="1"/>
  <c r="W90" i="1" s="1"/>
  <c r="N90" i="1" s="1"/>
  <c r="AK94" i="1"/>
  <c r="AH94" i="1"/>
  <c r="AG94" i="1"/>
  <c r="W94" i="1" s="1"/>
  <c r="N94" i="1" s="1"/>
  <c r="AK98" i="1"/>
  <c r="AH98" i="1"/>
  <c r="AG98" i="1"/>
  <c r="W98" i="1" s="1"/>
  <c r="N98" i="1" s="1"/>
  <c r="AK102" i="1"/>
  <c r="AH102" i="1"/>
  <c r="AG102" i="1"/>
  <c r="W102" i="1" s="1"/>
  <c r="N102" i="1" s="1"/>
  <c r="AK106" i="1"/>
  <c r="AH106" i="1"/>
  <c r="AG106" i="1"/>
  <c r="W106" i="1" s="1"/>
  <c r="N106" i="1" s="1"/>
  <c r="AI29" i="1"/>
  <c r="AL29" i="1"/>
  <c r="AI31" i="1"/>
  <c r="AL31" i="1"/>
  <c r="AI33" i="1"/>
  <c r="AL33" i="1"/>
  <c r="AI35" i="1"/>
  <c r="AL35" i="1"/>
  <c r="AI37" i="1"/>
  <c r="AL37" i="1"/>
  <c r="AI39" i="1"/>
  <c r="AL39" i="1"/>
  <c r="AI41" i="1"/>
  <c r="AL41" i="1"/>
  <c r="AI43" i="1"/>
  <c r="AL43" i="1"/>
  <c r="AI45" i="1"/>
  <c r="AL45" i="1"/>
  <c r="AI47" i="1"/>
  <c r="AL47" i="1"/>
  <c r="AI49" i="1"/>
  <c r="AL49" i="1"/>
  <c r="AI51" i="1"/>
  <c r="AL51" i="1"/>
  <c r="AI53" i="1"/>
  <c r="AL53" i="1"/>
  <c r="AI55" i="1"/>
  <c r="AL55" i="1"/>
  <c r="AI57" i="1"/>
  <c r="AL57" i="1"/>
  <c r="AI59" i="1"/>
  <c r="AL59" i="1"/>
  <c r="AI61" i="1"/>
  <c r="AL61" i="1"/>
  <c r="AI63" i="1"/>
  <c r="AL63" i="1"/>
  <c r="AN66" i="1"/>
  <c r="AO66" i="1" s="1"/>
  <c r="AL66" i="1"/>
  <c r="AI66" i="1"/>
  <c r="AH66" i="1"/>
  <c r="M67" i="1"/>
  <c r="AN68" i="1"/>
  <c r="AO68" i="1" s="1"/>
  <c r="AL68" i="1"/>
  <c r="AI68" i="1"/>
  <c r="AH68" i="1"/>
  <c r="M69" i="1"/>
  <c r="AN70" i="1"/>
  <c r="AO70" i="1" s="1"/>
  <c r="AL70" i="1"/>
  <c r="AI70" i="1"/>
  <c r="AK72" i="1"/>
  <c r="AH72" i="1"/>
  <c r="AG72" i="1"/>
  <c r="W72" i="1" s="1"/>
  <c r="N72" i="1" s="1"/>
  <c r="AK76" i="1"/>
  <c r="AH76" i="1"/>
  <c r="AG76" i="1"/>
  <c r="W76" i="1" s="1"/>
  <c r="N76" i="1" s="1"/>
  <c r="AK80" i="1"/>
  <c r="AH80" i="1"/>
  <c r="AG80" i="1"/>
  <c r="W80" i="1" s="1"/>
  <c r="N80" i="1" s="1"/>
  <c r="AK84" i="1"/>
  <c r="AH84" i="1"/>
  <c r="AG84" i="1"/>
  <c r="W84" i="1" s="1"/>
  <c r="N84" i="1" s="1"/>
  <c r="AK88" i="1"/>
  <c r="AH88" i="1"/>
  <c r="AG88" i="1"/>
  <c r="W88" i="1" s="1"/>
  <c r="N88" i="1" s="1"/>
  <c r="AK92" i="1"/>
  <c r="AH92" i="1"/>
  <c r="AG92" i="1"/>
  <c r="W92" i="1" s="1"/>
  <c r="N92" i="1" s="1"/>
  <c r="AK96" i="1"/>
  <c r="AH96" i="1"/>
  <c r="AG96" i="1"/>
  <c r="W96" i="1" s="1"/>
  <c r="N96" i="1" s="1"/>
  <c r="AK100" i="1"/>
  <c r="AH100" i="1"/>
  <c r="AG100" i="1"/>
  <c r="W100" i="1" s="1"/>
  <c r="N100" i="1" s="1"/>
  <c r="AK104" i="1"/>
  <c r="AH104" i="1"/>
  <c r="AG104" i="1"/>
  <c r="W104" i="1" s="1"/>
  <c r="N104" i="1" s="1"/>
  <c r="AK108" i="1"/>
  <c r="AH108" i="1"/>
  <c r="AG108" i="1"/>
  <c r="W108" i="1" s="1"/>
  <c r="N108" i="1" s="1"/>
  <c r="AH110" i="1"/>
  <c r="AK110" i="1"/>
  <c r="AG110" i="1"/>
  <c r="AG111" i="1"/>
  <c r="AH111" i="1"/>
  <c r="AK111" i="1"/>
  <c r="AI72" i="1"/>
  <c r="AL72" i="1"/>
  <c r="AI74" i="1"/>
  <c r="AL74" i="1"/>
  <c r="AI76" i="1"/>
  <c r="AL76" i="1"/>
  <c r="AI78" i="1"/>
  <c r="AL78" i="1"/>
  <c r="AI80" i="1"/>
  <c r="AL80" i="1"/>
  <c r="AI82" i="1"/>
  <c r="AL82" i="1"/>
  <c r="AI84" i="1"/>
  <c r="AL84" i="1"/>
  <c r="AI86" i="1"/>
  <c r="AL86" i="1"/>
  <c r="AI88" i="1"/>
  <c r="AL88" i="1"/>
  <c r="AI90" i="1"/>
  <c r="AL90" i="1"/>
  <c r="AI92" i="1"/>
  <c r="AL92" i="1"/>
  <c r="AI94" i="1"/>
  <c r="AL94" i="1"/>
  <c r="AI96" i="1"/>
  <c r="AL96" i="1"/>
  <c r="AI98" i="1"/>
  <c r="AL98" i="1"/>
  <c r="AI100" i="1"/>
  <c r="AL100" i="1"/>
  <c r="AI102" i="1"/>
  <c r="AL102" i="1"/>
  <c r="AI104" i="1"/>
  <c r="AL104" i="1"/>
  <c r="AI106" i="1"/>
  <c r="AL106" i="1"/>
  <c r="AI108" i="1"/>
  <c r="AL108" i="1"/>
  <c r="AN111" i="1"/>
  <c r="AO111" i="1" s="1"/>
  <c r="M113" i="1"/>
  <c r="M115" i="1"/>
  <c r="M117" i="1"/>
  <c r="AK119" i="1"/>
  <c r="AH119" i="1"/>
  <c r="AG119" i="1"/>
  <c r="W119" i="1" s="1"/>
  <c r="N119" i="1" s="1"/>
  <c r="AK123" i="1"/>
  <c r="AH123" i="1"/>
  <c r="AG123" i="1"/>
  <c r="W123" i="1" s="1"/>
  <c r="N123" i="1" s="1"/>
  <c r="AK127" i="1"/>
  <c r="AH127" i="1"/>
  <c r="AG127" i="1"/>
  <c r="W127" i="1" s="1"/>
  <c r="N127" i="1" s="1"/>
  <c r="AH131" i="1"/>
  <c r="AK131" i="1"/>
  <c r="AG131" i="1"/>
  <c r="W131" i="1" s="1"/>
  <c r="N131" i="1" s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AN110" i="1"/>
  <c r="AO110" i="1" s="1"/>
  <c r="AL110" i="1"/>
  <c r="AI110" i="1"/>
  <c r="M112" i="1"/>
  <c r="AN113" i="1"/>
  <c r="AO113" i="1" s="1"/>
  <c r="AL113" i="1"/>
  <c r="AI113" i="1"/>
  <c r="M114" i="1"/>
  <c r="AN115" i="1"/>
  <c r="AO115" i="1" s="1"/>
  <c r="AL115" i="1"/>
  <c r="AI115" i="1"/>
  <c r="M116" i="1"/>
  <c r="AN117" i="1"/>
  <c r="AO117" i="1" s="1"/>
  <c r="AL117" i="1"/>
  <c r="AI117" i="1"/>
  <c r="AK121" i="1"/>
  <c r="AH121" i="1"/>
  <c r="AG121" i="1"/>
  <c r="W121" i="1" s="1"/>
  <c r="N121" i="1" s="1"/>
  <c r="AK125" i="1"/>
  <c r="AH125" i="1"/>
  <c r="AG125" i="1"/>
  <c r="W125" i="1" s="1"/>
  <c r="N125" i="1" s="1"/>
  <c r="AK129" i="1"/>
  <c r="AH129" i="1"/>
  <c r="AG129" i="1"/>
  <c r="W129" i="1" s="1"/>
  <c r="N129" i="1" s="1"/>
  <c r="P171" i="1"/>
  <c r="Y173" i="1" s="1"/>
  <c r="P173" i="1"/>
  <c r="Z172" i="1" s="1"/>
  <c r="P172" i="1"/>
  <c r="U111" i="1"/>
  <c r="V111" i="1" s="1"/>
  <c r="AI111" i="1"/>
  <c r="AL111" i="1"/>
  <c r="AI119" i="1"/>
  <c r="AL119" i="1"/>
  <c r="AI121" i="1"/>
  <c r="AL121" i="1"/>
  <c r="AI123" i="1"/>
  <c r="AL123" i="1"/>
  <c r="AI125" i="1"/>
  <c r="AL125" i="1"/>
  <c r="AI127" i="1"/>
  <c r="AL127" i="1"/>
  <c r="AI129" i="1"/>
  <c r="AL129" i="1"/>
  <c r="M133" i="1"/>
  <c r="M135" i="1"/>
  <c r="AK139" i="1"/>
  <c r="AH139" i="1"/>
  <c r="AG139" i="1"/>
  <c r="AK141" i="1"/>
  <c r="AH141" i="1"/>
  <c r="AG141" i="1"/>
  <c r="AG143" i="1"/>
  <c r="W143" i="1" s="1"/>
  <c r="N143" i="1" s="1"/>
  <c r="AK143" i="1"/>
  <c r="AH143" i="1"/>
  <c r="S172" i="1"/>
  <c r="Q172" i="1"/>
  <c r="K172" i="1"/>
  <c r="G172" i="1"/>
  <c r="R172" i="1"/>
  <c r="J172" i="1"/>
  <c r="H172" i="1"/>
  <c r="F172" i="1"/>
  <c r="AG145" i="1"/>
  <c r="W145" i="1" s="1"/>
  <c r="N145" i="1" s="1"/>
  <c r="AK145" i="1"/>
  <c r="AH145" i="1"/>
  <c r="AG147" i="1"/>
  <c r="W147" i="1" s="1"/>
  <c r="N147" i="1" s="1"/>
  <c r="AK147" i="1"/>
  <c r="AH147" i="1"/>
  <c r="AG149" i="1"/>
  <c r="W149" i="1" s="1"/>
  <c r="N149" i="1" s="1"/>
  <c r="AK149" i="1"/>
  <c r="AH149" i="1"/>
  <c r="AG151" i="1"/>
  <c r="W151" i="1" s="1"/>
  <c r="N151" i="1" s="1"/>
  <c r="AK151" i="1"/>
  <c r="AH151" i="1"/>
  <c r="AG153" i="1"/>
  <c r="AK153" i="1"/>
  <c r="AH153" i="1"/>
  <c r="M118" i="1"/>
  <c r="M120" i="1"/>
  <c r="M122" i="1"/>
  <c r="M124" i="1"/>
  <c r="M126" i="1"/>
  <c r="M128" i="1"/>
  <c r="M130" i="1"/>
  <c r="AN131" i="1"/>
  <c r="AO131" i="1" s="1"/>
  <c r="AL131" i="1"/>
  <c r="AI131" i="1"/>
  <c r="M132" i="1"/>
  <c r="AN133" i="1"/>
  <c r="AO133" i="1" s="1"/>
  <c r="AL133" i="1"/>
  <c r="AI133" i="1"/>
  <c r="M134" i="1"/>
  <c r="AN135" i="1"/>
  <c r="AO135" i="1" s="1"/>
  <c r="AL135" i="1"/>
  <c r="AI135" i="1"/>
  <c r="M136" i="1"/>
  <c r="AG137" i="1"/>
  <c r="AK137" i="1"/>
  <c r="AH137" i="1"/>
  <c r="AK140" i="1"/>
  <c r="AH140" i="1"/>
  <c r="AG140" i="1"/>
  <c r="AK142" i="1"/>
  <c r="AH142" i="1"/>
  <c r="AG142" i="1"/>
  <c r="M138" i="1"/>
  <c r="T139" i="1"/>
  <c r="AI139" i="1"/>
  <c r="AL139" i="1"/>
  <c r="T140" i="1"/>
  <c r="AI140" i="1"/>
  <c r="AL140" i="1"/>
  <c r="T141" i="1"/>
  <c r="AI141" i="1"/>
  <c r="AL141" i="1"/>
  <c r="T142" i="1"/>
  <c r="AI142" i="1"/>
  <c r="AL142" i="1"/>
  <c r="M144" i="1"/>
  <c r="M146" i="1"/>
  <c r="M148" i="1"/>
  <c r="M150" i="1"/>
  <c r="M152" i="1"/>
  <c r="AN154" i="1"/>
  <c r="AO154" i="1" s="1"/>
  <c r="AL154" i="1"/>
  <c r="AI154" i="1"/>
  <c r="M155" i="1"/>
  <c r="M156" i="1"/>
  <c r="M158" i="1"/>
  <c r="AG160" i="1"/>
  <c r="W160" i="1" s="1"/>
  <c r="N160" i="1" s="1"/>
  <c r="AK160" i="1"/>
  <c r="AH160" i="1"/>
  <c r="AI137" i="1"/>
  <c r="AL137" i="1"/>
  <c r="AI143" i="1"/>
  <c r="AL143" i="1"/>
  <c r="AI145" i="1"/>
  <c r="AL145" i="1"/>
  <c r="AI147" i="1"/>
  <c r="AL147" i="1"/>
  <c r="AI149" i="1"/>
  <c r="AL149" i="1"/>
  <c r="AI151" i="1"/>
  <c r="AL151" i="1"/>
  <c r="AI153" i="1"/>
  <c r="AL153" i="1"/>
  <c r="M154" i="1"/>
  <c r="AN156" i="1"/>
  <c r="AO156" i="1" s="1"/>
  <c r="AL156" i="1"/>
  <c r="AI156" i="1"/>
  <c r="M157" i="1"/>
  <c r="AN158" i="1"/>
  <c r="AO158" i="1" s="1"/>
  <c r="AL158" i="1"/>
  <c r="AI158" i="1"/>
  <c r="M159" i="1"/>
  <c r="M161" i="1"/>
  <c r="M162" i="1"/>
  <c r="AN163" i="1"/>
  <c r="AO163" i="1" s="1"/>
  <c r="AL163" i="1"/>
  <c r="AI163" i="1"/>
  <c r="M164" i="1"/>
  <c r="AN165" i="1"/>
  <c r="AO165" i="1" s="1"/>
  <c r="AL165" i="1"/>
  <c r="AI165" i="1"/>
  <c r="M166" i="1"/>
  <c r="AN167" i="1"/>
  <c r="AO167" i="1" s="1"/>
  <c r="AL167" i="1"/>
  <c r="AI167" i="1"/>
  <c r="M168" i="1"/>
  <c r="AN169" i="1"/>
  <c r="AO169" i="1" s="1"/>
  <c r="AL169" i="1"/>
  <c r="AI169" i="1"/>
  <c r="M170" i="1"/>
  <c r="AI160" i="1"/>
  <c r="AL160" i="1"/>
  <c r="AN161" i="1"/>
  <c r="AO161" i="1" s="1"/>
  <c r="AL161" i="1"/>
  <c r="M163" i="1"/>
  <c r="M165" i="1"/>
  <c r="M167" i="1"/>
  <c r="M169" i="1"/>
  <c r="W175" i="1"/>
  <c r="W176" i="1" s="1"/>
  <c r="AK161" i="1" l="1"/>
  <c r="AH161" i="1"/>
  <c r="AG161" i="1"/>
  <c r="W161" i="1" s="1"/>
  <c r="N161" i="1" s="1"/>
  <c r="O160" i="1"/>
  <c r="T160" i="1"/>
  <c r="AG156" i="1"/>
  <c r="AH156" i="1"/>
  <c r="AK156" i="1"/>
  <c r="AK150" i="1"/>
  <c r="AH150" i="1"/>
  <c r="AG150" i="1"/>
  <c r="W150" i="1" s="1"/>
  <c r="N150" i="1" s="1"/>
  <c r="AK146" i="1"/>
  <c r="AH146" i="1"/>
  <c r="AG146" i="1"/>
  <c r="W146" i="1" s="1"/>
  <c r="N146" i="1" s="1"/>
  <c r="AK138" i="1"/>
  <c r="AH138" i="1"/>
  <c r="AG138" i="1"/>
  <c r="W138" i="1" s="1"/>
  <c r="N138" i="1" s="1"/>
  <c r="AK136" i="1"/>
  <c r="AH136" i="1"/>
  <c r="AG136" i="1"/>
  <c r="W136" i="1" s="1"/>
  <c r="N136" i="1" s="1"/>
  <c r="AK134" i="1"/>
  <c r="AH134" i="1"/>
  <c r="AG134" i="1"/>
  <c r="W134" i="1" s="1"/>
  <c r="N134" i="1" s="1"/>
  <c r="AK132" i="1"/>
  <c r="AH132" i="1"/>
  <c r="AG132" i="1"/>
  <c r="W132" i="1" s="1"/>
  <c r="N132" i="1" s="1"/>
  <c r="AG130" i="1"/>
  <c r="W130" i="1" s="1"/>
  <c r="N130" i="1" s="1"/>
  <c r="AK130" i="1"/>
  <c r="AH130" i="1"/>
  <c r="AG126" i="1"/>
  <c r="AK126" i="1"/>
  <c r="AH126" i="1"/>
  <c r="AG122" i="1"/>
  <c r="W122" i="1" s="1"/>
  <c r="N122" i="1" s="1"/>
  <c r="AK122" i="1"/>
  <c r="AH122" i="1"/>
  <c r="AG118" i="1"/>
  <c r="W118" i="1" s="1"/>
  <c r="N118" i="1" s="1"/>
  <c r="AK118" i="1"/>
  <c r="AH118" i="1"/>
  <c r="O151" i="1"/>
  <c r="T151" i="1"/>
  <c r="O147" i="1"/>
  <c r="T147" i="1"/>
  <c r="O143" i="1"/>
  <c r="T143" i="1"/>
  <c r="AG133" i="1"/>
  <c r="AH133" i="1"/>
  <c r="AK133" i="1"/>
  <c r="Y172" i="1"/>
  <c r="P5" i="1"/>
  <c r="T125" i="1"/>
  <c r="O125" i="1"/>
  <c r="AG107" i="1"/>
  <c r="W107" i="1" s="1"/>
  <c r="N107" i="1" s="1"/>
  <c r="AK107" i="1"/>
  <c r="AH107" i="1"/>
  <c r="AG103" i="1"/>
  <c r="AK103" i="1"/>
  <c r="AH103" i="1"/>
  <c r="AG99" i="1"/>
  <c r="W99" i="1" s="1"/>
  <c r="N99" i="1" s="1"/>
  <c r="AK99" i="1"/>
  <c r="AH99" i="1"/>
  <c r="AG95" i="1"/>
  <c r="AK95" i="1"/>
  <c r="AH95" i="1"/>
  <c r="AG91" i="1"/>
  <c r="W91" i="1" s="1"/>
  <c r="N91" i="1" s="1"/>
  <c r="AK91" i="1"/>
  <c r="AH91" i="1"/>
  <c r="AG87" i="1"/>
  <c r="W87" i="1" s="1"/>
  <c r="N87" i="1" s="1"/>
  <c r="AK87" i="1"/>
  <c r="AH87" i="1"/>
  <c r="AG83" i="1"/>
  <c r="W83" i="1" s="1"/>
  <c r="N83" i="1" s="1"/>
  <c r="AK83" i="1"/>
  <c r="AH83" i="1"/>
  <c r="AG79" i="1"/>
  <c r="AK79" i="1"/>
  <c r="AH79" i="1"/>
  <c r="AG75" i="1"/>
  <c r="W75" i="1" s="1"/>
  <c r="N75" i="1" s="1"/>
  <c r="AK75" i="1"/>
  <c r="AH75" i="1"/>
  <c r="AG71" i="1"/>
  <c r="W71" i="1" s="1"/>
  <c r="N71" i="1" s="1"/>
  <c r="AK71" i="1"/>
  <c r="AH71" i="1"/>
  <c r="T127" i="1"/>
  <c r="O127" i="1"/>
  <c r="T119" i="1"/>
  <c r="O119" i="1"/>
  <c r="AG115" i="1"/>
  <c r="W115" i="1" s="1"/>
  <c r="N115" i="1" s="1"/>
  <c r="AH115" i="1"/>
  <c r="AK115" i="1"/>
  <c r="W110" i="1"/>
  <c r="N110" i="1" s="1"/>
  <c r="T104" i="1"/>
  <c r="O104" i="1"/>
  <c r="T96" i="1"/>
  <c r="O96" i="1"/>
  <c r="T88" i="1"/>
  <c r="O88" i="1"/>
  <c r="T80" i="1"/>
  <c r="O80" i="1"/>
  <c r="T72" i="1"/>
  <c r="O72" i="1"/>
  <c r="AK69" i="1"/>
  <c r="AH69" i="1"/>
  <c r="AG69" i="1"/>
  <c r="W69" i="1" s="1"/>
  <c r="N69" i="1" s="1"/>
  <c r="T106" i="1"/>
  <c r="O106" i="1"/>
  <c r="T98" i="1"/>
  <c r="O98" i="1"/>
  <c r="T90" i="1"/>
  <c r="O90" i="1"/>
  <c r="T82" i="1"/>
  <c r="O82" i="1"/>
  <c r="T74" i="1"/>
  <c r="O74" i="1"/>
  <c r="AK64" i="1"/>
  <c r="AH64" i="1"/>
  <c r="AG64" i="1"/>
  <c r="W64" i="1" s="1"/>
  <c r="N64" i="1" s="1"/>
  <c r="AK60" i="1"/>
  <c r="AH60" i="1"/>
  <c r="AG60" i="1"/>
  <c r="W60" i="1" s="1"/>
  <c r="N60" i="1" s="1"/>
  <c r="AK56" i="1"/>
  <c r="AH56" i="1"/>
  <c r="AG56" i="1"/>
  <c r="W56" i="1" s="1"/>
  <c r="N56" i="1" s="1"/>
  <c r="AK52" i="1"/>
  <c r="AH52" i="1"/>
  <c r="AG52" i="1"/>
  <c r="W52" i="1" s="1"/>
  <c r="N52" i="1" s="1"/>
  <c r="AK48" i="1"/>
  <c r="AH48" i="1"/>
  <c r="AG48" i="1"/>
  <c r="W48" i="1" s="1"/>
  <c r="N48" i="1" s="1"/>
  <c r="AK44" i="1"/>
  <c r="AH44" i="1"/>
  <c r="AG44" i="1"/>
  <c r="W44" i="1" s="1"/>
  <c r="N44" i="1" s="1"/>
  <c r="AK40" i="1"/>
  <c r="AH40" i="1"/>
  <c r="AG40" i="1"/>
  <c r="W40" i="1" s="1"/>
  <c r="N40" i="1" s="1"/>
  <c r="AK36" i="1"/>
  <c r="AH36" i="1"/>
  <c r="AG36" i="1"/>
  <c r="W36" i="1" s="1"/>
  <c r="N36" i="1" s="1"/>
  <c r="AK32" i="1"/>
  <c r="AH32" i="1"/>
  <c r="AG32" i="1"/>
  <c r="W32" i="1" s="1"/>
  <c r="N32" i="1" s="1"/>
  <c r="W63" i="1"/>
  <c r="N63" i="1" s="1"/>
  <c r="O55" i="1"/>
  <c r="T55" i="1"/>
  <c r="O47" i="1"/>
  <c r="T47" i="1"/>
  <c r="O39" i="1"/>
  <c r="T39" i="1"/>
  <c r="O31" i="1"/>
  <c r="T31" i="1"/>
  <c r="AG25" i="1"/>
  <c r="W25" i="1" s="1"/>
  <c r="N25" i="1" s="1"/>
  <c r="AK25" i="1"/>
  <c r="AH25" i="1"/>
  <c r="AG21" i="1"/>
  <c r="W21" i="1" s="1"/>
  <c r="N21" i="1" s="1"/>
  <c r="AK21" i="1"/>
  <c r="AH21" i="1"/>
  <c r="W57" i="1"/>
  <c r="N57" i="1" s="1"/>
  <c r="O49" i="1"/>
  <c r="T49" i="1"/>
  <c r="O41" i="1"/>
  <c r="T41" i="1"/>
  <c r="W33" i="1"/>
  <c r="N33" i="1" s="1"/>
  <c r="AK28" i="1"/>
  <c r="AH28" i="1"/>
  <c r="AG28" i="1"/>
  <c r="W28" i="1" s="1"/>
  <c r="N28" i="1" s="1"/>
  <c r="AK26" i="1"/>
  <c r="AH26" i="1"/>
  <c r="AG26" i="1"/>
  <c r="W26" i="1" s="1"/>
  <c r="N26" i="1" s="1"/>
  <c r="AK24" i="1"/>
  <c r="AH24" i="1"/>
  <c r="AG24" i="1"/>
  <c r="W24" i="1" s="1"/>
  <c r="N24" i="1" s="1"/>
  <c r="AK22" i="1"/>
  <c r="AH22" i="1"/>
  <c r="AG22" i="1"/>
  <c r="W22" i="1" s="1"/>
  <c r="N22" i="1" s="1"/>
  <c r="AK20" i="1"/>
  <c r="AH20" i="1"/>
  <c r="AG20" i="1"/>
  <c r="W20" i="1" s="1"/>
  <c r="N20" i="1" s="1"/>
  <c r="AK17" i="1"/>
  <c r="AH17" i="1"/>
  <c r="AG17" i="1"/>
  <c r="W17" i="1" s="1"/>
  <c r="N17" i="1" s="1"/>
  <c r="AK15" i="1"/>
  <c r="AH15" i="1"/>
  <c r="AG15" i="1"/>
  <c r="W15" i="1" s="1"/>
  <c r="N15" i="1" s="1"/>
  <c r="AK11" i="1"/>
  <c r="AH11" i="1"/>
  <c r="AG11" i="1"/>
  <c r="W11" i="1" s="1"/>
  <c r="N11" i="1" s="1"/>
  <c r="O12" i="1"/>
  <c r="T12" i="1"/>
  <c r="W14" i="1"/>
  <c r="N14" i="1" s="1"/>
  <c r="AG167" i="1"/>
  <c r="W167" i="1" s="1"/>
  <c r="N167" i="1" s="1"/>
  <c r="AK167" i="1"/>
  <c r="AH167" i="1"/>
  <c r="AG163" i="1"/>
  <c r="AK163" i="1"/>
  <c r="AH163" i="1"/>
  <c r="AG169" i="1"/>
  <c r="W169" i="1" s="1"/>
  <c r="N169" i="1" s="1"/>
  <c r="AK169" i="1"/>
  <c r="AH169" i="1"/>
  <c r="AG165" i="1"/>
  <c r="AK165" i="1"/>
  <c r="AH165" i="1"/>
  <c r="AK170" i="1"/>
  <c r="AH170" i="1"/>
  <c r="AG170" i="1"/>
  <c r="W170" i="1" s="1"/>
  <c r="N170" i="1" s="1"/>
  <c r="AK168" i="1"/>
  <c r="AH168" i="1"/>
  <c r="AG168" i="1"/>
  <c r="W168" i="1" s="1"/>
  <c r="N168" i="1" s="1"/>
  <c r="AK166" i="1"/>
  <c r="AH166" i="1"/>
  <c r="AG166" i="1"/>
  <c r="W166" i="1" s="1"/>
  <c r="N166" i="1" s="1"/>
  <c r="AK164" i="1"/>
  <c r="AH164" i="1"/>
  <c r="AG164" i="1"/>
  <c r="W164" i="1" s="1"/>
  <c r="N164" i="1" s="1"/>
  <c r="AK162" i="1"/>
  <c r="AH162" i="1"/>
  <c r="AG162" i="1"/>
  <c r="W162" i="1" s="1"/>
  <c r="N162" i="1" s="1"/>
  <c r="AK159" i="1"/>
  <c r="AH159" i="1"/>
  <c r="AG159" i="1"/>
  <c r="W159" i="1" s="1"/>
  <c r="N159" i="1" s="1"/>
  <c r="AK157" i="1"/>
  <c r="AH157" i="1"/>
  <c r="AG157" i="1"/>
  <c r="W157" i="1" s="1"/>
  <c r="N157" i="1" s="1"/>
  <c r="AG154" i="1"/>
  <c r="W154" i="1" s="1"/>
  <c r="N154" i="1" s="1"/>
  <c r="AK154" i="1"/>
  <c r="AH154" i="1"/>
  <c r="AG158" i="1"/>
  <c r="AH158" i="1"/>
  <c r="AK158" i="1"/>
  <c r="AK155" i="1"/>
  <c r="AH155" i="1"/>
  <c r="AG155" i="1"/>
  <c r="W155" i="1" s="1"/>
  <c r="N155" i="1" s="1"/>
  <c r="AK152" i="1"/>
  <c r="AH152" i="1"/>
  <c r="AG152" i="1"/>
  <c r="W152" i="1" s="1"/>
  <c r="N152" i="1" s="1"/>
  <c r="AK148" i="1"/>
  <c r="AH148" i="1"/>
  <c r="AG148" i="1"/>
  <c r="W148" i="1" s="1"/>
  <c r="N148" i="1" s="1"/>
  <c r="AK144" i="1"/>
  <c r="AH144" i="1"/>
  <c r="AG144" i="1"/>
  <c r="W144" i="1" s="1"/>
  <c r="N144" i="1" s="1"/>
  <c r="W137" i="1"/>
  <c r="N137" i="1" s="1"/>
  <c r="AG128" i="1"/>
  <c r="W128" i="1" s="1"/>
  <c r="N128" i="1" s="1"/>
  <c r="AK128" i="1"/>
  <c r="AH128" i="1"/>
  <c r="AG124" i="1"/>
  <c r="AK124" i="1"/>
  <c r="AH124" i="1"/>
  <c r="AG120" i="1"/>
  <c r="W120" i="1" s="1"/>
  <c r="N120" i="1" s="1"/>
  <c r="AK120" i="1"/>
  <c r="AH120" i="1"/>
  <c r="W153" i="1"/>
  <c r="N153" i="1" s="1"/>
  <c r="O149" i="1"/>
  <c r="T149" i="1"/>
  <c r="O145" i="1"/>
  <c r="T145" i="1"/>
  <c r="AG135" i="1"/>
  <c r="AH135" i="1"/>
  <c r="AK135" i="1"/>
  <c r="T129" i="1"/>
  <c r="O129" i="1"/>
  <c r="T121" i="1"/>
  <c r="O121" i="1"/>
  <c r="AK116" i="1"/>
  <c r="AH116" i="1"/>
  <c r="AG116" i="1"/>
  <c r="W116" i="1" s="1"/>
  <c r="N116" i="1" s="1"/>
  <c r="AK114" i="1"/>
  <c r="AH114" i="1"/>
  <c r="AG114" i="1"/>
  <c r="W114" i="1" s="1"/>
  <c r="N114" i="1" s="1"/>
  <c r="AK112" i="1"/>
  <c r="AH112" i="1"/>
  <c r="AG112" i="1"/>
  <c r="W112" i="1" s="1"/>
  <c r="N112" i="1" s="1"/>
  <c r="AG109" i="1"/>
  <c r="W109" i="1" s="1"/>
  <c r="N109" i="1" s="1"/>
  <c r="AK109" i="1"/>
  <c r="AH109" i="1"/>
  <c r="AG105" i="1"/>
  <c r="AK105" i="1"/>
  <c r="AH105" i="1"/>
  <c r="AG101" i="1"/>
  <c r="W101" i="1" s="1"/>
  <c r="N101" i="1" s="1"/>
  <c r="AK101" i="1"/>
  <c r="AH101" i="1"/>
  <c r="AG97" i="1"/>
  <c r="W97" i="1" s="1"/>
  <c r="N97" i="1" s="1"/>
  <c r="AK97" i="1"/>
  <c r="AH97" i="1"/>
  <c r="AG93" i="1"/>
  <c r="W93" i="1" s="1"/>
  <c r="N93" i="1" s="1"/>
  <c r="AK93" i="1"/>
  <c r="AH93" i="1"/>
  <c r="AG89" i="1"/>
  <c r="W89" i="1" s="1"/>
  <c r="N89" i="1" s="1"/>
  <c r="AK89" i="1"/>
  <c r="AH89" i="1"/>
  <c r="AG85" i="1"/>
  <c r="W85" i="1" s="1"/>
  <c r="N85" i="1" s="1"/>
  <c r="AK85" i="1"/>
  <c r="AH85" i="1"/>
  <c r="AG81" i="1"/>
  <c r="W81" i="1" s="1"/>
  <c r="N81" i="1" s="1"/>
  <c r="AK81" i="1"/>
  <c r="AH81" i="1"/>
  <c r="AG77" i="1"/>
  <c r="W77" i="1" s="1"/>
  <c r="N77" i="1" s="1"/>
  <c r="AK77" i="1"/>
  <c r="AH77" i="1"/>
  <c r="AG73" i="1"/>
  <c r="W73" i="1" s="1"/>
  <c r="N73" i="1" s="1"/>
  <c r="AK73" i="1"/>
  <c r="AH73" i="1"/>
  <c r="T131" i="1"/>
  <c r="O131" i="1"/>
  <c r="T123" i="1"/>
  <c r="O123" i="1"/>
  <c r="AK117" i="1"/>
  <c r="AG117" i="1"/>
  <c r="W117" i="1" s="1"/>
  <c r="N117" i="1" s="1"/>
  <c r="AH117" i="1"/>
  <c r="AG113" i="1"/>
  <c r="W113" i="1" s="1"/>
  <c r="N113" i="1" s="1"/>
  <c r="AH113" i="1"/>
  <c r="AK113" i="1"/>
  <c r="W111" i="1"/>
  <c r="N111" i="1" s="1"/>
  <c r="T108" i="1"/>
  <c r="O108" i="1"/>
  <c r="T100" i="1"/>
  <c r="O100" i="1"/>
  <c r="T92" i="1"/>
  <c r="O92" i="1"/>
  <c r="T84" i="1"/>
  <c r="O84" i="1"/>
  <c r="T76" i="1"/>
  <c r="O76" i="1"/>
  <c r="AK67" i="1"/>
  <c r="AH67" i="1"/>
  <c r="AG67" i="1"/>
  <c r="W67" i="1" s="1"/>
  <c r="N67" i="1" s="1"/>
  <c r="T102" i="1"/>
  <c r="O102" i="1"/>
  <c r="T94" i="1"/>
  <c r="O94" i="1"/>
  <c r="T86" i="1"/>
  <c r="O86" i="1"/>
  <c r="T78" i="1"/>
  <c r="O78" i="1"/>
  <c r="O70" i="1"/>
  <c r="T70" i="1"/>
  <c r="O68" i="1"/>
  <c r="T68" i="1"/>
  <c r="O66" i="1"/>
  <c r="T66" i="1"/>
  <c r="AK62" i="1"/>
  <c r="AH62" i="1"/>
  <c r="AG62" i="1"/>
  <c r="W62" i="1" s="1"/>
  <c r="N62" i="1" s="1"/>
  <c r="AK58" i="1"/>
  <c r="AH58" i="1"/>
  <c r="AG58" i="1"/>
  <c r="W58" i="1" s="1"/>
  <c r="N58" i="1" s="1"/>
  <c r="AK54" i="1"/>
  <c r="AH54" i="1"/>
  <c r="AG54" i="1"/>
  <c r="W54" i="1" s="1"/>
  <c r="N54" i="1" s="1"/>
  <c r="AK50" i="1"/>
  <c r="AH50" i="1"/>
  <c r="AG50" i="1"/>
  <c r="W50" i="1" s="1"/>
  <c r="N50" i="1" s="1"/>
  <c r="AK46" i="1"/>
  <c r="AH46" i="1"/>
  <c r="AG46" i="1"/>
  <c r="W46" i="1" s="1"/>
  <c r="N46" i="1" s="1"/>
  <c r="AK42" i="1"/>
  <c r="AH42" i="1"/>
  <c r="AG42" i="1"/>
  <c r="W42" i="1" s="1"/>
  <c r="N42" i="1" s="1"/>
  <c r="AK38" i="1"/>
  <c r="AH38" i="1"/>
  <c r="AG38" i="1"/>
  <c r="W38" i="1" s="1"/>
  <c r="N38" i="1" s="1"/>
  <c r="AK34" i="1"/>
  <c r="AH34" i="1"/>
  <c r="AG34" i="1"/>
  <c r="W34" i="1" s="1"/>
  <c r="N34" i="1" s="1"/>
  <c r="AK30" i="1"/>
  <c r="AH30" i="1"/>
  <c r="AG30" i="1"/>
  <c r="W30" i="1" s="1"/>
  <c r="N30" i="1" s="1"/>
  <c r="O59" i="1"/>
  <c r="T59" i="1"/>
  <c r="O51" i="1"/>
  <c r="T51" i="1"/>
  <c r="O43" i="1"/>
  <c r="T43" i="1"/>
  <c r="O35" i="1"/>
  <c r="T35" i="1"/>
  <c r="AG27" i="1"/>
  <c r="W27" i="1" s="1"/>
  <c r="N27" i="1" s="1"/>
  <c r="AK27" i="1"/>
  <c r="AH27" i="1"/>
  <c r="AG23" i="1"/>
  <c r="W23" i="1" s="1"/>
  <c r="N23" i="1" s="1"/>
  <c r="AK23" i="1"/>
  <c r="AH23" i="1"/>
  <c r="M172" i="1"/>
  <c r="M171" i="1"/>
  <c r="AK9" i="1"/>
  <c r="AH9" i="1"/>
  <c r="AG9" i="1"/>
  <c r="W9" i="1" s="1"/>
  <c r="O65" i="1"/>
  <c r="T65" i="1"/>
  <c r="O61" i="1"/>
  <c r="T61" i="1"/>
  <c r="O53" i="1"/>
  <c r="T53" i="1"/>
  <c r="O45" i="1"/>
  <c r="T45" i="1"/>
  <c r="O37" i="1"/>
  <c r="T37" i="1"/>
  <c r="O29" i="1"/>
  <c r="T29" i="1"/>
  <c r="AK18" i="1"/>
  <c r="AH18" i="1"/>
  <c r="AG18" i="1"/>
  <c r="W18" i="1" s="1"/>
  <c r="N18" i="1" s="1"/>
  <c r="AK16" i="1"/>
  <c r="AH16" i="1"/>
  <c r="AG16" i="1"/>
  <c r="W16" i="1" s="1"/>
  <c r="N16" i="1" s="1"/>
  <c r="AK13" i="1"/>
  <c r="AH13" i="1"/>
  <c r="AG13" i="1"/>
  <c r="W13" i="1" s="1"/>
  <c r="N13" i="1" s="1"/>
  <c r="U171" i="1"/>
  <c r="T19" i="1"/>
  <c r="O19" i="1"/>
  <c r="O10" i="1"/>
  <c r="T10" i="1"/>
  <c r="T13" i="1" l="1"/>
  <c r="O13" i="1"/>
  <c r="T18" i="1"/>
  <c r="O18" i="1"/>
  <c r="O23" i="1"/>
  <c r="T23" i="1"/>
  <c r="T30" i="1"/>
  <c r="O30" i="1"/>
  <c r="T38" i="1"/>
  <c r="O38" i="1"/>
  <c r="T46" i="1"/>
  <c r="O46" i="1"/>
  <c r="T54" i="1"/>
  <c r="O54" i="1"/>
  <c r="T62" i="1"/>
  <c r="O62" i="1"/>
  <c r="T111" i="1"/>
  <c r="O111" i="1"/>
  <c r="O77" i="1"/>
  <c r="T77" i="1"/>
  <c r="O85" i="1"/>
  <c r="T85" i="1"/>
  <c r="O93" i="1"/>
  <c r="T93" i="1"/>
  <c r="O101" i="1"/>
  <c r="T101" i="1"/>
  <c r="O109" i="1"/>
  <c r="T109" i="1"/>
  <c r="T114" i="1"/>
  <c r="O114" i="1"/>
  <c r="W135" i="1"/>
  <c r="N135" i="1" s="1"/>
  <c r="O120" i="1"/>
  <c r="T120" i="1"/>
  <c r="O128" i="1"/>
  <c r="T128" i="1"/>
  <c r="T144" i="1"/>
  <c r="O144" i="1"/>
  <c r="T152" i="1"/>
  <c r="O152" i="1"/>
  <c r="W158" i="1"/>
  <c r="N158" i="1" s="1"/>
  <c r="T157" i="1"/>
  <c r="O157" i="1"/>
  <c r="T162" i="1"/>
  <c r="O162" i="1"/>
  <c r="T166" i="1"/>
  <c r="O166" i="1"/>
  <c r="T170" i="1"/>
  <c r="O170" i="1"/>
  <c r="O169" i="1"/>
  <c r="T169" i="1"/>
  <c r="O167" i="1"/>
  <c r="T167" i="1"/>
  <c r="T11" i="1"/>
  <c r="O11" i="1"/>
  <c r="T17" i="1"/>
  <c r="O17" i="1"/>
  <c r="T22" i="1"/>
  <c r="O22" i="1"/>
  <c r="T26" i="1"/>
  <c r="O26" i="1"/>
  <c r="O33" i="1"/>
  <c r="T33" i="1"/>
  <c r="O21" i="1"/>
  <c r="T21" i="1"/>
  <c r="O63" i="1"/>
  <c r="T63" i="1"/>
  <c r="T36" i="1"/>
  <c r="O36" i="1"/>
  <c r="T44" i="1"/>
  <c r="O44" i="1"/>
  <c r="T52" i="1"/>
  <c r="O52" i="1"/>
  <c r="T60" i="1"/>
  <c r="O60" i="1"/>
  <c r="T69" i="1"/>
  <c r="O69" i="1"/>
  <c r="O115" i="1"/>
  <c r="T115" i="1"/>
  <c r="O75" i="1"/>
  <c r="T75" i="1"/>
  <c r="O83" i="1"/>
  <c r="T83" i="1"/>
  <c r="O91" i="1"/>
  <c r="T91" i="1"/>
  <c r="O99" i="1"/>
  <c r="T99" i="1"/>
  <c r="O107" i="1"/>
  <c r="T107" i="1"/>
  <c r="O118" i="1"/>
  <c r="T118" i="1"/>
  <c r="W126" i="1"/>
  <c r="N126" i="1" s="1"/>
  <c r="T132" i="1"/>
  <c r="O132" i="1"/>
  <c r="T136" i="1"/>
  <c r="O136" i="1"/>
  <c r="T146" i="1"/>
  <c r="O146" i="1"/>
  <c r="W156" i="1"/>
  <c r="N156" i="1" s="1"/>
  <c r="T16" i="1"/>
  <c r="O16" i="1"/>
  <c r="N9" i="1"/>
  <c r="O27" i="1"/>
  <c r="T27" i="1"/>
  <c r="T34" i="1"/>
  <c r="O34" i="1"/>
  <c r="T42" i="1"/>
  <c r="O42" i="1"/>
  <c r="T50" i="1"/>
  <c r="O50" i="1"/>
  <c r="T58" i="1"/>
  <c r="O58" i="1"/>
  <c r="T67" i="1"/>
  <c r="O67" i="1"/>
  <c r="O113" i="1"/>
  <c r="T113" i="1"/>
  <c r="O117" i="1"/>
  <c r="T117" i="1"/>
  <c r="O73" i="1"/>
  <c r="T73" i="1"/>
  <c r="O81" i="1"/>
  <c r="T81" i="1"/>
  <c r="O89" i="1"/>
  <c r="T89" i="1"/>
  <c r="O97" i="1"/>
  <c r="T97" i="1"/>
  <c r="W105" i="1"/>
  <c r="N105" i="1" s="1"/>
  <c r="T112" i="1"/>
  <c r="O112" i="1"/>
  <c r="T116" i="1"/>
  <c r="O116" i="1"/>
  <c r="O153" i="1"/>
  <c r="T153" i="1"/>
  <c r="W124" i="1"/>
  <c r="N124" i="1" s="1"/>
  <c r="O137" i="1"/>
  <c r="T137" i="1"/>
  <c r="T148" i="1"/>
  <c r="O148" i="1"/>
  <c r="T155" i="1"/>
  <c r="O155" i="1"/>
  <c r="O154" i="1"/>
  <c r="T154" i="1"/>
  <c r="T159" i="1"/>
  <c r="O159" i="1"/>
  <c r="T164" i="1"/>
  <c r="O164" i="1"/>
  <c r="T168" i="1"/>
  <c r="O168" i="1"/>
  <c r="W165" i="1"/>
  <c r="N165" i="1" s="1"/>
  <c r="W163" i="1"/>
  <c r="N163" i="1" s="1"/>
  <c r="O14" i="1"/>
  <c r="T14" i="1"/>
  <c r="T15" i="1"/>
  <c r="O15" i="1"/>
  <c r="T20" i="1"/>
  <c r="O20" i="1"/>
  <c r="T24" i="1"/>
  <c r="O24" i="1"/>
  <c r="T28" i="1"/>
  <c r="O28" i="1"/>
  <c r="O57" i="1"/>
  <c r="T57" i="1"/>
  <c r="O25" i="1"/>
  <c r="T25" i="1"/>
  <c r="T32" i="1"/>
  <c r="O32" i="1"/>
  <c r="T40" i="1"/>
  <c r="O40" i="1"/>
  <c r="T48" i="1"/>
  <c r="O48" i="1"/>
  <c r="T56" i="1"/>
  <c r="O56" i="1"/>
  <c r="T64" i="1"/>
  <c r="O64" i="1"/>
  <c r="T110" i="1"/>
  <c r="O110" i="1"/>
  <c r="O71" i="1"/>
  <c r="T71" i="1"/>
  <c r="W79" i="1"/>
  <c r="N79" i="1" s="1"/>
  <c r="O87" i="1"/>
  <c r="T87" i="1"/>
  <c r="W95" i="1"/>
  <c r="N95" i="1" s="1"/>
  <c r="W103" i="1"/>
  <c r="N103" i="1" s="1"/>
  <c r="W133" i="1"/>
  <c r="N133" i="1" s="1"/>
  <c r="O122" i="1"/>
  <c r="T122" i="1"/>
  <c r="O130" i="1"/>
  <c r="T130" i="1"/>
  <c r="T134" i="1"/>
  <c r="O134" i="1"/>
  <c r="T138" i="1"/>
  <c r="O138" i="1"/>
  <c r="T150" i="1"/>
  <c r="O150" i="1"/>
  <c r="T161" i="1"/>
  <c r="O161" i="1"/>
  <c r="O133" i="1" l="1"/>
  <c r="T133" i="1"/>
  <c r="O95" i="1"/>
  <c r="T95" i="1"/>
  <c r="O163" i="1"/>
  <c r="T163" i="1"/>
  <c r="O124" i="1"/>
  <c r="T124" i="1"/>
  <c r="N171" i="1"/>
  <c r="N172" i="1"/>
  <c r="T9" i="1"/>
  <c r="O9" i="1"/>
  <c r="W171" i="1"/>
  <c r="O156" i="1"/>
  <c r="T156" i="1"/>
  <c r="O158" i="1"/>
  <c r="T158" i="1"/>
  <c r="O103" i="1"/>
  <c r="T103" i="1"/>
  <c r="O79" i="1"/>
  <c r="T79" i="1"/>
  <c r="O165" i="1"/>
  <c r="T165" i="1"/>
  <c r="O105" i="1"/>
  <c r="T105" i="1"/>
  <c r="W173" i="1"/>
  <c r="W172" i="1"/>
  <c r="O126" i="1"/>
  <c r="T126" i="1"/>
  <c r="O135" i="1"/>
  <c r="T135" i="1"/>
  <c r="O172" i="1" l="1"/>
  <c r="O171" i="1"/>
  <c r="T171" i="1"/>
  <c r="T172" i="1"/>
</calcChain>
</file>

<file path=xl/sharedStrings.xml><?xml version="1.0" encoding="utf-8"?>
<sst xmlns="http://schemas.openxmlformats.org/spreadsheetml/2006/main" count="1254" uniqueCount="703">
  <si>
    <t>S. No.</t>
  </si>
  <si>
    <t>Products</t>
  </si>
  <si>
    <t>SCM Product Code</t>
  </si>
  <si>
    <t>IMS Pack Code</t>
  </si>
  <si>
    <t xml:space="preserve">Last Three Month Sales </t>
  </si>
  <si>
    <t>Intransit</t>
  </si>
  <si>
    <t>Closing</t>
  </si>
  <si>
    <t>Order</t>
  </si>
  <si>
    <t>Order Quantity</t>
  </si>
  <si>
    <t xml:space="preserve">Packs Carton </t>
  </si>
  <si>
    <t>TP</t>
  </si>
  <si>
    <t>T.P Without Tax</t>
  </si>
  <si>
    <t>Discounted Price Without Tax</t>
  </si>
  <si>
    <t>Sale Tax (on Discounted Price)</t>
  </si>
  <si>
    <t>Growth</t>
  </si>
  <si>
    <t>Avsar Plus 160/5/12.5mg</t>
  </si>
  <si>
    <t>01010401002000100362</t>
  </si>
  <si>
    <t>PV09403</t>
  </si>
  <si>
    <t>Avsar Plus 160/5/25mg</t>
  </si>
  <si>
    <t>01010401002000100363</t>
  </si>
  <si>
    <t>PV09404</t>
  </si>
  <si>
    <t>Avsar Plus 160/10/12.5mg</t>
  </si>
  <si>
    <t>01010401002000100353</t>
  </si>
  <si>
    <t>PV09401</t>
  </si>
  <si>
    <t>Avsar Plus 160/10/25mg</t>
  </si>
  <si>
    <t>01010401002000100360</t>
  </si>
  <si>
    <t>PV09402</t>
  </si>
  <si>
    <t>Avsar Plus 320/10/25mg</t>
  </si>
  <si>
    <t>01010401002000100364</t>
  </si>
  <si>
    <t>PV09405</t>
  </si>
  <si>
    <t xml:space="preserve">Tansin </t>
  </si>
  <si>
    <t>01010401002000100055</t>
  </si>
  <si>
    <t>Tansin DS</t>
  </si>
  <si>
    <t>01010401002000100067</t>
  </si>
  <si>
    <t>Diu Tansin</t>
  </si>
  <si>
    <t>01010401002000100071</t>
  </si>
  <si>
    <t>Securin 5mg</t>
  </si>
  <si>
    <t>01010401002000100319</t>
  </si>
  <si>
    <t>PV08101</t>
  </si>
  <si>
    <t>Securin 10mg</t>
  </si>
  <si>
    <t>01010401002000100320</t>
  </si>
  <si>
    <t>PV08102</t>
  </si>
  <si>
    <t>X-plended 5mg</t>
  </si>
  <si>
    <t>01010401002000100063</t>
  </si>
  <si>
    <t>X-plended 10mg</t>
  </si>
  <si>
    <t>01010401002000100065</t>
  </si>
  <si>
    <t>Lowplat</t>
  </si>
  <si>
    <t>01010401002000100036</t>
  </si>
  <si>
    <t>Xcept 10mg</t>
  </si>
  <si>
    <t>01010401002000100274</t>
  </si>
  <si>
    <t>PV07801</t>
  </si>
  <si>
    <t>Xcept 15mg</t>
  </si>
  <si>
    <t>01010401002000100279</t>
  </si>
  <si>
    <t>PV07802</t>
  </si>
  <si>
    <t>Xcept 20mg</t>
  </si>
  <si>
    <t>01010401002000100280</t>
  </si>
  <si>
    <t>PV07803</t>
  </si>
  <si>
    <t>X-plended 20mg</t>
  </si>
  <si>
    <t>01010401002000100064</t>
  </si>
  <si>
    <t xml:space="preserve">Inosita 25mg </t>
  </si>
  <si>
    <t>01010401002000100170</t>
  </si>
  <si>
    <t>PV04803</t>
  </si>
  <si>
    <t xml:space="preserve">Inosita 50mg </t>
  </si>
  <si>
    <t>01010401002000100286</t>
  </si>
  <si>
    <t>PV04804</t>
  </si>
  <si>
    <t xml:space="preserve">Inosita 100mg </t>
  </si>
  <si>
    <t>01010401002000100287</t>
  </si>
  <si>
    <t>PV04805</t>
  </si>
  <si>
    <t xml:space="preserve">Inosita 50/500mg </t>
  </si>
  <si>
    <t>01010401002000100288</t>
  </si>
  <si>
    <t>PV04903</t>
  </si>
  <si>
    <t xml:space="preserve">Inosita 50/850mg </t>
  </si>
  <si>
    <t>01010401002000100361</t>
  </si>
  <si>
    <t>PV04905</t>
  </si>
  <si>
    <t xml:space="preserve">Inosita 50/1000mg </t>
  </si>
  <si>
    <t>01010401002000100289</t>
  </si>
  <si>
    <t>PV04904</t>
  </si>
  <si>
    <t>Innogen R</t>
  </si>
  <si>
    <t>01010403001000200005</t>
  </si>
  <si>
    <t>PV02401</t>
  </si>
  <si>
    <t>Innogen N</t>
  </si>
  <si>
    <t>01010403001000200006</t>
  </si>
  <si>
    <t>PV02501</t>
  </si>
  <si>
    <t>Innogen M30</t>
  </si>
  <si>
    <t>01010403001000200007</t>
  </si>
  <si>
    <t>PV02601</t>
  </si>
  <si>
    <t>Treatan 4mg</t>
  </si>
  <si>
    <t>01010401002000100059</t>
  </si>
  <si>
    <t>Treatan 8mg</t>
  </si>
  <si>
    <t>01010401002000100058</t>
  </si>
  <si>
    <t>Treatan 16mg</t>
  </si>
  <si>
    <t>01010401002000100057</t>
  </si>
  <si>
    <t>Treatan D</t>
  </si>
  <si>
    <t>01010401002000100060</t>
  </si>
  <si>
    <t>Xilica 50mg</t>
  </si>
  <si>
    <t>01010401002000200021</t>
  </si>
  <si>
    <t>PV08901</t>
  </si>
  <si>
    <t>Xilica 75mg</t>
  </si>
  <si>
    <t>01010401002000200022</t>
  </si>
  <si>
    <t>PV08902</t>
  </si>
  <si>
    <t>Xilica 100mg</t>
  </si>
  <si>
    <t>01010401002000200023</t>
  </si>
  <si>
    <t>PV08903</t>
  </si>
  <si>
    <t>Xilica 150mg</t>
  </si>
  <si>
    <t>01010401002000200024</t>
  </si>
  <si>
    <t>PV08904</t>
  </si>
  <si>
    <t>Lowplat plus 75mg</t>
  </si>
  <si>
    <t>01010401002000100075</t>
  </si>
  <si>
    <t>Lowplat plus 150mg</t>
  </si>
  <si>
    <t>01010401002000100037</t>
  </si>
  <si>
    <t xml:space="preserve">Telsarta 20mg </t>
  </si>
  <si>
    <t>01010401002000100154</t>
  </si>
  <si>
    <t>PV03701</t>
  </si>
  <si>
    <t xml:space="preserve">Telsarta 40mg </t>
  </si>
  <si>
    <t>01010401002000100155</t>
  </si>
  <si>
    <t>PV03702</t>
  </si>
  <si>
    <t xml:space="preserve">Telsarta 80mg </t>
  </si>
  <si>
    <t>01010401002000100156</t>
  </si>
  <si>
    <t>PV03703</t>
  </si>
  <si>
    <t>Telsarta A 5/40mg</t>
  </si>
  <si>
    <t>01010401002000100269</t>
  </si>
  <si>
    <t>PV07701</t>
  </si>
  <si>
    <t>Telsarta A 5/80mg</t>
  </si>
  <si>
    <t>01010401002000100270</t>
  </si>
  <si>
    <t>PV07702</t>
  </si>
  <si>
    <t>Telsarta A 10/40mg</t>
  </si>
  <si>
    <t>01010401002000100271</t>
  </si>
  <si>
    <t>PV07703</t>
  </si>
  <si>
    <t>Telsarta A 10/80mg</t>
  </si>
  <si>
    <t>01010401002000100272</t>
  </si>
  <si>
    <t>PV07704</t>
  </si>
  <si>
    <t>Telsarta D 40/12.5mg</t>
  </si>
  <si>
    <t>01010401002000100158</t>
  </si>
  <si>
    <t>PV03801</t>
  </si>
  <si>
    <t>Telsarta D 80/12.5mg</t>
  </si>
  <si>
    <t>01010401002000100159</t>
  </si>
  <si>
    <t>PV03802</t>
  </si>
  <si>
    <t>Avsar 80/5mg</t>
  </si>
  <si>
    <t>01010401002000100149</t>
  </si>
  <si>
    <t>PV03601</t>
  </si>
  <si>
    <t>Avsar 160/5mg</t>
  </si>
  <si>
    <t>01010401002000100150</t>
  </si>
  <si>
    <t>PV03602</t>
  </si>
  <si>
    <t>Avsar 160/10mg</t>
  </si>
  <si>
    <t>01010401002000100151</t>
  </si>
  <si>
    <t>PV03603</t>
  </si>
  <si>
    <t>Galvecta 50mg</t>
  </si>
  <si>
    <t>01010401002000100357</t>
  </si>
  <si>
    <t>PV09001</t>
  </si>
  <si>
    <t>Galvecta 50/850mg</t>
  </si>
  <si>
    <t>01010401002000100358</t>
  </si>
  <si>
    <t>PV09101</t>
  </si>
  <si>
    <t>Galvecta 50/1000mg</t>
  </si>
  <si>
    <t>01010401002000100359</t>
  </si>
  <si>
    <t>PV09102</t>
  </si>
  <si>
    <t xml:space="preserve">Nuval 80mg </t>
  </si>
  <si>
    <t>01010401002000100164</t>
  </si>
  <si>
    <t>PV05001</t>
  </si>
  <si>
    <t>Nuval 160mg</t>
  </si>
  <si>
    <t>01010401002000100165</t>
  </si>
  <si>
    <t>PV05002</t>
  </si>
  <si>
    <t xml:space="preserve">Nuval D 80/12.5mg </t>
  </si>
  <si>
    <t>01010401002000100162</t>
  </si>
  <si>
    <t>PV05101</t>
  </si>
  <si>
    <t>Nuval D 160/25mg</t>
  </si>
  <si>
    <t>01010401002000100163</t>
  </si>
  <si>
    <t>PV05102</t>
  </si>
  <si>
    <t>Arbi 150mg</t>
  </si>
  <si>
    <t>01010401002000100217</t>
  </si>
  <si>
    <t>PV06001</t>
  </si>
  <si>
    <t>Arbi 300mg</t>
  </si>
  <si>
    <t>01010401002000100220</t>
  </si>
  <si>
    <t>PV06002</t>
  </si>
  <si>
    <t>Arbi D 150/12.5mg</t>
  </si>
  <si>
    <t>01010401002000100219</t>
  </si>
  <si>
    <t>PV06101</t>
  </si>
  <si>
    <t>Arbi D 300/12.5mg</t>
  </si>
  <si>
    <t>01010401002000100218</t>
  </si>
  <si>
    <t>PV06102</t>
  </si>
  <si>
    <t>Arbi D 300/25mg</t>
  </si>
  <si>
    <t>01010401002000100351</t>
  </si>
  <si>
    <t>PV06103</t>
  </si>
  <si>
    <t>Evopride 1mg</t>
  </si>
  <si>
    <t>01010401002000100324</t>
  </si>
  <si>
    <t>Evopride 2mg</t>
  </si>
  <si>
    <t>01010401002000100325</t>
  </si>
  <si>
    <t>Evopride 3mg</t>
  </si>
  <si>
    <t>01010401002000100326</t>
  </si>
  <si>
    <t>Evopride 4mg</t>
  </si>
  <si>
    <t>01010401002000100327</t>
  </si>
  <si>
    <t>Myopro 10mg</t>
  </si>
  <si>
    <t>01010401002000100387</t>
  </si>
  <si>
    <t>PV09601</t>
  </si>
  <si>
    <t>Myopro 20mg</t>
  </si>
  <si>
    <t>01010401002000100388</t>
  </si>
  <si>
    <t>PV09602</t>
  </si>
  <si>
    <t>Myopro 40mg</t>
  </si>
  <si>
    <t>01010401002000100389</t>
  </si>
  <si>
    <t>PV09603</t>
  </si>
  <si>
    <t>Orslim 120mg</t>
  </si>
  <si>
    <t>01010401002000200001</t>
  </si>
  <si>
    <t>Duzalta 20mg</t>
  </si>
  <si>
    <t>01010401002000200018</t>
  </si>
  <si>
    <t>PV08701</t>
  </si>
  <si>
    <t>Duzalta 30mg</t>
  </si>
  <si>
    <t>01010401002000200019</t>
  </si>
  <si>
    <t>PV08702</t>
  </si>
  <si>
    <t>Duzalta 60mg</t>
  </si>
  <si>
    <t>01010401002000200020</t>
  </si>
  <si>
    <t>PV08703</t>
  </si>
  <si>
    <t>Evopride plus 1mg</t>
  </si>
  <si>
    <t>01010401002000100079</t>
  </si>
  <si>
    <t>PV01701</t>
  </si>
  <si>
    <t>Evopride plus 2mg</t>
  </si>
  <si>
    <t>01010401002000100086</t>
  </si>
  <si>
    <t>PV01702</t>
  </si>
  <si>
    <t>Ramipace 1.25mg</t>
  </si>
  <si>
    <t>01010401002000100246</t>
  </si>
  <si>
    <t>Ramipace 2.5mg</t>
  </si>
  <si>
    <t>01010401002000100247</t>
  </si>
  <si>
    <t>Ramipace 5mg</t>
  </si>
  <si>
    <t>01010401002000100044</t>
  </si>
  <si>
    <t>Ramipace 10mg</t>
  </si>
  <si>
    <t>01010401002000100013</t>
  </si>
  <si>
    <t>Setspin 8mg</t>
  </si>
  <si>
    <t>01010401002000100321</t>
  </si>
  <si>
    <t>PV08801</t>
  </si>
  <si>
    <t>Setspin 16mg</t>
  </si>
  <si>
    <t>01010401002000100322</t>
  </si>
  <si>
    <t>PV08802</t>
  </si>
  <si>
    <t>Setspin 24mg</t>
  </si>
  <si>
    <t>01010401002000100323</t>
  </si>
  <si>
    <t>PV08803</t>
  </si>
  <si>
    <t>Estar 5mg</t>
  </si>
  <si>
    <t>01010401002000100016</t>
  </si>
  <si>
    <t>Estar 10mg</t>
  </si>
  <si>
    <t>01010401002000100328</t>
  </si>
  <si>
    <t>2693013</t>
  </si>
  <si>
    <t>Estar 20mg</t>
  </si>
  <si>
    <t>01010401002000100015</t>
  </si>
  <si>
    <t>EvoKalm 25mg</t>
  </si>
  <si>
    <t>01010401002000100103</t>
  </si>
  <si>
    <t>EvoKalm 100mg</t>
  </si>
  <si>
    <t>01010401002000100104</t>
  </si>
  <si>
    <t>EvoKalm 200mg</t>
  </si>
  <si>
    <t>01010401002000100096</t>
  </si>
  <si>
    <t>Evokalm XR 200mg</t>
  </si>
  <si>
    <t>01010401002000100160</t>
  </si>
  <si>
    <t>PV03901</t>
  </si>
  <si>
    <t>Evokalm XR 300mg</t>
  </si>
  <si>
    <t>01010401002000100161</t>
  </si>
  <si>
    <t>PV03902</t>
  </si>
  <si>
    <t>Klevra 250mg</t>
  </si>
  <si>
    <t>01010401002000100167</t>
  </si>
  <si>
    <t>PV04101</t>
  </si>
  <si>
    <t>Klevra 500mg</t>
  </si>
  <si>
    <t>01010401002000100168</t>
  </si>
  <si>
    <t>PV04102</t>
  </si>
  <si>
    <t>Klevra XR 500mg</t>
  </si>
  <si>
    <t>01010401002000100189</t>
  </si>
  <si>
    <t>PV06701</t>
  </si>
  <si>
    <t>Klevra Oral Solution 60ml</t>
  </si>
  <si>
    <t>01010401002000500006</t>
  </si>
  <si>
    <t>PV04103</t>
  </si>
  <si>
    <t>Voxamine 50mg</t>
  </si>
  <si>
    <t>01010401002000100061</t>
  </si>
  <si>
    <t>Voxamine 100mg</t>
  </si>
  <si>
    <t>01010401002000100062</t>
  </si>
  <si>
    <t>Dakvir 30mg</t>
  </si>
  <si>
    <t>01010401002000100407</t>
  </si>
  <si>
    <t>PV09901</t>
  </si>
  <si>
    <t>Dakvir 60mg</t>
  </si>
  <si>
    <t>01010401002000100408</t>
  </si>
  <si>
    <t>PV09902</t>
  </si>
  <si>
    <t>Tenova 300mg</t>
  </si>
  <si>
    <t>01010401002000100166</t>
  </si>
  <si>
    <t>PV04301</t>
  </si>
  <si>
    <t>Rixabac 200mg</t>
  </si>
  <si>
    <t>01010401002000100257</t>
  </si>
  <si>
    <t>PV07501</t>
  </si>
  <si>
    <t>Rixabac 550mg</t>
  </si>
  <si>
    <t>01010401002000100258</t>
  </si>
  <si>
    <t>PV07502</t>
  </si>
  <si>
    <t>Zoltar Capsule</t>
  </si>
  <si>
    <t>01010401002000200007</t>
  </si>
  <si>
    <t>Zoltar 1V 40mg Inj</t>
  </si>
  <si>
    <t>01010403003000200001</t>
  </si>
  <si>
    <t>Zoval 400mg</t>
  </si>
  <si>
    <t>01010401002000100318</t>
  </si>
  <si>
    <t>PV07901</t>
  </si>
  <si>
    <t>Evorin 400mg</t>
  </si>
  <si>
    <t>01010401002000100073</t>
  </si>
  <si>
    <t>PV04501</t>
  </si>
  <si>
    <t>Evorin 600mg</t>
  </si>
  <si>
    <t>01010401002000100331</t>
  </si>
  <si>
    <t>PV04502</t>
  </si>
  <si>
    <t>Esmart 50mg</t>
  </si>
  <si>
    <t>01010401002000100137</t>
  </si>
  <si>
    <t>PV02301</t>
  </si>
  <si>
    <t>Esmart 75mg</t>
  </si>
  <si>
    <t>01010401002000100146</t>
  </si>
  <si>
    <t>PV02302</t>
  </si>
  <si>
    <t>Onita</t>
  </si>
  <si>
    <t>01010401002000600002</t>
  </si>
  <si>
    <t>PV01901</t>
  </si>
  <si>
    <t>Gouric 80mg</t>
  </si>
  <si>
    <t>01010401002000100177</t>
  </si>
  <si>
    <t>PV04002</t>
  </si>
  <si>
    <t>Nise</t>
  </si>
  <si>
    <t>01010401002000100039</t>
  </si>
  <si>
    <t>Ibandro 150mg</t>
  </si>
  <si>
    <t>01010401002000100145</t>
  </si>
  <si>
    <t>PV02801</t>
  </si>
  <si>
    <t>Gouric 40mg</t>
  </si>
  <si>
    <t>01010401002000100176</t>
  </si>
  <si>
    <t>PV04001</t>
  </si>
  <si>
    <t>Spedicam 8mg</t>
  </si>
  <si>
    <t>01010401002000100175</t>
  </si>
  <si>
    <t>PV04201</t>
  </si>
  <si>
    <t>EvoFix Caps</t>
  </si>
  <si>
    <t>01010401001000200001</t>
  </si>
  <si>
    <t>Fasteso 20mg</t>
  </si>
  <si>
    <t>01010401002000100021</t>
  </si>
  <si>
    <t>Fasteso 40mg</t>
  </si>
  <si>
    <t>01010401002000100022</t>
  </si>
  <si>
    <t>Axifer IV</t>
  </si>
  <si>
    <t>01010401001000400027</t>
  </si>
  <si>
    <t>PV10101</t>
  </si>
  <si>
    <t>Actiflor Sachet</t>
  </si>
  <si>
    <t>01010401002000600001</t>
  </si>
  <si>
    <t>Aireez 4mg Sachet</t>
  </si>
  <si>
    <t>01010401002000100072</t>
  </si>
  <si>
    <t>Aireez 4mg</t>
  </si>
  <si>
    <t>01010401002000100074</t>
  </si>
  <si>
    <t>Aireez 5mg</t>
  </si>
  <si>
    <t>01010401002000100003</t>
  </si>
  <si>
    <t>Aireez 10mg</t>
  </si>
  <si>
    <t>01010401002000100004</t>
  </si>
  <si>
    <t>EvoFix Susp 30ml</t>
  </si>
  <si>
    <t>01010401001000300008</t>
  </si>
  <si>
    <t>EvoFix Susp 60ml</t>
  </si>
  <si>
    <t>01010401001000300003</t>
  </si>
  <si>
    <t>EvoFix DS</t>
  </si>
  <si>
    <t>01010401001000300005</t>
  </si>
  <si>
    <t>Lacteus 1</t>
  </si>
  <si>
    <t>01010403007000100013</t>
  </si>
  <si>
    <t>PV08201</t>
  </si>
  <si>
    <t>Lacteus 2</t>
  </si>
  <si>
    <t>01010403007000100014</t>
  </si>
  <si>
    <t>PV08301</t>
  </si>
  <si>
    <t>Lacteus 3</t>
  </si>
  <si>
    <t>01010403007000100015</t>
  </si>
  <si>
    <t>PV08401</t>
  </si>
  <si>
    <t>Lacteus AR</t>
  </si>
  <si>
    <t>01010403007000100016</t>
  </si>
  <si>
    <t>PV08501</t>
  </si>
  <si>
    <t>Evocheck Gm700S BGMeter Kit</t>
  </si>
  <si>
    <t>01010403010000100001</t>
  </si>
  <si>
    <t>PV10001</t>
  </si>
  <si>
    <t>Evocheck Gs700 Test Strip</t>
  </si>
  <si>
    <t>01010403010000100002</t>
  </si>
  <si>
    <t>PV10002</t>
  </si>
  <si>
    <t>EvoRox 250mg</t>
  </si>
  <si>
    <t>01010401001000100004</t>
  </si>
  <si>
    <t>EvoRox Susp</t>
  </si>
  <si>
    <t>01010401001000300004</t>
  </si>
  <si>
    <t>Gouric 120mg</t>
  </si>
  <si>
    <t>01010401002000100352</t>
  </si>
  <si>
    <t>PV04003</t>
  </si>
  <si>
    <t>Lowplat 300mg</t>
  </si>
  <si>
    <t>01010401002000100299</t>
  </si>
  <si>
    <t>Phytus 120ml</t>
  </si>
  <si>
    <t>01010404001000100003</t>
  </si>
  <si>
    <t>PV09201</t>
  </si>
  <si>
    <t>NeoQ 10 50mg</t>
  </si>
  <si>
    <t>01030301001000200001</t>
  </si>
  <si>
    <t>PV06901</t>
  </si>
  <si>
    <t>Ad Folic 300mg</t>
  </si>
  <si>
    <t>01030301001000100001</t>
  </si>
  <si>
    <t>PV07001</t>
  </si>
  <si>
    <t>Ad Folic OD 600mg</t>
  </si>
  <si>
    <t>01030301001000100006</t>
  </si>
  <si>
    <t>PV08601</t>
  </si>
  <si>
    <t>NeoQ 10 100mg</t>
  </si>
  <si>
    <t>01030301001000200002</t>
  </si>
  <si>
    <t>PV06902</t>
  </si>
  <si>
    <t>NoZea 500mg/40mg</t>
  </si>
  <si>
    <t>01030301001000100008</t>
  </si>
  <si>
    <t>PV09701</t>
  </si>
  <si>
    <t>Ferfer Sachet</t>
  </si>
  <si>
    <t>01030301001000300004</t>
  </si>
  <si>
    <t>PV09501</t>
  </si>
  <si>
    <t>Super Cran 36mg</t>
  </si>
  <si>
    <t>01030301001000300002</t>
  </si>
  <si>
    <t>PV07201</t>
  </si>
  <si>
    <t>Kalsob</t>
  </si>
  <si>
    <t>01030301001000100007</t>
  </si>
  <si>
    <t>PV08001</t>
  </si>
  <si>
    <t>Opt-D Drops 400IU</t>
  </si>
  <si>
    <t>01030301001000400001</t>
  </si>
  <si>
    <t>PV09304</t>
  </si>
  <si>
    <t>OPT-D 25,000IU</t>
  </si>
  <si>
    <t>01030301001000200003</t>
  </si>
  <si>
    <t>PV09301</t>
  </si>
  <si>
    <t>OPT-D 100,000IU</t>
  </si>
  <si>
    <t>01030301001000200004</t>
  </si>
  <si>
    <t>PV09302</t>
  </si>
  <si>
    <t>OPT-D 200,000IU</t>
  </si>
  <si>
    <t>01030301001000200005</t>
  </si>
  <si>
    <t>PV09303</t>
  </si>
  <si>
    <t>OMRON Nebulizer NE-C300-E - A3 Complete</t>
  </si>
  <si>
    <t>01010403008000100042</t>
  </si>
  <si>
    <t>PV05706</t>
  </si>
  <si>
    <t>OMRON Nebulizer NE-C28P-E</t>
  </si>
  <si>
    <t>01010403008000100041</t>
  </si>
  <si>
    <t>PV05707</t>
  </si>
  <si>
    <t>OMRON  Comp C803</t>
  </si>
  <si>
    <t>01010403008000100039</t>
  </si>
  <si>
    <t>PV05705</t>
  </si>
  <si>
    <t>OMRON Eco Temp Basic</t>
  </si>
  <si>
    <t>01010403008000100006</t>
  </si>
  <si>
    <t>PV05401</t>
  </si>
  <si>
    <t>OMRON Eco Temp Smart</t>
  </si>
  <si>
    <t>01010403008000100004</t>
  </si>
  <si>
    <t>PV05402</t>
  </si>
  <si>
    <t>OMRON Gentle Temp 720</t>
  </si>
  <si>
    <t>01010403008000100037</t>
  </si>
  <si>
    <t>PV05404</t>
  </si>
  <si>
    <t>M2 ECO</t>
  </si>
  <si>
    <t>01010403008000100043</t>
  </si>
  <si>
    <t>PV05206</t>
  </si>
  <si>
    <t>M2 Basic</t>
  </si>
  <si>
    <t>01010403008000100033</t>
  </si>
  <si>
    <t>PV05201</t>
  </si>
  <si>
    <t>BPM M3</t>
  </si>
  <si>
    <t>01010403008000100034</t>
  </si>
  <si>
    <t>PV05204</t>
  </si>
  <si>
    <t>OMRON M6 Comfort</t>
  </si>
  <si>
    <t>01010403008000100035</t>
  </si>
  <si>
    <t>PV05202</t>
  </si>
  <si>
    <t>OMRON M7 INTELLI IT</t>
  </si>
  <si>
    <t>01010403008000100044</t>
  </si>
  <si>
    <t>BPM M10-IT</t>
  </si>
  <si>
    <t>01010403008000100040</t>
  </si>
  <si>
    <t>PV05205</t>
  </si>
  <si>
    <t>BPM - RS1 (Wrist BPM)</t>
  </si>
  <si>
    <t>01010403008000100023</t>
  </si>
  <si>
    <t>PV05302</t>
  </si>
  <si>
    <t>OMRON BF-508</t>
  </si>
  <si>
    <t>01010403008000100001</t>
  </si>
  <si>
    <t>PV05601</t>
  </si>
  <si>
    <t>Weigh Scale</t>
  </si>
  <si>
    <t>01010403008000100031</t>
  </si>
  <si>
    <t>PV05602</t>
  </si>
  <si>
    <t xml:space="preserve">Distributor Name: </t>
  </si>
  <si>
    <t>Premier Agencies - Quetta</t>
  </si>
  <si>
    <t>City:</t>
  </si>
  <si>
    <t>Quetta</t>
  </si>
  <si>
    <t>Disc</t>
  </si>
  <si>
    <t xml:space="preserve">Month:          </t>
  </si>
  <si>
    <t>Document No. MKS 5005</t>
  </si>
  <si>
    <t>Title: Order Format</t>
  </si>
  <si>
    <t>ST</t>
  </si>
  <si>
    <t>Analysis For Dispatches</t>
  </si>
  <si>
    <t>Team</t>
  </si>
  <si>
    <r>
      <t xml:space="preserve">Closing Stock
</t>
    </r>
    <r>
      <rPr>
        <sz val="15"/>
        <rFont val="Book Antiqua"/>
        <family val="1"/>
      </rPr>
      <t>(Physical Stock/Saleable Stock</t>
    </r>
    <r>
      <rPr>
        <b/>
        <sz val="15"/>
        <rFont val="Book Antiqua"/>
        <family val="1"/>
      </rPr>
      <t>)</t>
    </r>
  </si>
  <si>
    <r>
      <t xml:space="preserve">Requirement
</t>
    </r>
    <r>
      <rPr>
        <sz val="15"/>
        <rFont val="Book Antiqua"/>
        <family val="1"/>
      </rPr>
      <t>=(Average Sales * 2.5) - Closing Stock</t>
    </r>
  </si>
  <si>
    <t>Ratio of StocK</t>
  </si>
  <si>
    <t>Ratio</t>
  </si>
  <si>
    <t>Average Per Day Sales</t>
  </si>
  <si>
    <t>Inventory In Hand (Numbers of Day)</t>
  </si>
  <si>
    <t>Priority to dispatch</t>
  </si>
  <si>
    <r>
      <t xml:space="preserve">Average Sales
</t>
    </r>
    <r>
      <rPr>
        <sz val="15"/>
        <rFont val="Book Antiqua"/>
        <family val="1"/>
      </rPr>
      <t>=(last three month sales/3)</t>
    </r>
  </si>
  <si>
    <t>Remaining</t>
  </si>
  <si>
    <t xml:space="preserve"> Order 01-03-18</t>
  </si>
  <si>
    <t>Chk</t>
  </si>
  <si>
    <t>Carton Chk</t>
  </si>
  <si>
    <t>X-Treme</t>
  </si>
  <si>
    <t>Attock</t>
  </si>
  <si>
    <t>Bahawalpur</t>
  </si>
  <si>
    <t>Sukkur</t>
  </si>
  <si>
    <t>lkajsdf</t>
  </si>
  <si>
    <t>Champions</t>
  </si>
  <si>
    <t>Metabolizer</t>
  </si>
  <si>
    <t>Legends</t>
  </si>
  <si>
    <t>Challengers</t>
  </si>
  <si>
    <t>Winners</t>
  </si>
  <si>
    <t>Mavericks</t>
  </si>
  <si>
    <t>Titans</t>
  </si>
  <si>
    <t>Re-Born Virology</t>
  </si>
  <si>
    <t>Elite</t>
  </si>
  <si>
    <t>Bone Saviour</t>
  </si>
  <si>
    <t>Warrior</t>
  </si>
  <si>
    <t>Gladiators</t>
  </si>
  <si>
    <t>Thunder</t>
  </si>
  <si>
    <t>Sprinters</t>
  </si>
  <si>
    <t>Conqueror</t>
  </si>
  <si>
    <t>BGM</t>
  </si>
  <si>
    <t>Non-Promotional</t>
  </si>
  <si>
    <t>Hifliers</t>
  </si>
  <si>
    <t>Omron</t>
  </si>
  <si>
    <t>Value at TP</t>
  </si>
  <si>
    <t>Value at NP</t>
  </si>
  <si>
    <t>Packs Calculation</t>
  </si>
  <si>
    <t xml:space="preserve">Kindly round the order into Pack Carton </t>
  </si>
  <si>
    <t>Please don't follow the formula for the orders of new products</t>
  </si>
  <si>
    <t>Prepared By</t>
  </si>
  <si>
    <t>Reviewed By</t>
  </si>
  <si>
    <t>Approved By</t>
  </si>
  <si>
    <t>DISTRIBUTOR STAMP &amp; SIGNATURE</t>
  </si>
  <si>
    <t>Please ensure to attach the Demand Draft of same amount of Order. Due to our strong account system we are unable to send a single packs without advance amount.</t>
  </si>
  <si>
    <t>DP 1</t>
  </si>
  <si>
    <t>DP 2</t>
  </si>
  <si>
    <t>Premier</t>
  </si>
  <si>
    <t>Private Registered Customer</t>
  </si>
  <si>
    <t>Private Un-Registered Customer</t>
  </si>
  <si>
    <t>SCM Code</t>
  </si>
  <si>
    <t>IMS Code</t>
  </si>
  <si>
    <t>Distributor</t>
  </si>
  <si>
    <t>Station</t>
  </si>
  <si>
    <t>000401</t>
  </si>
  <si>
    <t>Premier Agencies - Muslimabad - Karachi</t>
  </si>
  <si>
    <t>KARACHI</t>
  </si>
  <si>
    <t>Premier Agencies - Korangi - KARACHI</t>
  </si>
  <si>
    <t>Premier Agencies - FBAREA - KARACHI</t>
  </si>
  <si>
    <t>000412</t>
  </si>
  <si>
    <t>QUETTA</t>
  </si>
  <si>
    <t>000405</t>
  </si>
  <si>
    <t>Premier Agencies - Hyderabad</t>
  </si>
  <si>
    <t>HYDERABAD</t>
  </si>
  <si>
    <t>000398</t>
  </si>
  <si>
    <t>Premier Agencies - Badin</t>
  </si>
  <si>
    <t>Badin</t>
  </si>
  <si>
    <t>000484</t>
  </si>
  <si>
    <t>Noorani Medicose - Thatta</t>
  </si>
  <si>
    <t>Thatta</t>
  </si>
  <si>
    <t>000449</t>
  </si>
  <si>
    <t>Abdullah Medicos - Dadu</t>
  </si>
  <si>
    <t>Dadu</t>
  </si>
  <si>
    <t>000410</t>
  </si>
  <si>
    <t>Premier Agencies - Nawabshah</t>
  </si>
  <si>
    <t>NAWABSHAH</t>
  </si>
  <si>
    <t>000441</t>
  </si>
  <si>
    <t>Premier Agencies - NAUSHEROFEROZ</t>
  </si>
  <si>
    <t>NAUSHEROFEROZ</t>
  </si>
  <si>
    <t>000408</t>
  </si>
  <si>
    <t>Premier Agencies - Mirpurkhas</t>
  </si>
  <si>
    <t>MIRPURKHAS</t>
  </si>
  <si>
    <t>000403</t>
  </si>
  <si>
    <t>Premier Agencies - Umerkot</t>
  </si>
  <si>
    <t>Umer Kot</t>
  </si>
  <si>
    <t>000407</t>
  </si>
  <si>
    <t>Premier Agencies - Larkana</t>
  </si>
  <si>
    <t>LARKANA</t>
  </si>
  <si>
    <t>000413</t>
  </si>
  <si>
    <t>Premier Agencies - Sukkur</t>
  </si>
  <si>
    <t>SUKKUR</t>
  </si>
  <si>
    <t>000399</t>
  </si>
  <si>
    <t>Premier Agencies - Ghotki</t>
  </si>
  <si>
    <t>Ghotki</t>
  </si>
  <si>
    <t>000436</t>
  </si>
  <si>
    <t>Premier Agencies - Jacobabad</t>
  </si>
  <si>
    <t>JACOBABAD</t>
  </si>
  <si>
    <t>000014</t>
  </si>
  <si>
    <t>Ahsan Traders</t>
  </si>
  <si>
    <t>RAHIM YAR KHAN</t>
  </si>
  <si>
    <t>000430</t>
  </si>
  <si>
    <t>Premier Agencies - RYK</t>
  </si>
  <si>
    <t>RYK</t>
  </si>
  <si>
    <t>000475</t>
  </si>
  <si>
    <t>New Rehman Medicine Company - Bahawalnagar</t>
  </si>
  <si>
    <t>BAHAWALNAGAR</t>
  </si>
  <si>
    <t>000450</t>
  </si>
  <si>
    <t>Premier Agencies - Bahawalpur</t>
  </si>
  <si>
    <t>BAHAWALPUR</t>
  </si>
  <si>
    <t>000460</t>
  </si>
  <si>
    <t>Premier Agencies - D.G.Khan</t>
  </si>
  <si>
    <t>D.G.Khan</t>
  </si>
  <si>
    <t>000437</t>
  </si>
  <si>
    <t>Al Fateh Medicine Company</t>
  </si>
  <si>
    <t>Burewala</t>
  </si>
  <si>
    <t>000409</t>
  </si>
  <si>
    <t>Premier Agencies - Multan</t>
  </si>
  <si>
    <t>MULTAN</t>
  </si>
  <si>
    <t>000471</t>
  </si>
  <si>
    <t>Sales Care Ali Pur</t>
  </si>
  <si>
    <t>Ali Pur</t>
  </si>
  <si>
    <t>000461</t>
  </si>
  <si>
    <t>Haris Phamra</t>
  </si>
  <si>
    <t>Khanewal</t>
  </si>
  <si>
    <t>000440</t>
  </si>
  <si>
    <t>Sultan Supplies Services - Layyah</t>
  </si>
  <si>
    <t>Layyah</t>
  </si>
  <si>
    <t>000439</t>
  </si>
  <si>
    <t>PINCO PHARMACY</t>
  </si>
  <si>
    <t>SAHIWAL</t>
  </si>
  <si>
    <t>000360</t>
  </si>
  <si>
    <t>New Ali Hajvery Medicose</t>
  </si>
  <si>
    <t>OKARA</t>
  </si>
  <si>
    <t>000476</t>
  </si>
  <si>
    <t>Premier Agencies - Jhang</t>
  </si>
  <si>
    <t>JHANG</t>
  </si>
  <si>
    <t>000415</t>
  </si>
  <si>
    <t>Premier Agencies - Faisalabad</t>
  </si>
  <si>
    <t>FAISALABAD</t>
  </si>
  <si>
    <t>000406</t>
  </si>
  <si>
    <t>Premier Agencies - Lahore</t>
  </si>
  <si>
    <t>LAHORE</t>
  </si>
  <si>
    <t>000270</t>
  </si>
  <si>
    <t>New Muslim Traders</t>
  </si>
  <si>
    <t>SHAIKHUPURA</t>
  </si>
  <si>
    <t>000034</t>
  </si>
  <si>
    <t>Noor Traders</t>
  </si>
  <si>
    <t>SIALKOT</t>
  </si>
  <si>
    <t>000478</t>
  </si>
  <si>
    <t>Premier Agencies - Sialkot</t>
  </si>
  <si>
    <t>000404</t>
  </si>
  <si>
    <t>Premier Agencies - Gujranwala</t>
  </si>
  <si>
    <t>GUJRANWALA</t>
  </si>
  <si>
    <t>000474</t>
  </si>
  <si>
    <t>Zeenat Drug Agencies - Narowal</t>
  </si>
  <si>
    <t>Narowal</t>
  </si>
  <si>
    <t>000454</t>
  </si>
  <si>
    <t>YOUNAS SONS MEDICINE TRADERS</t>
  </si>
  <si>
    <t>Mandi Bahauddin</t>
  </si>
  <si>
    <t>000400</t>
  </si>
  <si>
    <t>Premier Agencies - Gujrat</t>
  </si>
  <si>
    <t>GUJRAT</t>
  </si>
  <si>
    <t>000402</t>
  </si>
  <si>
    <t>Premier Agencies - Sargodha</t>
  </si>
  <si>
    <t>SARGODHA</t>
  </si>
  <si>
    <t>000455</t>
  </si>
  <si>
    <t>HABIB MEDICINE COPMANY</t>
  </si>
  <si>
    <t>MIANWALI</t>
  </si>
  <si>
    <t>000373</t>
  </si>
  <si>
    <t>Zeeshan Enterprises</t>
  </si>
  <si>
    <t>Chakwal</t>
  </si>
  <si>
    <t>000414</t>
  </si>
  <si>
    <t>Premier Agencies - Islamabad</t>
  </si>
  <si>
    <t>ISLAMABAD</t>
  </si>
  <si>
    <t>000485</t>
  </si>
  <si>
    <t>Premier Agencies - Wah</t>
  </si>
  <si>
    <t>Wah</t>
  </si>
  <si>
    <t>000451</t>
  </si>
  <si>
    <t>Premier Agencies - Attock</t>
  </si>
  <si>
    <t>ATTOCK</t>
  </si>
  <si>
    <t>000434</t>
  </si>
  <si>
    <t>Premier Agencies - Abbottabad</t>
  </si>
  <si>
    <t>ABBOTTABAD</t>
  </si>
  <si>
    <t>000453</t>
  </si>
  <si>
    <t>Premier Agencies - Mansehra</t>
  </si>
  <si>
    <t>Mansehra</t>
  </si>
  <si>
    <t>000435</t>
  </si>
  <si>
    <t>Premier Agencies - Jhelum</t>
  </si>
  <si>
    <t>JHELUM</t>
  </si>
  <si>
    <t>000299</t>
  </si>
  <si>
    <t>Pharmanet Muzaffarabad (Ajk)</t>
  </si>
  <si>
    <t xml:space="preserve">MUZAFFARABAD (A.K) </t>
  </si>
  <si>
    <t>000359</t>
  </si>
  <si>
    <t>Atif Distributor</t>
  </si>
  <si>
    <t>Mirpur- AJK</t>
  </si>
  <si>
    <t>000442</t>
  </si>
  <si>
    <t>Nusrat Pharma</t>
  </si>
  <si>
    <t>Kotli</t>
  </si>
  <si>
    <t>000411</t>
  </si>
  <si>
    <t>Premier Agencies - Peshawar</t>
  </si>
  <si>
    <t>PESHAWAR</t>
  </si>
  <si>
    <t>000477</t>
  </si>
  <si>
    <t>Premier Agencies - Mardan</t>
  </si>
  <si>
    <t>MARDAN</t>
  </si>
  <si>
    <t>000354</t>
  </si>
  <si>
    <t>Moazam Traders Kohat</t>
  </si>
  <si>
    <t>KOHAT</t>
  </si>
  <si>
    <t>000462</t>
  </si>
  <si>
    <t>Premier Agencies - Swat</t>
  </si>
  <si>
    <t>MINGORA SWAT</t>
  </si>
  <si>
    <t>000470</t>
  </si>
  <si>
    <t>Pulse Care Traders</t>
  </si>
  <si>
    <t>Nowshera</t>
  </si>
  <si>
    <t>000447</t>
  </si>
  <si>
    <t>Buner Enterprises</t>
  </si>
  <si>
    <t>Buner</t>
  </si>
  <si>
    <t>000328</t>
  </si>
  <si>
    <t>Amin Enterprises</t>
  </si>
  <si>
    <t>TIMERGARA</t>
  </si>
  <si>
    <t>000262</t>
  </si>
  <si>
    <t>AZ Enterprises - Bannu</t>
  </si>
  <si>
    <t>BANNU</t>
  </si>
  <si>
    <t>000259</t>
  </si>
  <si>
    <t>Haroon Enterprises - DIK</t>
  </si>
  <si>
    <t>D.I.KHAN</t>
  </si>
  <si>
    <t>000389</t>
  </si>
  <si>
    <t>Shan Medicine Company</t>
  </si>
  <si>
    <t>Gilgit</t>
  </si>
  <si>
    <t>000388</t>
  </si>
  <si>
    <t>Al-Abbas Distributors</t>
  </si>
  <si>
    <t>Skardu</t>
  </si>
  <si>
    <t>DP 3</t>
  </si>
  <si>
    <t>DP</t>
  </si>
  <si>
    <t>D1</t>
  </si>
  <si>
    <t>D2</t>
  </si>
  <si>
    <t>D3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</si>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</sst>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0.0"/>
    <numFmt numFmtId="166" formatCode="_(* #,##0_);_(* \(#,##0\);_(* \-??_);_(@_)"/>
    <numFmt numFmtId="167" formatCode="_-* #,##0.00_-;\-* #,##0.00_-;_-* \-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Book Antiqua"/>
      <family val="1"/>
    </font>
    <font>
      <b/>
      <sz val="18"/>
      <name val="Book Antiqua"/>
      <family val="1"/>
    </font>
    <font>
      <sz val="15"/>
      <name val="Book Antiqua"/>
      <family val="1"/>
    </font>
    <font>
      <sz val="10"/>
      <name val="Arial"/>
      <family val="2"/>
    </font>
    <font>
      <sz val="17"/>
      <name val="Book Antiqua"/>
      <family val="1"/>
    </font>
    <font>
      <b/>
      <sz val="16"/>
      <name val="Book Antiqua"/>
      <family val="1"/>
    </font>
    <font>
      <b/>
      <u/>
      <sz val="16"/>
      <name val="Book Antiqua"/>
      <family val="1"/>
    </font>
    <font>
      <sz val="10"/>
      <name val="Book Antiqua"/>
      <family val="1"/>
    </font>
    <font>
      <sz val="16"/>
      <name val="Book Antiqua"/>
      <family val="1"/>
    </font>
    <font>
      <b/>
      <sz val="14"/>
      <name val="Book Antiqua"/>
      <family val="1"/>
    </font>
    <font>
      <sz val="16"/>
      <name val="Times New Roman"/>
      <family val="1"/>
    </font>
    <font>
      <u/>
      <sz val="16"/>
      <name val="Book Antiqua"/>
      <family val="1"/>
    </font>
    <font>
      <b/>
      <sz val="24"/>
      <name val="Book Antiqua"/>
      <family val="1"/>
    </font>
    <font>
      <sz val="14"/>
      <name val="Book Antiqua"/>
      <family val="1"/>
    </font>
    <font>
      <sz val="10"/>
      <color theme="0"/>
      <name val="Book Antiqua"/>
      <family val="1"/>
    </font>
    <font>
      <sz val="18"/>
      <color theme="0"/>
      <name val="Book Antiqua"/>
      <family val="1"/>
    </font>
    <font>
      <b/>
      <sz val="16"/>
      <name val="Times New Roman"/>
      <family val="1"/>
    </font>
    <font>
      <sz val="12"/>
      <name val="Book Antiqua"/>
      <family val="1"/>
    </font>
    <font>
      <b/>
      <u/>
      <sz val="14"/>
      <name val="Book Antiqua"/>
      <family val="1"/>
    </font>
    <font>
      <sz val="18"/>
      <name val="Book Antiqua"/>
      <family val="1"/>
    </font>
    <font>
      <sz val="20"/>
      <name val="Book Antiqua"/>
      <family val="1"/>
    </font>
    <font>
      <b/>
      <sz val="20"/>
      <name val="Book Antiqua"/>
      <family val="1"/>
    </font>
    <font>
      <b/>
      <sz val="1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59"/>
      </top>
      <bottom style="thin">
        <color indexed="59"/>
      </bottom>
      <diagonal/>
    </border>
    <border>
      <left style="medium">
        <color indexed="64"/>
      </left>
      <right style="medium">
        <color indexed="64"/>
      </right>
      <top style="thin">
        <color indexed="5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59"/>
      </right>
      <top style="medium">
        <color indexed="5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5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/>
      <diagonal/>
    </border>
    <border>
      <left style="medium">
        <color indexed="59"/>
      </left>
      <right style="thin">
        <color indexed="59"/>
      </right>
      <top style="medium">
        <color indexed="64"/>
      </top>
      <bottom/>
      <diagonal/>
    </border>
    <border>
      <left style="thin">
        <color indexed="59"/>
      </left>
      <right style="thin">
        <color indexed="59"/>
      </right>
      <top style="medium">
        <color indexed="64"/>
      </top>
      <bottom/>
      <diagonal/>
    </border>
    <border>
      <left style="thin">
        <color indexed="59"/>
      </left>
      <right style="medium">
        <color indexed="64"/>
      </right>
      <top style="medium">
        <color indexed="64"/>
      </top>
      <bottom/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59"/>
      </left>
      <right/>
      <top/>
      <bottom/>
      <diagonal/>
    </border>
    <border>
      <left style="thin">
        <color indexed="59"/>
      </left>
      <right/>
      <top style="medium">
        <color indexed="59"/>
      </top>
      <bottom/>
      <diagonal/>
    </border>
    <border>
      <left style="medium">
        <color indexed="64"/>
      </left>
      <right/>
      <top style="medium">
        <color indexed="59"/>
      </top>
      <bottom/>
      <diagonal/>
    </border>
    <border>
      <left style="medium">
        <color indexed="59"/>
      </left>
      <right style="medium">
        <color indexed="5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59"/>
      </left>
      <right style="thin">
        <color indexed="59"/>
      </right>
      <top/>
      <bottom style="medium">
        <color indexed="59"/>
      </bottom>
      <diagonal/>
    </border>
    <border>
      <left style="thin">
        <color indexed="59"/>
      </left>
      <right style="thin">
        <color indexed="59"/>
      </right>
      <top/>
      <bottom style="medium">
        <color indexed="59"/>
      </bottom>
      <diagonal/>
    </border>
    <border>
      <left style="thin">
        <color indexed="59"/>
      </left>
      <right style="medium">
        <color indexed="64"/>
      </right>
      <top/>
      <bottom style="medium">
        <color indexed="59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9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59"/>
      </right>
      <top style="medium">
        <color indexed="64"/>
      </top>
      <bottom/>
      <diagonal/>
    </border>
    <border>
      <left style="medium">
        <color indexed="59"/>
      </left>
      <right style="medium">
        <color indexed="59"/>
      </right>
      <top style="medium">
        <color indexed="64"/>
      </top>
      <bottom style="medium">
        <color indexed="59"/>
      </bottom>
      <diagonal/>
    </border>
    <border>
      <left style="medium">
        <color indexed="59"/>
      </left>
      <right/>
      <top style="medium">
        <color indexed="64"/>
      </top>
      <bottom style="medium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6" fillId="0" borderId="0" applyFill="0" applyBorder="0" applyAlignment="0" applyProtection="0"/>
  </cellStyleXfs>
  <cellXfs count="228">
    <xf numFmtId="0" fontId="0" fillId="0" borderId="0" xfId="0"/>
    <xf numFmtId="164" fontId="3" fillId="0" borderId="0" xfId="2" applyNumberFormat="1" applyFont="1" applyFill="1" applyBorder="1" applyAlignment="1" applyProtection="1">
      <alignment horizontal="center" vertical="center" wrapText="1"/>
    </xf>
    <xf numFmtId="1" fontId="7" fillId="0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vertical="center"/>
    </xf>
    <xf numFmtId="49" fontId="5" fillId="0" borderId="3" xfId="0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1" fontId="3" fillId="0" borderId="3" xfId="0" applyNumberFormat="1" applyFont="1" applyFill="1" applyBorder="1" applyAlignment="1" applyProtection="1">
      <alignment horizontal="center" vertical="center"/>
    </xf>
    <xf numFmtId="9" fontId="5" fillId="0" borderId="0" xfId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164" fontId="3" fillId="0" borderId="0" xfId="2" applyNumberFormat="1" applyFont="1" applyFill="1" applyBorder="1" applyAlignment="1" applyProtection="1">
      <alignment horizontal="center" vertical="center"/>
    </xf>
    <xf numFmtId="1" fontId="7" fillId="0" borderId="4" xfId="0" applyNumberFormat="1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1" fontId="3" fillId="0" borderId="4" xfId="0" applyNumberFormat="1" applyFont="1" applyFill="1" applyBorder="1" applyAlignment="1" applyProtection="1">
      <alignment horizontal="center" vertical="center"/>
    </xf>
    <xf numFmtId="165" fontId="5" fillId="0" borderId="4" xfId="0" applyNumberFormat="1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 applyProtection="1">
      <alignment horizontal="center" vertical="center"/>
    </xf>
    <xf numFmtId="165" fontId="5" fillId="0" borderId="5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 applyProtection="1">
      <alignment horizontal="center" vertical="center"/>
    </xf>
    <xf numFmtId="165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1" fontId="3" fillId="0" borderId="7" xfId="0" applyNumberFormat="1" applyFont="1" applyFill="1" applyBorder="1" applyAlignment="1" applyProtection="1">
      <alignment horizontal="center" vertical="center"/>
    </xf>
    <xf numFmtId="1" fontId="3" fillId="0" borderId="8" xfId="0" applyNumberFormat="1" applyFont="1" applyFill="1" applyBorder="1" applyAlignment="1" applyProtection="1">
      <alignment horizontal="center" vertical="center"/>
    </xf>
    <xf numFmtId="1" fontId="3" fillId="0" borderId="9" xfId="0" applyNumberFormat="1" applyFont="1" applyFill="1" applyBorder="1" applyAlignment="1" applyProtection="1">
      <alignment horizontal="center" vertical="center"/>
    </xf>
    <xf numFmtId="1" fontId="3" fillId="0" borderId="10" xfId="0" applyNumberFormat="1" applyFont="1" applyFill="1" applyBorder="1" applyAlignment="1" applyProtection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</xf>
    <xf numFmtId="1" fontId="7" fillId="0" borderId="10" xfId="0" applyNumberFormat="1" applyFont="1" applyFill="1" applyBorder="1" applyAlignment="1" applyProtection="1">
      <alignment horizontal="center" vertical="center"/>
    </xf>
    <xf numFmtId="165" fontId="5" fillId="0" borderId="10" xfId="0" applyNumberFormat="1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vertical="center"/>
    </xf>
    <xf numFmtId="0" fontId="8" fillId="0" borderId="12" xfId="0" applyFont="1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17" fontId="9" fillId="0" borderId="14" xfId="0" quotePrefix="1" applyNumberFormat="1" applyFont="1" applyBorder="1" applyAlignment="1" applyProtection="1">
      <alignment horizontal="left" vertical="center"/>
    </xf>
    <xf numFmtId="17" fontId="9" fillId="0" borderId="13" xfId="0" applyNumberFormat="1" applyFont="1" applyBorder="1" applyAlignment="1" applyProtection="1">
      <alignment horizontal="left" vertical="center"/>
    </xf>
    <xf numFmtId="17" fontId="9" fillId="0" borderId="15" xfId="0" applyNumberFormat="1" applyFont="1" applyBorder="1" applyAlignment="1" applyProtection="1">
      <alignment horizontal="left" vertical="center"/>
    </xf>
    <xf numFmtId="166" fontId="11" fillId="0" borderId="0" xfId="0" applyNumberFormat="1" applyFont="1" applyBorder="1" applyAlignment="1" applyProtection="1">
      <alignment horizontal="center" vertical="center"/>
    </xf>
    <xf numFmtId="49" fontId="12" fillId="0" borderId="0" xfId="0" applyNumberFormat="1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166" fontId="5" fillId="0" borderId="0" xfId="2" applyNumberFormat="1" applyFont="1" applyFill="1" applyBorder="1" applyAlignment="1" applyProtection="1">
      <alignment vertical="center"/>
    </xf>
    <xf numFmtId="0" fontId="15" fillId="2" borderId="11" xfId="0" applyFont="1" applyFill="1" applyBorder="1" applyAlignment="1" applyProtection="1">
      <alignment horizontal="center" vertical="center" textRotation="90"/>
    </xf>
    <xf numFmtId="0" fontId="15" fillId="2" borderId="2" xfId="0" applyFont="1" applyFill="1" applyBorder="1" applyAlignment="1" applyProtection="1">
      <alignment horizontal="center" vertical="center" textRotation="90"/>
    </xf>
    <xf numFmtId="0" fontId="15" fillId="2" borderId="41" xfId="0" applyFont="1" applyFill="1" applyBorder="1" applyAlignment="1" applyProtection="1">
      <alignment horizontal="center" vertical="center" textRotation="90"/>
    </xf>
    <xf numFmtId="1" fontId="3" fillId="0" borderId="42" xfId="0" applyNumberFormat="1" applyFont="1" applyFill="1" applyBorder="1" applyAlignment="1" applyProtection="1">
      <alignment horizontal="center" vertical="center"/>
    </xf>
    <xf numFmtId="1" fontId="3" fillId="0" borderId="43" xfId="0" applyNumberFormat="1" applyFont="1" applyFill="1" applyBorder="1" applyAlignment="1" applyProtection="1">
      <alignment horizontal="center" vertical="center"/>
    </xf>
    <xf numFmtId="167" fontId="5" fillId="0" borderId="0" xfId="0" applyNumberFormat="1" applyFont="1" applyFill="1" applyBorder="1" applyAlignment="1" applyProtection="1">
      <alignment vertical="center"/>
    </xf>
    <xf numFmtId="0" fontId="5" fillId="0" borderId="37" xfId="0" applyFont="1" applyFill="1" applyBorder="1" applyAlignment="1" applyProtection="1">
      <alignment vertical="center"/>
    </xf>
    <xf numFmtId="165" fontId="16" fillId="0" borderId="38" xfId="0" applyNumberFormat="1" applyFont="1" applyFill="1" applyBorder="1" applyAlignment="1" applyProtection="1">
      <alignment vertical="center"/>
    </xf>
    <xf numFmtId="1" fontId="16" fillId="0" borderId="38" xfId="0" applyNumberFormat="1" applyFont="1" applyFill="1" applyBorder="1" applyAlignment="1" applyProtection="1">
      <alignment vertical="center"/>
    </xf>
    <xf numFmtId="0" fontId="16" fillId="0" borderId="38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1" fontId="3" fillId="0" borderId="46" xfId="0" applyNumberFormat="1" applyFont="1" applyFill="1" applyBorder="1" applyAlignment="1" applyProtection="1">
      <alignment horizontal="center" vertical="center"/>
    </xf>
    <xf numFmtId="1" fontId="7" fillId="0" borderId="46" xfId="0" applyNumberFormat="1" applyFont="1" applyFill="1" applyBorder="1" applyAlignment="1" applyProtection="1">
      <alignment horizontal="center" vertical="center"/>
    </xf>
    <xf numFmtId="0" fontId="5" fillId="0" borderId="46" xfId="0" applyFont="1" applyFill="1" applyBorder="1" applyAlignment="1" applyProtection="1">
      <alignment vertical="center"/>
    </xf>
    <xf numFmtId="49" fontId="5" fillId="0" borderId="46" xfId="0" applyNumberFormat="1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165" fontId="5" fillId="0" borderId="46" xfId="0" applyNumberFormat="1" applyFont="1" applyFill="1" applyBorder="1" applyAlignment="1">
      <alignment vertical="center"/>
    </xf>
    <xf numFmtId="49" fontId="5" fillId="0" borderId="46" xfId="0" applyNumberFormat="1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 applyProtection="1">
      <alignment horizontal="center" vertical="center"/>
    </xf>
    <xf numFmtId="165" fontId="5" fillId="0" borderId="47" xfId="0" applyNumberFormat="1" applyFont="1" applyFill="1" applyBorder="1" applyAlignment="1">
      <alignment vertical="center"/>
    </xf>
    <xf numFmtId="49" fontId="5" fillId="0" borderId="47" xfId="0" applyNumberFormat="1" applyFont="1" applyFill="1" applyBorder="1" applyAlignment="1">
      <alignment horizontal="center" vertical="center"/>
    </xf>
    <xf numFmtId="0" fontId="3" fillId="0" borderId="47" xfId="0" applyFont="1" applyFill="1" applyBorder="1" applyAlignment="1" applyProtection="1">
      <alignment horizontal="center" vertical="center"/>
    </xf>
    <xf numFmtId="1" fontId="3" fillId="0" borderId="47" xfId="0" applyNumberFormat="1" applyFont="1" applyFill="1" applyBorder="1" applyAlignment="1" applyProtection="1">
      <alignment horizontal="center" vertical="center"/>
    </xf>
    <xf numFmtId="1" fontId="3" fillId="0" borderId="3" xfId="0" applyNumberFormat="1" applyFont="1" applyFill="1" applyBorder="1" applyAlignment="1" applyProtection="1">
      <alignment horizontal="center" vertical="center" wrapText="1"/>
    </xf>
    <xf numFmtId="1" fontId="7" fillId="0" borderId="48" xfId="0" applyNumberFormat="1" applyFont="1" applyFill="1" applyBorder="1" applyAlignment="1" applyProtection="1">
      <alignment horizontal="center" vertical="center"/>
    </xf>
    <xf numFmtId="165" fontId="5" fillId="0" borderId="48" xfId="0" applyNumberFormat="1" applyFont="1" applyFill="1" applyBorder="1" applyAlignment="1">
      <alignment vertical="center"/>
    </xf>
    <xf numFmtId="49" fontId="5" fillId="0" borderId="48" xfId="0" applyNumberFormat="1" applyFont="1" applyFill="1" applyBorder="1" applyAlignment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1" fontId="3" fillId="0" borderId="48" xfId="0" applyNumberFormat="1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 applyProtection="1">
      <alignment vertical="center"/>
    </xf>
    <xf numFmtId="49" fontId="5" fillId="0" borderId="47" xfId="0" applyNumberFormat="1" applyFont="1" applyFill="1" applyBorder="1" applyAlignment="1" applyProtection="1">
      <alignment horizontal="center" vertical="center"/>
    </xf>
    <xf numFmtId="0" fontId="5" fillId="0" borderId="48" xfId="0" applyFont="1" applyFill="1" applyBorder="1" applyAlignment="1" applyProtection="1">
      <alignment vertical="center"/>
    </xf>
    <xf numFmtId="49" fontId="5" fillId="0" borderId="48" xfId="0" applyNumberFormat="1" applyFont="1" applyFill="1" applyBorder="1" applyAlignment="1" applyProtection="1">
      <alignment horizontal="center" vertical="center"/>
    </xf>
    <xf numFmtId="1" fontId="3" fillId="0" borderId="41" xfId="0" applyNumberFormat="1" applyFont="1" applyFill="1" applyBorder="1" applyAlignment="1" applyProtection="1">
      <alignment horizontal="center" vertical="center"/>
    </xf>
    <xf numFmtId="1" fontId="3" fillId="0" borderId="49" xfId="0" applyNumberFormat="1" applyFont="1" applyFill="1" applyBorder="1" applyAlignment="1" applyProtection="1">
      <alignment horizontal="center" vertical="center"/>
    </xf>
    <xf numFmtId="1" fontId="3" fillId="0" borderId="50" xfId="0" applyNumberFormat="1" applyFont="1" applyFill="1" applyBorder="1" applyAlignment="1" applyProtection="1">
      <alignment horizontal="center" vertical="center"/>
    </xf>
    <xf numFmtId="1" fontId="7" fillId="0" borderId="50" xfId="0" applyNumberFormat="1" applyFont="1" applyFill="1" applyBorder="1" applyAlignment="1" applyProtection="1">
      <alignment horizontal="center" vertical="center"/>
    </xf>
    <xf numFmtId="0" fontId="5" fillId="0" borderId="50" xfId="0" applyFont="1" applyFill="1" applyBorder="1" applyAlignment="1" applyProtection="1">
      <alignment vertical="center"/>
    </xf>
    <xf numFmtId="49" fontId="5" fillId="0" borderId="50" xfId="0" applyNumberFormat="1" applyFont="1" applyFill="1" applyBorder="1" applyAlignment="1" applyProtection="1">
      <alignment horizontal="center" vertical="center"/>
    </xf>
    <xf numFmtId="0" fontId="3" fillId="0" borderId="50" xfId="0" applyFont="1" applyFill="1" applyBorder="1" applyAlignment="1" applyProtection="1">
      <alignment horizontal="center" vertical="center"/>
    </xf>
    <xf numFmtId="166" fontId="10" fillId="0" borderId="0" xfId="0" applyNumberFormat="1" applyFont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center"/>
    </xf>
    <xf numFmtId="49" fontId="5" fillId="0" borderId="54" xfId="0" applyNumberFormat="1" applyFont="1" applyFill="1" applyBorder="1" applyAlignment="1" applyProtection="1">
      <alignment horizontal="center" vertical="center"/>
    </xf>
    <xf numFmtId="49" fontId="5" fillId="0" borderId="54" xfId="0" applyNumberFormat="1" applyFont="1" applyFill="1" applyBorder="1" applyAlignment="1">
      <alignment horizontal="center" vertical="center"/>
    </xf>
    <xf numFmtId="49" fontId="5" fillId="0" borderId="55" xfId="0" applyNumberFormat="1" applyFont="1" applyFill="1" applyBorder="1" applyAlignment="1">
      <alignment horizontal="center" vertical="center"/>
    </xf>
    <xf numFmtId="49" fontId="5" fillId="0" borderId="55" xfId="0" applyNumberFormat="1" applyFont="1" applyFill="1" applyBorder="1" applyAlignment="1" applyProtection="1">
      <alignment horizontal="center" vertical="center"/>
    </xf>
    <xf numFmtId="164" fontId="3" fillId="0" borderId="53" xfId="2" applyNumberFormat="1" applyFont="1" applyFill="1" applyBorder="1" applyAlignment="1" applyProtection="1">
      <alignment horizontal="center" vertical="center"/>
    </xf>
    <xf numFmtId="2" fontId="8" fillId="0" borderId="53" xfId="0" applyNumberFormat="1" applyFont="1" applyBorder="1" applyAlignment="1" applyProtection="1">
      <alignment vertical="center"/>
    </xf>
    <xf numFmtId="2" fontId="8" fillId="0" borderId="53" xfId="0" applyNumberFormat="1" applyFont="1" applyFill="1" applyBorder="1" applyAlignment="1" applyProtection="1">
      <alignment vertical="center"/>
    </xf>
    <xf numFmtId="0" fontId="5" fillId="0" borderId="53" xfId="0" applyFont="1" applyFill="1" applyBorder="1" applyAlignment="1" applyProtection="1">
      <alignment vertical="center"/>
    </xf>
    <xf numFmtId="0" fontId="10" fillId="0" borderId="56" xfId="0" applyFont="1" applyBorder="1" applyAlignment="1" applyProtection="1">
      <alignment vertical="center"/>
    </xf>
    <xf numFmtId="0" fontId="4" fillId="0" borderId="56" xfId="0" applyFont="1" applyBorder="1" applyAlignment="1" applyProtection="1">
      <alignment vertical="center"/>
    </xf>
    <xf numFmtId="0" fontId="4" fillId="0" borderId="56" xfId="0" applyFont="1" applyBorder="1" applyAlignment="1" applyProtection="1">
      <alignment horizontal="center" vertical="center" wrapText="1"/>
    </xf>
    <xf numFmtId="0" fontId="3" fillId="0" borderId="57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0" borderId="58" xfId="0" applyFont="1" applyBorder="1" applyAlignment="1" applyProtection="1">
      <alignment vertical="center"/>
    </xf>
    <xf numFmtId="0" fontId="3" fillId="0" borderId="59" xfId="0" applyFont="1" applyBorder="1" applyAlignment="1" applyProtection="1">
      <alignment vertical="center"/>
    </xf>
    <xf numFmtId="0" fontId="3" fillId="0" borderId="60" xfId="0" applyFont="1" applyBorder="1" applyAlignment="1" applyProtection="1">
      <alignment vertical="center"/>
    </xf>
    <xf numFmtId="164" fontId="3" fillId="0" borderId="61" xfId="2" applyNumberFormat="1" applyFont="1" applyFill="1" applyBorder="1" applyAlignment="1" applyProtection="1">
      <alignment horizontal="center" vertical="center" wrapText="1"/>
    </xf>
    <xf numFmtId="164" fontId="3" fillId="0" borderId="62" xfId="2" applyNumberFormat="1" applyFont="1" applyFill="1" applyBorder="1" applyAlignment="1" applyProtection="1">
      <alignment horizontal="center" vertical="center" wrapText="1"/>
    </xf>
    <xf numFmtId="0" fontId="15" fillId="2" borderId="63" xfId="0" applyFont="1" applyFill="1" applyBorder="1" applyAlignment="1" applyProtection="1">
      <alignment horizontal="center" vertical="center" textRotation="90"/>
    </xf>
    <xf numFmtId="1" fontId="7" fillId="0" borderId="63" xfId="0" applyNumberFormat="1" applyFont="1" applyFill="1" applyBorder="1" applyAlignment="1" applyProtection="1">
      <alignment horizontal="center" vertical="center"/>
    </xf>
    <xf numFmtId="0" fontId="5" fillId="0" borderId="63" xfId="0" applyFont="1" applyFill="1" applyBorder="1" applyAlignment="1" applyProtection="1">
      <alignment vertical="center"/>
    </xf>
    <xf numFmtId="49" fontId="5" fillId="0" borderId="64" xfId="0" applyNumberFormat="1" applyFont="1" applyFill="1" applyBorder="1" applyAlignment="1" applyProtection="1">
      <alignment horizontal="center" vertical="center"/>
    </xf>
    <xf numFmtId="2" fontId="8" fillId="0" borderId="65" xfId="0" applyNumberFormat="1" applyFont="1" applyBorder="1" applyAlignment="1" applyProtection="1">
      <alignment vertical="center"/>
    </xf>
    <xf numFmtId="0" fontId="15" fillId="2" borderId="50" xfId="0" applyFont="1" applyFill="1" applyBorder="1" applyAlignment="1" applyProtection="1">
      <alignment horizontal="center" vertical="center" textRotation="90"/>
    </xf>
    <xf numFmtId="165" fontId="5" fillId="0" borderId="50" xfId="0" applyNumberFormat="1" applyFont="1" applyFill="1" applyBorder="1" applyAlignment="1">
      <alignment vertical="center"/>
    </xf>
    <xf numFmtId="0" fontId="15" fillId="2" borderId="10" xfId="0" applyFont="1" applyFill="1" applyBorder="1" applyAlignment="1" applyProtection="1">
      <alignment horizontal="center" vertical="center" textRotation="90"/>
    </xf>
    <xf numFmtId="165" fontId="5" fillId="0" borderId="63" xfId="0" applyNumberFormat="1" applyFont="1" applyFill="1" applyBorder="1" applyAlignment="1">
      <alignment vertical="center"/>
    </xf>
    <xf numFmtId="49" fontId="5" fillId="0" borderId="64" xfId="0" applyNumberFormat="1" applyFont="1" applyFill="1" applyBorder="1" applyAlignment="1">
      <alignment horizontal="center" vertical="center"/>
    </xf>
    <xf numFmtId="2" fontId="8" fillId="0" borderId="65" xfId="0" applyNumberFormat="1" applyFont="1" applyFill="1" applyBorder="1" applyAlignment="1" applyProtection="1">
      <alignment vertical="center"/>
    </xf>
    <xf numFmtId="0" fontId="15" fillId="2" borderId="66" xfId="0" applyFont="1" applyFill="1" applyBorder="1" applyAlignment="1" applyProtection="1">
      <alignment vertical="center" textRotation="90"/>
    </xf>
    <xf numFmtId="1" fontId="7" fillId="0" borderId="66" xfId="0" applyNumberFormat="1" applyFont="1" applyFill="1" applyBorder="1" applyAlignment="1" applyProtection="1">
      <alignment horizontal="center" vertical="center"/>
    </xf>
    <xf numFmtId="165" fontId="5" fillId="0" borderId="66" xfId="0" applyNumberFormat="1" applyFont="1" applyFill="1" applyBorder="1" applyAlignment="1">
      <alignment vertical="center"/>
    </xf>
    <xf numFmtId="49" fontId="5" fillId="0" borderId="67" xfId="0" applyNumberFormat="1" applyFont="1" applyFill="1" applyBorder="1" applyAlignment="1">
      <alignment horizontal="center" vertical="center"/>
    </xf>
    <xf numFmtId="0" fontId="15" fillId="2" borderId="66" xfId="0" applyFont="1" applyFill="1" applyBorder="1" applyAlignment="1" applyProtection="1">
      <alignment horizontal="center" vertical="center" textRotation="90"/>
    </xf>
    <xf numFmtId="0" fontId="5" fillId="0" borderId="66" xfId="0" applyFont="1" applyFill="1" applyBorder="1" applyAlignment="1" applyProtection="1">
      <alignment vertical="center"/>
    </xf>
    <xf numFmtId="49" fontId="5" fillId="0" borderId="67" xfId="0" applyNumberFormat="1" applyFont="1" applyFill="1" applyBorder="1" applyAlignment="1" applyProtection="1">
      <alignment horizontal="center" vertical="center"/>
    </xf>
    <xf numFmtId="0" fontId="15" fillId="2" borderId="66" xfId="0" applyFont="1" applyFill="1" applyBorder="1" applyAlignment="1" applyProtection="1">
      <alignment vertical="center"/>
    </xf>
    <xf numFmtId="164" fontId="3" fillId="0" borderId="68" xfId="2" applyNumberFormat="1" applyFont="1" applyFill="1" applyBorder="1" applyAlignment="1" applyProtection="1">
      <alignment horizontal="center" vertical="center"/>
    </xf>
    <xf numFmtId="2" fontId="8" fillId="0" borderId="68" xfId="0" applyNumberFormat="1" applyFont="1" applyBorder="1" applyAlignment="1" applyProtection="1">
      <alignment vertical="center"/>
    </xf>
    <xf numFmtId="2" fontId="8" fillId="0" borderId="69" xfId="0" applyNumberFormat="1" applyFont="1" applyBorder="1" applyAlignment="1" applyProtection="1">
      <alignment vertical="center"/>
    </xf>
    <xf numFmtId="0" fontId="13" fillId="0" borderId="16" xfId="0" applyFont="1" applyFill="1" applyBorder="1" applyAlignment="1">
      <alignment vertical="center"/>
    </xf>
    <xf numFmtId="17" fontId="14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8" fillId="0" borderId="17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vertical="center"/>
    </xf>
    <xf numFmtId="166" fontId="11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 textRotation="90"/>
    </xf>
    <xf numFmtId="0" fontId="3" fillId="0" borderId="19" xfId="0" applyFont="1" applyFill="1" applyBorder="1" applyAlignment="1" applyProtection="1">
      <alignment horizontal="center" vertical="center" textRotation="90"/>
    </xf>
    <xf numFmtId="0" fontId="3" fillId="0" borderId="20" xfId="0" applyFont="1" applyFill="1" applyBorder="1" applyAlignment="1" applyProtection="1">
      <alignment vertical="center"/>
    </xf>
    <xf numFmtId="0" fontId="3" fillId="0" borderId="23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vertical="center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3" fillId="0" borderId="29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 applyProtection="1">
      <alignment horizontal="center" vertical="center" textRotation="90"/>
    </xf>
    <xf numFmtId="0" fontId="10" fillId="0" borderId="33" xfId="0" applyFont="1" applyFill="1" applyBorder="1" applyAlignment="1" applyProtection="1">
      <alignment vertical="center"/>
    </xf>
    <xf numFmtId="0" fontId="12" fillId="0" borderId="34" xfId="0" applyFont="1" applyFill="1" applyBorder="1" applyAlignment="1" applyProtection="1">
      <alignment horizontal="center" vertical="center" wrapText="1"/>
    </xf>
    <xf numFmtId="0" fontId="12" fillId="0" borderId="35" xfId="0" applyFont="1" applyFill="1" applyBorder="1" applyAlignment="1" applyProtection="1">
      <alignment horizontal="center" vertical="center" wrapText="1"/>
    </xf>
    <xf numFmtId="0" fontId="12" fillId="0" borderId="36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 textRotation="90"/>
    </xf>
    <xf numFmtId="0" fontId="15" fillId="0" borderId="4" xfId="0" applyFont="1" applyFill="1" applyBorder="1" applyAlignment="1" applyProtection="1">
      <alignment horizontal="center" vertical="center" textRotation="90"/>
    </xf>
    <xf numFmtId="0" fontId="5" fillId="0" borderId="39" xfId="0" applyFont="1" applyFill="1" applyBorder="1" applyAlignment="1" applyProtection="1">
      <alignment vertical="center"/>
    </xf>
    <xf numFmtId="165" fontId="16" fillId="0" borderId="40" xfId="0" applyNumberFormat="1" applyFont="1" applyFill="1" applyBorder="1" applyAlignment="1" applyProtection="1">
      <alignment vertical="center"/>
    </xf>
    <xf numFmtId="1" fontId="16" fillId="0" borderId="40" xfId="0" applyNumberFormat="1" applyFont="1" applyFill="1" applyBorder="1" applyAlignment="1" applyProtection="1">
      <alignment vertical="center"/>
    </xf>
    <xf numFmtId="0" fontId="16" fillId="0" borderId="40" xfId="0" applyFont="1" applyFill="1" applyBorder="1" applyAlignment="1" applyProtection="1">
      <alignment horizontal="center" vertical="center"/>
    </xf>
    <xf numFmtId="0" fontId="15" fillId="0" borderId="5" xfId="0" applyFont="1" applyFill="1" applyBorder="1" applyAlignment="1" applyProtection="1">
      <alignment horizontal="center" vertical="center" textRotation="90"/>
    </xf>
    <xf numFmtId="0" fontId="15" fillId="0" borderId="11" xfId="0" applyFont="1" applyFill="1" applyBorder="1" applyAlignment="1" applyProtection="1">
      <alignment horizontal="center" vertical="center" textRotation="90"/>
    </xf>
    <xf numFmtId="0" fontId="15" fillId="0" borderId="2" xfId="0" applyFont="1" applyFill="1" applyBorder="1" applyAlignment="1" applyProtection="1">
      <alignment horizontal="center" vertical="center" textRotation="90"/>
    </xf>
    <xf numFmtId="0" fontId="15" fillId="0" borderId="41" xfId="0" applyFont="1" applyFill="1" applyBorder="1" applyAlignment="1" applyProtection="1">
      <alignment horizontal="center" vertical="center" textRotation="90"/>
    </xf>
    <xf numFmtId="0" fontId="5" fillId="0" borderId="44" xfId="0" applyFont="1" applyFill="1" applyBorder="1" applyAlignment="1" applyProtection="1">
      <alignment vertical="center"/>
    </xf>
    <xf numFmtId="165" fontId="16" fillId="0" borderId="45" xfId="0" applyNumberFormat="1" applyFont="1" applyFill="1" applyBorder="1" applyAlignment="1" applyProtection="1">
      <alignment vertical="center"/>
    </xf>
    <xf numFmtId="1" fontId="16" fillId="0" borderId="45" xfId="0" applyNumberFormat="1" applyFont="1" applyFill="1" applyBorder="1" applyAlignment="1" applyProtection="1">
      <alignment vertical="center"/>
    </xf>
    <xf numFmtId="0" fontId="16" fillId="0" borderId="45" xfId="0" applyFont="1" applyFill="1" applyBorder="1" applyAlignment="1" applyProtection="1">
      <alignment horizontal="center" vertical="center"/>
    </xf>
    <xf numFmtId="0" fontId="16" fillId="0" borderId="45" xfId="0" applyFont="1" applyFill="1" applyBorder="1" applyAlignment="1" applyProtection="1">
      <alignment vertical="center"/>
    </xf>
    <xf numFmtId="0" fontId="15" fillId="0" borderId="46" xfId="0" applyFont="1" applyFill="1" applyBorder="1" applyAlignment="1" applyProtection="1">
      <alignment horizontal="center" vertical="center" textRotation="90"/>
    </xf>
    <xf numFmtId="0" fontId="15" fillId="0" borderId="47" xfId="0" applyFont="1" applyFill="1" applyBorder="1" applyAlignment="1" applyProtection="1">
      <alignment horizontal="center" vertical="center" textRotation="90"/>
    </xf>
    <xf numFmtId="0" fontId="15" fillId="0" borderId="48" xfId="0" applyFont="1" applyFill="1" applyBorder="1" applyAlignment="1" applyProtection="1">
      <alignment vertical="center" textRotation="90"/>
    </xf>
    <xf numFmtId="0" fontId="15" fillId="0" borderId="48" xfId="0" applyFont="1" applyFill="1" applyBorder="1" applyAlignment="1" applyProtection="1">
      <alignment horizontal="center" vertical="center" textRotation="90"/>
    </xf>
    <xf numFmtId="0" fontId="15" fillId="0" borderId="48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/>
    </xf>
    <xf numFmtId="0" fontId="5" fillId="0" borderId="51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66" fontId="10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</xf>
    <xf numFmtId="166" fontId="22" fillId="0" borderId="0" xfId="0" applyNumberFormat="1" applyFont="1" applyFill="1" applyBorder="1" applyAlignment="1" applyProtection="1">
      <alignment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164" fontId="22" fillId="0" borderId="0" xfId="0" applyNumberFormat="1" applyFont="1" applyFill="1" applyBorder="1" applyAlignment="1" applyProtection="1">
      <alignment vertical="center"/>
    </xf>
    <xf numFmtId="0" fontId="24" fillId="0" borderId="52" xfId="0" applyFont="1" applyFill="1" applyBorder="1" applyAlignment="1" applyProtection="1">
      <alignment horizontal="center" vertical="center"/>
    </xf>
    <xf numFmtId="0" fontId="24" fillId="0" borderId="52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horizontal="left" vertical="center"/>
    </xf>
    <xf numFmtId="0" fontId="15" fillId="3" borderId="48" xfId="0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</xf>
    <xf numFmtId="166" fontId="8" fillId="3" borderId="48" xfId="2" applyNumberFormat="1" applyFont="1" applyFill="1" applyBorder="1" applyAlignment="1" applyProtection="1">
      <alignment horizontal="center" vertical="center"/>
    </xf>
    <xf numFmtId="166" fontId="8" fillId="3" borderId="48" xfId="2" applyNumberFormat="1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166" fontId="8" fillId="3" borderId="0" xfId="2" applyNumberFormat="1" applyFont="1" applyFill="1" applyBorder="1" applyAlignment="1" applyProtection="1">
      <alignment horizontal="center" vertical="center"/>
    </xf>
    <xf numFmtId="0" fontId="4" fillId="4" borderId="19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3" fillId="4" borderId="21" xfId="0" applyFont="1" applyFill="1" applyBorder="1" applyAlignment="1" applyProtection="1">
      <alignment horizontal="center" vertical="center" wrapText="1"/>
    </xf>
    <xf numFmtId="0" fontId="3" fillId="4" borderId="31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 wrapText="1"/>
    </xf>
    <xf numFmtId="17" fontId="4" fillId="4" borderId="30" xfId="0" applyNumberFormat="1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 wrapText="1"/>
    </xf>
    <xf numFmtId="0" fontId="3" fillId="4" borderId="32" xfId="0" applyFont="1" applyFill="1" applyBorder="1" applyAlignment="1" applyProtection="1">
      <alignment horizontal="center" vertical="center" wrapText="1"/>
    </xf>
    <xf numFmtId="0" fontId="0" fillId="0" borderId="53" xfId="0" applyBorder="1"/>
    <xf numFmtId="0" fontId="2" fillId="0" borderId="53" xfId="0" applyFont="1" applyBorder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186"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30"/>
          <bgColor indexed="48"/>
        </patternFill>
      </fill>
    </dxf>
    <dxf>
      <font>
        <b/>
        <i val="0"/>
        <condense val="0"/>
        <extend val="0"/>
      </font>
      <fill>
        <patternFill patternType="solid">
          <fgColor indexed="52"/>
          <bgColor indexed="53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7"/>
  <sheetViews>
    <sheetView tabSelected="1" zoomScale="50" zoomScaleNormal="50" workbookViewId="0">
      <pane xSplit="13" ySplit="8" topLeftCell="S135" activePane="bottomRight" state="frozen"/>
      <selection pane="topRight" activeCell="N1" sqref="N1"/>
      <selection pane="bottomLeft" activeCell="A9" sqref="A9"/>
      <selection pane="bottomRight" activeCell="I172" sqref="I172"/>
    </sheetView>
  </sheetViews>
  <sheetFormatPr defaultRowHeight="13.5" zeroHeight="1" x14ac:dyDescent="0.25"/>
  <cols>
    <col min="1" max="1" width="9" style="41" customWidth="1"/>
    <col min="2" max="2" width="7.28515625" style="41" customWidth="1"/>
    <col min="3" max="3" width="40.42578125" style="41" customWidth="1"/>
    <col min="4" max="4" width="27.28515625" style="41" hidden="1" customWidth="1"/>
    <col min="5" max="5" width="26.42578125" style="41" hidden="1" customWidth="1"/>
    <col min="6" max="8" width="21.42578125" style="41" customWidth="1"/>
    <col min="9" max="11" width="21.42578125" style="42" customWidth="1"/>
    <col min="12" max="12" width="21.42578125" style="41" customWidth="1"/>
    <col min="13" max="20" width="21.42578125" style="42" customWidth="1"/>
    <col min="21" max="21" width="5.42578125" style="42" customWidth="1"/>
    <col min="22" max="22" width="13.42578125" style="42" customWidth="1"/>
    <col min="23" max="23" width="21.42578125" style="41" customWidth="1"/>
    <col min="24" max="24" width="11" style="41" customWidth="1"/>
    <col min="25" max="25" width="19.140625" style="98" customWidth="1"/>
    <col min="26" max="26" width="6.28515625" style="41" customWidth="1"/>
    <col min="27" max="27" width="10.7109375" style="41" customWidth="1"/>
    <col min="28" max="28" width="18.5703125" style="41" customWidth="1"/>
    <col min="29" max="30" width="19.5703125" style="41" customWidth="1"/>
    <col min="31" max="31" width="18.5703125" style="41" customWidth="1"/>
    <col min="32" max="32" width="22.7109375" style="41" customWidth="1"/>
    <col min="33" max="34" width="9.140625" style="41" customWidth="1"/>
    <col min="35" max="35" width="22.42578125" style="41" customWidth="1"/>
    <col min="36" max="37" width="9.140625" style="41" customWidth="1"/>
    <col min="38" max="40" width="19" style="41" customWidth="1"/>
    <col min="41" max="41" width="23.7109375" style="41" customWidth="1"/>
    <col min="42" max="16384" width="9.140625" style="41"/>
  </cols>
  <sheetData>
    <row r="1" spans="1:50" ht="34.5" customHeight="1" thickBot="1" x14ac:dyDescent="0.3">
      <c r="A1" s="37" t="s">
        <v>454</v>
      </c>
      <c r="B1" s="37"/>
      <c r="C1" s="37"/>
      <c r="D1" s="38"/>
      <c r="E1" s="38"/>
      <c r="F1" s="39" t="s">
        <v>455</v>
      </c>
      <c r="G1" s="39"/>
      <c r="H1" s="39"/>
      <c r="I1" s="40"/>
      <c r="J1" s="40"/>
      <c r="K1" s="40"/>
      <c r="Y1" s="41"/>
    </row>
    <row r="2" spans="1:50" ht="34.5" customHeight="1" thickBot="1" x14ac:dyDescent="0.3">
      <c r="A2" s="37" t="s">
        <v>456</v>
      </c>
      <c r="B2" s="37"/>
      <c r="C2" s="37"/>
      <c r="D2" s="38"/>
      <c r="E2" s="38"/>
      <c r="F2" s="39" t="s">
        <v>457</v>
      </c>
      <c r="G2" s="39"/>
      <c r="H2" s="39"/>
      <c r="I2" s="40"/>
      <c r="J2" s="40"/>
      <c r="K2" s="40"/>
      <c r="X2" s="43" t="s">
        <v>458</v>
      </c>
      <c r="Y2" s="43">
        <v>21</v>
      </c>
    </row>
    <row r="3" spans="1:50" ht="34.5" customHeight="1" thickBot="1" x14ac:dyDescent="0.3">
      <c r="A3" s="37" t="s">
        <v>459</v>
      </c>
      <c r="B3" s="37"/>
      <c r="C3" s="37"/>
      <c r="D3" s="38"/>
      <c r="E3" s="38"/>
      <c r="F3" s="44">
        <v>43160</v>
      </c>
      <c r="G3" s="45"/>
      <c r="H3" s="46"/>
      <c r="I3" s="40"/>
      <c r="J3" s="40"/>
      <c r="K3" s="40"/>
      <c r="N3" s="47"/>
      <c r="O3" s="47"/>
      <c r="P3" s="47"/>
      <c r="Q3" s="47"/>
      <c r="R3" s="47"/>
      <c r="S3" s="47"/>
      <c r="T3" s="47"/>
      <c r="U3" s="47"/>
      <c r="V3" s="47"/>
      <c r="W3" s="48"/>
      <c r="X3" s="43"/>
      <c r="Y3" s="43">
        <v>17.5</v>
      </c>
    </row>
    <row r="4" spans="1:50" ht="29.25" customHeight="1" thickTop="1" thickBot="1" x14ac:dyDescent="0.3">
      <c r="A4" s="140" t="s">
        <v>460</v>
      </c>
      <c r="B4" s="68"/>
      <c r="C4" s="68"/>
      <c r="D4" s="68"/>
      <c r="E4" s="68"/>
      <c r="F4" s="141" t="s">
        <v>461</v>
      </c>
      <c r="G4" s="142"/>
      <c r="H4" s="142"/>
      <c r="I4" s="142"/>
      <c r="J4" s="142"/>
      <c r="K4" s="142"/>
      <c r="L4" s="56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4"/>
      <c r="X4" s="145" t="s">
        <v>462</v>
      </c>
      <c r="Y4" s="145">
        <v>17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146" t="s">
        <v>463</v>
      </c>
      <c r="AM4" s="146"/>
      <c r="AN4" s="146"/>
      <c r="AO4" s="146"/>
      <c r="AP4" s="56"/>
      <c r="AQ4" s="56"/>
      <c r="AR4" s="56"/>
      <c r="AS4" s="56"/>
      <c r="AT4" s="56"/>
      <c r="AU4" s="56"/>
      <c r="AV4" s="56"/>
      <c r="AW4" s="56"/>
      <c r="AX4" s="56"/>
    </row>
    <row r="5" spans="1:50" ht="29.25" customHeight="1" thickTop="1" thickBot="1" x14ac:dyDescent="0.3">
      <c r="A5" s="147"/>
      <c r="B5" s="68"/>
      <c r="C5" s="68"/>
      <c r="D5" s="68"/>
      <c r="E5" s="68"/>
      <c r="F5" s="141"/>
      <c r="G5" s="142"/>
      <c r="H5" s="142"/>
      <c r="I5" s="142"/>
      <c r="J5" s="142"/>
      <c r="K5" s="142"/>
      <c r="L5" s="56"/>
      <c r="M5" s="143"/>
      <c r="N5" s="143"/>
      <c r="O5" s="143"/>
      <c r="P5" s="148">
        <f>SUM(P172:S172)</f>
        <v>3851478.5780000002</v>
      </c>
      <c r="Q5" s="143"/>
      <c r="R5" s="143"/>
      <c r="S5" s="143"/>
      <c r="T5" s="143"/>
      <c r="U5" s="143"/>
      <c r="V5" s="143"/>
      <c r="W5" s="144"/>
      <c r="X5" s="145"/>
      <c r="Y5" s="145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149"/>
      <c r="AM5" s="149"/>
      <c r="AN5" s="149"/>
      <c r="AO5" s="146"/>
      <c r="AP5" s="56"/>
      <c r="AQ5" s="56"/>
      <c r="AR5" s="56"/>
      <c r="AS5" s="56"/>
      <c r="AT5" s="56"/>
      <c r="AU5" s="56"/>
      <c r="AV5" s="56"/>
      <c r="AW5" s="56"/>
      <c r="AX5" s="56"/>
    </row>
    <row r="6" spans="1:50" ht="28.5" customHeight="1" thickBot="1" x14ac:dyDescent="0.3">
      <c r="A6" s="150"/>
      <c r="B6" s="150"/>
      <c r="C6" s="151"/>
      <c r="D6" s="151"/>
      <c r="E6" s="151"/>
      <c r="F6" s="151"/>
      <c r="G6" s="151"/>
      <c r="H6" s="151"/>
      <c r="I6" s="152"/>
      <c r="J6" s="152"/>
      <c r="K6" s="152"/>
      <c r="L6" s="56"/>
      <c r="M6" s="143"/>
      <c r="N6" s="143"/>
      <c r="O6" s="143"/>
      <c r="P6" s="148">
        <f>SUM(P9:S170)</f>
        <v>20757</v>
      </c>
      <c r="Q6" s="143"/>
      <c r="R6" s="143"/>
      <c r="S6" s="143"/>
      <c r="T6" s="143"/>
      <c r="U6" s="143"/>
      <c r="V6" s="143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149"/>
      <c r="AM6" s="149"/>
      <c r="AN6" s="149"/>
      <c r="AO6" s="146"/>
      <c r="AP6" s="56"/>
      <c r="AQ6" s="56"/>
      <c r="AR6" s="56"/>
      <c r="AS6" s="56"/>
      <c r="AT6" s="56"/>
      <c r="AU6" s="56"/>
      <c r="AV6" s="56"/>
      <c r="AW6" s="56"/>
      <c r="AX6" s="56"/>
    </row>
    <row r="7" spans="1:50" ht="34.5" customHeight="1" thickBot="1" x14ac:dyDescent="0.3">
      <c r="A7" s="153" t="s">
        <v>464</v>
      </c>
      <c r="B7" s="154" t="s">
        <v>0</v>
      </c>
      <c r="C7" s="155" t="s">
        <v>1</v>
      </c>
      <c r="D7" s="51" t="s">
        <v>2</v>
      </c>
      <c r="E7" s="51" t="s">
        <v>3</v>
      </c>
      <c r="F7" s="223" t="s">
        <v>4</v>
      </c>
      <c r="G7" s="223"/>
      <c r="H7" s="223"/>
      <c r="I7" s="223"/>
      <c r="J7" s="219" t="s">
        <v>5</v>
      </c>
      <c r="K7" s="219" t="s">
        <v>6</v>
      </c>
      <c r="L7" s="217" t="s">
        <v>465</v>
      </c>
      <c r="M7" s="215" t="s">
        <v>466</v>
      </c>
      <c r="N7" s="52"/>
      <c r="O7" s="53"/>
      <c r="P7" s="53" t="s">
        <v>7</v>
      </c>
      <c r="Q7" s="53" t="s">
        <v>7</v>
      </c>
      <c r="R7" s="53" t="s">
        <v>7</v>
      </c>
      <c r="S7" s="53" t="s">
        <v>7</v>
      </c>
      <c r="T7" s="156"/>
      <c r="U7" s="52"/>
      <c r="V7" s="53"/>
      <c r="W7" s="213" t="s">
        <v>8</v>
      </c>
      <c r="X7" s="8"/>
      <c r="Y7" s="224" t="s">
        <v>9</v>
      </c>
      <c r="Z7" s="8"/>
      <c r="AA7" s="8"/>
      <c r="AB7" s="1" t="s">
        <v>10</v>
      </c>
      <c r="AC7" s="1" t="s">
        <v>11</v>
      </c>
      <c r="AD7" s="1" t="s">
        <v>12</v>
      </c>
      <c r="AE7" s="1" t="s">
        <v>13</v>
      </c>
      <c r="AF7" s="1" t="s">
        <v>698</v>
      </c>
      <c r="AG7" s="56"/>
      <c r="AH7" s="56"/>
      <c r="AI7" s="1" t="s">
        <v>467</v>
      </c>
      <c r="AJ7" s="56"/>
      <c r="AK7" s="157"/>
      <c r="AL7" s="158" t="s">
        <v>468</v>
      </c>
      <c r="AM7" s="159" t="s">
        <v>469</v>
      </c>
      <c r="AN7" s="160" t="s">
        <v>470</v>
      </c>
      <c r="AO7" s="161" t="s">
        <v>471</v>
      </c>
      <c r="AP7" s="56"/>
      <c r="AQ7" s="56"/>
      <c r="AR7" s="56"/>
      <c r="AS7" s="56"/>
      <c r="AT7" s="56"/>
      <c r="AU7" s="56"/>
      <c r="AV7" s="56"/>
      <c r="AW7" s="56"/>
      <c r="AX7" s="56"/>
    </row>
    <row r="8" spans="1:50" ht="83.25" customHeight="1" thickBot="1" x14ac:dyDescent="0.3">
      <c r="A8" s="162"/>
      <c r="B8" s="163"/>
      <c r="C8" s="155" t="s">
        <v>1</v>
      </c>
      <c r="D8" s="54"/>
      <c r="E8" s="54"/>
      <c r="F8" s="222">
        <v>43070</v>
      </c>
      <c r="G8" s="222">
        <v>43101</v>
      </c>
      <c r="H8" s="222">
        <v>43132</v>
      </c>
      <c r="I8" s="221" t="s">
        <v>472</v>
      </c>
      <c r="J8" s="220"/>
      <c r="K8" s="220"/>
      <c r="L8" s="218"/>
      <c r="M8" s="216"/>
      <c r="N8" s="55" t="s">
        <v>473</v>
      </c>
      <c r="O8" s="55"/>
      <c r="P8" s="55" t="s">
        <v>474</v>
      </c>
      <c r="Q8" s="55" t="s">
        <v>474</v>
      </c>
      <c r="R8" s="55" t="s">
        <v>474</v>
      </c>
      <c r="S8" s="55" t="s">
        <v>474</v>
      </c>
      <c r="T8" s="55" t="s">
        <v>475</v>
      </c>
      <c r="U8" s="55"/>
      <c r="V8" s="55" t="s">
        <v>476</v>
      </c>
      <c r="W8" s="214"/>
      <c r="X8" s="8" t="s">
        <v>14</v>
      </c>
      <c r="Y8" s="225"/>
      <c r="Z8" s="8"/>
      <c r="AA8" s="8"/>
      <c r="AB8" s="1"/>
      <c r="AC8" s="1"/>
      <c r="AD8" s="1"/>
      <c r="AE8" s="1"/>
      <c r="AF8" s="1"/>
      <c r="AG8" s="56"/>
      <c r="AH8" s="56"/>
      <c r="AI8" s="1" t="s">
        <v>467</v>
      </c>
      <c r="AJ8" s="56"/>
      <c r="AK8" s="164"/>
      <c r="AL8" s="165"/>
      <c r="AM8" s="166"/>
      <c r="AN8" s="167"/>
      <c r="AO8" s="161"/>
      <c r="AP8" s="56"/>
      <c r="AQ8" s="56"/>
      <c r="AR8" s="56"/>
      <c r="AS8" s="56"/>
      <c r="AT8" s="56"/>
      <c r="AU8" s="56"/>
      <c r="AV8" s="56"/>
      <c r="AW8" s="56"/>
      <c r="AX8" s="56"/>
    </row>
    <row r="9" spans="1:50" ht="35.25" customHeight="1" x14ac:dyDescent="0.25">
      <c r="A9" s="168" t="s">
        <v>477</v>
      </c>
      <c r="B9" s="2">
        <v>1</v>
      </c>
      <c r="C9" s="3" t="s">
        <v>15</v>
      </c>
      <c r="D9" s="3" t="s">
        <v>16</v>
      </c>
      <c r="E9" s="4" t="s">
        <v>17</v>
      </c>
      <c r="F9" s="5">
        <v>429</v>
      </c>
      <c r="G9" s="5">
        <v>415</v>
      </c>
      <c r="H9" s="5">
        <v>417</v>
      </c>
      <c r="I9" s="6">
        <f>AVERAGE(F9:H9)</f>
        <v>420.33333333333331</v>
      </c>
      <c r="J9" s="6">
        <v>320</v>
      </c>
      <c r="K9" s="6">
        <v>0</v>
      </c>
      <c r="L9" s="6">
        <f t="shared" ref="L9:L72" si="0">J9+K9</f>
        <v>320</v>
      </c>
      <c r="M9" s="6">
        <f t="shared" ref="M9:M26" si="1">(I9*2.5)-L9</f>
        <v>730.83333333333326</v>
      </c>
      <c r="N9" s="6">
        <f>W9</f>
        <v>736</v>
      </c>
      <c r="O9" s="6">
        <f>N9/2</f>
        <v>368</v>
      </c>
      <c r="P9" s="6">
        <v>736</v>
      </c>
      <c r="Q9" s="6"/>
      <c r="R9" s="6"/>
      <c r="S9" s="6"/>
      <c r="T9" s="6">
        <f t="shared" ref="T9:T40" si="2">N9-(SUM(P9:S9))</f>
        <v>0</v>
      </c>
      <c r="U9" s="6">
        <f>P9/Y9</f>
        <v>23</v>
      </c>
      <c r="V9" s="6" t="str">
        <f>IF(U9=INT(U9),"Carton","Loose Pack")</f>
        <v>Carton</v>
      </c>
      <c r="W9" s="6">
        <f>IF(AG9&gt;0,AG9,AK9)</f>
        <v>736</v>
      </c>
      <c r="X9" s="7">
        <f t="shared" ref="X9:X72" si="3">+(H9-G9)/G9</f>
        <v>4.8192771084337354E-3</v>
      </c>
      <c r="Y9" s="6">
        <v>32</v>
      </c>
      <c r="Z9" s="8"/>
      <c r="AA9" s="8"/>
      <c r="AB9" s="9">
        <v>141.1</v>
      </c>
      <c r="AC9" s="9"/>
      <c r="AD9" s="9"/>
      <c r="AE9" s="9">
        <v>0</v>
      </c>
      <c r="AF9" s="9">
        <v>119.94</v>
      </c>
      <c r="AG9" s="57">
        <f t="shared" ref="AG9:AG72" si="4">ROUND(M9/Y9,0)*Y9</f>
        <v>736</v>
      </c>
      <c r="AH9" s="57">
        <f t="shared" ref="AH9:AH72" si="5">M9/Y9</f>
        <v>22.838541666666664</v>
      </c>
      <c r="AI9" s="63">
        <f t="shared" ref="AI9:AI72" si="6">L9/I9</f>
        <v>0.76130055511498818</v>
      </c>
      <c r="AJ9" s="8"/>
      <c r="AK9" s="64">
        <f t="shared" ref="AK9:AK72" si="7">IF(M9&gt;9,Y9,0)</f>
        <v>32</v>
      </c>
      <c r="AL9" s="65">
        <f t="shared" ref="AL9:AL14" si="8">H9/L9</f>
        <v>1.3031250000000001</v>
      </c>
      <c r="AM9" s="66">
        <f t="shared" ref="AM9:AM72" si="9">+H9/30</f>
        <v>13.9</v>
      </c>
      <c r="AN9" s="66">
        <f t="shared" ref="AN9:AN72" si="10">L9/AM9</f>
        <v>23.021582733812949</v>
      </c>
      <c r="AO9" s="67" t="str">
        <f t="shared" ref="AO9:AO72" si="11">IF(AN9&lt;5,"Super Urgent",IF(AND(AN9&gt;=5,AN9&lt;10),"Overnight Dispatch",IF(AND(AN9&gt;=10,AN9&lt;20),"Overland Dispatch",IF(AND(AN9&gt;=20,AN9&lt;45),"Normal Dispatch",IF(AND(AN9&gt;=45,AN9&lt;999),"High Inventory")))))</f>
        <v>Normal Dispatch</v>
      </c>
      <c r="AP9" s="56"/>
      <c r="AQ9" s="56"/>
      <c r="AR9" s="56"/>
      <c r="AS9" s="56"/>
      <c r="AT9" s="56"/>
      <c r="AU9" s="56"/>
      <c r="AV9" s="56"/>
      <c r="AW9" s="56"/>
      <c r="AX9" s="56"/>
    </row>
    <row r="10" spans="1:50" ht="35.25" customHeight="1" x14ac:dyDescent="0.25">
      <c r="A10" s="169"/>
      <c r="B10" s="10">
        <f>B9+1</f>
        <v>2</v>
      </c>
      <c r="C10" s="11" t="s">
        <v>18</v>
      </c>
      <c r="D10" s="11" t="s">
        <v>19</v>
      </c>
      <c r="E10" s="12" t="s">
        <v>20</v>
      </c>
      <c r="F10" s="13">
        <v>48</v>
      </c>
      <c r="G10" s="13">
        <v>110</v>
      </c>
      <c r="H10" s="13">
        <v>76</v>
      </c>
      <c r="I10" s="14">
        <f t="shared" ref="I10:I73" si="12">AVERAGE(F10:H10)</f>
        <v>78</v>
      </c>
      <c r="J10" s="14">
        <v>0</v>
      </c>
      <c r="K10" s="14">
        <v>93</v>
      </c>
      <c r="L10" s="14">
        <f t="shared" si="0"/>
        <v>93</v>
      </c>
      <c r="M10" s="14">
        <f t="shared" si="1"/>
        <v>102</v>
      </c>
      <c r="N10" s="14">
        <f t="shared" ref="N10:N73" si="13">W10</f>
        <v>96</v>
      </c>
      <c r="O10" s="14">
        <f t="shared" ref="O10:O73" si="14">N10/2</f>
        <v>48</v>
      </c>
      <c r="P10" s="14">
        <v>64</v>
      </c>
      <c r="Q10" s="14"/>
      <c r="R10" s="14"/>
      <c r="S10" s="14"/>
      <c r="T10" s="14">
        <f t="shared" si="2"/>
        <v>32</v>
      </c>
      <c r="U10" s="14">
        <f t="shared" ref="U10:U104" si="15">P10/Y10</f>
        <v>2</v>
      </c>
      <c r="V10" s="14" t="str">
        <f t="shared" ref="V10:V104" si="16">IF(U10=INT(U10),"Carton","Loose Pack")</f>
        <v>Carton</v>
      </c>
      <c r="W10" s="14">
        <f t="shared" ref="W10:W73" si="17">IF(AG10&gt;0,AG10,AK10)</f>
        <v>96</v>
      </c>
      <c r="X10" s="7">
        <f t="shared" si="3"/>
        <v>-0.30909090909090908</v>
      </c>
      <c r="Y10" s="14">
        <v>32</v>
      </c>
      <c r="Z10" s="8"/>
      <c r="AA10" s="8"/>
      <c r="AB10" s="9">
        <v>144.5</v>
      </c>
      <c r="AC10" s="9"/>
      <c r="AD10" s="9"/>
      <c r="AE10" s="9">
        <v>0</v>
      </c>
      <c r="AF10" s="9">
        <v>122.83</v>
      </c>
      <c r="AG10" s="57">
        <f t="shared" si="4"/>
        <v>96</v>
      </c>
      <c r="AH10" s="57">
        <f t="shared" si="5"/>
        <v>3.1875</v>
      </c>
      <c r="AI10" s="63">
        <f t="shared" si="6"/>
        <v>1.1923076923076923</v>
      </c>
      <c r="AJ10" s="8"/>
      <c r="AK10" s="64">
        <f t="shared" si="7"/>
        <v>32</v>
      </c>
      <c r="AL10" s="65">
        <f t="shared" si="8"/>
        <v>0.81720430107526887</v>
      </c>
      <c r="AM10" s="66">
        <f t="shared" si="9"/>
        <v>2.5333333333333332</v>
      </c>
      <c r="AN10" s="66">
        <f t="shared" si="10"/>
        <v>36.710526315789473</v>
      </c>
      <c r="AO10" s="67" t="str">
        <f t="shared" si="11"/>
        <v>Normal Dispatch</v>
      </c>
      <c r="AP10" s="56"/>
      <c r="AQ10" s="56"/>
      <c r="AR10" s="56"/>
      <c r="AS10" s="56"/>
      <c r="AT10" s="56"/>
      <c r="AU10" s="56"/>
      <c r="AV10" s="56"/>
      <c r="AW10" s="56"/>
      <c r="AX10" s="56"/>
    </row>
    <row r="11" spans="1:50" ht="35.25" customHeight="1" x14ac:dyDescent="0.25">
      <c r="A11" s="169"/>
      <c r="B11" s="10">
        <f t="shared" ref="B11:B74" si="18">B10+1</f>
        <v>3</v>
      </c>
      <c r="C11" s="11" t="s">
        <v>21</v>
      </c>
      <c r="D11" s="11" t="s">
        <v>22</v>
      </c>
      <c r="E11" s="12" t="s">
        <v>23</v>
      </c>
      <c r="F11" s="13">
        <v>275</v>
      </c>
      <c r="G11" s="13">
        <v>176</v>
      </c>
      <c r="H11" s="13">
        <v>346</v>
      </c>
      <c r="I11" s="14">
        <f t="shared" si="12"/>
        <v>265.66666666666669</v>
      </c>
      <c r="J11" s="14">
        <v>96</v>
      </c>
      <c r="K11" s="14">
        <v>103</v>
      </c>
      <c r="L11" s="14">
        <f t="shared" si="0"/>
        <v>199</v>
      </c>
      <c r="M11" s="14">
        <f t="shared" si="1"/>
        <v>465.16666666666674</v>
      </c>
      <c r="N11" s="14">
        <f t="shared" si="13"/>
        <v>480</v>
      </c>
      <c r="O11" s="14">
        <f t="shared" si="14"/>
        <v>240</v>
      </c>
      <c r="P11" s="14">
        <v>480</v>
      </c>
      <c r="Q11" s="14"/>
      <c r="R11" s="14"/>
      <c r="S11" s="14"/>
      <c r="T11" s="14">
        <f t="shared" si="2"/>
        <v>0</v>
      </c>
      <c r="U11" s="14">
        <f t="shared" si="15"/>
        <v>15</v>
      </c>
      <c r="V11" s="14" t="str">
        <f t="shared" si="16"/>
        <v>Carton</v>
      </c>
      <c r="W11" s="14">
        <f t="shared" si="17"/>
        <v>480</v>
      </c>
      <c r="X11" s="7">
        <f t="shared" si="3"/>
        <v>0.96590909090909094</v>
      </c>
      <c r="Y11" s="14">
        <v>32</v>
      </c>
      <c r="Z11" s="8"/>
      <c r="AA11" s="8"/>
      <c r="AB11" s="9">
        <v>153</v>
      </c>
      <c r="AC11" s="9"/>
      <c r="AD11" s="9"/>
      <c r="AE11" s="9">
        <v>0</v>
      </c>
      <c r="AF11" s="9">
        <v>130.05000000000001</v>
      </c>
      <c r="AG11" s="57">
        <f t="shared" si="4"/>
        <v>480</v>
      </c>
      <c r="AH11" s="57">
        <f t="shared" si="5"/>
        <v>14.536458333333336</v>
      </c>
      <c r="AI11" s="63">
        <f t="shared" si="6"/>
        <v>0.74905897114178166</v>
      </c>
      <c r="AJ11" s="8"/>
      <c r="AK11" s="64">
        <f t="shared" si="7"/>
        <v>32</v>
      </c>
      <c r="AL11" s="65">
        <f t="shared" si="8"/>
        <v>1.7386934673366834</v>
      </c>
      <c r="AM11" s="66">
        <f t="shared" si="9"/>
        <v>11.533333333333333</v>
      </c>
      <c r="AN11" s="66">
        <f t="shared" si="10"/>
        <v>17.254335260115607</v>
      </c>
      <c r="AO11" s="67" t="str">
        <f t="shared" si="11"/>
        <v>Overland Dispatch</v>
      </c>
      <c r="AP11" s="56"/>
      <c r="AQ11" s="56"/>
      <c r="AR11" s="56"/>
      <c r="AS11" s="56"/>
      <c r="AT11" s="56"/>
      <c r="AU11" s="56"/>
      <c r="AV11" s="56"/>
      <c r="AW11" s="56"/>
      <c r="AX11" s="56"/>
    </row>
    <row r="12" spans="1:50" ht="35.25" customHeight="1" x14ac:dyDescent="0.25">
      <c r="A12" s="169"/>
      <c r="B12" s="10">
        <f t="shared" si="18"/>
        <v>4</v>
      </c>
      <c r="C12" s="11" t="s">
        <v>24</v>
      </c>
      <c r="D12" s="11" t="s">
        <v>25</v>
      </c>
      <c r="E12" s="12" t="s">
        <v>26</v>
      </c>
      <c r="F12" s="13">
        <v>143</v>
      </c>
      <c r="G12" s="13">
        <v>132</v>
      </c>
      <c r="H12" s="13">
        <v>296</v>
      </c>
      <c r="I12" s="14">
        <f t="shared" si="12"/>
        <v>190.33333333333334</v>
      </c>
      <c r="J12" s="14">
        <v>0</v>
      </c>
      <c r="K12" s="14">
        <v>73</v>
      </c>
      <c r="L12" s="14">
        <f t="shared" si="0"/>
        <v>73</v>
      </c>
      <c r="M12" s="14">
        <f t="shared" si="1"/>
        <v>402.83333333333337</v>
      </c>
      <c r="N12" s="14">
        <f t="shared" si="13"/>
        <v>416</v>
      </c>
      <c r="O12" s="14">
        <f t="shared" si="14"/>
        <v>208</v>
      </c>
      <c r="P12" s="14">
        <v>128</v>
      </c>
      <c r="Q12" s="14"/>
      <c r="R12" s="14"/>
      <c r="S12" s="14">
        <v>160</v>
      </c>
      <c r="T12" s="14">
        <f t="shared" si="2"/>
        <v>128</v>
      </c>
      <c r="U12" s="14">
        <f t="shared" si="15"/>
        <v>4</v>
      </c>
      <c r="V12" s="14" t="str">
        <f t="shared" si="16"/>
        <v>Carton</v>
      </c>
      <c r="W12" s="14">
        <f t="shared" si="17"/>
        <v>416</v>
      </c>
      <c r="X12" s="7">
        <f t="shared" si="3"/>
        <v>1.2424242424242424</v>
      </c>
      <c r="Y12" s="14">
        <v>32</v>
      </c>
      <c r="Z12" s="8"/>
      <c r="AA12" s="8"/>
      <c r="AB12" s="9">
        <v>154.69999999999999</v>
      </c>
      <c r="AC12" s="9"/>
      <c r="AD12" s="9"/>
      <c r="AE12" s="9">
        <v>0</v>
      </c>
      <c r="AF12" s="9">
        <v>131.5</v>
      </c>
      <c r="AG12" s="57">
        <f t="shared" si="4"/>
        <v>416</v>
      </c>
      <c r="AH12" s="57">
        <f t="shared" si="5"/>
        <v>12.588541666666668</v>
      </c>
      <c r="AI12" s="63">
        <f t="shared" si="6"/>
        <v>0.38353765323992994</v>
      </c>
      <c r="AJ12" s="8"/>
      <c r="AK12" s="64">
        <f t="shared" si="7"/>
        <v>32</v>
      </c>
      <c r="AL12" s="65">
        <f t="shared" si="8"/>
        <v>4.0547945205479454</v>
      </c>
      <c r="AM12" s="66">
        <f t="shared" si="9"/>
        <v>9.8666666666666671</v>
      </c>
      <c r="AN12" s="66">
        <f t="shared" si="10"/>
        <v>7.3986486486486482</v>
      </c>
      <c r="AO12" s="67" t="str">
        <f t="shared" si="11"/>
        <v>Overnight Dispatch</v>
      </c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0" ht="35.25" customHeight="1" thickBot="1" x14ac:dyDescent="0.3">
      <c r="A13" s="169"/>
      <c r="B13" s="10">
        <f t="shared" si="18"/>
        <v>5</v>
      </c>
      <c r="C13" s="11" t="s">
        <v>27</v>
      </c>
      <c r="D13" s="11" t="s">
        <v>28</v>
      </c>
      <c r="E13" s="12" t="s">
        <v>29</v>
      </c>
      <c r="F13" s="13">
        <v>16</v>
      </c>
      <c r="G13" s="13">
        <v>38</v>
      </c>
      <c r="H13" s="13">
        <v>38</v>
      </c>
      <c r="I13" s="14">
        <f t="shared" si="12"/>
        <v>30.666666666666668</v>
      </c>
      <c r="J13" s="14">
        <v>0</v>
      </c>
      <c r="K13" s="14">
        <v>38</v>
      </c>
      <c r="L13" s="14">
        <f t="shared" si="0"/>
        <v>38</v>
      </c>
      <c r="M13" s="14">
        <f t="shared" si="1"/>
        <v>38.666666666666671</v>
      </c>
      <c r="N13" s="14">
        <f t="shared" si="13"/>
        <v>32</v>
      </c>
      <c r="O13" s="14">
        <f t="shared" si="14"/>
        <v>16</v>
      </c>
      <c r="P13" s="14">
        <v>32</v>
      </c>
      <c r="Q13" s="14"/>
      <c r="R13" s="14"/>
      <c r="S13" s="14"/>
      <c r="T13" s="14">
        <f t="shared" si="2"/>
        <v>0</v>
      </c>
      <c r="U13" s="14">
        <f t="shared" si="15"/>
        <v>1</v>
      </c>
      <c r="V13" s="14" t="str">
        <f t="shared" si="16"/>
        <v>Carton</v>
      </c>
      <c r="W13" s="14">
        <f t="shared" si="17"/>
        <v>32</v>
      </c>
      <c r="X13" s="7">
        <f t="shared" si="3"/>
        <v>0</v>
      </c>
      <c r="Y13" s="14">
        <v>32</v>
      </c>
      <c r="Z13" s="8"/>
      <c r="AA13" s="8"/>
      <c r="AB13" s="9">
        <v>238</v>
      </c>
      <c r="AC13" s="9"/>
      <c r="AD13" s="9"/>
      <c r="AE13" s="9">
        <v>0</v>
      </c>
      <c r="AF13" s="9">
        <v>202.3</v>
      </c>
      <c r="AG13" s="57">
        <f t="shared" si="4"/>
        <v>32</v>
      </c>
      <c r="AH13" s="57">
        <f t="shared" si="5"/>
        <v>1.2083333333333335</v>
      </c>
      <c r="AI13" s="63">
        <f t="shared" si="6"/>
        <v>1.2391304347826086</v>
      </c>
      <c r="AJ13" s="8"/>
      <c r="AK13" s="64">
        <f t="shared" si="7"/>
        <v>32</v>
      </c>
      <c r="AL13" s="65">
        <f t="shared" si="8"/>
        <v>1</v>
      </c>
      <c r="AM13" s="66">
        <f t="shared" si="9"/>
        <v>1.2666666666666666</v>
      </c>
      <c r="AN13" s="66">
        <f t="shared" si="10"/>
        <v>30</v>
      </c>
      <c r="AO13" s="67" t="str">
        <f t="shared" si="11"/>
        <v>Normal Dispatch</v>
      </c>
      <c r="AP13" s="56"/>
      <c r="AQ13" s="56"/>
      <c r="AR13" s="56"/>
      <c r="AS13" s="56"/>
      <c r="AT13" s="56"/>
      <c r="AU13" s="56"/>
      <c r="AV13" s="56"/>
      <c r="AW13" s="56"/>
      <c r="AX13" s="56"/>
    </row>
    <row r="14" spans="1:50" ht="35.25" customHeight="1" x14ac:dyDescent="0.25">
      <c r="A14" s="169"/>
      <c r="B14" s="10">
        <f t="shared" si="18"/>
        <v>6</v>
      </c>
      <c r="C14" s="15" t="s">
        <v>30</v>
      </c>
      <c r="D14" s="15" t="s">
        <v>31</v>
      </c>
      <c r="E14" s="16">
        <v>6118610</v>
      </c>
      <c r="F14" s="14">
        <v>79</v>
      </c>
      <c r="G14" s="14">
        <v>86</v>
      </c>
      <c r="H14" s="14">
        <v>71</v>
      </c>
      <c r="I14" s="14">
        <f t="shared" si="12"/>
        <v>78.666666666666671</v>
      </c>
      <c r="J14" s="14">
        <v>50</v>
      </c>
      <c r="K14" s="14">
        <v>140</v>
      </c>
      <c r="L14" s="14">
        <f t="shared" si="0"/>
        <v>190</v>
      </c>
      <c r="M14" s="14">
        <f t="shared" si="1"/>
        <v>6.6666666666666856</v>
      </c>
      <c r="N14" s="14">
        <f t="shared" si="13"/>
        <v>0</v>
      </c>
      <c r="O14" s="14">
        <f t="shared" si="14"/>
        <v>0</v>
      </c>
      <c r="P14" s="14">
        <v>0</v>
      </c>
      <c r="Q14" s="14"/>
      <c r="R14" s="14"/>
      <c r="S14" s="14"/>
      <c r="T14" s="14">
        <f t="shared" si="2"/>
        <v>0</v>
      </c>
      <c r="U14" s="14">
        <f t="shared" si="15"/>
        <v>0</v>
      </c>
      <c r="V14" s="14" t="str">
        <f t="shared" si="16"/>
        <v>Carton</v>
      </c>
      <c r="W14" s="14">
        <f t="shared" si="17"/>
        <v>0</v>
      </c>
      <c r="X14" s="7">
        <f t="shared" si="3"/>
        <v>-0.1744186046511628</v>
      </c>
      <c r="Y14" s="14">
        <v>50</v>
      </c>
      <c r="Z14" s="8"/>
      <c r="AA14" s="8"/>
      <c r="AB14" s="9">
        <v>130.05000000000001</v>
      </c>
      <c r="AC14" s="9"/>
      <c r="AD14" s="9"/>
      <c r="AE14" s="9">
        <v>0</v>
      </c>
      <c r="AF14" s="9">
        <v>110.54</v>
      </c>
      <c r="AG14" s="57">
        <f t="shared" si="4"/>
        <v>0</v>
      </c>
      <c r="AH14" s="57">
        <f t="shared" si="5"/>
        <v>0.13333333333333372</v>
      </c>
      <c r="AI14" s="63">
        <f t="shared" si="6"/>
        <v>2.4152542372881354</v>
      </c>
      <c r="AJ14" s="8"/>
      <c r="AK14" s="170">
        <f t="shared" si="7"/>
        <v>0</v>
      </c>
      <c r="AL14" s="171">
        <f t="shared" si="8"/>
        <v>0.37368421052631579</v>
      </c>
      <c r="AM14" s="172">
        <f t="shared" si="9"/>
        <v>2.3666666666666667</v>
      </c>
      <c r="AN14" s="172">
        <f t="shared" si="10"/>
        <v>80.281690140845072</v>
      </c>
      <c r="AO14" s="173" t="str">
        <f t="shared" si="11"/>
        <v>High Inventory</v>
      </c>
      <c r="AP14" s="56"/>
      <c r="AQ14" s="56"/>
      <c r="AR14" s="56"/>
      <c r="AS14" s="56"/>
      <c r="AT14" s="56"/>
      <c r="AU14" s="56"/>
      <c r="AV14" s="56"/>
      <c r="AW14" s="56"/>
      <c r="AX14" s="56"/>
    </row>
    <row r="15" spans="1:50" ht="35.25" customHeight="1" x14ac:dyDescent="0.25">
      <c r="A15" s="169"/>
      <c r="B15" s="10">
        <f t="shared" si="18"/>
        <v>7</v>
      </c>
      <c r="C15" s="15" t="s">
        <v>32</v>
      </c>
      <c r="D15" s="15" t="s">
        <v>33</v>
      </c>
      <c r="E15" s="16">
        <v>6118615</v>
      </c>
      <c r="F15" s="14">
        <v>18</v>
      </c>
      <c r="G15" s="14">
        <v>38</v>
      </c>
      <c r="H15" s="14">
        <v>20</v>
      </c>
      <c r="I15" s="14">
        <f t="shared" si="12"/>
        <v>25.333333333333332</v>
      </c>
      <c r="J15" s="14">
        <v>0</v>
      </c>
      <c r="K15" s="14">
        <v>92</v>
      </c>
      <c r="L15" s="14">
        <f t="shared" si="0"/>
        <v>92</v>
      </c>
      <c r="M15" s="14">
        <f t="shared" si="1"/>
        <v>-28.666666666666671</v>
      </c>
      <c r="N15" s="14">
        <f t="shared" si="13"/>
        <v>0</v>
      </c>
      <c r="O15" s="14">
        <f t="shared" si="14"/>
        <v>0</v>
      </c>
      <c r="P15" s="14">
        <v>0</v>
      </c>
      <c r="Q15" s="14"/>
      <c r="R15" s="14"/>
      <c r="S15" s="14"/>
      <c r="T15" s="14">
        <f t="shared" si="2"/>
        <v>0</v>
      </c>
      <c r="U15" s="14">
        <f t="shared" si="15"/>
        <v>0</v>
      </c>
      <c r="V15" s="14" t="str">
        <f t="shared" si="16"/>
        <v>Carton</v>
      </c>
      <c r="W15" s="14">
        <f t="shared" si="17"/>
        <v>0</v>
      </c>
      <c r="X15" s="7">
        <f t="shared" si="3"/>
        <v>-0.47368421052631576</v>
      </c>
      <c r="Y15" s="14">
        <v>50</v>
      </c>
      <c r="Z15" s="8"/>
      <c r="AA15" s="8"/>
      <c r="AB15" s="9">
        <v>173.4</v>
      </c>
      <c r="AC15" s="9"/>
      <c r="AD15" s="9"/>
      <c r="AE15" s="9">
        <v>0</v>
      </c>
      <c r="AF15" s="9">
        <v>147.38999999999999</v>
      </c>
      <c r="AG15" s="57">
        <f t="shared" si="4"/>
        <v>-50</v>
      </c>
      <c r="AH15" s="57">
        <f t="shared" si="5"/>
        <v>-0.57333333333333347</v>
      </c>
      <c r="AI15" s="63">
        <f t="shared" si="6"/>
        <v>3.6315789473684212</v>
      </c>
      <c r="AJ15" s="8"/>
      <c r="AK15" s="64">
        <f t="shared" si="7"/>
        <v>0</v>
      </c>
      <c r="AL15" s="65" t="s">
        <v>478</v>
      </c>
      <c r="AM15" s="66">
        <f t="shared" si="9"/>
        <v>0.66666666666666663</v>
      </c>
      <c r="AN15" s="66">
        <f t="shared" si="10"/>
        <v>138</v>
      </c>
      <c r="AO15" s="67" t="str">
        <f t="shared" si="11"/>
        <v>High Inventory</v>
      </c>
      <c r="AP15" s="56"/>
      <c r="AQ15" s="56"/>
      <c r="AR15" s="56"/>
      <c r="AS15" s="56"/>
      <c r="AT15" s="56"/>
      <c r="AU15" s="56"/>
      <c r="AV15" s="56"/>
      <c r="AW15" s="56"/>
      <c r="AX15" s="56"/>
    </row>
    <row r="16" spans="1:50" ht="35.25" customHeight="1" x14ac:dyDescent="0.25">
      <c r="A16" s="169"/>
      <c r="B16" s="10">
        <f t="shared" si="18"/>
        <v>8</v>
      </c>
      <c r="C16" s="15" t="s">
        <v>34</v>
      </c>
      <c r="D16" s="15" t="s">
        <v>35</v>
      </c>
      <c r="E16" s="16">
        <v>6926310</v>
      </c>
      <c r="F16" s="14">
        <v>51</v>
      </c>
      <c r="G16" s="14">
        <v>67</v>
      </c>
      <c r="H16" s="14">
        <v>61</v>
      </c>
      <c r="I16" s="14">
        <f t="shared" si="12"/>
        <v>59.666666666666664</v>
      </c>
      <c r="J16" s="14">
        <v>0</v>
      </c>
      <c r="K16" s="14">
        <v>156</v>
      </c>
      <c r="L16" s="14">
        <f t="shared" si="0"/>
        <v>156</v>
      </c>
      <c r="M16" s="14">
        <f t="shared" si="1"/>
        <v>-6.8333333333333428</v>
      </c>
      <c r="N16" s="14">
        <f t="shared" si="13"/>
        <v>0</v>
      </c>
      <c r="O16" s="14">
        <f t="shared" si="14"/>
        <v>0</v>
      </c>
      <c r="P16" s="14">
        <v>0</v>
      </c>
      <c r="Q16" s="14"/>
      <c r="R16" s="14"/>
      <c r="S16" s="14"/>
      <c r="T16" s="14">
        <f t="shared" si="2"/>
        <v>0</v>
      </c>
      <c r="U16" s="14">
        <f t="shared" si="15"/>
        <v>0</v>
      </c>
      <c r="V16" s="14" t="str">
        <f t="shared" si="16"/>
        <v>Carton</v>
      </c>
      <c r="W16" s="14">
        <f t="shared" si="17"/>
        <v>0</v>
      </c>
      <c r="X16" s="7">
        <f t="shared" si="3"/>
        <v>-8.9552238805970144E-2</v>
      </c>
      <c r="Y16" s="14">
        <v>50</v>
      </c>
      <c r="Z16" s="8"/>
      <c r="AA16" s="8"/>
      <c r="AB16" s="9">
        <v>137.94999999999999</v>
      </c>
      <c r="AC16" s="9"/>
      <c r="AD16" s="9"/>
      <c r="AE16" s="9">
        <v>0</v>
      </c>
      <c r="AF16" s="9">
        <v>117.25</v>
      </c>
      <c r="AG16" s="57">
        <f t="shared" si="4"/>
        <v>0</v>
      </c>
      <c r="AH16" s="57">
        <f t="shared" si="5"/>
        <v>-0.13666666666666685</v>
      </c>
      <c r="AI16" s="63">
        <f t="shared" si="6"/>
        <v>2.6145251396648046</v>
      </c>
      <c r="AJ16" s="8"/>
      <c r="AK16" s="64">
        <f t="shared" si="7"/>
        <v>0</v>
      </c>
      <c r="AL16" s="65" t="s">
        <v>479</v>
      </c>
      <c r="AM16" s="66">
        <f t="shared" si="9"/>
        <v>2.0333333333333332</v>
      </c>
      <c r="AN16" s="66">
        <f t="shared" si="10"/>
        <v>76.721311475409834</v>
      </c>
      <c r="AO16" s="67" t="str">
        <f t="shared" si="11"/>
        <v>High Inventory</v>
      </c>
      <c r="AP16" s="56"/>
      <c r="AQ16" s="56"/>
      <c r="AR16" s="56"/>
      <c r="AS16" s="56"/>
      <c r="AT16" s="56"/>
      <c r="AU16" s="56"/>
      <c r="AV16" s="56"/>
      <c r="AW16" s="56"/>
      <c r="AX16" s="56"/>
    </row>
    <row r="17" spans="1:50" ht="35.25" customHeight="1" x14ac:dyDescent="0.25">
      <c r="A17" s="169"/>
      <c r="B17" s="10">
        <f t="shared" si="18"/>
        <v>9</v>
      </c>
      <c r="C17" s="15" t="s">
        <v>36</v>
      </c>
      <c r="D17" s="15" t="s">
        <v>37</v>
      </c>
      <c r="E17" s="16" t="s">
        <v>38</v>
      </c>
      <c r="F17" s="14">
        <v>34</v>
      </c>
      <c r="G17" s="14">
        <v>20</v>
      </c>
      <c r="H17" s="14">
        <v>18</v>
      </c>
      <c r="I17" s="14">
        <f t="shared" si="12"/>
        <v>24</v>
      </c>
      <c r="J17" s="14">
        <v>0</v>
      </c>
      <c r="K17" s="14">
        <v>164</v>
      </c>
      <c r="L17" s="14">
        <f t="shared" si="0"/>
        <v>164</v>
      </c>
      <c r="M17" s="14">
        <f t="shared" si="1"/>
        <v>-104</v>
      </c>
      <c r="N17" s="14">
        <f t="shared" si="13"/>
        <v>0</v>
      </c>
      <c r="O17" s="14">
        <f t="shared" si="14"/>
        <v>0</v>
      </c>
      <c r="P17" s="14">
        <v>0</v>
      </c>
      <c r="Q17" s="14"/>
      <c r="R17" s="14"/>
      <c r="S17" s="14"/>
      <c r="T17" s="14">
        <f t="shared" si="2"/>
        <v>0</v>
      </c>
      <c r="U17" s="14">
        <f t="shared" si="15"/>
        <v>0</v>
      </c>
      <c r="V17" s="14" t="str">
        <f t="shared" si="16"/>
        <v>Carton</v>
      </c>
      <c r="W17" s="14">
        <f t="shared" si="17"/>
        <v>0</v>
      </c>
      <c r="X17" s="7">
        <f t="shared" si="3"/>
        <v>-0.1</v>
      </c>
      <c r="Y17" s="14">
        <v>50</v>
      </c>
      <c r="Z17" s="8"/>
      <c r="AA17" s="8"/>
      <c r="AB17" s="9">
        <v>107.77</v>
      </c>
      <c r="AC17" s="9"/>
      <c r="AD17" s="9"/>
      <c r="AE17" s="9">
        <v>0</v>
      </c>
      <c r="AF17" s="9">
        <v>91.61</v>
      </c>
      <c r="AG17" s="57">
        <f t="shared" si="4"/>
        <v>-100</v>
      </c>
      <c r="AH17" s="57">
        <f t="shared" si="5"/>
        <v>-2.08</v>
      </c>
      <c r="AI17" s="63">
        <f t="shared" si="6"/>
        <v>6.833333333333333</v>
      </c>
      <c r="AJ17" s="8"/>
      <c r="AK17" s="64">
        <f t="shared" si="7"/>
        <v>0</v>
      </c>
      <c r="AL17" s="65" t="s">
        <v>480</v>
      </c>
      <c r="AM17" s="66">
        <f t="shared" si="9"/>
        <v>0.6</v>
      </c>
      <c r="AN17" s="66">
        <f t="shared" si="10"/>
        <v>273.33333333333337</v>
      </c>
      <c r="AO17" s="67" t="str">
        <f>IF(AN17&lt;5,"Super Urgent",IF(AND(AN17&gt;=5,AN17&lt;10),"Overnight Dispatch",IF(AND(AN17&gt;=10,AN17&lt;20),"Overland Dispatch",IF(AND(AN17&gt;=20,AN17&lt;45),"Normal Dispatch",IF(AND(AN17&gt;=45,AN17&lt;999),"High Inventory")))))</f>
        <v>High Inventory</v>
      </c>
      <c r="AP17" s="56"/>
      <c r="AQ17" s="56"/>
      <c r="AR17" s="56"/>
      <c r="AS17" s="56"/>
      <c r="AT17" s="56"/>
      <c r="AU17" s="56"/>
      <c r="AV17" s="56"/>
      <c r="AW17" s="56"/>
      <c r="AX17" s="56"/>
    </row>
    <row r="18" spans="1:50" ht="35.25" customHeight="1" x14ac:dyDescent="0.25">
      <c r="A18" s="169"/>
      <c r="B18" s="10">
        <f t="shared" si="18"/>
        <v>10</v>
      </c>
      <c r="C18" s="15" t="s">
        <v>39</v>
      </c>
      <c r="D18" s="15" t="s">
        <v>40</v>
      </c>
      <c r="E18" s="16" t="s">
        <v>41</v>
      </c>
      <c r="F18" s="14">
        <v>10</v>
      </c>
      <c r="G18" s="14">
        <v>11</v>
      </c>
      <c r="H18" s="14">
        <v>13</v>
      </c>
      <c r="I18" s="14">
        <f t="shared" si="12"/>
        <v>11.333333333333334</v>
      </c>
      <c r="J18" s="14">
        <v>0</v>
      </c>
      <c r="K18" s="14">
        <v>49</v>
      </c>
      <c r="L18" s="14">
        <f t="shared" si="0"/>
        <v>49</v>
      </c>
      <c r="M18" s="14">
        <f t="shared" si="1"/>
        <v>-20.666666666666664</v>
      </c>
      <c r="N18" s="14">
        <f t="shared" si="13"/>
        <v>0</v>
      </c>
      <c r="O18" s="14">
        <f t="shared" si="14"/>
        <v>0</v>
      </c>
      <c r="P18" s="14">
        <v>0</v>
      </c>
      <c r="Q18" s="14"/>
      <c r="R18" s="14"/>
      <c r="S18" s="14"/>
      <c r="T18" s="14">
        <f t="shared" si="2"/>
        <v>0</v>
      </c>
      <c r="U18" s="14">
        <f t="shared" si="15"/>
        <v>0</v>
      </c>
      <c r="V18" s="14" t="str">
        <f t="shared" si="16"/>
        <v>Carton</v>
      </c>
      <c r="W18" s="14">
        <f t="shared" si="17"/>
        <v>0</v>
      </c>
      <c r="X18" s="7">
        <f t="shared" si="3"/>
        <v>0.18181818181818182</v>
      </c>
      <c r="Y18" s="14">
        <v>50</v>
      </c>
      <c r="Z18" s="8"/>
      <c r="AA18" s="8"/>
      <c r="AB18" s="9">
        <v>215.54</v>
      </c>
      <c r="AC18" s="9"/>
      <c r="AD18" s="9"/>
      <c r="AE18" s="9">
        <v>0</v>
      </c>
      <c r="AF18" s="9">
        <v>183.21</v>
      </c>
      <c r="AG18" s="57">
        <f t="shared" si="4"/>
        <v>0</v>
      </c>
      <c r="AH18" s="57">
        <f t="shared" si="5"/>
        <v>-0.41333333333333327</v>
      </c>
      <c r="AI18" s="63">
        <f t="shared" si="6"/>
        <v>4.3235294117647056</v>
      </c>
      <c r="AJ18" s="8"/>
      <c r="AK18" s="64">
        <f t="shared" si="7"/>
        <v>0</v>
      </c>
      <c r="AL18" s="65" t="s">
        <v>481</v>
      </c>
      <c r="AM18" s="66">
        <f t="shared" si="9"/>
        <v>0.43333333333333335</v>
      </c>
      <c r="AN18" s="66">
        <f t="shared" si="10"/>
        <v>113.07692307692307</v>
      </c>
      <c r="AO18" s="67" t="str">
        <f>IF(AN18&lt;5,"Super Urgent",IF(AND(AN18&gt;=5,AN18&lt;10),"Overnight Dispatch",IF(AND(AN18&gt;=10,AN18&lt;20),"Overland Dispatch",IF(AND(AN18&gt;=20,AN18&lt;45),"Normal Dispatch",IF(AND(AN18&gt;=45,AN18&lt;999),"High Inventory")))))</f>
        <v>High Inventory</v>
      </c>
      <c r="AP18" s="56"/>
      <c r="AQ18" s="56"/>
      <c r="AR18" s="56"/>
      <c r="AS18" s="56"/>
      <c r="AT18" s="56"/>
      <c r="AU18" s="56"/>
      <c r="AV18" s="56"/>
      <c r="AW18" s="56"/>
      <c r="AX18" s="56"/>
    </row>
    <row r="19" spans="1:50" ht="35.25" customHeight="1" x14ac:dyDescent="0.25">
      <c r="A19" s="169"/>
      <c r="B19" s="10">
        <f t="shared" si="18"/>
        <v>11</v>
      </c>
      <c r="C19" s="15" t="s">
        <v>42</v>
      </c>
      <c r="D19" s="15" t="s">
        <v>43</v>
      </c>
      <c r="E19" s="16">
        <v>7013910</v>
      </c>
      <c r="F19" s="14">
        <v>562</v>
      </c>
      <c r="G19" s="14">
        <v>489</v>
      </c>
      <c r="H19" s="14">
        <v>510</v>
      </c>
      <c r="I19" s="14">
        <f t="shared" si="12"/>
        <v>520.33333333333337</v>
      </c>
      <c r="J19" s="14">
        <v>0</v>
      </c>
      <c r="K19" s="14">
        <v>787</v>
      </c>
      <c r="L19" s="14">
        <f t="shared" si="0"/>
        <v>787</v>
      </c>
      <c r="M19" s="14">
        <f t="shared" si="1"/>
        <v>513.83333333333348</v>
      </c>
      <c r="N19" s="14">
        <f t="shared" si="13"/>
        <v>500</v>
      </c>
      <c r="O19" s="14">
        <f t="shared" si="14"/>
        <v>250</v>
      </c>
      <c r="P19" s="14">
        <v>500</v>
      </c>
      <c r="Q19" s="14"/>
      <c r="R19" s="14"/>
      <c r="S19" s="14"/>
      <c r="T19" s="14">
        <f t="shared" si="2"/>
        <v>0</v>
      </c>
      <c r="U19" s="14">
        <f t="shared" si="15"/>
        <v>10</v>
      </c>
      <c r="V19" s="14" t="str">
        <f t="shared" si="16"/>
        <v>Carton</v>
      </c>
      <c r="W19" s="14">
        <f t="shared" si="17"/>
        <v>500</v>
      </c>
      <c r="X19" s="7">
        <f t="shared" si="3"/>
        <v>4.2944785276073622E-2</v>
      </c>
      <c r="Y19" s="14">
        <v>50</v>
      </c>
      <c r="Z19" s="8"/>
      <c r="AA19" s="8"/>
      <c r="AB19" s="9">
        <v>117.3</v>
      </c>
      <c r="AC19" s="9"/>
      <c r="AD19" s="9"/>
      <c r="AE19" s="9">
        <v>0</v>
      </c>
      <c r="AF19" s="9">
        <v>99.71</v>
      </c>
      <c r="AG19" s="57">
        <f t="shared" si="4"/>
        <v>500</v>
      </c>
      <c r="AH19" s="57">
        <f t="shared" si="5"/>
        <v>10.276666666666669</v>
      </c>
      <c r="AI19" s="63">
        <f t="shared" si="6"/>
        <v>1.5124919923126201</v>
      </c>
      <c r="AJ19" s="8"/>
      <c r="AK19" s="64">
        <f t="shared" si="7"/>
        <v>50</v>
      </c>
      <c r="AL19" s="65">
        <f t="shared" ref="AL19:AL82" si="19">H19/L19</f>
        <v>0.64803049555273184</v>
      </c>
      <c r="AM19" s="66">
        <f t="shared" si="9"/>
        <v>17</v>
      </c>
      <c r="AN19" s="66">
        <f t="shared" si="10"/>
        <v>46.294117647058826</v>
      </c>
      <c r="AO19" s="67" t="str">
        <f t="shared" si="11"/>
        <v>High Inventory</v>
      </c>
      <c r="AP19" s="56"/>
      <c r="AQ19" s="56"/>
      <c r="AR19" s="56"/>
      <c r="AS19" s="56"/>
      <c r="AT19" s="56"/>
      <c r="AU19" s="56"/>
      <c r="AV19" s="56"/>
      <c r="AW19" s="56"/>
      <c r="AX19" s="56"/>
    </row>
    <row r="20" spans="1:50" ht="35.25" customHeight="1" thickBot="1" x14ac:dyDescent="0.3">
      <c r="A20" s="174"/>
      <c r="B20" s="17">
        <f t="shared" si="18"/>
        <v>12</v>
      </c>
      <c r="C20" s="18" t="s">
        <v>44</v>
      </c>
      <c r="D20" s="18" t="s">
        <v>45</v>
      </c>
      <c r="E20" s="19">
        <v>7013912</v>
      </c>
      <c r="F20" s="20">
        <v>3025</v>
      </c>
      <c r="G20" s="20">
        <v>3010</v>
      </c>
      <c r="H20" s="20">
        <v>2492</v>
      </c>
      <c r="I20" s="20">
        <f t="shared" si="12"/>
        <v>2842.3333333333335</v>
      </c>
      <c r="J20" s="20">
        <v>2100</v>
      </c>
      <c r="K20" s="20">
        <v>3120</v>
      </c>
      <c r="L20" s="20">
        <f t="shared" si="0"/>
        <v>5220</v>
      </c>
      <c r="M20" s="20">
        <f t="shared" si="1"/>
        <v>1885.8333333333339</v>
      </c>
      <c r="N20" s="20">
        <f t="shared" si="13"/>
        <v>1900</v>
      </c>
      <c r="O20" s="20">
        <f t="shared" si="14"/>
        <v>950</v>
      </c>
      <c r="P20" s="20">
        <v>1000</v>
      </c>
      <c r="Q20" s="20"/>
      <c r="R20" s="20"/>
      <c r="S20" s="20"/>
      <c r="T20" s="20">
        <f t="shared" si="2"/>
        <v>900</v>
      </c>
      <c r="U20" s="20">
        <f t="shared" si="15"/>
        <v>20</v>
      </c>
      <c r="V20" s="20" t="str">
        <f t="shared" si="16"/>
        <v>Carton</v>
      </c>
      <c r="W20" s="20">
        <f t="shared" si="17"/>
        <v>1900</v>
      </c>
      <c r="X20" s="7">
        <f t="shared" si="3"/>
        <v>-0.17209302325581396</v>
      </c>
      <c r="Y20" s="14">
        <v>50</v>
      </c>
      <c r="Z20" s="8"/>
      <c r="AA20" s="8"/>
      <c r="AB20" s="9">
        <v>195.5</v>
      </c>
      <c r="AC20" s="9"/>
      <c r="AD20" s="9"/>
      <c r="AE20" s="9">
        <v>0</v>
      </c>
      <c r="AF20" s="9">
        <v>166.18</v>
      </c>
      <c r="AG20" s="57">
        <f t="shared" si="4"/>
        <v>1900</v>
      </c>
      <c r="AH20" s="57">
        <f t="shared" si="5"/>
        <v>37.716666666666676</v>
      </c>
      <c r="AI20" s="63">
        <f t="shared" si="6"/>
        <v>1.8365192916617801</v>
      </c>
      <c r="AJ20" s="8"/>
      <c r="AK20" s="64">
        <f t="shared" si="7"/>
        <v>50</v>
      </c>
      <c r="AL20" s="65">
        <f t="shared" si="19"/>
        <v>0.47739463601532567</v>
      </c>
      <c r="AM20" s="66">
        <f t="shared" si="9"/>
        <v>83.066666666666663</v>
      </c>
      <c r="AN20" s="66">
        <f t="shared" si="10"/>
        <v>62.84109149277689</v>
      </c>
      <c r="AO20" s="67" t="str">
        <f t="shared" si="11"/>
        <v>High Inventory</v>
      </c>
      <c r="AP20" s="56"/>
      <c r="AQ20" s="56"/>
      <c r="AR20" s="56"/>
      <c r="AS20" s="56"/>
      <c r="AT20" s="56"/>
      <c r="AU20" s="56"/>
      <c r="AV20" s="56"/>
      <c r="AW20" s="56"/>
      <c r="AX20" s="56"/>
    </row>
    <row r="21" spans="1:50" ht="35.25" customHeight="1" x14ac:dyDescent="0.25">
      <c r="A21" s="175" t="s">
        <v>482</v>
      </c>
      <c r="B21" s="2">
        <f t="shared" si="18"/>
        <v>13</v>
      </c>
      <c r="C21" s="3" t="s">
        <v>46</v>
      </c>
      <c r="D21" s="3" t="s">
        <v>47</v>
      </c>
      <c r="E21" s="4">
        <v>3678310</v>
      </c>
      <c r="F21" s="5">
        <v>3979</v>
      </c>
      <c r="G21" s="5">
        <v>3436</v>
      </c>
      <c r="H21" s="5">
        <v>3047</v>
      </c>
      <c r="I21" s="6">
        <f t="shared" si="12"/>
        <v>3487.3333333333335</v>
      </c>
      <c r="J21" s="6">
        <v>0</v>
      </c>
      <c r="K21" s="6">
        <v>5976</v>
      </c>
      <c r="L21" s="6">
        <f t="shared" si="0"/>
        <v>5976</v>
      </c>
      <c r="M21" s="6">
        <f t="shared" si="1"/>
        <v>2742.3333333333339</v>
      </c>
      <c r="N21" s="14">
        <f t="shared" si="13"/>
        <v>2700</v>
      </c>
      <c r="O21" s="14">
        <f t="shared" si="14"/>
        <v>1350</v>
      </c>
      <c r="P21" s="14">
        <v>2700</v>
      </c>
      <c r="Q21" s="14"/>
      <c r="R21" s="14"/>
      <c r="S21" s="14"/>
      <c r="T21" s="14">
        <f t="shared" si="2"/>
        <v>0</v>
      </c>
      <c r="U21" s="14">
        <f t="shared" si="15"/>
        <v>27</v>
      </c>
      <c r="V21" s="14" t="str">
        <f t="shared" si="16"/>
        <v>Carton</v>
      </c>
      <c r="W21" s="6">
        <f t="shared" si="17"/>
        <v>2700</v>
      </c>
      <c r="X21" s="7">
        <f t="shared" si="3"/>
        <v>-0.11321303841676368</v>
      </c>
      <c r="Y21" s="14">
        <v>100</v>
      </c>
      <c r="Z21" s="8"/>
      <c r="AA21" s="8"/>
      <c r="AB21" s="9">
        <v>121.38</v>
      </c>
      <c r="AC21" s="9"/>
      <c r="AD21" s="9"/>
      <c r="AE21" s="9">
        <v>0</v>
      </c>
      <c r="AF21" s="9">
        <v>103.17</v>
      </c>
      <c r="AG21" s="57">
        <f t="shared" si="4"/>
        <v>2700</v>
      </c>
      <c r="AH21" s="57">
        <f t="shared" si="5"/>
        <v>27.423333333333339</v>
      </c>
      <c r="AI21" s="63">
        <f t="shared" si="6"/>
        <v>1.7136302810170139</v>
      </c>
      <c r="AJ21" s="8"/>
      <c r="AK21" s="64">
        <f t="shared" si="7"/>
        <v>100</v>
      </c>
      <c r="AL21" s="65">
        <f t="shared" si="19"/>
        <v>0.50987282463186079</v>
      </c>
      <c r="AM21" s="66">
        <f t="shared" si="9"/>
        <v>101.56666666666666</v>
      </c>
      <c r="AN21" s="66">
        <f t="shared" si="10"/>
        <v>58.838201509681653</v>
      </c>
      <c r="AO21" s="67" t="str">
        <f t="shared" si="11"/>
        <v>High Inventory</v>
      </c>
      <c r="AP21" s="56"/>
      <c r="AQ21" s="56"/>
      <c r="AR21" s="56"/>
      <c r="AS21" s="56"/>
      <c r="AT21" s="56"/>
      <c r="AU21" s="56"/>
      <c r="AV21" s="56"/>
      <c r="AW21" s="56"/>
      <c r="AX21" s="56"/>
    </row>
    <row r="22" spans="1:50" ht="35.25" customHeight="1" x14ac:dyDescent="0.25">
      <c r="A22" s="176"/>
      <c r="B22" s="10">
        <f t="shared" si="18"/>
        <v>14</v>
      </c>
      <c r="C22" s="15" t="s">
        <v>48</v>
      </c>
      <c r="D22" s="15" t="s">
        <v>49</v>
      </c>
      <c r="E22" s="16" t="s">
        <v>50</v>
      </c>
      <c r="F22" s="14">
        <v>344</v>
      </c>
      <c r="G22" s="14">
        <v>322</v>
      </c>
      <c r="H22" s="14">
        <v>320</v>
      </c>
      <c r="I22" s="14">
        <f t="shared" si="12"/>
        <v>328.66666666666669</v>
      </c>
      <c r="J22" s="14">
        <v>0</v>
      </c>
      <c r="K22" s="14">
        <v>620</v>
      </c>
      <c r="L22" s="14">
        <f t="shared" si="0"/>
        <v>620</v>
      </c>
      <c r="M22" s="14">
        <f t="shared" si="1"/>
        <v>201.66666666666674</v>
      </c>
      <c r="N22" s="14">
        <f t="shared" si="13"/>
        <v>200</v>
      </c>
      <c r="O22" s="14">
        <f t="shared" si="14"/>
        <v>100</v>
      </c>
      <c r="P22" s="14">
        <v>200</v>
      </c>
      <c r="Q22" s="14"/>
      <c r="R22" s="14"/>
      <c r="S22" s="14"/>
      <c r="T22" s="14">
        <f t="shared" si="2"/>
        <v>0</v>
      </c>
      <c r="U22" s="14">
        <f t="shared" si="15"/>
        <v>4</v>
      </c>
      <c r="V22" s="14" t="str">
        <f t="shared" si="16"/>
        <v>Carton</v>
      </c>
      <c r="W22" s="14">
        <f t="shared" si="17"/>
        <v>200</v>
      </c>
      <c r="X22" s="7">
        <f t="shared" si="3"/>
        <v>-6.2111801242236021E-3</v>
      </c>
      <c r="Y22" s="14">
        <v>50</v>
      </c>
      <c r="Z22" s="8"/>
      <c r="AA22" s="8"/>
      <c r="AB22" s="9">
        <v>255</v>
      </c>
      <c r="AC22" s="9"/>
      <c r="AD22" s="9"/>
      <c r="AE22" s="9">
        <v>0</v>
      </c>
      <c r="AF22" s="9">
        <v>216.75</v>
      </c>
      <c r="AG22" s="57">
        <f t="shared" si="4"/>
        <v>200</v>
      </c>
      <c r="AH22" s="57">
        <f t="shared" si="5"/>
        <v>4.033333333333335</v>
      </c>
      <c r="AI22" s="63">
        <f t="shared" si="6"/>
        <v>1.8864097363083163</v>
      </c>
      <c r="AJ22" s="8"/>
      <c r="AK22" s="64">
        <f t="shared" si="7"/>
        <v>50</v>
      </c>
      <c r="AL22" s="65">
        <f t="shared" si="19"/>
        <v>0.5161290322580645</v>
      </c>
      <c r="AM22" s="66">
        <f t="shared" si="9"/>
        <v>10.666666666666666</v>
      </c>
      <c r="AN22" s="66">
        <f t="shared" si="10"/>
        <v>58.125</v>
      </c>
      <c r="AO22" s="67" t="str">
        <f t="shared" si="11"/>
        <v>High Inventory</v>
      </c>
      <c r="AP22" s="56"/>
      <c r="AQ22" s="56"/>
      <c r="AR22" s="56"/>
      <c r="AS22" s="56"/>
      <c r="AT22" s="56"/>
      <c r="AU22" s="56"/>
      <c r="AV22" s="56"/>
      <c r="AW22" s="56"/>
      <c r="AX22" s="56"/>
    </row>
    <row r="23" spans="1:50" ht="35.25" customHeight="1" x14ac:dyDescent="0.25">
      <c r="A23" s="176"/>
      <c r="B23" s="10">
        <f t="shared" si="18"/>
        <v>15</v>
      </c>
      <c r="C23" s="15" t="s">
        <v>51</v>
      </c>
      <c r="D23" s="15" t="s">
        <v>52</v>
      </c>
      <c r="E23" s="16" t="s">
        <v>53</v>
      </c>
      <c r="F23" s="14">
        <v>137</v>
      </c>
      <c r="G23" s="14">
        <v>173</v>
      </c>
      <c r="H23" s="14">
        <v>182</v>
      </c>
      <c r="I23" s="14">
        <f t="shared" si="12"/>
        <v>164</v>
      </c>
      <c r="J23" s="14">
        <v>0</v>
      </c>
      <c r="K23" s="14">
        <v>199</v>
      </c>
      <c r="L23" s="14">
        <f t="shared" si="0"/>
        <v>199</v>
      </c>
      <c r="M23" s="14">
        <f t="shared" si="1"/>
        <v>211</v>
      </c>
      <c r="N23" s="14">
        <f t="shared" si="13"/>
        <v>200</v>
      </c>
      <c r="O23" s="14">
        <f t="shared" si="14"/>
        <v>100</v>
      </c>
      <c r="P23" s="14">
        <v>100</v>
      </c>
      <c r="Q23" s="14"/>
      <c r="R23" s="14"/>
      <c r="S23" s="14"/>
      <c r="T23" s="14">
        <f t="shared" si="2"/>
        <v>100</v>
      </c>
      <c r="U23" s="14">
        <f t="shared" si="15"/>
        <v>2</v>
      </c>
      <c r="V23" s="14" t="str">
        <f t="shared" si="16"/>
        <v>Carton</v>
      </c>
      <c r="W23" s="14">
        <f t="shared" si="17"/>
        <v>200</v>
      </c>
      <c r="X23" s="7">
        <f t="shared" si="3"/>
        <v>5.2023121387283239E-2</v>
      </c>
      <c r="Y23" s="14">
        <v>50</v>
      </c>
      <c r="Z23" s="8"/>
      <c r="AA23" s="8"/>
      <c r="AB23" s="9">
        <v>476</v>
      </c>
      <c r="AC23" s="9"/>
      <c r="AD23" s="9"/>
      <c r="AE23" s="9">
        <v>0</v>
      </c>
      <c r="AF23" s="9">
        <v>404.6</v>
      </c>
      <c r="AG23" s="57">
        <f t="shared" si="4"/>
        <v>200</v>
      </c>
      <c r="AH23" s="57">
        <f t="shared" si="5"/>
        <v>4.22</v>
      </c>
      <c r="AI23" s="63">
        <f t="shared" si="6"/>
        <v>1.2134146341463414</v>
      </c>
      <c r="AJ23" s="8"/>
      <c r="AK23" s="64">
        <f t="shared" si="7"/>
        <v>50</v>
      </c>
      <c r="AL23" s="65">
        <f t="shared" si="19"/>
        <v>0.914572864321608</v>
      </c>
      <c r="AM23" s="66">
        <f t="shared" si="9"/>
        <v>6.0666666666666664</v>
      </c>
      <c r="AN23" s="66">
        <f t="shared" si="10"/>
        <v>32.802197802197803</v>
      </c>
      <c r="AO23" s="67" t="str">
        <f t="shared" si="11"/>
        <v>Normal Dispatch</v>
      </c>
      <c r="AP23" s="56"/>
      <c r="AQ23" s="56"/>
      <c r="AR23" s="56"/>
      <c r="AS23" s="56"/>
      <c r="AT23" s="56"/>
      <c r="AU23" s="56"/>
      <c r="AV23" s="56"/>
      <c r="AW23" s="56"/>
      <c r="AX23" s="56"/>
    </row>
    <row r="24" spans="1:50" ht="35.25" customHeight="1" x14ac:dyDescent="0.25">
      <c r="A24" s="176"/>
      <c r="B24" s="10">
        <f t="shared" si="18"/>
        <v>16</v>
      </c>
      <c r="C24" s="15" t="s">
        <v>54</v>
      </c>
      <c r="D24" s="15" t="s">
        <v>55</v>
      </c>
      <c r="E24" s="16" t="s">
        <v>56</v>
      </c>
      <c r="F24" s="14">
        <v>149</v>
      </c>
      <c r="G24" s="14">
        <v>131</v>
      </c>
      <c r="H24" s="14">
        <v>232</v>
      </c>
      <c r="I24" s="14">
        <f t="shared" si="12"/>
        <v>170.66666666666666</v>
      </c>
      <c r="J24" s="14">
        <v>0</v>
      </c>
      <c r="K24" s="14">
        <v>169</v>
      </c>
      <c r="L24" s="14">
        <f t="shared" si="0"/>
        <v>169</v>
      </c>
      <c r="M24" s="14">
        <f t="shared" si="1"/>
        <v>257.66666666666663</v>
      </c>
      <c r="N24" s="14">
        <f t="shared" si="13"/>
        <v>240</v>
      </c>
      <c r="O24" s="14">
        <f t="shared" si="14"/>
        <v>120</v>
      </c>
      <c r="P24" s="14">
        <v>120</v>
      </c>
      <c r="Q24" s="14"/>
      <c r="R24" s="14"/>
      <c r="S24" s="14"/>
      <c r="T24" s="14">
        <f t="shared" si="2"/>
        <v>120</v>
      </c>
      <c r="U24" s="14">
        <f t="shared" si="15"/>
        <v>2</v>
      </c>
      <c r="V24" s="14" t="str">
        <f t="shared" si="16"/>
        <v>Carton</v>
      </c>
      <c r="W24" s="14">
        <f t="shared" si="17"/>
        <v>240</v>
      </c>
      <c r="X24" s="7">
        <f t="shared" si="3"/>
        <v>0.77099236641221369</v>
      </c>
      <c r="Y24" s="14">
        <v>60</v>
      </c>
      <c r="Z24" s="8"/>
      <c r="AA24" s="8"/>
      <c r="AB24" s="9">
        <v>595</v>
      </c>
      <c r="AC24" s="9"/>
      <c r="AD24" s="9"/>
      <c r="AE24" s="9">
        <v>0</v>
      </c>
      <c r="AF24" s="9">
        <v>505.75</v>
      </c>
      <c r="AG24" s="57">
        <f t="shared" si="4"/>
        <v>240</v>
      </c>
      <c r="AH24" s="57">
        <f t="shared" si="5"/>
        <v>4.2944444444444434</v>
      </c>
      <c r="AI24" s="63">
        <f t="shared" si="6"/>
        <v>0.990234375</v>
      </c>
      <c r="AJ24" s="8"/>
      <c r="AK24" s="64">
        <f t="shared" si="7"/>
        <v>60</v>
      </c>
      <c r="AL24" s="65">
        <f t="shared" si="19"/>
        <v>1.3727810650887573</v>
      </c>
      <c r="AM24" s="66">
        <f t="shared" si="9"/>
        <v>7.7333333333333334</v>
      </c>
      <c r="AN24" s="66">
        <f t="shared" si="10"/>
        <v>21.853448275862068</v>
      </c>
      <c r="AO24" s="67" t="str">
        <f t="shared" si="11"/>
        <v>Normal Dispatch</v>
      </c>
      <c r="AP24" s="56"/>
      <c r="AQ24" s="56"/>
      <c r="AR24" s="56"/>
      <c r="AS24" s="56"/>
      <c r="AT24" s="56"/>
      <c r="AU24" s="56"/>
      <c r="AV24" s="56"/>
      <c r="AW24" s="56"/>
      <c r="AX24" s="56"/>
    </row>
    <row r="25" spans="1:50" ht="35.25" customHeight="1" thickBot="1" x14ac:dyDescent="0.3">
      <c r="A25" s="177"/>
      <c r="B25" s="17">
        <f t="shared" si="18"/>
        <v>17</v>
      </c>
      <c r="C25" s="18" t="s">
        <v>57</v>
      </c>
      <c r="D25" s="18" t="s">
        <v>58</v>
      </c>
      <c r="E25" s="19">
        <v>7013915</v>
      </c>
      <c r="F25" s="20">
        <v>1684</v>
      </c>
      <c r="G25" s="20">
        <v>1616</v>
      </c>
      <c r="H25" s="20">
        <v>1598</v>
      </c>
      <c r="I25" s="20">
        <f t="shared" si="12"/>
        <v>1632.6666666666667</v>
      </c>
      <c r="J25" s="20">
        <v>0</v>
      </c>
      <c r="K25" s="20">
        <v>1454</v>
      </c>
      <c r="L25" s="20">
        <f t="shared" si="0"/>
        <v>1454</v>
      </c>
      <c r="M25" s="20">
        <f t="shared" si="1"/>
        <v>2627.666666666667</v>
      </c>
      <c r="N25" s="20">
        <f t="shared" si="13"/>
        <v>2650</v>
      </c>
      <c r="O25" s="20">
        <f t="shared" si="14"/>
        <v>1325</v>
      </c>
      <c r="P25" s="20">
        <v>2650</v>
      </c>
      <c r="Q25" s="20"/>
      <c r="R25" s="20"/>
      <c r="S25" s="20"/>
      <c r="T25" s="20">
        <f t="shared" si="2"/>
        <v>0</v>
      </c>
      <c r="U25" s="20">
        <f t="shared" si="15"/>
        <v>53</v>
      </c>
      <c r="V25" s="20" t="str">
        <f t="shared" si="16"/>
        <v>Carton</v>
      </c>
      <c r="W25" s="20">
        <f t="shared" si="17"/>
        <v>2650</v>
      </c>
      <c r="X25" s="7">
        <f t="shared" si="3"/>
        <v>-1.1138613861386138E-2</v>
      </c>
      <c r="Y25" s="14">
        <v>50</v>
      </c>
      <c r="Z25" s="8"/>
      <c r="AA25" s="8"/>
      <c r="AB25" s="9">
        <v>340</v>
      </c>
      <c r="AC25" s="9"/>
      <c r="AD25" s="9"/>
      <c r="AE25" s="9">
        <v>0</v>
      </c>
      <c r="AF25" s="9">
        <v>289</v>
      </c>
      <c r="AG25" s="57">
        <f t="shared" si="4"/>
        <v>2650</v>
      </c>
      <c r="AH25" s="57">
        <f t="shared" si="5"/>
        <v>52.553333333333342</v>
      </c>
      <c r="AI25" s="63">
        <f t="shared" si="6"/>
        <v>0.89056757860351154</v>
      </c>
      <c r="AJ25" s="8"/>
      <c r="AK25" s="64">
        <f t="shared" si="7"/>
        <v>50</v>
      </c>
      <c r="AL25" s="65">
        <f t="shared" si="19"/>
        <v>1.0990371389270976</v>
      </c>
      <c r="AM25" s="66">
        <f t="shared" si="9"/>
        <v>53.266666666666666</v>
      </c>
      <c r="AN25" s="66">
        <f t="shared" si="10"/>
        <v>27.296620775969963</v>
      </c>
      <c r="AO25" s="67" t="str">
        <f t="shared" si="11"/>
        <v>Normal Dispatch</v>
      </c>
      <c r="AP25" s="56"/>
      <c r="AQ25" s="56"/>
      <c r="AR25" s="56"/>
      <c r="AS25" s="56"/>
      <c r="AT25" s="56"/>
      <c r="AU25" s="56"/>
      <c r="AV25" s="56"/>
      <c r="AW25" s="56"/>
      <c r="AX25" s="56"/>
    </row>
    <row r="26" spans="1:50" ht="35.25" customHeight="1" x14ac:dyDescent="0.25">
      <c r="A26" s="168" t="s">
        <v>483</v>
      </c>
      <c r="B26" s="2">
        <f t="shared" si="18"/>
        <v>18</v>
      </c>
      <c r="C26" s="21" t="s">
        <v>59</v>
      </c>
      <c r="D26" s="21" t="s">
        <v>60</v>
      </c>
      <c r="E26" s="22" t="s">
        <v>61</v>
      </c>
      <c r="F26" s="6">
        <v>0</v>
      </c>
      <c r="G26" s="6">
        <v>0</v>
      </c>
      <c r="H26" s="6">
        <v>0</v>
      </c>
      <c r="I26" s="6">
        <f t="shared" si="12"/>
        <v>0</v>
      </c>
      <c r="J26" s="6">
        <v>0</v>
      </c>
      <c r="K26" s="6">
        <v>0</v>
      </c>
      <c r="L26" s="6">
        <f t="shared" si="0"/>
        <v>0</v>
      </c>
      <c r="M26" s="6">
        <f t="shared" si="1"/>
        <v>0</v>
      </c>
      <c r="N26" s="6">
        <f t="shared" si="13"/>
        <v>0</v>
      </c>
      <c r="O26" s="6">
        <f t="shared" si="14"/>
        <v>0</v>
      </c>
      <c r="P26" s="6">
        <v>0</v>
      </c>
      <c r="Q26" s="6"/>
      <c r="R26" s="6"/>
      <c r="S26" s="6"/>
      <c r="T26" s="6">
        <f t="shared" si="2"/>
        <v>0</v>
      </c>
      <c r="U26" s="6">
        <f t="shared" si="15"/>
        <v>0</v>
      </c>
      <c r="V26" s="6" t="str">
        <f t="shared" si="16"/>
        <v>Carton</v>
      </c>
      <c r="W26" s="6">
        <f t="shared" si="17"/>
        <v>0</v>
      </c>
      <c r="X26" s="7" t="e">
        <f t="shared" si="3"/>
        <v>#DIV/0!</v>
      </c>
      <c r="Y26" s="14">
        <v>50</v>
      </c>
      <c r="Z26" s="8"/>
      <c r="AA26" s="8"/>
      <c r="AB26" s="9">
        <v>106.25</v>
      </c>
      <c r="AC26" s="9"/>
      <c r="AD26" s="9"/>
      <c r="AE26" s="9">
        <v>0</v>
      </c>
      <c r="AF26" s="9">
        <v>90.31</v>
      </c>
      <c r="AG26" s="57">
        <f t="shared" si="4"/>
        <v>0</v>
      </c>
      <c r="AH26" s="57">
        <f t="shared" si="5"/>
        <v>0</v>
      </c>
      <c r="AI26" s="63" t="e">
        <f t="shared" si="6"/>
        <v>#DIV/0!</v>
      </c>
      <c r="AJ26" s="8"/>
      <c r="AK26" s="64">
        <f t="shared" si="7"/>
        <v>0</v>
      </c>
      <c r="AL26" s="65" t="e">
        <f t="shared" si="19"/>
        <v>#DIV/0!</v>
      </c>
      <c r="AM26" s="66">
        <f t="shared" si="9"/>
        <v>0</v>
      </c>
      <c r="AN26" s="66" t="e">
        <f t="shared" si="10"/>
        <v>#DIV/0!</v>
      </c>
      <c r="AO26" s="67" t="e">
        <f t="shared" si="11"/>
        <v>#DIV/0!</v>
      </c>
      <c r="AP26" s="56"/>
      <c r="AQ26" s="56"/>
      <c r="AR26" s="56"/>
      <c r="AS26" s="56"/>
      <c r="AT26" s="56"/>
      <c r="AU26" s="56"/>
      <c r="AV26" s="56"/>
      <c r="AW26" s="56"/>
      <c r="AX26" s="56"/>
    </row>
    <row r="27" spans="1:50" ht="35.25" customHeight="1" x14ac:dyDescent="0.25">
      <c r="A27" s="169"/>
      <c r="B27" s="10">
        <f t="shared" si="18"/>
        <v>19</v>
      </c>
      <c r="C27" s="15" t="s">
        <v>62</v>
      </c>
      <c r="D27" s="15" t="s">
        <v>63</v>
      </c>
      <c r="E27" s="16" t="s">
        <v>64</v>
      </c>
      <c r="F27" s="14">
        <v>205</v>
      </c>
      <c r="G27" s="14">
        <v>238</v>
      </c>
      <c r="H27" s="14">
        <v>235</v>
      </c>
      <c r="I27" s="14">
        <f t="shared" si="12"/>
        <v>226</v>
      </c>
      <c r="J27" s="14">
        <v>0</v>
      </c>
      <c r="K27" s="14">
        <v>359</v>
      </c>
      <c r="L27" s="14">
        <f t="shared" si="0"/>
        <v>359</v>
      </c>
      <c r="M27" s="14">
        <f>(I27*2.5)-L27</f>
        <v>206</v>
      </c>
      <c r="N27" s="14">
        <f t="shared" si="13"/>
        <v>200</v>
      </c>
      <c r="O27" s="14">
        <f t="shared" si="14"/>
        <v>100</v>
      </c>
      <c r="P27" s="14">
        <v>100</v>
      </c>
      <c r="Q27" s="14"/>
      <c r="R27" s="14"/>
      <c r="S27" s="14"/>
      <c r="T27" s="14">
        <f t="shared" si="2"/>
        <v>100</v>
      </c>
      <c r="U27" s="14">
        <f t="shared" si="15"/>
        <v>2</v>
      </c>
      <c r="V27" s="14" t="str">
        <f t="shared" si="16"/>
        <v>Carton</v>
      </c>
      <c r="W27" s="14">
        <f t="shared" si="17"/>
        <v>200</v>
      </c>
      <c r="X27" s="7">
        <f t="shared" si="3"/>
        <v>-1.2605042016806723E-2</v>
      </c>
      <c r="Y27" s="14">
        <v>50</v>
      </c>
      <c r="Z27" s="8"/>
      <c r="AA27" s="8"/>
      <c r="AB27" s="9">
        <v>261.8</v>
      </c>
      <c r="AC27" s="9"/>
      <c r="AD27" s="9"/>
      <c r="AE27" s="9">
        <v>0</v>
      </c>
      <c r="AF27" s="9">
        <v>222.53</v>
      </c>
      <c r="AG27" s="57">
        <f t="shared" si="4"/>
        <v>200</v>
      </c>
      <c r="AH27" s="57">
        <f t="shared" si="5"/>
        <v>4.12</v>
      </c>
      <c r="AI27" s="63">
        <f t="shared" si="6"/>
        <v>1.5884955752212389</v>
      </c>
      <c r="AJ27" s="8"/>
      <c r="AK27" s="64">
        <f t="shared" si="7"/>
        <v>50</v>
      </c>
      <c r="AL27" s="65">
        <f t="shared" si="19"/>
        <v>0.65459610027855153</v>
      </c>
      <c r="AM27" s="66">
        <f t="shared" si="9"/>
        <v>7.833333333333333</v>
      </c>
      <c r="AN27" s="66">
        <f t="shared" si="10"/>
        <v>45.829787234042556</v>
      </c>
      <c r="AO27" s="67" t="str">
        <f t="shared" si="11"/>
        <v>High Inventory</v>
      </c>
      <c r="AP27" s="56"/>
      <c r="AQ27" s="56"/>
      <c r="AR27" s="56"/>
      <c r="AS27" s="56"/>
      <c r="AT27" s="56"/>
      <c r="AU27" s="56"/>
      <c r="AV27" s="56"/>
      <c r="AW27" s="56"/>
      <c r="AX27" s="56"/>
    </row>
    <row r="28" spans="1:50" ht="35.25" customHeight="1" x14ac:dyDescent="0.25">
      <c r="A28" s="169"/>
      <c r="B28" s="10">
        <f t="shared" si="18"/>
        <v>20</v>
      </c>
      <c r="C28" s="15" t="s">
        <v>65</v>
      </c>
      <c r="D28" s="15" t="s">
        <v>66</v>
      </c>
      <c r="E28" s="16" t="s">
        <v>67</v>
      </c>
      <c r="F28" s="14">
        <v>0</v>
      </c>
      <c r="G28" s="14">
        <v>0</v>
      </c>
      <c r="H28" s="14">
        <v>0</v>
      </c>
      <c r="I28" s="14">
        <f t="shared" si="12"/>
        <v>0</v>
      </c>
      <c r="J28" s="14">
        <v>0</v>
      </c>
      <c r="K28" s="14">
        <v>0</v>
      </c>
      <c r="L28" s="14">
        <f t="shared" si="0"/>
        <v>0</v>
      </c>
      <c r="M28" s="14">
        <f>(I28*2.5)-L28</f>
        <v>0</v>
      </c>
      <c r="N28" s="14">
        <f t="shared" si="13"/>
        <v>0</v>
      </c>
      <c r="O28" s="14">
        <f t="shared" si="14"/>
        <v>0</v>
      </c>
      <c r="P28" s="14">
        <v>0</v>
      </c>
      <c r="Q28" s="14"/>
      <c r="R28" s="14"/>
      <c r="S28" s="14"/>
      <c r="T28" s="14">
        <f t="shared" si="2"/>
        <v>0</v>
      </c>
      <c r="U28" s="14">
        <f>P28/Y28</f>
        <v>0</v>
      </c>
      <c r="V28" s="14" t="str">
        <f>IF(U28=INT(U28),"Carton","Loose Pack")</f>
        <v>Carton</v>
      </c>
      <c r="W28" s="14">
        <f t="shared" si="17"/>
        <v>0</v>
      </c>
      <c r="X28" s="7" t="e">
        <f t="shared" si="3"/>
        <v>#DIV/0!</v>
      </c>
      <c r="Y28" s="14">
        <v>50</v>
      </c>
      <c r="Z28" s="8"/>
      <c r="AA28" s="8"/>
      <c r="AB28" s="9">
        <v>428.4</v>
      </c>
      <c r="AC28" s="9"/>
      <c r="AD28" s="9"/>
      <c r="AE28" s="9">
        <v>0</v>
      </c>
      <c r="AF28" s="9">
        <v>364.14</v>
      </c>
      <c r="AG28" s="57">
        <f t="shared" si="4"/>
        <v>0</v>
      </c>
      <c r="AH28" s="57">
        <f t="shared" si="5"/>
        <v>0</v>
      </c>
      <c r="AI28" s="63" t="e">
        <f t="shared" si="6"/>
        <v>#DIV/0!</v>
      </c>
      <c r="AJ28" s="8"/>
      <c r="AK28" s="64">
        <f t="shared" si="7"/>
        <v>0</v>
      </c>
      <c r="AL28" s="65" t="e">
        <f t="shared" si="19"/>
        <v>#DIV/0!</v>
      </c>
      <c r="AM28" s="66">
        <f t="shared" si="9"/>
        <v>0</v>
      </c>
      <c r="AN28" s="66" t="e">
        <f t="shared" si="10"/>
        <v>#DIV/0!</v>
      </c>
      <c r="AO28" s="67" t="e">
        <f t="shared" si="11"/>
        <v>#DIV/0!</v>
      </c>
      <c r="AP28" s="56"/>
      <c r="AQ28" s="56"/>
      <c r="AR28" s="56"/>
      <c r="AS28" s="56"/>
      <c r="AT28" s="56"/>
      <c r="AU28" s="56"/>
      <c r="AV28" s="56"/>
      <c r="AW28" s="56"/>
      <c r="AX28" s="56"/>
    </row>
    <row r="29" spans="1:50" ht="35.25" customHeight="1" x14ac:dyDescent="0.25">
      <c r="A29" s="169"/>
      <c r="B29" s="10">
        <f t="shared" si="18"/>
        <v>21</v>
      </c>
      <c r="C29" s="15" t="s">
        <v>68</v>
      </c>
      <c r="D29" s="15" t="s">
        <v>69</v>
      </c>
      <c r="E29" s="16" t="s">
        <v>70</v>
      </c>
      <c r="F29" s="14">
        <v>1172</v>
      </c>
      <c r="G29" s="14">
        <v>1075</v>
      </c>
      <c r="H29" s="14">
        <v>923</v>
      </c>
      <c r="I29" s="14">
        <f t="shared" si="12"/>
        <v>1056.6666666666667</v>
      </c>
      <c r="J29" s="14">
        <v>300</v>
      </c>
      <c r="K29" s="14">
        <v>726</v>
      </c>
      <c r="L29" s="14">
        <f t="shared" si="0"/>
        <v>1026</v>
      </c>
      <c r="M29" s="14">
        <f>(I29*2)-L29</f>
        <v>1087.3333333333335</v>
      </c>
      <c r="N29" s="14">
        <f t="shared" si="13"/>
        <v>1100</v>
      </c>
      <c r="O29" s="14">
        <f t="shared" si="14"/>
        <v>550</v>
      </c>
      <c r="P29" s="14">
        <v>0</v>
      </c>
      <c r="Q29" s="14"/>
      <c r="R29" s="14"/>
      <c r="S29" s="14"/>
      <c r="T29" s="14">
        <f t="shared" si="2"/>
        <v>1100</v>
      </c>
      <c r="U29" s="14">
        <f>P29/Y29</f>
        <v>0</v>
      </c>
      <c r="V29" s="14" t="str">
        <f>IF(U29=INT(U29),"Carton","Loose Pack")</f>
        <v>Carton</v>
      </c>
      <c r="W29" s="14">
        <f t="shared" si="17"/>
        <v>1100</v>
      </c>
      <c r="X29" s="7">
        <f t="shared" si="3"/>
        <v>-0.14139534883720931</v>
      </c>
      <c r="Y29" s="14">
        <v>50</v>
      </c>
      <c r="Z29" s="8"/>
      <c r="AA29" s="8"/>
      <c r="AB29" s="9">
        <v>273.7</v>
      </c>
      <c r="AC29" s="9"/>
      <c r="AD29" s="9"/>
      <c r="AE29" s="9">
        <v>0</v>
      </c>
      <c r="AF29" s="9">
        <v>232.65</v>
      </c>
      <c r="AG29" s="57">
        <f t="shared" si="4"/>
        <v>1100</v>
      </c>
      <c r="AH29" s="57">
        <f t="shared" si="5"/>
        <v>21.74666666666667</v>
      </c>
      <c r="AI29" s="63">
        <f t="shared" si="6"/>
        <v>0.97097791798107247</v>
      </c>
      <c r="AJ29" s="8"/>
      <c r="AK29" s="64">
        <f t="shared" si="7"/>
        <v>50</v>
      </c>
      <c r="AL29" s="65">
        <f t="shared" si="19"/>
        <v>0.89961013645224175</v>
      </c>
      <c r="AM29" s="66">
        <f t="shared" si="9"/>
        <v>30.766666666666666</v>
      </c>
      <c r="AN29" s="66">
        <f t="shared" si="10"/>
        <v>33.347778981581797</v>
      </c>
      <c r="AO29" s="67" t="str">
        <f t="shared" si="11"/>
        <v>Normal Dispatch</v>
      </c>
      <c r="AP29" s="56"/>
      <c r="AQ29" s="56"/>
      <c r="AR29" s="56"/>
      <c r="AS29" s="56"/>
      <c r="AT29" s="56"/>
      <c r="AU29" s="56"/>
      <c r="AV29" s="56"/>
      <c r="AW29" s="56"/>
      <c r="AX29" s="56"/>
    </row>
    <row r="30" spans="1:50" ht="35.25" customHeight="1" x14ac:dyDescent="0.25">
      <c r="A30" s="169"/>
      <c r="B30" s="10">
        <f t="shared" si="18"/>
        <v>22</v>
      </c>
      <c r="C30" s="15" t="s">
        <v>71</v>
      </c>
      <c r="D30" s="15" t="s">
        <v>72</v>
      </c>
      <c r="E30" s="16" t="s">
        <v>73</v>
      </c>
      <c r="F30" s="14">
        <v>176</v>
      </c>
      <c r="G30" s="14">
        <v>101</v>
      </c>
      <c r="H30" s="14">
        <v>170</v>
      </c>
      <c r="I30" s="14">
        <f t="shared" si="12"/>
        <v>149</v>
      </c>
      <c r="J30" s="14">
        <v>50</v>
      </c>
      <c r="K30" s="14">
        <v>126</v>
      </c>
      <c r="L30" s="14">
        <f t="shared" si="0"/>
        <v>176</v>
      </c>
      <c r="M30" s="14">
        <f>(I30*2)-L30</f>
        <v>122</v>
      </c>
      <c r="N30" s="14">
        <f t="shared" si="13"/>
        <v>100</v>
      </c>
      <c r="O30" s="14">
        <f t="shared" si="14"/>
        <v>50</v>
      </c>
      <c r="P30" s="14">
        <v>50</v>
      </c>
      <c r="Q30" s="14"/>
      <c r="R30" s="14"/>
      <c r="S30" s="14"/>
      <c r="T30" s="14">
        <f t="shared" si="2"/>
        <v>50</v>
      </c>
      <c r="U30" s="14">
        <f>P30/Y30</f>
        <v>1</v>
      </c>
      <c r="V30" s="14" t="str">
        <f>IF(U30=INT(U30),"Carton","Loose Pack")</f>
        <v>Carton</v>
      </c>
      <c r="W30" s="14">
        <f t="shared" si="17"/>
        <v>100</v>
      </c>
      <c r="X30" s="7">
        <f t="shared" si="3"/>
        <v>0.68316831683168322</v>
      </c>
      <c r="Y30" s="14">
        <v>50</v>
      </c>
      <c r="Z30" s="8"/>
      <c r="AA30" s="8"/>
      <c r="AB30" s="9">
        <v>199.75</v>
      </c>
      <c r="AC30" s="9"/>
      <c r="AD30" s="9"/>
      <c r="AE30" s="9">
        <v>0</v>
      </c>
      <c r="AF30" s="9">
        <v>169.79</v>
      </c>
      <c r="AG30" s="57">
        <f t="shared" si="4"/>
        <v>100</v>
      </c>
      <c r="AH30" s="57">
        <f t="shared" si="5"/>
        <v>2.44</v>
      </c>
      <c r="AI30" s="63">
        <f t="shared" si="6"/>
        <v>1.1812080536912752</v>
      </c>
      <c r="AJ30" s="8"/>
      <c r="AK30" s="64">
        <f t="shared" si="7"/>
        <v>50</v>
      </c>
      <c r="AL30" s="65">
        <f t="shared" si="19"/>
        <v>0.96590909090909094</v>
      </c>
      <c r="AM30" s="66">
        <f t="shared" si="9"/>
        <v>5.666666666666667</v>
      </c>
      <c r="AN30" s="66">
        <f t="shared" si="10"/>
        <v>31.058823529411764</v>
      </c>
      <c r="AO30" s="67" t="str">
        <f>IF(AN30&lt;5,"Super Urgent",IF(AND(AN30&gt;=5,AN30&lt;10),"Overnight Dispatch",IF(AND(AN30&gt;=10,AN30&lt;20),"Overland Dispatch",IF(AND(AN30&gt;=20,AN30&lt;45),"Normal Dispatch",IF(AND(AN30&gt;=45,AN30&lt;999),"High Inventory")))))</f>
        <v>Normal Dispatch</v>
      </c>
      <c r="AP30" s="56"/>
      <c r="AQ30" s="56"/>
      <c r="AR30" s="56"/>
      <c r="AS30" s="56"/>
      <c r="AT30" s="56"/>
      <c r="AU30" s="56"/>
      <c r="AV30" s="56"/>
      <c r="AW30" s="56"/>
      <c r="AX30" s="56"/>
    </row>
    <row r="31" spans="1:50" ht="35.25" customHeight="1" x14ac:dyDescent="0.25">
      <c r="A31" s="169"/>
      <c r="B31" s="10">
        <f t="shared" si="18"/>
        <v>23</v>
      </c>
      <c r="C31" s="15" t="s">
        <v>74</v>
      </c>
      <c r="D31" s="15" t="s">
        <v>75</v>
      </c>
      <c r="E31" s="16" t="s">
        <v>76</v>
      </c>
      <c r="F31" s="14">
        <v>462</v>
      </c>
      <c r="G31" s="14">
        <v>485</v>
      </c>
      <c r="H31" s="14">
        <v>465</v>
      </c>
      <c r="I31" s="14">
        <f t="shared" si="12"/>
        <v>470.66666666666669</v>
      </c>
      <c r="J31" s="14">
        <v>200</v>
      </c>
      <c r="K31" s="14">
        <v>249</v>
      </c>
      <c r="L31" s="14">
        <f t="shared" si="0"/>
        <v>449</v>
      </c>
      <c r="M31" s="14">
        <f>(I31*2)-L31</f>
        <v>492.33333333333337</v>
      </c>
      <c r="N31" s="14">
        <f t="shared" si="13"/>
        <v>500</v>
      </c>
      <c r="O31" s="14">
        <f t="shared" si="14"/>
        <v>250</v>
      </c>
      <c r="P31" s="14">
        <v>0</v>
      </c>
      <c r="Q31" s="14"/>
      <c r="R31" s="14"/>
      <c r="S31" s="14"/>
      <c r="T31" s="14">
        <f t="shared" si="2"/>
        <v>500</v>
      </c>
      <c r="U31" s="14">
        <f>P31/Y31</f>
        <v>0</v>
      </c>
      <c r="V31" s="14" t="str">
        <f>IF(U31=INT(U31),"Carton","Loose Pack")</f>
        <v>Carton</v>
      </c>
      <c r="W31" s="14">
        <f t="shared" si="17"/>
        <v>500</v>
      </c>
      <c r="X31" s="7">
        <f t="shared" si="3"/>
        <v>-4.1237113402061855E-2</v>
      </c>
      <c r="Y31" s="14">
        <v>50</v>
      </c>
      <c r="Z31" s="8"/>
      <c r="AA31" s="8"/>
      <c r="AB31" s="9">
        <v>285.60000000000002</v>
      </c>
      <c r="AC31" s="9"/>
      <c r="AD31" s="9"/>
      <c r="AE31" s="9">
        <v>0</v>
      </c>
      <c r="AF31" s="9">
        <v>242.76</v>
      </c>
      <c r="AG31" s="57">
        <f t="shared" si="4"/>
        <v>500</v>
      </c>
      <c r="AH31" s="57">
        <f t="shared" si="5"/>
        <v>9.8466666666666676</v>
      </c>
      <c r="AI31" s="63">
        <f t="shared" si="6"/>
        <v>0.95396600566572232</v>
      </c>
      <c r="AJ31" s="8"/>
      <c r="AK31" s="64">
        <f t="shared" si="7"/>
        <v>50</v>
      </c>
      <c r="AL31" s="65">
        <f t="shared" si="19"/>
        <v>1.0356347438752784</v>
      </c>
      <c r="AM31" s="66">
        <f t="shared" si="9"/>
        <v>15.5</v>
      </c>
      <c r="AN31" s="66">
        <f t="shared" si="10"/>
        <v>28.967741935483872</v>
      </c>
      <c r="AO31" s="67" t="str">
        <f t="shared" si="11"/>
        <v>Normal Dispatch</v>
      </c>
      <c r="AP31" s="56"/>
      <c r="AQ31" s="56"/>
      <c r="AR31" s="56"/>
      <c r="AS31" s="56"/>
      <c r="AT31" s="56"/>
      <c r="AU31" s="56"/>
      <c r="AV31" s="56"/>
      <c r="AW31" s="56"/>
      <c r="AX31" s="56"/>
    </row>
    <row r="32" spans="1:50" ht="35.25" customHeight="1" x14ac:dyDescent="0.25">
      <c r="A32" s="169"/>
      <c r="B32" s="10">
        <f t="shared" si="18"/>
        <v>24</v>
      </c>
      <c r="C32" s="15" t="s">
        <v>77</v>
      </c>
      <c r="D32" s="15" t="s">
        <v>78</v>
      </c>
      <c r="E32" s="16" t="s">
        <v>79</v>
      </c>
      <c r="F32" s="14">
        <v>0</v>
      </c>
      <c r="G32" s="14">
        <v>0</v>
      </c>
      <c r="H32" s="14">
        <v>0</v>
      </c>
      <c r="I32" s="14">
        <f t="shared" si="12"/>
        <v>0</v>
      </c>
      <c r="J32" s="14">
        <v>0</v>
      </c>
      <c r="K32" s="14">
        <v>0</v>
      </c>
      <c r="L32" s="14">
        <f t="shared" si="0"/>
        <v>0</v>
      </c>
      <c r="M32" s="14">
        <f t="shared" ref="M32:M95" si="20">(I32*2.5)-L32</f>
        <v>0</v>
      </c>
      <c r="N32" s="14">
        <f t="shared" si="13"/>
        <v>0</v>
      </c>
      <c r="O32" s="14">
        <f t="shared" si="14"/>
        <v>0</v>
      </c>
      <c r="P32" s="14">
        <v>0</v>
      </c>
      <c r="Q32" s="14"/>
      <c r="R32" s="14"/>
      <c r="S32" s="14"/>
      <c r="T32" s="14">
        <f t="shared" si="2"/>
        <v>0</v>
      </c>
      <c r="U32" s="14">
        <f>P32/Y32</f>
        <v>0</v>
      </c>
      <c r="V32" s="14" t="str">
        <f>IF(U32=INT(U32),"Carton","Loose Pack")</f>
        <v>Carton</v>
      </c>
      <c r="W32" s="14">
        <f t="shared" si="17"/>
        <v>0</v>
      </c>
      <c r="X32" s="7" t="e">
        <f t="shared" si="3"/>
        <v>#DIV/0!</v>
      </c>
      <c r="Y32" s="14">
        <v>24</v>
      </c>
      <c r="Z32" s="8"/>
      <c r="AA32" s="8"/>
      <c r="AB32" s="9">
        <v>394.4</v>
      </c>
      <c r="AC32" s="9"/>
      <c r="AD32" s="9"/>
      <c r="AE32" s="9">
        <v>0</v>
      </c>
      <c r="AF32" s="9">
        <v>335.24</v>
      </c>
      <c r="AG32" s="57">
        <f t="shared" si="4"/>
        <v>0</v>
      </c>
      <c r="AH32" s="57">
        <f t="shared" si="5"/>
        <v>0</v>
      </c>
      <c r="AI32" s="63" t="e">
        <f t="shared" si="6"/>
        <v>#DIV/0!</v>
      </c>
      <c r="AJ32" s="8"/>
      <c r="AK32" s="64">
        <f t="shared" si="7"/>
        <v>0</v>
      </c>
      <c r="AL32" s="65" t="e">
        <f t="shared" si="19"/>
        <v>#DIV/0!</v>
      </c>
      <c r="AM32" s="66">
        <f t="shared" si="9"/>
        <v>0</v>
      </c>
      <c r="AN32" s="66" t="e">
        <f t="shared" si="10"/>
        <v>#DIV/0!</v>
      </c>
      <c r="AO32" s="67" t="e">
        <f t="shared" si="11"/>
        <v>#DIV/0!</v>
      </c>
      <c r="AP32" s="56"/>
      <c r="AQ32" s="56"/>
      <c r="AR32" s="56"/>
      <c r="AS32" s="56"/>
      <c r="AT32" s="56"/>
      <c r="AU32" s="56"/>
      <c r="AV32" s="56"/>
      <c r="AW32" s="56"/>
      <c r="AX32" s="56"/>
    </row>
    <row r="33" spans="1:50" ht="35.25" customHeight="1" x14ac:dyDescent="0.25">
      <c r="A33" s="169"/>
      <c r="B33" s="10">
        <f t="shared" si="18"/>
        <v>25</v>
      </c>
      <c r="C33" s="15" t="s">
        <v>80</v>
      </c>
      <c r="D33" s="15" t="s">
        <v>81</v>
      </c>
      <c r="E33" s="16" t="s">
        <v>82</v>
      </c>
      <c r="F33" s="14">
        <v>0</v>
      </c>
      <c r="G33" s="14">
        <v>0</v>
      </c>
      <c r="H33" s="14">
        <v>0</v>
      </c>
      <c r="I33" s="14">
        <f t="shared" si="12"/>
        <v>0</v>
      </c>
      <c r="J33" s="14">
        <v>0</v>
      </c>
      <c r="K33" s="14">
        <v>0</v>
      </c>
      <c r="L33" s="14">
        <f t="shared" si="0"/>
        <v>0</v>
      </c>
      <c r="M33" s="14">
        <f t="shared" si="20"/>
        <v>0</v>
      </c>
      <c r="N33" s="14">
        <f t="shared" si="13"/>
        <v>0</v>
      </c>
      <c r="O33" s="14">
        <f t="shared" si="14"/>
        <v>0</v>
      </c>
      <c r="P33" s="14">
        <v>0</v>
      </c>
      <c r="Q33" s="14"/>
      <c r="R33" s="14"/>
      <c r="S33" s="14"/>
      <c r="T33" s="14">
        <f t="shared" si="2"/>
        <v>0</v>
      </c>
      <c r="U33" s="14">
        <f t="shared" si="15"/>
        <v>0</v>
      </c>
      <c r="V33" s="14" t="str">
        <f t="shared" si="16"/>
        <v>Carton</v>
      </c>
      <c r="W33" s="14">
        <f t="shared" si="17"/>
        <v>0</v>
      </c>
      <c r="X33" s="7" t="e">
        <f t="shared" si="3"/>
        <v>#DIV/0!</v>
      </c>
      <c r="Y33" s="14">
        <v>24</v>
      </c>
      <c r="Z33" s="8"/>
      <c r="AA33" s="8"/>
      <c r="AB33" s="9">
        <v>394.4</v>
      </c>
      <c r="AC33" s="9"/>
      <c r="AD33" s="9"/>
      <c r="AE33" s="9">
        <v>0</v>
      </c>
      <c r="AF33" s="9">
        <v>335.24</v>
      </c>
      <c r="AG33" s="57">
        <f t="shared" si="4"/>
        <v>0</v>
      </c>
      <c r="AH33" s="57">
        <f t="shared" si="5"/>
        <v>0</v>
      </c>
      <c r="AI33" s="63" t="e">
        <f t="shared" si="6"/>
        <v>#DIV/0!</v>
      </c>
      <c r="AJ33" s="8"/>
      <c r="AK33" s="64">
        <f t="shared" si="7"/>
        <v>0</v>
      </c>
      <c r="AL33" s="65" t="e">
        <f t="shared" si="19"/>
        <v>#DIV/0!</v>
      </c>
      <c r="AM33" s="66">
        <f t="shared" si="9"/>
        <v>0</v>
      </c>
      <c r="AN33" s="66" t="e">
        <f t="shared" si="10"/>
        <v>#DIV/0!</v>
      </c>
      <c r="AO33" s="67" t="e">
        <f t="shared" si="11"/>
        <v>#DIV/0!</v>
      </c>
      <c r="AP33" s="56"/>
      <c r="AQ33" s="56"/>
      <c r="AR33" s="56"/>
      <c r="AS33" s="56"/>
      <c r="AT33" s="56"/>
      <c r="AU33" s="56"/>
      <c r="AV33" s="56"/>
      <c r="AW33" s="56"/>
      <c r="AX33" s="56"/>
    </row>
    <row r="34" spans="1:50" ht="35.25" customHeight="1" x14ac:dyDescent="0.25">
      <c r="A34" s="169"/>
      <c r="B34" s="10">
        <f t="shared" si="18"/>
        <v>26</v>
      </c>
      <c r="C34" s="15" t="s">
        <v>83</v>
      </c>
      <c r="D34" s="15" t="s">
        <v>84</v>
      </c>
      <c r="E34" s="16" t="s">
        <v>85</v>
      </c>
      <c r="F34" s="14">
        <v>2</v>
      </c>
      <c r="G34" s="14">
        <v>7</v>
      </c>
      <c r="H34" s="14">
        <v>5</v>
      </c>
      <c r="I34" s="14">
        <f t="shared" si="12"/>
        <v>4.666666666666667</v>
      </c>
      <c r="J34" s="14">
        <v>0</v>
      </c>
      <c r="K34" s="14">
        <v>10</v>
      </c>
      <c r="L34" s="14">
        <f t="shared" si="0"/>
        <v>10</v>
      </c>
      <c r="M34" s="14">
        <f t="shared" si="20"/>
        <v>1.6666666666666679</v>
      </c>
      <c r="N34" s="14">
        <f t="shared" si="13"/>
        <v>0</v>
      </c>
      <c r="O34" s="14">
        <f t="shared" si="14"/>
        <v>0</v>
      </c>
      <c r="P34" s="14">
        <v>0</v>
      </c>
      <c r="Q34" s="14"/>
      <c r="R34" s="14"/>
      <c r="S34" s="14"/>
      <c r="T34" s="14">
        <f t="shared" si="2"/>
        <v>0</v>
      </c>
      <c r="U34" s="14">
        <f t="shared" si="15"/>
        <v>0</v>
      </c>
      <c r="V34" s="14" t="str">
        <f t="shared" si="16"/>
        <v>Carton</v>
      </c>
      <c r="W34" s="14">
        <f t="shared" si="17"/>
        <v>0</v>
      </c>
      <c r="X34" s="7">
        <f t="shared" si="3"/>
        <v>-0.2857142857142857</v>
      </c>
      <c r="Y34" s="14">
        <v>24</v>
      </c>
      <c r="Z34" s="8"/>
      <c r="AA34" s="8"/>
      <c r="AB34" s="9">
        <v>373.2</v>
      </c>
      <c r="AC34" s="9"/>
      <c r="AD34" s="9"/>
      <c r="AE34" s="9">
        <v>0</v>
      </c>
      <c r="AF34" s="9">
        <v>317.18</v>
      </c>
      <c r="AG34" s="57">
        <f t="shared" si="4"/>
        <v>0</v>
      </c>
      <c r="AH34" s="57">
        <f t="shared" si="5"/>
        <v>6.9444444444444489E-2</v>
      </c>
      <c r="AI34" s="63">
        <f t="shared" si="6"/>
        <v>2.1428571428571428</v>
      </c>
      <c r="AJ34" s="8"/>
      <c r="AK34" s="64">
        <f t="shared" si="7"/>
        <v>0</v>
      </c>
      <c r="AL34" s="65">
        <f t="shared" si="19"/>
        <v>0.5</v>
      </c>
      <c r="AM34" s="66">
        <f t="shared" si="9"/>
        <v>0.16666666666666666</v>
      </c>
      <c r="AN34" s="66">
        <f t="shared" si="10"/>
        <v>60</v>
      </c>
      <c r="AO34" s="67" t="str">
        <f t="shared" si="11"/>
        <v>High Inventory</v>
      </c>
      <c r="AP34" s="56"/>
      <c r="AQ34" s="56"/>
      <c r="AR34" s="56"/>
      <c r="AS34" s="56"/>
      <c r="AT34" s="56"/>
      <c r="AU34" s="56"/>
      <c r="AV34" s="56"/>
      <c r="AW34" s="56"/>
      <c r="AX34" s="56"/>
    </row>
    <row r="35" spans="1:50" ht="35.25" customHeight="1" x14ac:dyDescent="0.25">
      <c r="A35" s="169"/>
      <c r="B35" s="10">
        <f t="shared" si="18"/>
        <v>27</v>
      </c>
      <c r="C35" s="15" t="s">
        <v>86</v>
      </c>
      <c r="D35" s="15" t="s">
        <v>87</v>
      </c>
      <c r="E35" s="16">
        <v>6449610</v>
      </c>
      <c r="F35" s="14">
        <v>36</v>
      </c>
      <c r="G35" s="14">
        <v>48</v>
      </c>
      <c r="H35" s="14">
        <v>47</v>
      </c>
      <c r="I35" s="14">
        <f t="shared" si="12"/>
        <v>43.666666666666664</v>
      </c>
      <c r="J35" s="14">
        <v>0</v>
      </c>
      <c r="K35" s="14">
        <v>122</v>
      </c>
      <c r="L35" s="14">
        <f t="shared" si="0"/>
        <v>122</v>
      </c>
      <c r="M35" s="14">
        <f t="shared" si="20"/>
        <v>-12.833333333333343</v>
      </c>
      <c r="N35" s="14">
        <f t="shared" si="13"/>
        <v>0</v>
      </c>
      <c r="O35" s="14">
        <f t="shared" si="14"/>
        <v>0</v>
      </c>
      <c r="P35" s="14">
        <v>0</v>
      </c>
      <c r="Q35" s="14"/>
      <c r="R35" s="14"/>
      <c r="S35" s="14"/>
      <c r="T35" s="14">
        <f t="shared" si="2"/>
        <v>0</v>
      </c>
      <c r="U35" s="14">
        <f t="shared" si="15"/>
        <v>0</v>
      </c>
      <c r="V35" s="14" t="str">
        <f t="shared" si="16"/>
        <v>Carton</v>
      </c>
      <c r="W35" s="14">
        <f t="shared" si="17"/>
        <v>0</v>
      </c>
      <c r="X35" s="7">
        <f t="shared" si="3"/>
        <v>-2.0833333333333332E-2</v>
      </c>
      <c r="Y35" s="14">
        <v>50</v>
      </c>
      <c r="Z35" s="8"/>
      <c r="AA35" s="8"/>
      <c r="AB35" s="9">
        <v>131.75</v>
      </c>
      <c r="AC35" s="9"/>
      <c r="AD35" s="9"/>
      <c r="AE35" s="9">
        <v>0</v>
      </c>
      <c r="AF35" s="9">
        <v>111.99</v>
      </c>
      <c r="AG35" s="57">
        <f t="shared" si="4"/>
        <v>0</v>
      </c>
      <c r="AH35" s="57">
        <f t="shared" si="5"/>
        <v>-0.25666666666666688</v>
      </c>
      <c r="AI35" s="63">
        <f t="shared" si="6"/>
        <v>2.7938931297709924</v>
      </c>
      <c r="AJ35" s="8"/>
      <c r="AK35" s="64">
        <f t="shared" si="7"/>
        <v>0</v>
      </c>
      <c r="AL35" s="65">
        <f t="shared" si="19"/>
        <v>0.38524590163934425</v>
      </c>
      <c r="AM35" s="66">
        <f t="shared" si="9"/>
        <v>1.5666666666666667</v>
      </c>
      <c r="AN35" s="66">
        <f t="shared" si="10"/>
        <v>77.872340425531917</v>
      </c>
      <c r="AO35" s="67" t="str">
        <f t="shared" si="11"/>
        <v>High Inventory</v>
      </c>
      <c r="AP35" s="56"/>
      <c r="AQ35" s="56"/>
      <c r="AR35" s="56"/>
      <c r="AS35" s="56"/>
      <c r="AT35" s="56"/>
      <c r="AU35" s="56"/>
      <c r="AV35" s="56"/>
      <c r="AW35" s="56"/>
      <c r="AX35" s="56"/>
    </row>
    <row r="36" spans="1:50" ht="35.25" customHeight="1" x14ac:dyDescent="0.25">
      <c r="A36" s="169"/>
      <c r="B36" s="10">
        <f t="shared" si="18"/>
        <v>28</v>
      </c>
      <c r="C36" s="15" t="s">
        <v>88</v>
      </c>
      <c r="D36" s="15" t="s">
        <v>89</v>
      </c>
      <c r="E36" s="16">
        <v>6449613</v>
      </c>
      <c r="F36" s="14">
        <v>96</v>
      </c>
      <c r="G36" s="14">
        <v>97</v>
      </c>
      <c r="H36" s="14">
        <v>93</v>
      </c>
      <c r="I36" s="14">
        <f t="shared" si="12"/>
        <v>95.333333333333329</v>
      </c>
      <c r="J36" s="14">
        <v>0</v>
      </c>
      <c r="K36" s="14">
        <v>186</v>
      </c>
      <c r="L36" s="14">
        <f t="shared" si="0"/>
        <v>186</v>
      </c>
      <c r="M36" s="14">
        <f t="shared" si="20"/>
        <v>52.333333333333314</v>
      </c>
      <c r="N36" s="14">
        <f t="shared" si="13"/>
        <v>50</v>
      </c>
      <c r="O36" s="14">
        <f t="shared" si="14"/>
        <v>25</v>
      </c>
      <c r="P36" s="14">
        <v>50</v>
      </c>
      <c r="Q36" s="14"/>
      <c r="R36" s="14"/>
      <c r="S36" s="14"/>
      <c r="T36" s="14">
        <f t="shared" si="2"/>
        <v>0</v>
      </c>
      <c r="U36" s="14">
        <f t="shared" si="15"/>
        <v>1</v>
      </c>
      <c r="V36" s="14" t="str">
        <f t="shared" si="16"/>
        <v>Carton</v>
      </c>
      <c r="W36" s="14">
        <f t="shared" si="17"/>
        <v>50</v>
      </c>
      <c r="X36" s="7">
        <f t="shared" si="3"/>
        <v>-4.1237113402061855E-2</v>
      </c>
      <c r="Y36" s="14">
        <v>50</v>
      </c>
      <c r="Z36" s="8"/>
      <c r="AA36" s="8"/>
      <c r="AB36" s="9">
        <v>170</v>
      </c>
      <c r="AC36" s="9"/>
      <c r="AD36" s="9"/>
      <c r="AE36" s="9">
        <v>0</v>
      </c>
      <c r="AF36" s="9">
        <v>144.5</v>
      </c>
      <c r="AG36" s="57">
        <f t="shared" si="4"/>
        <v>50</v>
      </c>
      <c r="AH36" s="57">
        <f t="shared" si="5"/>
        <v>1.0466666666666662</v>
      </c>
      <c r="AI36" s="63">
        <f t="shared" si="6"/>
        <v>1.951048951048951</v>
      </c>
      <c r="AJ36" s="8"/>
      <c r="AK36" s="64">
        <f t="shared" si="7"/>
        <v>50</v>
      </c>
      <c r="AL36" s="65">
        <f t="shared" si="19"/>
        <v>0.5</v>
      </c>
      <c r="AM36" s="66">
        <f t="shared" si="9"/>
        <v>3.1</v>
      </c>
      <c r="AN36" s="66">
        <f t="shared" si="10"/>
        <v>60</v>
      </c>
      <c r="AO36" s="67" t="str">
        <f t="shared" si="11"/>
        <v>High Inventory</v>
      </c>
      <c r="AP36" s="56"/>
      <c r="AQ36" s="56"/>
      <c r="AR36" s="56"/>
      <c r="AS36" s="56"/>
      <c r="AT36" s="56"/>
      <c r="AU36" s="56"/>
      <c r="AV36" s="56"/>
      <c r="AW36" s="56"/>
      <c r="AX36" s="56"/>
    </row>
    <row r="37" spans="1:50" ht="35.25" customHeight="1" x14ac:dyDescent="0.25">
      <c r="A37" s="169"/>
      <c r="B37" s="10">
        <f t="shared" si="18"/>
        <v>29</v>
      </c>
      <c r="C37" s="15" t="s">
        <v>90</v>
      </c>
      <c r="D37" s="15" t="s">
        <v>91</v>
      </c>
      <c r="E37" s="16">
        <v>6449615</v>
      </c>
      <c r="F37" s="14">
        <v>20</v>
      </c>
      <c r="G37" s="14">
        <v>22</v>
      </c>
      <c r="H37" s="14">
        <v>14</v>
      </c>
      <c r="I37" s="14">
        <f t="shared" si="12"/>
        <v>18.666666666666668</v>
      </c>
      <c r="J37" s="14">
        <v>0</v>
      </c>
      <c r="K37" s="14">
        <v>45</v>
      </c>
      <c r="L37" s="14">
        <f t="shared" si="0"/>
        <v>45</v>
      </c>
      <c r="M37" s="14">
        <f t="shared" si="20"/>
        <v>1.6666666666666714</v>
      </c>
      <c r="N37" s="14">
        <f t="shared" si="13"/>
        <v>0</v>
      </c>
      <c r="O37" s="14">
        <f t="shared" si="14"/>
        <v>0</v>
      </c>
      <c r="P37" s="14">
        <v>0</v>
      </c>
      <c r="Q37" s="14"/>
      <c r="R37" s="14"/>
      <c r="S37" s="14"/>
      <c r="T37" s="14">
        <f t="shared" si="2"/>
        <v>0</v>
      </c>
      <c r="U37" s="14">
        <f t="shared" si="15"/>
        <v>0</v>
      </c>
      <c r="V37" s="14" t="str">
        <f t="shared" si="16"/>
        <v>Carton</v>
      </c>
      <c r="W37" s="14">
        <f t="shared" si="17"/>
        <v>0</v>
      </c>
      <c r="X37" s="7">
        <f t="shared" si="3"/>
        <v>-0.36363636363636365</v>
      </c>
      <c r="Y37" s="14">
        <v>50</v>
      </c>
      <c r="Z37" s="8"/>
      <c r="AA37" s="8"/>
      <c r="AB37" s="9">
        <v>454.75</v>
      </c>
      <c r="AC37" s="9"/>
      <c r="AD37" s="9"/>
      <c r="AE37" s="9">
        <v>0</v>
      </c>
      <c r="AF37" s="9">
        <v>386.54</v>
      </c>
      <c r="AG37" s="57">
        <f t="shared" si="4"/>
        <v>0</v>
      </c>
      <c r="AH37" s="57">
        <f t="shared" si="5"/>
        <v>3.333333333333343E-2</v>
      </c>
      <c r="AI37" s="63">
        <f t="shared" si="6"/>
        <v>2.4107142857142856</v>
      </c>
      <c r="AJ37" s="8"/>
      <c r="AK37" s="64">
        <f t="shared" si="7"/>
        <v>0</v>
      </c>
      <c r="AL37" s="65">
        <f t="shared" si="19"/>
        <v>0.31111111111111112</v>
      </c>
      <c r="AM37" s="66">
        <f t="shared" si="9"/>
        <v>0.46666666666666667</v>
      </c>
      <c r="AN37" s="66">
        <f t="shared" si="10"/>
        <v>96.428571428571431</v>
      </c>
      <c r="AO37" s="67" t="str">
        <f t="shared" si="11"/>
        <v>High Inventory</v>
      </c>
      <c r="AP37" s="56"/>
      <c r="AQ37" s="56"/>
      <c r="AR37" s="56"/>
      <c r="AS37" s="56"/>
      <c r="AT37" s="56"/>
      <c r="AU37" s="56"/>
      <c r="AV37" s="56"/>
      <c r="AW37" s="56"/>
      <c r="AX37" s="56"/>
    </row>
    <row r="38" spans="1:50" ht="35.25" customHeight="1" x14ac:dyDescent="0.25">
      <c r="A38" s="169"/>
      <c r="B38" s="10">
        <f t="shared" si="18"/>
        <v>30</v>
      </c>
      <c r="C38" s="15" t="s">
        <v>92</v>
      </c>
      <c r="D38" s="15" t="s">
        <v>93</v>
      </c>
      <c r="E38" s="16">
        <v>6449710</v>
      </c>
      <c r="F38" s="14">
        <v>2</v>
      </c>
      <c r="G38" s="14">
        <v>25</v>
      </c>
      <c r="H38" s="14">
        <v>29</v>
      </c>
      <c r="I38" s="14">
        <f t="shared" si="12"/>
        <v>18.666666666666668</v>
      </c>
      <c r="J38" s="14">
        <v>0</v>
      </c>
      <c r="K38" s="14">
        <v>47</v>
      </c>
      <c r="L38" s="14">
        <f t="shared" si="0"/>
        <v>47</v>
      </c>
      <c r="M38" s="14">
        <f t="shared" si="20"/>
        <v>-0.3333333333333286</v>
      </c>
      <c r="N38" s="14">
        <f t="shared" si="13"/>
        <v>0</v>
      </c>
      <c r="O38" s="14">
        <f t="shared" si="14"/>
        <v>0</v>
      </c>
      <c r="P38" s="14">
        <v>0</v>
      </c>
      <c r="Q38" s="14"/>
      <c r="R38" s="14"/>
      <c r="S38" s="14"/>
      <c r="T38" s="14">
        <f t="shared" si="2"/>
        <v>0</v>
      </c>
      <c r="U38" s="14">
        <f t="shared" si="15"/>
        <v>0</v>
      </c>
      <c r="V38" s="14" t="str">
        <f t="shared" si="16"/>
        <v>Carton</v>
      </c>
      <c r="W38" s="14">
        <f t="shared" si="17"/>
        <v>0</v>
      </c>
      <c r="X38" s="7">
        <f t="shared" si="3"/>
        <v>0.16</v>
      </c>
      <c r="Y38" s="14">
        <v>50</v>
      </c>
      <c r="Z38" s="8"/>
      <c r="AA38" s="8"/>
      <c r="AB38" s="9">
        <v>510</v>
      </c>
      <c r="AC38" s="9"/>
      <c r="AD38" s="9"/>
      <c r="AE38" s="9">
        <v>0</v>
      </c>
      <c r="AF38" s="9">
        <v>433.5</v>
      </c>
      <c r="AG38" s="57">
        <f t="shared" si="4"/>
        <v>0</v>
      </c>
      <c r="AH38" s="57">
        <f t="shared" si="5"/>
        <v>-6.6666666666665717E-3</v>
      </c>
      <c r="AI38" s="63">
        <f t="shared" si="6"/>
        <v>2.5178571428571428</v>
      </c>
      <c r="AJ38" s="8"/>
      <c r="AK38" s="64">
        <f t="shared" si="7"/>
        <v>0</v>
      </c>
      <c r="AL38" s="65">
        <f t="shared" si="19"/>
        <v>0.61702127659574468</v>
      </c>
      <c r="AM38" s="66">
        <f t="shared" si="9"/>
        <v>0.96666666666666667</v>
      </c>
      <c r="AN38" s="66">
        <f t="shared" si="10"/>
        <v>48.620689655172413</v>
      </c>
      <c r="AO38" s="67" t="str">
        <f t="shared" si="11"/>
        <v>High Inventory</v>
      </c>
      <c r="AP38" s="56"/>
      <c r="AQ38" s="56"/>
      <c r="AR38" s="56"/>
      <c r="AS38" s="56"/>
      <c r="AT38" s="56"/>
      <c r="AU38" s="56"/>
      <c r="AV38" s="56"/>
      <c r="AW38" s="56"/>
      <c r="AX38" s="56"/>
    </row>
    <row r="39" spans="1:50" ht="35.25" customHeight="1" x14ac:dyDescent="0.25">
      <c r="A39" s="169"/>
      <c r="B39" s="10">
        <f t="shared" si="18"/>
        <v>31</v>
      </c>
      <c r="C39" s="15" t="s">
        <v>94</v>
      </c>
      <c r="D39" s="15" t="s">
        <v>95</v>
      </c>
      <c r="E39" s="16" t="s">
        <v>96</v>
      </c>
      <c r="F39" s="14">
        <v>244</v>
      </c>
      <c r="G39" s="14">
        <v>276</v>
      </c>
      <c r="H39" s="14">
        <v>179</v>
      </c>
      <c r="I39" s="14">
        <f t="shared" si="12"/>
        <v>233</v>
      </c>
      <c r="J39" s="14">
        <v>0</v>
      </c>
      <c r="K39" s="14">
        <v>371</v>
      </c>
      <c r="L39" s="14">
        <f t="shared" si="0"/>
        <v>371</v>
      </c>
      <c r="M39" s="14">
        <f>(I39*2)-L39</f>
        <v>95</v>
      </c>
      <c r="N39" s="14">
        <f t="shared" si="13"/>
        <v>100</v>
      </c>
      <c r="O39" s="14">
        <f t="shared" si="14"/>
        <v>50</v>
      </c>
      <c r="P39" s="14">
        <v>50</v>
      </c>
      <c r="Q39" s="14"/>
      <c r="R39" s="14"/>
      <c r="S39" s="14"/>
      <c r="T39" s="14">
        <f t="shared" si="2"/>
        <v>50</v>
      </c>
      <c r="U39" s="14">
        <f t="shared" si="15"/>
        <v>1</v>
      </c>
      <c r="V39" s="14" t="str">
        <f t="shared" si="16"/>
        <v>Carton</v>
      </c>
      <c r="W39" s="14">
        <f t="shared" si="17"/>
        <v>100</v>
      </c>
      <c r="X39" s="7">
        <f t="shared" si="3"/>
        <v>-0.35144927536231885</v>
      </c>
      <c r="Y39" s="14">
        <v>50</v>
      </c>
      <c r="Z39" s="8"/>
      <c r="AA39" s="8"/>
      <c r="AB39" s="9">
        <v>173.4</v>
      </c>
      <c r="AC39" s="9"/>
      <c r="AD39" s="9"/>
      <c r="AE39" s="9">
        <v>0</v>
      </c>
      <c r="AF39" s="9">
        <v>156.06</v>
      </c>
      <c r="AG39" s="57">
        <f t="shared" si="4"/>
        <v>100</v>
      </c>
      <c r="AH39" s="57">
        <f t="shared" si="5"/>
        <v>1.9</v>
      </c>
      <c r="AI39" s="63">
        <f t="shared" si="6"/>
        <v>1.592274678111588</v>
      </c>
      <c r="AJ39" s="8"/>
      <c r="AK39" s="64">
        <f t="shared" si="7"/>
        <v>50</v>
      </c>
      <c r="AL39" s="65">
        <f t="shared" si="19"/>
        <v>0.48247978436657685</v>
      </c>
      <c r="AM39" s="66">
        <f t="shared" si="9"/>
        <v>5.9666666666666668</v>
      </c>
      <c r="AN39" s="66">
        <f t="shared" si="10"/>
        <v>62.178770949720672</v>
      </c>
      <c r="AO39" s="67" t="str">
        <f t="shared" si="11"/>
        <v>High Inventory</v>
      </c>
      <c r="AP39" s="56"/>
      <c r="AQ39" s="56"/>
      <c r="AR39" s="56"/>
      <c r="AS39" s="56"/>
      <c r="AT39" s="56"/>
      <c r="AU39" s="56"/>
      <c r="AV39" s="56"/>
      <c r="AW39" s="56"/>
      <c r="AX39" s="56"/>
    </row>
    <row r="40" spans="1:50" ht="35.25" customHeight="1" x14ac:dyDescent="0.25">
      <c r="A40" s="169"/>
      <c r="B40" s="10">
        <f t="shared" si="18"/>
        <v>32</v>
      </c>
      <c r="C40" s="15" t="s">
        <v>97</v>
      </c>
      <c r="D40" s="15" t="s">
        <v>98</v>
      </c>
      <c r="E40" s="16" t="s">
        <v>99</v>
      </c>
      <c r="F40" s="14">
        <v>289</v>
      </c>
      <c r="G40" s="14">
        <v>61</v>
      </c>
      <c r="H40" s="14">
        <v>191</v>
      </c>
      <c r="I40" s="14">
        <f t="shared" si="12"/>
        <v>180.33333333333334</v>
      </c>
      <c r="J40" s="14">
        <v>100</v>
      </c>
      <c r="K40" s="14">
        <v>209</v>
      </c>
      <c r="L40" s="14">
        <f t="shared" si="0"/>
        <v>309</v>
      </c>
      <c r="M40" s="14">
        <f>(I40*2)-L40</f>
        <v>51.666666666666686</v>
      </c>
      <c r="N40" s="14">
        <f t="shared" si="13"/>
        <v>50</v>
      </c>
      <c r="O40" s="14">
        <f t="shared" si="14"/>
        <v>25</v>
      </c>
      <c r="P40" s="14">
        <v>50</v>
      </c>
      <c r="Q40" s="14"/>
      <c r="R40" s="14"/>
      <c r="S40" s="14"/>
      <c r="T40" s="14">
        <f t="shared" si="2"/>
        <v>0</v>
      </c>
      <c r="U40" s="14">
        <f t="shared" si="15"/>
        <v>1</v>
      </c>
      <c r="V40" s="14" t="str">
        <f t="shared" si="16"/>
        <v>Carton</v>
      </c>
      <c r="W40" s="14">
        <f t="shared" si="17"/>
        <v>50</v>
      </c>
      <c r="X40" s="7">
        <f t="shared" si="3"/>
        <v>2.1311475409836067</v>
      </c>
      <c r="Y40" s="14">
        <v>50</v>
      </c>
      <c r="Z40" s="8"/>
      <c r="AA40" s="8"/>
      <c r="AB40" s="9">
        <v>194.21</v>
      </c>
      <c r="AC40" s="9"/>
      <c r="AD40" s="9"/>
      <c r="AE40" s="9">
        <v>0</v>
      </c>
      <c r="AF40" s="9">
        <v>174.79</v>
      </c>
      <c r="AG40" s="57">
        <f t="shared" si="4"/>
        <v>50</v>
      </c>
      <c r="AH40" s="57">
        <f t="shared" si="5"/>
        <v>1.0333333333333337</v>
      </c>
      <c r="AI40" s="63">
        <f t="shared" si="6"/>
        <v>1.7134935304990757</v>
      </c>
      <c r="AJ40" s="8"/>
      <c r="AK40" s="64">
        <f t="shared" si="7"/>
        <v>50</v>
      </c>
      <c r="AL40" s="65">
        <f t="shared" si="19"/>
        <v>0.6181229773462783</v>
      </c>
      <c r="AM40" s="66">
        <f t="shared" si="9"/>
        <v>6.3666666666666663</v>
      </c>
      <c r="AN40" s="66">
        <f t="shared" si="10"/>
        <v>48.534031413612567</v>
      </c>
      <c r="AO40" s="67" t="str">
        <f t="shared" si="11"/>
        <v>High Inventory</v>
      </c>
      <c r="AP40" s="56"/>
      <c r="AQ40" s="56"/>
      <c r="AR40" s="56"/>
      <c r="AS40" s="56"/>
      <c r="AT40" s="56"/>
      <c r="AU40" s="56"/>
      <c r="AV40" s="56"/>
      <c r="AW40" s="56"/>
      <c r="AX40" s="56"/>
    </row>
    <row r="41" spans="1:50" ht="35.25" customHeight="1" x14ac:dyDescent="0.25">
      <c r="A41" s="169"/>
      <c r="B41" s="10">
        <f t="shared" si="18"/>
        <v>33</v>
      </c>
      <c r="C41" s="15" t="s">
        <v>100</v>
      </c>
      <c r="D41" s="15" t="s">
        <v>101</v>
      </c>
      <c r="E41" s="16" t="s">
        <v>102</v>
      </c>
      <c r="F41" s="14">
        <v>55</v>
      </c>
      <c r="G41" s="14">
        <v>63</v>
      </c>
      <c r="H41" s="14">
        <v>75</v>
      </c>
      <c r="I41" s="14">
        <f t="shared" si="12"/>
        <v>64.333333333333329</v>
      </c>
      <c r="J41" s="14">
        <v>0</v>
      </c>
      <c r="K41" s="14">
        <v>76</v>
      </c>
      <c r="L41" s="14">
        <f t="shared" si="0"/>
        <v>76</v>
      </c>
      <c r="M41" s="14">
        <f t="shared" si="20"/>
        <v>84.833333333333314</v>
      </c>
      <c r="N41" s="14">
        <f t="shared" si="13"/>
        <v>100</v>
      </c>
      <c r="O41" s="14">
        <f t="shared" si="14"/>
        <v>50</v>
      </c>
      <c r="P41" s="14">
        <v>100</v>
      </c>
      <c r="Q41" s="14"/>
      <c r="R41" s="14"/>
      <c r="S41" s="14"/>
      <c r="T41" s="14">
        <f t="shared" ref="T41:T72" si="21">N41-(SUM(P41:S41))</f>
        <v>0</v>
      </c>
      <c r="U41" s="14">
        <f t="shared" si="15"/>
        <v>2</v>
      </c>
      <c r="V41" s="14" t="str">
        <f t="shared" si="16"/>
        <v>Carton</v>
      </c>
      <c r="W41" s="14">
        <f t="shared" si="17"/>
        <v>100</v>
      </c>
      <c r="X41" s="7">
        <f t="shared" si="3"/>
        <v>0.19047619047619047</v>
      </c>
      <c r="Y41" s="14">
        <v>50</v>
      </c>
      <c r="Z41" s="8"/>
      <c r="AA41" s="8"/>
      <c r="AB41" s="9">
        <v>243.64</v>
      </c>
      <c r="AC41" s="9"/>
      <c r="AD41" s="9"/>
      <c r="AE41" s="9">
        <v>0</v>
      </c>
      <c r="AF41" s="9">
        <v>219.27</v>
      </c>
      <c r="AG41" s="57">
        <f t="shared" si="4"/>
        <v>100</v>
      </c>
      <c r="AH41" s="57">
        <f t="shared" si="5"/>
        <v>1.6966666666666663</v>
      </c>
      <c r="AI41" s="63">
        <f t="shared" si="6"/>
        <v>1.1813471502590673</v>
      </c>
      <c r="AJ41" s="8"/>
      <c r="AK41" s="64">
        <f t="shared" si="7"/>
        <v>50</v>
      </c>
      <c r="AL41" s="65">
        <f t="shared" si="19"/>
        <v>0.98684210526315785</v>
      </c>
      <c r="AM41" s="66">
        <f t="shared" si="9"/>
        <v>2.5</v>
      </c>
      <c r="AN41" s="66">
        <f t="shared" si="10"/>
        <v>30.4</v>
      </c>
      <c r="AO41" s="67" t="str">
        <f t="shared" si="11"/>
        <v>Normal Dispatch</v>
      </c>
      <c r="AP41" s="56"/>
      <c r="AQ41" s="56"/>
      <c r="AR41" s="56"/>
      <c r="AS41" s="56"/>
      <c r="AT41" s="56"/>
      <c r="AU41" s="56"/>
      <c r="AV41" s="56"/>
      <c r="AW41" s="56"/>
      <c r="AX41" s="56"/>
    </row>
    <row r="42" spans="1:50" ht="35.25" customHeight="1" thickBot="1" x14ac:dyDescent="0.3">
      <c r="A42" s="174"/>
      <c r="B42" s="17">
        <f t="shared" si="18"/>
        <v>34</v>
      </c>
      <c r="C42" s="18" t="s">
        <v>103</v>
      </c>
      <c r="D42" s="18" t="s">
        <v>104</v>
      </c>
      <c r="E42" s="19" t="s">
        <v>105</v>
      </c>
      <c r="F42" s="20">
        <v>11</v>
      </c>
      <c r="G42" s="20">
        <v>22</v>
      </c>
      <c r="H42" s="20">
        <v>33</v>
      </c>
      <c r="I42" s="20">
        <f t="shared" si="12"/>
        <v>22</v>
      </c>
      <c r="J42" s="20">
        <v>0</v>
      </c>
      <c r="K42" s="20">
        <v>45</v>
      </c>
      <c r="L42" s="20">
        <f t="shared" si="0"/>
        <v>45</v>
      </c>
      <c r="M42" s="20">
        <f t="shared" si="20"/>
        <v>10</v>
      </c>
      <c r="N42" s="20">
        <f t="shared" si="13"/>
        <v>50</v>
      </c>
      <c r="O42" s="20">
        <f t="shared" si="14"/>
        <v>25</v>
      </c>
      <c r="P42" s="20">
        <v>50</v>
      </c>
      <c r="Q42" s="20"/>
      <c r="R42" s="20"/>
      <c r="S42" s="20"/>
      <c r="T42" s="20">
        <f t="shared" si="21"/>
        <v>0</v>
      </c>
      <c r="U42" s="20">
        <f t="shared" si="15"/>
        <v>1</v>
      </c>
      <c r="V42" s="20" t="str">
        <f t="shared" si="16"/>
        <v>Carton</v>
      </c>
      <c r="W42" s="20">
        <f t="shared" si="17"/>
        <v>50</v>
      </c>
      <c r="X42" s="7">
        <f t="shared" si="3"/>
        <v>0.5</v>
      </c>
      <c r="Y42" s="14">
        <v>50</v>
      </c>
      <c r="Z42" s="8"/>
      <c r="AA42" s="8"/>
      <c r="AB42" s="9">
        <v>346.8</v>
      </c>
      <c r="AC42" s="9"/>
      <c r="AD42" s="9"/>
      <c r="AE42" s="9">
        <v>0</v>
      </c>
      <c r="AF42" s="9">
        <v>312.13</v>
      </c>
      <c r="AG42" s="57">
        <f t="shared" si="4"/>
        <v>0</v>
      </c>
      <c r="AH42" s="57">
        <f t="shared" si="5"/>
        <v>0.2</v>
      </c>
      <c r="AI42" s="63">
        <f t="shared" si="6"/>
        <v>2.0454545454545454</v>
      </c>
      <c r="AJ42" s="8"/>
      <c r="AK42" s="64">
        <f t="shared" si="7"/>
        <v>50</v>
      </c>
      <c r="AL42" s="65">
        <f t="shared" si="19"/>
        <v>0.73333333333333328</v>
      </c>
      <c r="AM42" s="66">
        <f t="shared" si="9"/>
        <v>1.1000000000000001</v>
      </c>
      <c r="AN42" s="66">
        <f t="shared" si="10"/>
        <v>40.909090909090907</v>
      </c>
      <c r="AO42" s="67" t="str">
        <f t="shared" si="11"/>
        <v>Normal Dispatch</v>
      </c>
      <c r="AP42" s="56"/>
      <c r="AQ42" s="56"/>
      <c r="AR42" s="56"/>
      <c r="AS42" s="56"/>
      <c r="AT42" s="56"/>
      <c r="AU42" s="56"/>
      <c r="AV42" s="56"/>
      <c r="AW42" s="56"/>
      <c r="AX42" s="56"/>
    </row>
    <row r="43" spans="1:50" ht="35.25" customHeight="1" x14ac:dyDescent="0.25">
      <c r="A43" s="168" t="s">
        <v>484</v>
      </c>
      <c r="B43" s="2">
        <f t="shared" si="18"/>
        <v>35</v>
      </c>
      <c r="C43" s="3" t="s">
        <v>106</v>
      </c>
      <c r="D43" s="3" t="s">
        <v>107</v>
      </c>
      <c r="E43" s="4">
        <v>3672210</v>
      </c>
      <c r="F43" s="5">
        <v>5054</v>
      </c>
      <c r="G43" s="5">
        <v>4197</v>
      </c>
      <c r="H43" s="5">
        <v>4889</v>
      </c>
      <c r="I43" s="6">
        <f t="shared" si="12"/>
        <v>4713.333333333333</v>
      </c>
      <c r="J43" s="6">
        <v>600</v>
      </c>
      <c r="K43" s="6">
        <v>2952</v>
      </c>
      <c r="L43" s="6">
        <f t="shared" si="0"/>
        <v>3552</v>
      </c>
      <c r="M43" s="6">
        <f>(I43*2)-L43</f>
        <v>5874.6666666666661</v>
      </c>
      <c r="N43" s="61">
        <f t="shared" si="13"/>
        <v>5850</v>
      </c>
      <c r="O43" s="61">
        <f t="shared" si="14"/>
        <v>2925</v>
      </c>
      <c r="P43" s="61">
        <v>1500</v>
      </c>
      <c r="Q43" s="61"/>
      <c r="R43" s="61"/>
      <c r="S43" s="61"/>
      <c r="T43" s="61">
        <f t="shared" si="21"/>
        <v>4350</v>
      </c>
      <c r="U43" s="61">
        <f t="shared" si="15"/>
        <v>30</v>
      </c>
      <c r="V43" s="61" t="str">
        <f t="shared" si="16"/>
        <v>Carton</v>
      </c>
      <c r="W43" s="62">
        <f t="shared" si="17"/>
        <v>5850</v>
      </c>
      <c r="X43" s="7">
        <f t="shared" si="3"/>
        <v>0.16487967595901834</v>
      </c>
      <c r="Y43" s="14">
        <v>50</v>
      </c>
      <c r="Z43" s="8"/>
      <c r="AA43" s="8"/>
      <c r="AB43" s="9">
        <v>125.72</v>
      </c>
      <c r="AC43" s="9"/>
      <c r="AD43" s="9"/>
      <c r="AE43" s="9">
        <v>0</v>
      </c>
      <c r="AF43" s="9">
        <v>106.86</v>
      </c>
      <c r="AG43" s="57">
        <f t="shared" si="4"/>
        <v>5850</v>
      </c>
      <c r="AH43" s="57">
        <f t="shared" si="5"/>
        <v>117.49333333333333</v>
      </c>
      <c r="AI43" s="63">
        <f t="shared" si="6"/>
        <v>0.75360678925035363</v>
      </c>
      <c r="AJ43" s="8"/>
      <c r="AK43" s="64">
        <f t="shared" si="7"/>
        <v>50</v>
      </c>
      <c r="AL43" s="65">
        <f t="shared" si="19"/>
        <v>1.3764076576576576</v>
      </c>
      <c r="AM43" s="66">
        <f t="shared" si="9"/>
        <v>162.96666666666667</v>
      </c>
      <c r="AN43" s="66">
        <f t="shared" si="10"/>
        <v>21.795868275721006</v>
      </c>
      <c r="AO43" s="67" t="str">
        <f t="shared" si="11"/>
        <v>Normal Dispatch</v>
      </c>
      <c r="AP43" s="56"/>
      <c r="AQ43" s="56"/>
      <c r="AR43" s="56"/>
      <c r="AS43" s="56"/>
      <c r="AT43" s="56"/>
      <c r="AU43" s="56"/>
      <c r="AV43" s="56"/>
      <c r="AW43" s="56"/>
      <c r="AX43" s="56"/>
    </row>
    <row r="44" spans="1:50" ht="35.25" customHeight="1" x14ac:dyDescent="0.25">
      <c r="A44" s="169"/>
      <c r="B44" s="10">
        <f t="shared" si="18"/>
        <v>36</v>
      </c>
      <c r="C44" s="11" t="s">
        <v>108</v>
      </c>
      <c r="D44" s="11" t="s">
        <v>109</v>
      </c>
      <c r="E44" s="12">
        <v>3672215</v>
      </c>
      <c r="F44" s="13">
        <v>970</v>
      </c>
      <c r="G44" s="13">
        <v>724</v>
      </c>
      <c r="H44" s="13">
        <v>965</v>
      </c>
      <c r="I44" s="14">
        <f t="shared" si="12"/>
        <v>886.33333333333337</v>
      </c>
      <c r="J44" s="14">
        <v>0</v>
      </c>
      <c r="K44" s="14">
        <v>737</v>
      </c>
      <c r="L44" s="14">
        <f t="shared" si="0"/>
        <v>737</v>
      </c>
      <c r="M44" s="14">
        <f>(I44*2)-L44</f>
        <v>1035.6666666666667</v>
      </c>
      <c r="N44" s="23">
        <f t="shared" si="13"/>
        <v>1050</v>
      </c>
      <c r="O44" s="23">
        <f t="shared" si="14"/>
        <v>525</v>
      </c>
      <c r="P44" s="23">
        <v>500</v>
      </c>
      <c r="Q44" s="23"/>
      <c r="R44" s="23"/>
      <c r="S44" s="23"/>
      <c r="T44" s="23">
        <f t="shared" si="21"/>
        <v>550</v>
      </c>
      <c r="U44" s="23">
        <f t="shared" si="15"/>
        <v>10</v>
      </c>
      <c r="V44" s="23" t="str">
        <f t="shared" si="16"/>
        <v>Carton</v>
      </c>
      <c r="W44" s="14">
        <f t="shared" si="17"/>
        <v>1050</v>
      </c>
      <c r="X44" s="7">
        <f t="shared" si="3"/>
        <v>0.33287292817679559</v>
      </c>
      <c r="Y44" s="14">
        <v>50</v>
      </c>
      <c r="Z44" s="8"/>
      <c r="AA44" s="8"/>
      <c r="AB44" s="9">
        <v>130.05000000000001</v>
      </c>
      <c r="AC44" s="9"/>
      <c r="AD44" s="9"/>
      <c r="AE44" s="9">
        <v>0</v>
      </c>
      <c r="AF44" s="9">
        <v>110.54</v>
      </c>
      <c r="AG44" s="57">
        <f t="shared" si="4"/>
        <v>1050</v>
      </c>
      <c r="AH44" s="57">
        <f t="shared" si="5"/>
        <v>20.713333333333335</v>
      </c>
      <c r="AI44" s="63">
        <f t="shared" si="6"/>
        <v>0.83151560737119212</v>
      </c>
      <c r="AJ44" s="8"/>
      <c r="AK44" s="64">
        <f t="shared" si="7"/>
        <v>50</v>
      </c>
      <c r="AL44" s="65">
        <f t="shared" si="19"/>
        <v>1.3093622795115332</v>
      </c>
      <c r="AM44" s="66">
        <f t="shared" si="9"/>
        <v>32.166666666666664</v>
      </c>
      <c r="AN44" s="66">
        <f t="shared" si="10"/>
        <v>22.911917098445599</v>
      </c>
      <c r="AO44" s="67" t="str">
        <f t="shared" si="11"/>
        <v>Normal Dispatch</v>
      </c>
      <c r="AP44" s="56"/>
      <c r="AQ44" s="56"/>
      <c r="AR44" s="56"/>
      <c r="AS44" s="56"/>
      <c r="AT44" s="56"/>
      <c r="AU44" s="56"/>
      <c r="AV44" s="56"/>
      <c r="AW44" s="56"/>
      <c r="AX44" s="56"/>
    </row>
    <row r="45" spans="1:50" ht="35.25" customHeight="1" x14ac:dyDescent="0.25">
      <c r="A45" s="169"/>
      <c r="B45" s="10">
        <f t="shared" si="18"/>
        <v>37</v>
      </c>
      <c r="C45" s="11" t="s">
        <v>110</v>
      </c>
      <c r="D45" s="11" t="s">
        <v>111</v>
      </c>
      <c r="E45" s="12" t="s">
        <v>112</v>
      </c>
      <c r="F45" s="13">
        <v>30</v>
      </c>
      <c r="G45" s="13">
        <v>52</v>
      </c>
      <c r="H45" s="13">
        <v>29</v>
      </c>
      <c r="I45" s="14">
        <f t="shared" si="12"/>
        <v>37</v>
      </c>
      <c r="J45" s="14">
        <v>0</v>
      </c>
      <c r="K45" s="14">
        <v>21</v>
      </c>
      <c r="L45" s="14">
        <f t="shared" si="0"/>
        <v>21</v>
      </c>
      <c r="M45" s="14">
        <f t="shared" si="20"/>
        <v>71.5</v>
      </c>
      <c r="N45" s="23">
        <f t="shared" si="13"/>
        <v>50</v>
      </c>
      <c r="O45" s="23">
        <f t="shared" si="14"/>
        <v>25</v>
      </c>
      <c r="P45" s="23">
        <v>50</v>
      </c>
      <c r="Q45" s="23"/>
      <c r="R45" s="23"/>
      <c r="S45" s="23"/>
      <c r="T45" s="23">
        <f t="shared" si="21"/>
        <v>0</v>
      </c>
      <c r="U45" s="23">
        <f t="shared" si="15"/>
        <v>1</v>
      </c>
      <c r="V45" s="23" t="str">
        <f t="shared" si="16"/>
        <v>Carton</v>
      </c>
      <c r="W45" s="14">
        <f t="shared" si="17"/>
        <v>50</v>
      </c>
      <c r="X45" s="7">
        <f t="shared" si="3"/>
        <v>-0.44230769230769229</v>
      </c>
      <c r="Y45" s="14">
        <v>50</v>
      </c>
      <c r="Z45" s="8"/>
      <c r="AA45" s="8"/>
      <c r="AB45" s="9">
        <v>108.8</v>
      </c>
      <c r="AC45" s="9"/>
      <c r="AD45" s="9"/>
      <c r="AE45" s="9">
        <v>0</v>
      </c>
      <c r="AF45" s="9">
        <v>92.48</v>
      </c>
      <c r="AG45" s="57">
        <f t="shared" si="4"/>
        <v>50</v>
      </c>
      <c r="AH45" s="57">
        <f t="shared" si="5"/>
        <v>1.43</v>
      </c>
      <c r="AI45" s="63">
        <f t="shared" si="6"/>
        <v>0.56756756756756754</v>
      </c>
      <c r="AJ45" s="8"/>
      <c r="AK45" s="64">
        <f t="shared" si="7"/>
        <v>50</v>
      </c>
      <c r="AL45" s="65">
        <f t="shared" si="19"/>
        <v>1.3809523809523809</v>
      </c>
      <c r="AM45" s="66">
        <f t="shared" si="9"/>
        <v>0.96666666666666667</v>
      </c>
      <c r="AN45" s="66">
        <f t="shared" si="10"/>
        <v>21.724137931034484</v>
      </c>
      <c r="AO45" s="67" t="str">
        <f t="shared" si="11"/>
        <v>Normal Dispatch</v>
      </c>
      <c r="AP45" s="56"/>
      <c r="AQ45" s="56"/>
      <c r="AR45" s="56"/>
      <c r="AS45" s="56"/>
      <c r="AT45" s="56"/>
      <c r="AU45" s="56"/>
      <c r="AV45" s="56"/>
      <c r="AW45" s="56"/>
      <c r="AX45" s="56"/>
    </row>
    <row r="46" spans="1:50" ht="35.25" customHeight="1" x14ac:dyDescent="0.25">
      <c r="A46" s="169"/>
      <c r="B46" s="10">
        <f t="shared" si="18"/>
        <v>38</v>
      </c>
      <c r="C46" s="11" t="s">
        <v>113</v>
      </c>
      <c r="D46" s="11" t="s">
        <v>114</v>
      </c>
      <c r="E46" s="12" t="s">
        <v>115</v>
      </c>
      <c r="F46" s="13">
        <v>34</v>
      </c>
      <c r="G46" s="13">
        <v>65</v>
      </c>
      <c r="H46" s="13">
        <v>44</v>
      </c>
      <c r="I46" s="14">
        <f t="shared" si="12"/>
        <v>47.666666666666664</v>
      </c>
      <c r="J46" s="14">
        <v>0</v>
      </c>
      <c r="K46" s="14">
        <v>64</v>
      </c>
      <c r="L46" s="14">
        <f t="shared" si="0"/>
        <v>64</v>
      </c>
      <c r="M46" s="14">
        <f t="shared" si="20"/>
        <v>55.166666666666657</v>
      </c>
      <c r="N46" s="23">
        <f t="shared" si="13"/>
        <v>50</v>
      </c>
      <c r="O46" s="23">
        <f t="shared" si="14"/>
        <v>25</v>
      </c>
      <c r="P46" s="23">
        <v>50</v>
      </c>
      <c r="Q46" s="23"/>
      <c r="R46" s="23"/>
      <c r="S46" s="23"/>
      <c r="T46" s="23">
        <f t="shared" si="21"/>
        <v>0</v>
      </c>
      <c r="U46" s="23">
        <f t="shared" si="15"/>
        <v>1</v>
      </c>
      <c r="V46" s="23" t="str">
        <f t="shared" si="16"/>
        <v>Carton</v>
      </c>
      <c r="W46" s="14">
        <f t="shared" si="17"/>
        <v>50</v>
      </c>
      <c r="X46" s="7">
        <f t="shared" si="3"/>
        <v>-0.32307692307692309</v>
      </c>
      <c r="Y46" s="14">
        <v>50</v>
      </c>
      <c r="Z46" s="8"/>
      <c r="AA46" s="8"/>
      <c r="AB46" s="9">
        <v>181.9</v>
      </c>
      <c r="AC46" s="9"/>
      <c r="AD46" s="9"/>
      <c r="AE46" s="9">
        <v>0</v>
      </c>
      <c r="AF46" s="9">
        <v>154.62</v>
      </c>
      <c r="AG46" s="57">
        <f t="shared" si="4"/>
        <v>50</v>
      </c>
      <c r="AH46" s="57">
        <f t="shared" si="5"/>
        <v>1.1033333333333331</v>
      </c>
      <c r="AI46" s="63">
        <f t="shared" si="6"/>
        <v>1.3426573426573427</v>
      </c>
      <c r="AJ46" s="8"/>
      <c r="AK46" s="64">
        <f t="shared" si="7"/>
        <v>50</v>
      </c>
      <c r="AL46" s="65">
        <f t="shared" si="19"/>
        <v>0.6875</v>
      </c>
      <c r="AM46" s="66">
        <f t="shared" si="9"/>
        <v>1.4666666666666666</v>
      </c>
      <c r="AN46" s="66">
        <f t="shared" si="10"/>
        <v>43.63636363636364</v>
      </c>
      <c r="AO46" s="67" t="str">
        <f t="shared" si="11"/>
        <v>Normal Dispatch</v>
      </c>
      <c r="AP46" s="56"/>
      <c r="AQ46" s="56"/>
      <c r="AR46" s="56"/>
      <c r="AS46" s="56"/>
      <c r="AT46" s="56"/>
      <c r="AU46" s="56"/>
      <c r="AV46" s="56"/>
      <c r="AW46" s="56"/>
      <c r="AX46" s="56"/>
    </row>
    <row r="47" spans="1:50" ht="35.25" customHeight="1" x14ac:dyDescent="0.25">
      <c r="A47" s="169"/>
      <c r="B47" s="10">
        <f t="shared" si="18"/>
        <v>39</v>
      </c>
      <c r="C47" s="11" t="s">
        <v>116</v>
      </c>
      <c r="D47" s="11" t="s">
        <v>117</v>
      </c>
      <c r="E47" s="12" t="s">
        <v>118</v>
      </c>
      <c r="F47" s="13">
        <v>13</v>
      </c>
      <c r="G47" s="13">
        <v>17</v>
      </c>
      <c r="H47" s="13">
        <v>19</v>
      </c>
      <c r="I47" s="14">
        <f t="shared" si="12"/>
        <v>16.333333333333332</v>
      </c>
      <c r="J47" s="14">
        <v>0</v>
      </c>
      <c r="K47" s="14">
        <v>5</v>
      </c>
      <c r="L47" s="14">
        <f t="shared" si="0"/>
        <v>5</v>
      </c>
      <c r="M47" s="14">
        <f t="shared" si="20"/>
        <v>35.833333333333329</v>
      </c>
      <c r="N47" s="23">
        <f t="shared" si="13"/>
        <v>24</v>
      </c>
      <c r="O47" s="23">
        <f t="shared" si="14"/>
        <v>12</v>
      </c>
      <c r="P47" s="23">
        <v>0</v>
      </c>
      <c r="Q47" s="23"/>
      <c r="R47" s="23"/>
      <c r="S47" s="23">
        <v>24</v>
      </c>
      <c r="T47" s="23">
        <f t="shared" si="21"/>
        <v>0</v>
      </c>
      <c r="U47" s="23">
        <f t="shared" si="15"/>
        <v>0</v>
      </c>
      <c r="V47" s="23" t="str">
        <f t="shared" si="16"/>
        <v>Carton</v>
      </c>
      <c r="W47" s="14">
        <f t="shared" si="17"/>
        <v>24</v>
      </c>
      <c r="X47" s="7">
        <f t="shared" si="3"/>
        <v>0.11764705882352941</v>
      </c>
      <c r="Y47" s="14">
        <v>24</v>
      </c>
      <c r="Z47" s="8"/>
      <c r="AA47" s="8"/>
      <c r="AB47" s="9">
        <v>263.5</v>
      </c>
      <c r="AC47" s="9"/>
      <c r="AD47" s="9"/>
      <c r="AE47" s="9">
        <v>0</v>
      </c>
      <c r="AF47" s="9">
        <v>223.98</v>
      </c>
      <c r="AG47" s="57">
        <f t="shared" si="4"/>
        <v>24</v>
      </c>
      <c r="AH47" s="57">
        <f t="shared" si="5"/>
        <v>1.4930555555555554</v>
      </c>
      <c r="AI47" s="63">
        <f t="shared" si="6"/>
        <v>0.30612244897959184</v>
      </c>
      <c r="AJ47" s="8"/>
      <c r="AK47" s="64">
        <f t="shared" si="7"/>
        <v>24</v>
      </c>
      <c r="AL47" s="65">
        <f t="shared" si="19"/>
        <v>3.8</v>
      </c>
      <c r="AM47" s="66">
        <f t="shared" si="9"/>
        <v>0.6333333333333333</v>
      </c>
      <c r="AN47" s="66">
        <f t="shared" si="10"/>
        <v>7.8947368421052637</v>
      </c>
      <c r="AO47" s="67" t="str">
        <f t="shared" si="11"/>
        <v>Overnight Dispatch</v>
      </c>
      <c r="AP47" s="56"/>
      <c r="AQ47" s="56"/>
      <c r="AR47" s="56"/>
      <c r="AS47" s="56"/>
      <c r="AT47" s="56"/>
      <c r="AU47" s="56"/>
      <c r="AV47" s="56"/>
      <c r="AW47" s="56"/>
      <c r="AX47" s="56"/>
    </row>
    <row r="48" spans="1:50" ht="35.25" customHeight="1" x14ac:dyDescent="0.25">
      <c r="A48" s="169"/>
      <c r="B48" s="10">
        <f t="shared" si="18"/>
        <v>40</v>
      </c>
      <c r="C48" s="11" t="s">
        <v>119</v>
      </c>
      <c r="D48" s="11" t="s">
        <v>120</v>
      </c>
      <c r="E48" s="12" t="s">
        <v>121</v>
      </c>
      <c r="F48" s="13">
        <v>106</v>
      </c>
      <c r="G48" s="13">
        <v>106</v>
      </c>
      <c r="H48" s="13">
        <v>50</v>
      </c>
      <c r="I48" s="14">
        <f t="shared" si="12"/>
        <v>87.333333333333329</v>
      </c>
      <c r="J48" s="14">
        <v>0</v>
      </c>
      <c r="K48" s="14">
        <v>154</v>
      </c>
      <c r="L48" s="14">
        <f t="shared" si="0"/>
        <v>154</v>
      </c>
      <c r="M48" s="14">
        <f t="shared" ref="M48:M56" si="22">(I48*2)-L48</f>
        <v>20.666666666666657</v>
      </c>
      <c r="N48" s="23">
        <f t="shared" si="13"/>
        <v>50</v>
      </c>
      <c r="O48" s="23">
        <f t="shared" si="14"/>
        <v>25</v>
      </c>
      <c r="P48" s="23">
        <v>50</v>
      </c>
      <c r="Q48" s="23"/>
      <c r="R48" s="23"/>
      <c r="S48" s="23"/>
      <c r="T48" s="23">
        <f t="shared" si="21"/>
        <v>0</v>
      </c>
      <c r="U48" s="23">
        <f t="shared" si="15"/>
        <v>1</v>
      </c>
      <c r="V48" s="23" t="str">
        <f t="shared" si="16"/>
        <v>Carton</v>
      </c>
      <c r="W48" s="14">
        <f t="shared" si="17"/>
        <v>50</v>
      </c>
      <c r="X48" s="7">
        <f t="shared" si="3"/>
        <v>-0.52830188679245282</v>
      </c>
      <c r="Y48" s="14">
        <v>50</v>
      </c>
      <c r="Z48" s="8"/>
      <c r="AA48" s="8"/>
      <c r="AB48" s="9">
        <v>212.5</v>
      </c>
      <c r="AC48" s="9"/>
      <c r="AD48" s="9"/>
      <c r="AE48" s="9">
        <v>0</v>
      </c>
      <c r="AF48" s="9">
        <v>180.63</v>
      </c>
      <c r="AG48" s="57">
        <f t="shared" si="4"/>
        <v>0</v>
      </c>
      <c r="AH48" s="57">
        <f t="shared" si="5"/>
        <v>0.41333333333333316</v>
      </c>
      <c r="AI48" s="63">
        <f t="shared" si="6"/>
        <v>1.7633587786259544</v>
      </c>
      <c r="AJ48" s="8"/>
      <c r="AK48" s="64">
        <f t="shared" si="7"/>
        <v>50</v>
      </c>
      <c r="AL48" s="65">
        <f t="shared" si="19"/>
        <v>0.32467532467532467</v>
      </c>
      <c r="AM48" s="66">
        <f t="shared" si="9"/>
        <v>1.6666666666666667</v>
      </c>
      <c r="AN48" s="66">
        <f t="shared" si="10"/>
        <v>92.399999999999991</v>
      </c>
      <c r="AO48" s="67" t="str">
        <f t="shared" si="11"/>
        <v>High Inventory</v>
      </c>
      <c r="AP48" s="56"/>
      <c r="AQ48" s="56"/>
      <c r="AR48" s="56"/>
      <c r="AS48" s="56"/>
      <c r="AT48" s="56"/>
      <c r="AU48" s="56"/>
      <c r="AV48" s="56"/>
      <c r="AW48" s="56"/>
      <c r="AX48" s="56"/>
    </row>
    <row r="49" spans="1:50" ht="35.25" customHeight="1" x14ac:dyDescent="0.25">
      <c r="A49" s="169"/>
      <c r="B49" s="10">
        <f t="shared" si="18"/>
        <v>41</v>
      </c>
      <c r="C49" s="11" t="s">
        <v>122</v>
      </c>
      <c r="D49" s="11" t="s">
        <v>123</v>
      </c>
      <c r="E49" s="12" t="s">
        <v>124</v>
      </c>
      <c r="F49" s="13">
        <v>43</v>
      </c>
      <c r="G49" s="13">
        <v>38</v>
      </c>
      <c r="H49" s="13">
        <v>16</v>
      </c>
      <c r="I49" s="14">
        <f t="shared" si="12"/>
        <v>32.333333333333336</v>
      </c>
      <c r="J49" s="14">
        <v>0</v>
      </c>
      <c r="K49" s="14">
        <v>30</v>
      </c>
      <c r="L49" s="14">
        <f t="shared" si="0"/>
        <v>30</v>
      </c>
      <c r="M49" s="14">
        <f t="shared" si="22"/>
        <v>34.666666666666671</v>
      </c>
      <c r="N49" s="23">
        <f t="shared" si="13"/>
        <v>28</v>
      </c>
      <c r="O49" s="23">
        <f t="shared" si="14"/>
        <v>14</v>
      </c>
      <c r="P49" s="23">
        <v>28</v>
      </c>
      <c r="Q49" s="23"/>
      <c r="R49" s="23"/>
      <c r="S49" s="23"/>
      <c r="T49" s="23">
        <f t="shared" si="21"/>
        <v>0</v>
      </c>
      <c r="U49" s="23">
        <f t="shared" si="15"/>
        <v>1</v>
      </c>
      <c r="V49" s="23" t="str">
        <f t="shared" si="16"/>
        <v>Carton</v>
      </c>
      <c r="W49" s="14">
        <f t="shared" si="17"/>
        <v>28</v>
      </c>
      <c r="X49" s="7">
        <f t="shared" si="3"/>
        <v>-0.57894736842105265</v>
      </c>
      <c r="Y49" s="14">
        <v>28</v>
      </c>
      <c r="Z49" s="8"/>
      <c r="AA49" s="8"/>
      <c r="AB49" s="9">
        <v>323</v>
      </c>
      <c r="AC49" s="9"/>
      <c r="AD49" s="9"/>
      <c r="AE49" s="9">
        <v>0</v>
      </c>
      <c r="AF49" s="9">
        <v>274.55</v>
      </c>
      <c r="AG49" s="57">
        <f t="shared" si="4"/>
        <v>28</v>
      </c>
      <c r="AH49" s="57">
        <f t="shared" si="5"/>
        <v>1.2380952380952384</v>
      </c>
      <c r="AI49" s="63">
        <f t="shared" si="6"/>
        <v>0.92783505154639168</v>
      </c>
      <c r="AJ49" s="8"/>
      <c r="AK49" s="64">
        <f t="shared" si="7"/>
        <v>28</v>
      </c>
      <c r="AL49" s="65">
        <f t="shared" si="19"/>
        <v>0.53333333333333333</v>
      </c>
      <c r="AM49" s="66">
        <f t="shared" si="9"/>
        <v>0.53333333333333333</v>
      </c>
      <c r="AN49" s="66">
        <f t="shared" si="10"/>
        <v>56.25</v>
      </c>
      <c r="AO49" s="67" t="str">
        <f t="shared" si="11"/>
        <v>High Inventory</v>
      </c>
      <c r="AP49" s="56"/>
      <c r="AQ49" s="56"/>
      <c r="AR49" s="56"/>
      <c r="AS49" s="56"/>
      <c r="AT49" s="56"/>
      <c r="AU49" s="56"/>
      <c r="AV49" s="56"/>
      <c r="AW49" s="56"/>
      <c r="AX49" s="56"/>
    </row>
    <row r="50" spans="1:50" ht="35.25" customHeight="1" x14ac:dyDescent="0.25">
      <c r="A50" s="169"/>
      <c r="B50" s="10">
        <f t="shared" si="18"/>
        <v>42</v>
      </c>
      <c r="C50" s="11" t="s">
        <v>125</v>
      </c>
      <c r="D50" s="11" t="s">
        <v>126</v>
      </c>
      <c r="E50" s="12" t="s">
        <v>127</v>
      </c>
      <c r="F50" s="13">
        <v>15</v>
      </c>
      <c r="G50" s="13">
        <v>25</v>
      </c>
      <c r="H50" s="13">
        <v>14</v>
      </c>
      <c r="I50" s="14">
        <f t="shared" si="12"/>
        <v>18</v>
      </c>
      <c r="J50" s="14">
        <v>50</v>
      </c>
      <c r="K50" s="14">
        <v>4</v>
      </c>
      <c r="L50" s="14">
        <f t="shared" si="0"/>
        <v>54</v>
      </c>
      <c r="M50" s="14">
        <f t="shared" si="22"/>
        <v>-18</v>
      </c>
      <c r="N50" s="23">
        <f t="shared" si="13"/>
        <v>0</v>
      </c>
      <c r="O50" s="23">
        <f t="shared" si="14"/>
        <v>0</v>
      </c>
      <c r="P50" s="23">
        <v>0</v>
      </c>
      <c r="Q50" s="23"/>
      <c r="R50" s="23"/>
      <c r="S50" s="23"/>
      <c r="T50" s="23">
        <f t="shared" si="21"/>
        <v>0</v>
      </c>
      <c r="U50" s="23">
        <f t="shared" si="15"/>
        <v>0</v>
      </c>
      <c r="V50" s="23" t="str">
        <f t="shared" si="16"/>
        <v>Carton</v>
      </c>
      <c r="W50" s="14">
        <f t="shared" si="17"/>
        <v>0</v>
      </c>
      <c r="X50" s="7">
        <f t="shared" si="3"/>
        <v>-0.44</v>
      </c>
      <c r="Y50" s="14">
        <v>50</v>
      </c>
      <c r="Z50" s="8"/>
      <c r="AA50" s="8"/>
      <c r="AB50" s="9">
        <v>161.5</v>
      </c>
      <c r="AC50" s="9"/>
      <c r="AD50" s="9"/>
      <c r="AE50" s="9">
        <v>0</v>
      </c>
      <c r="AF50" s="9">
        <v>137.28</v>
      </c>
      <c r="AG50" s="57">
        <f t="shared" si="4"/>
        <v>0</v>
      </c>
      <c r="AH50" s="57">
        <f t="shared" si="5"/>
        <v>-0.36</v>
      </c>
      <c r="AI50" s="63">
        <f t="shared" si="6"/>
        <v>3</v>
      </c>
      <c r="AJ50" s="8"/>
      <c r="AK50" s="64">
        <f t="shared" si="7"/>
        <v>0</v>
      </c>
      <c r="AL50" s="65">
        <f t="shared" si="19"/>
        <v>0.25925925925925924</v>
      </c>
      <c r="AM50" s="66">
        <f t="shared" si="9"/>
        <v>0.46666666666666667</v>
      </c>
      <c r="AN50" s="66">
        <f t="shared" si="10"/>
        <v>115.71428571428571</v>
      </c>
      <c r="AO50" s="67" t="str">
        <f t="shared" si="11"/>
        <v>High Inventory</v>
      </c>
      <c r="AP50" s="56"/>
      <c r="AQ50" s="56"/>
      <c r="AR50" s="56"/>
      <c r="AS50" s="56"/>
      <c r="AT50" s="56"/>
      <c r="AU50" s="56"/>
      <c r="AV50" s="56"/>
      <c r="AW50" s="56"/>
      <c r="AX50" s="56"/>
    </row>
    <row r="51" spans="1:50" ht="35.25" customHeight="1" x14ac:dyDescent="0.25">
      <c r="A51" s="169"/>
      <c r="B51" s="10">
        <f t="shared" si="18"/>
        <v>43</v>
      </c>
      <c r="C51" s="11" t="s">
        <v>128</v>
      </c>
      <c r="D51" s="11" t="s">
        <v>129</v>
      </c>
      <c r="E51" s="12" t="s">
        <v>130</v>
      </c>
      <c r="F51" s="13">
        <v>28</v>
      </c>
      <c r="G51" s="13">
        <v>31</v>
      </c>
      <c r="H51" s="13">
        <v>18</v>
      </c>
      <c r="I51" s="14">
        <f t="shared" si="12"/>
        <v>25.666666666666668</v>
      </c>
      <c r="J51" s="14">
        <v>0</v>
      </c>
      <c r="K51" s="14">
        <v>0</v>
      </c>
      <c r="L51" s="14">
        <f t="shared" si="0"/>
        <v>0</v>
      </c>
      <c r="M51" s="14">
        <f t="shared" si="22"/>
        <v>51.333333333333336</v>
      </c>
      <c r="N51" s="23">
        <f t="shared" si="13"/>
        <v>50</v>
      </c>
      <c r="O51" s="23">
        <f t="shared" si="14"/>
        <v>25</v>
      </c>
      <c r="P51" s="23">
        <v>50</v>
      </c>
      <c r="Q51" s="23"/>
      <c r="R51" s="23"/>
      <c r="S51" s="23"/>
      <c r="T51" s="23">
        <f t="shared" si="21"/>
        <v>0</v>
      </c>
      <c r="U51" s="23">
        <f t="shared" si="15"/>
        <v>1</v>
      </c>
      <c r="V51" s="23" t="str">
        <f t="shared" si="16"/>
        <v>Carton</v>
      </c>
      <c r="W51" s="14">
        <f t="shared" si="17"/>
        <v>50</v>
      </c>
      <c r="X51" s="7">
        <f t="shared" si="3"/>
        <v>-0.41935483870967744</v>
      </c>
      <c r="Y51" s="14">
        <v>50</v>
      </c>
      <c r="Z51" s="8"/>
      <c r="AA51" s="8"/>
      <c r="AB51" s="9">
        <v>229.5</v>
      </c>
      <c r="AC51" s="9"/>
      <c r="AD51" s="9"/>
      <c r="AE51" s="9">
        <v>0</v>
      </c>
      <c r="AF51" s="9">
        <v>195.08</v>
      </c>
      <c r="AG51" s="57">
        <f t="shared" si="4"/>
        <v>50</v>
      </c>
      <c r="AH51" s="57">
        <f t="shared" si="5"/>
        <v>1.0266666666666666</v>
      </c>
      <c r="AI51" s="63">
        <f t="shared" si="6"/>
        <v>0</v>
      </c>
      <c r="AJ51" s="8"/>
      <c r="AK51" s="64">
        <f t="shared" si="7"/>
        <v>50</v>
      </c>
      <c r="AL51" s="65" t="e">
        <f t="shared" si="19"/>
        <v>#DIV/0!</v>
      </c>
      <c r="AM51" s="66">
        <f t="shared" si="9"/>
        <v>0.6</v>
      </c>
      <c r="AN51" s="66">
        <f t="shared" si="10"/>
        <v>0</v>
      </c>
      <c r="AO51" s="67" t="str">
        <f t="shared" si="11"/>
        <v>Super Urgent</v>
      </c>
      <c r="AP51" s="56"/>
      <c r="AQ51" s="56"/>
      <c r="AR51" s="56"/>
      <c r="AS51" s="56"/>
      <c r="AT51" s="56"/>
      <c r="AU51" s="56"/>
      <c r="AV51" s="56"/>
      <c r="AW51" s="56"/>
      <c r="AX51" s="56"/>
    </row>
    <row r="52" spans="1:50" ht="35.25" customHeight="1" x14ac:dyDescent="0.25">
      <c r="A52" s="169"/>
      <c r="B52" s="10">
        <f t="shared" si="18"/>
        <v>44</v>
      </c>
      <c r="C52" s="11" t="s">
        <v>131</v>
      </c>
      <c r="D52" s="11" t="s">
        <v>132</v>
      </c>
      <c r="E52" s="12" t="s">
        <v>133</v>
      </c>
      <c r="F52" s="13">
        <v>-3</v>
      </c>
      <c r="G52" s="13">
        <v>92</v>
      </c>
      <c r="H52" s="13">
        <v>52</v>
      </c>
      <c r="I52" s="14">
        <f t="shared" si="12"/>
        <v>47</v>
      </c>
      <c r="J52" s="14">
        <v>50</v>
      </c>
      <c r="K52" s="14">
        <v>1</v>
      </c>
      <c r="L52" s="14">
        <f t="shared" si="0"/>
        <v>51</v>
      </c>
      <c r="M52" s="14">
        <f t="shared" si="22"/>
        <v>43</v>
      </c>
      <c r="N52" s="23">
        <f t="shared" si="13"/>
        <v>50</v>
      </c>
      <c r="O52" s="23">
        <f t="shared" si="14"/>
        <v>25</v>
      </c>
      <c r="P52" s="23">
        <v>50</v>
      </c>
      <c r="Q52" s="23"/>
      <c r="R52" s="23"/>
      <c r="S52" s="23"/>
      <c r="T52" s="23">
        <f t="shared" si="21"/>
        <v>0</v>
      </c>
      <c r="U52" s="23">
        <f t="shared" si="15"/>
        <v>1</v>
      </c>
      <c r="V52" s="23" t="str">
        <f t="shared" si="16"/>
        <v>Carton</v>
      </c>
      <c r="W52" s="14">
        <f t="shared" si="17"/>
        <v>50</v>
      </c>
      <c r="X52" s="7">
        <f t="shared" si="3"/>
        <v>-0.43478260869565216</v>
      </c>
      <c r="Y52" s="14">
        <v>50</v>
      </c>
      <c r="Z52" s="8"/>
      <c r="AA52" s="8"/>
      <c r="AB52" s="9">
        <v>263.5</v>
      </c>
      <c r="AC52" s="9"/>
      <c r="AD52" s="9"/>
      <c r="AE52" s="9">
        <v>0</v>
      </c>
      <c r="AF52" s="9">
        <v>223.98</v>
      </c>
      <c r="AG52" s="57">
        <f t="shared" si="4"/>
        <v>50</v>
      </c>
      <c r="AH52" s="57">
        <f t="shared" si="5"/>
        <v>0.86</v>
      </c>
      <c r="AI52" s="63">
        <f t="shared" si="6"/>
        <v>1.0851063829787233</v>
      </c>
      <c r="AJ52" s="8"/>
      <c r="AK52" s="64">
        <f t="shared" si="7"/>
        <v>50</v>
      </c>
      <c r="AL52" s="65">
        <f t="shared" si="19"/>
        <v>1.0196078431372548</v>
      </c>
      <c r="AM52" s="66">
        <f t="shared" si="9"/>
        <v>1.7333333333333334</v>
      </c>
      <c r="AN52" s="66">
        <f t="shared" si="10"/>
        <v>29.423076923076923</v>
      </c>
      <c r="AO52" s="67" t="str">
        <f t="shared" si="11"/>
        <v>Normal Dispatch</v>
      </c>
      <c r="AP52" s="56"/>
      <c r="AQ52" s="56"/>
      <c r="AR52" s="56"/>
      <c r="AS52" s="56"/>
      <c r="AT52" s="56"/>
      <c r="AU52" s="56"/>
      <c r="AV52" s="56"/>
      <c r="AW52" s="56"/>
      <c r="AX52" s="56"/>
    </row>
    <row r="53" spans="1:50" ht="35.25" customHeight="1" thickBot="1" x14ac:dyDescent="0.3">
      <c r="A53" s="174"/>
      <c r="B53" s="17">
        <f t="shared" si="18"/>
        <v>45</v>
      </c>
      <c r="C53" s="24" t="s">
        <v>134</v>
      </c>
      <c r="D53" s="24" t="s">
        <v>135</v>
      </c>
      <c r="E53" s="25" t="s">
        <v>136</v>
      </c>
      <c r="F53" s="26">
        <v>9</v>
      </c>
      <c r="G53" s="26">
        <v>20</v>
      </c>
      <c r="H53" s="26">
        <v>0</v>
      </c>
      <c r="I53" s="20">
        <f t="shared" si="12"/>
        <v>9.6666666666666661</v>
      </c>
      <c r="J53" s="20">
        <v>50</v>
      </c>
      <c r="K53" s="20">
        <v>0</v>
      </c>
      <c r="L53" s="20">
        <f t="shared" si="0"/>
        <v>50</v>
      </c>
      <c r="M53" s="20">
        <f t="shared" si="22"/>
        <v>-30.666666666666668</v>
      </c>
      <c r="N53" s="27">
        <f t="shared" si="13"/>
        <v>0</v>
      </c>
      <c r="O53" s="27">
        <f t="shared" si="14"/>
        <v>0</v>
      </c>
      <c r="P53" s="27">
        <v>0</v>
      </c>
      <c r="Q53" s="27"/>
      <c r="R53" s="27"/>
      <c r="S53" s="27"/>
      <c r="T53" s="27">
        <f t="shared" si="21"/>
        <v>0</v>
      </c>
      <c r="U53" s="27">
        <f t="shared" si="15"/>
        <v>0</v>
      </c>
      <c r="V53" s="27" t="str">
        <f t="shared" si="16"/>
        <v>Carton</v>
      </c>
      <c r="W53" s="20">
        <f t="shared" si="17"/>
        <v>0</v>
      </c>
      <c r="X53" s="7">
        <f t="shared" si="3"/>
        <v>-1</v>
      </c>
      <c r="Y53" s="14">
        <v>50</v>
      </c>
      <c r="Z53" s="8"/>
      <c r="AA53" s="8"/>
      <c r="AB53" s="9">
        <v>380.8</v>
      </c>
      <c r="AC53" s="9"/>
      <c r="AD53" s="9"/>
      <c r="AE53" s="9">
        <v>0</v>
      </c>
      <c r="AF53" s="9">
        <v>323.68</v>
      </c>
      <c r="AG53" s="57">
        <f t="shared" si="4"/>
        <v>-50</v>
      </c>
      <c r="AH53" s="57">
        <f t="shared" si="5"/>
        <v>-0.6133333333333334</v>
      </c>
      <c r="AI53" s="63">
        <f t="shared" si="6"/>
        <v>5.1724137931034484</v>
      </c>
      <c r="AJ53" s="178"/>
      <c r="AK53" s="64">
        <f t="shared" si="7"/>
        <v>0</v>
      </c>
      <c r="AL53" s="65">
        <f t="shared" si="19"/>
        <v>0</v>
      </c>
      <c r="AM53" s="66">
        <f t="shared" si="9"/>
        <v>0</v>
      </c>
      <c r="AN53" s="66" t="e">
        <f t="shared" si="10"/>
        <v>#DIV/0!</v>
      </c>
      <c r="AO53" s="67" t="e">
        <f t="shared" si="11"/>
        <v>#DIV/0!</v>
      </c>
      <c r="AP53" s="56"/>
      <c r="AQ53" s="56"/>
      <c r="AR53" s="56"/>
      <c r="AS53" s="56"/>
      <c r="AT53" s="56"/>
      <c r="AU53" s="56"/>
      <c r="AV53" s="56"/>
      <c r="AW53" s="56"/>
      <c r="AX53" s="56"/>
    </row>
    <row r="54" spans="1:50" ht="35.25" customHeight="1" x14ac:dyDescent="0.25">
      <c r="A54" s="175" t="s">
        <v>485</v>
      </c>
      <c r="B54" s="2">
        <f t="shared" si="18"/>
        <v>46</v>
      </c>
      <c r="C54" s="3" t="s">
        <v>137</v>
      </c>
      <c r="D54" s="3" t="s">
        <v>138</v>
      </c>
      <c r="E54" s="4" t="s">
        <v>139</v>
      </c>
      <c r="F54" s="5">
        <v>710</v>
      </c>
      <c r="G54" s="5">
        <v>886</v>
      </c>
      <c r="H54" s="5">
        <v>700</v>
      </c>
      <c r="I54" s="6">
        <f t="shared" si="12"/>
        <v>765.33333333333337</v>
      </c>
      <c r="J54" s="6">
        <v>0</v>
      </c>
      <c r="K54" s="6">
        <v>1161</v>
      </c>
      <c r="L54" s="6">
        <f t="shared" si="0"/>
        <v>1161</v>
      </c>
      <c r="M54" s="6">
        <f>(I54*2.5)-L54</f>
        <v>752.33333333333348</v>
      </c>
      <c r="N54" s="6">
        <f t="shared" si="13"/>
        <v>800</v>
      </c>
      <c r="O54" s="6">
        <f t="shared" si="14"/>
        <v>400</v>
      </c>
      <c r="P54" s="6">
        <v>800</v>
      </c>
      <c r="Q54" s="6"/>
      <c r="R54" s="6"/>
      <c r="S54" s="6"/>
      <c r="T54" s="6">
        <f t="shared" si="21"/>
        <v>0</v>
      </c>
      <c r="U54" s="6">
        <f t="shared" si="15"/>
        <v>8</v>
      </c>
      <c r="V54" s="6" t="str">
        <f t="shared" si="16"/>
        <v>Carton</v>
      </c>
      <c r="W54" s="6">
        <f t="shared" si="17"/>
        <v>800</v>
      </c>
      <c r="X54" s="7">
        <f t="shared" si="3"/>
        <v>-0.20993227990970656</v>
      </c>
      <c r="Y54" s="14">
        <v>100</v>
      </c>
      <c r="Z54" s="8"/>
      <c r="AA54" s="8"/>
      <c r="AB54" s="9">
        <v>214.2</v>
      </c>
      <c r="AC54" s="9"/>
      <c r="AD54" s="9"/>
      <c r="AE54" s="9">
        <v>0</v>
      </c>
      <c r="AF54" s="9">
        <v>182.07</v>
      </c>
      <c r="AG54" s="57">
        <f t="shared" si="4"/>
        <v>800</v>
      </c>
      <c r="AH54" s="57">
        <f t="shared" si="5"/>
        <v>7.5233333333333352</v>
      </c>
      <c r="AI54" s="63">
        <f t="shared" si="6"/>
        <v>1.51698606271777</v>
      </c>
      <c r="AJ54" s="8"/>
      <c r="AK54" s="64">
        <f t="shared" si="7"/>
        <v>100</v>
      </c>
      <c r="AL54" s="65">
        <f t="shared" si="19"/>
        <v>0.60292850990525404</v>
      </c>
      <c r="AM54" s="66">
        <f t="shared" si="9"/>
        <v>23.333333333333332</v>
      </c>
      <c r="AN54" s="66">
        <f t="shared" si="10"/>
        <v>49.75714285714286</v>
      </c>
      <c r="AO54" s="67" t="str">
        <f t="shared" si="11"/>
        <v>High Inventory</v>
      </c>
      <c r="AP54" s="56"/>
      <c r="AQ54" s="56"/>
      <c r="AR54" s="56"/>
      <c r="AS54" s="56"/>
      <c r="AT54" s="56"/>
      <c r="AU54" s="56"/>
      <c r="AV54" s="56"/>
      <c r="AW54" s="56"/>
      <c r="AX54" s="56"/>
    </row>
    <row r="55" spans="1:50" ht="35.25" customHeight="1" x14ac:dyDescent="0.25">
      <c r="A55" s="176"/>
      <c r="B55" s="10">
        <f t="shared" si="18"/>
        <v>47</v>
      </c>
      <c r="C55" s="11" t="s">
        <v>140</v>
      </c>
      <c r="D55" s="11" t="s">
        <v>141</v>
      </c>
      <c r="E55" s="12" t="s">
        <v>142</v>
      </c>
      <c r="F55" s="13">
        <v>327</v>
      </c>
      <c r="G55" s="13">
        <v>437</v>
      </c>
      <c r="H55" s="13">
        <v>459</v>
      </c>
      <c r="I55" s="14">
        <f t="shared" si="12"/>
        <v>407.66666666666669</v>
      </c>
      <c r="J55" s="14">
        <v>0</v>
      </c>
      <c r="K55" s="14">
        <v>374</v>
      </c>
      <c r="L55" s="14">
        <f t="shared" si="0"/>
        <v>374</v>
      </c>
      <c r="M55" s="14">
        <f t="shared" si="22"/>
        <v>441.33333333333337</v>
      </c>
      <c r="N55" s="14">
        <f t="shared" si="13"/>
        <v>450</v>
      </c>
      <c r="O55" s="14">
        <f t="shared" si="14"/>
        <v>225</v>
      </c>
      <c r="P55" s="14">
        <v>150</v>
      </c>
      <c r="Q55" s="14"/>
      <c r="R55" s="14"/>
      <c r="S55" s="14"/>
      <c r="T55" s="14">
        <f t="shared" si="21"/>
        <v>300</v>
      </c>
      <c r="U55" s="14">
        <f>P55/Y55</f>
        <v>3</v>
      </c>
      <c r="V55" s="14" t="str">
        <f>IF(U55=INT(U55),"Carton","Loose Pack")</f>
        <v>Carton</v>
      </c>
      <c r="W55" s="14">
        <f t="shared" si="17"/>
        <v>450</v>
      </c>
      <c r="X55" s="7">
        <f t="shared" si="3"/>
        <v>5.0343249427917618E-2</v>
      </c>
      <c r="Y55" s="14">
        <v>50</v>
      </c>
      <c r="Z55" s="8"/>
      <c r="AA55" s="8"/>
      <c r="AB55" s="9">
        <v>309.39999999999998</v>
      </c>
      <c r="AC55" s="9"/>
      <c r="AD55" s="9"/>
      <c r="AE55" s="9">
        <v>0</v>
      </c>
      <c r="AF55" s="9">
        <v>262.99</v>
      </c>
      <c r="AG55" s="57">
        <f t="shared" si="4"/>
        <v>450</v>
      </c>
      <c r="AH55" s="57">
        <f t="shared" si="5"/>
        <v>8.826666666666668</v>
      </c>
      <c r="AI55" s="63">
        <f t="shared" si="6"/>
        <v>0.91741618969746519</v>
      </c>
      <c r="AJ55" s="8"/>
      <c r="AK55" s="64">
        <f t="shared" si="7"/>
        <v>50</v>
      </c>
      <c r="AL55" s="65">
        <f t="shared" si="19"/>
        <v>1.2272727272727273</v>
      </c>
      <c r="AM55" s="66">
        <f t="shared" si="9"/>
        <v>15.3</v>
      </c>
      <c r="AN55" s="66">
        <f t="shared" si="10"/>
        <v>24.444444444444443</v>
      </c>
      <c r="AO55" s="67" t="str">
        <f t="shared" si="11"/>
        <v>Normal Dispatch</v>
      </c>
      <c r="AP55" s="56"/>
      <c r="AQ55" s="56"/>
      <c r="AR55" s="56"/>
      <c r="AS55" s="56"/>
      <c r="AT55" s="56"/>
      <c r="AU55" s="56"/>
      <c r="AV55" s="56"/>
      <c r="AW55" s="56"/>
      <c r="AX55" s="56"/>
    </row>
    <row r="56" spans="1:50" ht="35.25" customHeight="1" x14ac:dyDescent="0.25">
      <c r="A56" s="176"/>
      <c r="B56" s="10">
        <f t="shared" si="18"/>
        <v>48</v>
      </c>
      <c r="C56" s="11" t="s">
        <v>143</v>
      </c>
      <c r="D56" s="11" t="s">
        <v>144</v>
      </c>
      <c r="E56" s="12" t="s">
        <v>145</v>
      </c>
      <c r="F56" s="13">
        <v>485</v>
      </c>
      <c r="G56" s="13">
        <v>450</v>
      </c>
      <c r="H56" s="13">
        <v>563</v>
      </c>
      <c r="I56" s="14">
        <f t="shared" si="12"/>
        <v>499.33333333333331</v>
      </c>
      <c r="J56" s="14">
        <v>300</v>
      </c>
      <c r="K56" s="14">
        <v>258</v>
      </c>
      <c r="L56" s="14">
        <f t="shared" si="0"/>
        <v>558</v>
      </c>
      <c r="M56" s="14">
        <f t="shared" si="22"/>
        <v>440.66666666666663</v>
      </c>
      <c r="N56" s="14">
        <f t="shared" si="13"/>
        <v>450</v>
      </c>
      <c r="O56" s="14">
        <f t="shared" si="14"/>
        <v>225</v>
      </c>
      <c r="P56" s="14">
        <v>150</v>
      </c>
      <c r="Q56" s="14"/>
      <c r="R56" s="14"/>
      <c r="S56" s="14"/>
      <c r="T56" s="14">
        <f t="shared" si="21"/>
        <v>300</v>
      </c>
      <c r="U56" s="14">
        <f>P56/Y56</f>
        <v>3</v>
      </c>
      <c r="V56" s="14" t="str">
        <f>IF(U56=INT(U56),"Carton","Loose Pack")</f>
        <v>Carton</v>
      </c>
      <c r="W56" s="14">
        <f t="shared" si="17"/>
        <v>450</v>
      </c>
      <c r="X56" s="7">
        <f t="shared" si="3"/>
        <v>0.25111111111111112</v>
      </c>
      <c r="Y56" s="14">
        <v>50</v>
      </c>
      <c r="Z56" s="8"/>
      <c r="AA56" s="8"/>
      <c r="AB56" s="9">
        <v>357</v>
      </c>
      <c r="AC56" s="9"/>
      <c r="AD56" s="9"/>
      <c r="AE56" s="9">
        <v>0</v>
      </c>
      <c r="AF56" s="9">
        <v>303.45</v>
      </c>
      <c r="AG56" s="57">
        <f t="shared" si="4"/>
        <v>450</v>
      </c>
      <c r="AH56" s="57">
        <f t="shared" si="5"/>
        <v>8.8133333333333326</v>
      </c>
      <c r="AI56" s="63">
        <f t="shared" si="6"/>
        <v>1.1174899866488652</v>
      </c>
      <c r="AJ56" s="8"/>
      <c r="AK56" s="64">
        <f t="shared" si="7"/>
        <v>50</v>
      </c>
      <c r="AL56" s="65">
        <f t="shared" si="19"/>
        <v>1.0089605734767024</v>
      </c>
      <c r="AM56" s="66">
        <f t="shared" si="9"/>
        <v>18.766666666666666</v>
      </c>
      <c r="AN56" s="66">
        <f t="shared" si="10"/>
        <v>29.733570159857905</v>
      </c>
      <c r="AO56" s="67" t="str">
        <f t="shared" si="11"/>
        <v>Normal Dispatch</v>
      </c>
      <c r="AP56" s="56"/>
      <c r="AQ56" s="56"/>
      <c r="AR56" s="56"/>
      <c r="AS56" s="56"/>
      <c r="AT56" s="56"/>
      <c r="AU56" s="56"/>
      <c r="AV56" s="56"/>
      <c r="AW56" s="56"/>
      <c r="AX56" s="56"/>
    </row>
    <row r="57" spans="1:50" s="56" customFormat="1" ht="35.25" customHeight="1" x14ac:dyDescent="0.25">
      <c r="A57" s="176"/>
      <c r="B57" s="10">
        <f t="shared" si="18"/>
        <v>49</v>
      </c>
      <c r="C57" s="11" t="s">
        <v>146</v>
      </c>
      <c r="D57" s="11" t="s">
        <v>147</v>
      </c>
      <c r="E57" s="12" t="s">
        <v>148</v>
      </c>
      <c r="F57" s="13">
        <v>19</v>
      </c>
      <c r="G57" s="13">
        <v>27</v>
      </c>
      <c r="H57" s="13">
        <v>31</v>
      </c>
      <c r="I57" s="14">
        <f t="shared" si="12"/>
        <v>25.666666666666668</v>
      </c>
      <c r="J57" s="14">
        <v>0</v>
      </c>
      <c r="K57" s="14">
        <v>58</v>
      </c>
      <c r="L57" s="14">
        <f t="shared" si="0"/>
        <v>58</v>
      </c>
      <c r="M57" s="14">
        <f t="shared" si="20"/>
        <v>6.1666666666666714</v>
      </c>
      <c r="N57" s="14">
        <f t="shared" si="13"/>
        <v>0</v>
      </c>
      <c r="O57" s="14">
        <f t="shared" si="14"/>
        <v>0</v>
      </c>
      <c r="P57" s="14">
        <v>0</v>
      </c>
      <c r="Q57" s="14"/>
      <c r="R57" s="14"/>
      <c r="S57" s="14"/>
      <c r="T57" s="14">
        <f t="shared" si="21"/>
        <v>0</v>
      </c>
      <c r="U57" s="14">
        <f>P57/Y57</f>
        <v>0</v>
      </c>
      <c r="V57" s="14" t="str">
        <f>IF(U57=INT(U57),"Carton","Loose Pack")</f>
        <v>Carton</v>
      </c>
      <c r="W57" s="14">
        <f t="shared" si="17"/>
        <v>0</v>
      </c>
      <c r="X57" s="7">
        <f t="shared" si="3"/>
        <v>0.14814814814814814</v>
      </c>
      <c r="Y57" s="14">
        <v>50</v>
      </c>
      <c r="Z57" s="8"/>
      <c r="AA57" s="8"/>
      <c r="AB57" s="9">
        <v>208.25</v>
      </c>
      <c r="AC57" s="9"/>
      <c r="AD57" s="9"/>
      <c r="AE57" s="9">
        <v>0</v>
      </c>
      <c r="AF57" s="9">
        <v>177.01</v>
      </c>
      <c r="AG57" s="57">
        <f t="shared" si="4"/>
        <v>0</v>
      </c>
      <c r="AH57" s="57">
        <f t="shared" si="5"/>
        <v>0.12333333333333343</v>
      </c>
      <c r="AI57" s="63">
        <f t="shared" si="6"/>
        <v>2.2597402597402598</v>
      </c>
      <c r="AJ57" s="8"/>
      <c r="AK57" s="64">
        <f t="shared" si="7"/>
        <v>0</v>
      </c>
      <c r="AL57" s="65">
        <f t="shared" si="19"/>
        <v>0.53448275862068961</v>
      </c>
      <c r="AM57" s="66">
        <f t="shared" si="9"/>
        <v>1.0333333333333334</v>
      </c>
      <c r="AN57" s="66">
        <f t="shared" si="10"/>
        <v>56.129032258064512</v>
      </c>
      <c r="AO57" s="67" t="str">
        <f t="shared" si="11"/>
        <v>High Inventory</v>
      </c>
    </row>
    <row r="58" spans="1:50" s="56" customFormat="1" ht="35.25" customHeight="1" x14ac:dyDescent="0.25">
      <c r="A58" s="176"/>
      <c r="B58" s="10">
        <f t="shared" si="18"/>
        <v>50</v>
      </c>
      <c r="C58" s="11" t="s">
        <v>149</v>
      </c>
      <c r="D58" s="11" t="s">
        <v>150</v>
      </c>
      <c r="E58" s="12" t="s">
        <v>151</v>
      </c>
      <c r="F58" s="13">
        <v>73</v>
      </c>
      <c r="G58" s="13">
        <v>90</v>
      </c>
      <c r="H58" s="13">
        <v>73</v>
      </c>
      <c r="I58" s="14">
        <f t="shared" si="12"/>
        <v>78.666666666666671</v>
      </c>
      <c r="J58" s="14">
        <v>0</v>
      </c>
      <c r="K58" s="14">
        <v>138</v>
      </c>
      <c r="L58" s="14">
        <f t="shared" si="0"/>
        <v>138</v>
      </c>
      <c r="M58" s="14">
        <f t="shared" si="20"/>
        <v>58.666666666666686</v>
      </c>
      <c r="N58" s="14">
        <f t="shared" si="13"/>
        <v>50</v>
      </c>
      <c r="O58" s="14">
        <f t="shared" si="14"/>
        <v>25</v>
      </c>
      <c r="P58" s="14">
        <v>50</v>
      </c>
      <c r="Q58" s="14"/>
      <c r="R58" s="14"/>
      <c r="S58" s="14"/>
      <c r="T58" s="14">
        <f t="shared" si="21"/>
        <v>0</v>
      </c>
      <c r="U58" s="14">
        <f>P58/Y58</f>
        <v>1</v>
      </c>
      <c r="V58" s="14" t="str">
        <f>IF(U58=INT(U58),"Carton","Loose Pack")</f>
        <v>Carton</v>
      </c>
      <c r="W58" s="14">
        <f t="shared" si="17"/>
        <v>50</v>
      </c>
      <c r="X58" s="7">
        <f t="shared" si="3"/>
        <v>-0.18888888888888888</v>
      </c>
      <c r="Y58" s="14">
        <v>50</v>
      </c>
      <c r="Z58" s="8"/>
      <c r="AA58" s="8"/>
      <c r="AB58" s="9">
        <v>306</v>
      </c>
      <c r="AC58" s="9"/>
      <c r="AD58" s="9"/>
      <c r="AE58" s="9">
        <v>0</v>
      </c>
      <c r="AF58" s="9">
        <v>260.10000000000002</v>
      </c>
      <c r="AG58" s="57">
        <f t="shared" si="4"/>
        <v>50</v>
      </c>
      <c r="AH58" s="57">
        <f t="shared" si="5"/>
        <v>1.1733333333333338</v>
      </c>
      <c r="AI58" s="63">
        <f t="shared" si="6"/>
        <v>1.7542372881355932</v>
      </c>
      <c r="AJ58" s="8"/>
      <c r="AK58" s="64">
        <f t="shared" si="7"/>
        <v>50</v>
      </c>
      <c r="AL58" s="65">
        <f t="shared" si="19"/>
        <v>0.52898550724637683</v>
      </c>
      <c r="AM58" s="66">
        <f t="shared" si="9"/>
        <v>2.4333333333333331</v>
      </c>
      <c r="AN58" s="66">
        <f t="shared" si="10"/>
        <v>56.712328767123296</v>
      </c>
      <c r="AO58" s="67" t="str">
        <f t="shared" si="11"/>
        <v>High Inventory</v>
      </c>
    </row>
    <row r="59" spans="1:50" s="56" customFormat="1" ht="35.25" customHeight="1" x14ac:dyDescent="0.25">
      <c r="A59" s="176"/>
      <c r="B59" s="10">
        <f t="shared" si="18"/>
        <v>51</v>
      </c>
      <c r="C59" s="11" t="s">
        <v>152</v>
      </c>
      <c r="D59" s="11" t="s">
        <v>153</v>
      </c>
      <c r="E59" s="12" t="s">
        <v>154</v>
      </c>
      <c r="F59" s="13">
        <v>253</v>
      </c>
      <c r="G59" s="13">
        <v>308</v>
      </c>
      <c r="H59" s="13">
        <v>283</v>
      </c>
      <c r="I59" s="14">
        <f t="shared" si="12"/>
        <v>281.33333333333331</v>
      </c>
      <c r="J59" s="14">
        <v>0</v>
      </c>
      <c r="K59" s="14">
        <v>365</v>
      </c>
      <c r="L59" s="14">
        <f t="shared" si="0"/>
        <v>365</v>
      </c>
      <c r="M59" s="14">
        <f t="shared" si="20"/>
        <v>338.33333333333326</v>
      </c>
      <c r="N59" s="14">
        <f t="shared" si="13"/>
        <v>350</v>
      </c>
      <c r="O59" s="14">
        <f t="shared" si="14"/>
        <v>175</v>
      </c>
      <c r="P59" s="14">
        <v>150</v>
      </c>
      <c r="Q59" s="14"/>
      <c r="R59" s="14"/>
      <c r="S59" s="14"/>
      <c r="T59" s="14">
        <f t="shared" si="21"/>
        <v>200</v>
      </c>
      <c r="U59" s="14">
        <f>P59/Y59</f>
        <v>3</v>
      </c>
      <c r="V59" s="14" t="str">
        <f>IF(U59=INT(U59),"Carton","Loose Pack")</f>
        <v>Carton</v>
      </c>
      <c r="W59" s="14">
        <f t="shared" si="17"/>
        <v>350</v>
      </c>
      <c r="X59" s="7">
        <f t="shared" si="3"/>
        <v>-8.1168831168831168E-2</v>
      </c>
      <c r="Y59" s="14">
        <v>50</v>
      </c>
      <c r="Z59" s="8"/>
      <c r="AA59" s="8"/>
      <c r="AB59" s="9">
        <v>306</v>
      </c>
      <c r="AC59" s="9"/>
      <c r="AD59" s="9"/>
      <c r="AE59" s="9">
        <v>0</v>
      </c>
      <c r="AF59" s="9">
        <v>260.10000000000002</v>
      </c>
      <c r="AG59" s="57">
        <f t="shared" si="4"/>
        <v>350</v>
      </c>
      <c r="AH59" s="57">
        <f t="shared" si="5"/>
        <v>6.7666666666666648</v>
      </c>
      <c r="AI59" s="63">
        <f t="shared" si="6"/>
        <v>1.29739336492891</v>
      </c>
      <c r="AJ59" s="8"/>
      <c r="AK59" s="64">
        <f t="shared" si="7"/>
        <v>50</v>
      </c>
      <c r="AL59" s="65">
        <f t="shared" si="19"/>
        <v>0.77534246575342469</v>
      </c>
      <c r="AM59" s="66">
        <f t="shared" si="9"/>
        <v>9.4333333333333336</v>
      </c>
      <c r="AN59" s="66">
        <f t="shared" si="10"/>
        <v>38.692579505300351</v>
      </c>
      <c r="AO59" s="67" t="str">
        <f t="shared" si="11"/>
        <v>Normal Dispatch</v>
      </c>
    </row>
    <row r="60" spans="1:50" ht="35.25" customHeight="1" x14ac:dyDescent="0.25">
      <c r="A60" s="176"/>
      <c r="B60" s="10">
        <f t="shared" si="18"/>
        <v>52</v>
      </c>
      <c r="C60" s="11" t="s">
        <v>155</v>
      </c>
      <c r="D60" s="11" t="s">
        <v>156</v>
      </c>
      <c r="E60" s="12" t="s">
        <v>157</v>
      </c>
      <c r="F60" s="13">
        <v>11</v>
      </c>
      <c r="G60" s="13">
        <v>30</v>
      </c>
      <c r="H60" s="13">
        <v>26</v>
      </c>
      <c r="I60" s="14">
        <f t="shared" si="12"/>
        <v>22.333333333333332</v>
      </c>
      <c r="J60" s="14">
        <v>0</v>
      </c>
      <c r="K60" s="14">
        <v>50</v>
      </c>
      <c r="L60" s="14">
        <f t="shared" si="0"/>
        <v>50</v>
      </c>
      <c r="M60" s="14">
        <f t="shared" si="20"/>
        <v>5.8333333333333286</v>
      </c>
      <c r="N60" s="14">
        <f t="shared" si="13"/>
        <v>0</v>
      </c>
      <c r="O60" s="14">
        <f t="shared" si="14"/>
        <v>0</v>
      </c>
      <c r="P60" s="14">
        <v>0</v>
      </c>
      <c r="Q60" s="14"/>
      <c r="R60" s="14"/>
      <c r="S60" s="14"/>
      <c r="T60" s="14">
        <f t="shared" si="21"/>
        <v>0</v>
      </c>
      <c r="U60" s="14">
        <f t="shared" si="15"/>
        <v>0</v>
      </c>
      <c r="V60" s="14" t="str">
        <f t="shared" si="16"/>
        <v>Carton</v>
      </c>
      <c r="W60" s="14">
        <f t="shared" si="17"/>
        <v>0</v>
      </c>
      <c r="X60" s="7">
        <f t="shared" si="3"/>
        <v>-0.13333333333333333</v>
      </c>
      <c r="Y60" s="14">
        <v>50</v>
      </c>
      <c r="Z60" s="8"/>
      <c r="AA60" s="8"/>
      <c r="AB60" s="9">
        <v>178.5</v>
      </c>
      <c r="AC60" s="9"/>
      <c r="AD60" s="9"/>
      <c r="AE60" s="9">
        <v>0</v>
      </c>
      <c r="AF60" s="9">
        <v>151.72999999999999</v>
      </c>
      <c r="AG60" s="57">
        <f t="shared" si="4"/>
        <v>0</v>
      </c>
      <c r="AH60" s="57">
        <f t="shared" si="5"/>
        <v>0.11666666666666657</v>
      </c>
      <c r="AI60" s="63">
        <f t="shared" si="6"/>
        <v>2.238805970149254</v>
      </c>
      <c r="AJ60" s="8"/>
      <c r="AK60" s="64">
        <f t="shared" si="7"/>
        <v>0</v>
      </c>
      <c r="AL60" s="65">
        <f t="shared" si="19"/>
        <v>0.52</v>
      </c>
      <c r="AM60" s="66">
        <f t="shared" si="9"/>
        <v>0.8666666666666667</v>
      </c>
      <c r="AN60" s="66">
        <f t="shared" si="10"/>
        <v>57.692307692307693</v>
      </c>
      <c r="AO60" s="67" t="str">
        <f t="shared" si="11"/>
        <v>High Inventory</v>
      </c>
      <c r="AP60" s="56"/>
      <c r="AQ60" s="56"/>
      <c r="AR60" s="56"/>
      <c r="AS60" s="56"/>
      <c r="AT60" s="56"/>
      <c r="AU60" s="56"/>
      <c r="AV60" s="56"/>
      <c r="AW60" s="56"/>
      <c r="AX60" s="56"/>
    </row>
    <row r="61" spans="1:50" ht="35.25" customHeight="1" x14ac:dyDescent="0.25">
      <c r="A61" s="176"/>
      <c r="B61" s="10">
        <f t="shared" si="18"/>
        <v>53</v>
      </c>
      <c r="C61" s="11" t="s">
        <v>158</v>
      </c>
      <c r="D61" s="11" t="s">
        <v>159</v>
      </c>
      <c r="E61" s="12" t="s">
        <v>160</v>
      </c>
      <c r="F61" s="13">
        <v>-3</v>
      </c>
      <c r="G61" s="13">
        <v>-6</v>
      </c>
      <c r="H61" s="13">
        <v>2</v>
      </c>
      <c r="I61" s="14">
        <f t="shared" si="12"/>
        <v>-2.3333333333333335</v>
      </c>
      <c r="J61" s="14">
        <v>0</v>
      </c>
      <c r="K61" s="14">
        <v>0</v>
      </c>
      <c r="L61" s="14">
        <f t="shared" si="0"/>
        <v>0</v>
      </c>
      <c r="M61" s="14">
        <f t="shared" si="20"/>
        <v>-5.8333333333333339</v>
      </c>
      <c r="N61" s="14">
        <f t="shared" si="13"/>
        <v>0</v>
      </c>
      <c r="O61" s="14">
        <f t="shared" si="14"/>
        <v>0</v>
      </c>
      <c r="P61" s="14">
        <v>0</v>
      </c>
      <c r="Q61" s="14"/>
      <c r="R61" s="14"/>
      <c r="S61" s="14"/>
      <c r="T61" s="14">
        <f t="shared" si="21"/>
        <v>0</v>
      </c>
      <c r="U61" s="14">
        <f>P61/Y61</f>
        <v>0</v>
      </c>
      <c r="V61" s="14" t="str">
        <f>IF(U61=INT(U61),"Carton","Loose Pack")</f>
        <v>Carton</v>
      </c>
      <c r="W61" s="14">
        <f t="shared" si="17"/>
        <v>0</v>
      </c>
      <c r="X61" s="7">
        <f t="shared" si="3"/>
        <v>-1.3333333333333333</v>
      </c>
      <c r="Y61" s="14">
        <v>24</v>
      </c>
      <c r="Z61" s="8"/>
      <c r="AA61" s="8"/>
      <c r="AB61" s="9">
        <v>249.9</v>
      </c>
      <c r="AC61" s="9"/>
      <c r="AD61" s="9"/>
      <c r="AE61" s="9">
        <v>0</v>
      </c>
      <c r="AF61" s="9">
        <v>212.42</v>
      </c>
      <c r="AG61" s="57">
        <f t="shared" si="4"/>
        <v>0</v>
      </c>
      <c r="AH61" s="57">
        <f t="shared" si="5"/>
        <v>-0.24305555555555558</v>
      </c>
      <c r="AI61" s="63">
        <f t="shared" si="6"/>
        <v>0</v>
      </c>
      <c r="AJ61" s="8"/>
      <c r="AK61" s="64">
        <f t="shared" si="7"/>
        <v>0</v>
      </c>
      <c r="AL61" s="65" t="e">
        <f t="shared" si="19"/>
        <v>#DIV/0!</v>
      </c>
      <c r="AM61" s="66">
        <f t="shared" si="9"/>
        <v>6.6666666666666666E-2</v>
      </c>
      <c r="AN61" s="66">
        <f t="shared" si="10"/>
        <v>0</v>
      </c>
      <c r="AO61" s="67" t="str">
        <f t="shared" si="11"/>
        <v>Super Urgent</v>
      </c>
      <c r="AP61" s="56"/>
      <c r="AQ61" s="56"/>
      <c r="AR61" s="56"/>
      <c r="AS61" s="56"/>
      <c r="AT61" s="56"/>
      <c r="AU61" s="56"/>
      <c r="AV61" s="56"/>
      <c r="AW61" s="56"/>
      <c r="AX61" s="56"/>
    </row>
    <row r="62" spans="1:50" ht="35.25" customHeight="1" x14ac:dyDescent="0.25">
      <c r="A62" s="176"/>
      <c r="B62" s="10">
        <f t="shared" si="18"/>
        <v>54</v>
      </c>
      <c r="C62" s="11" t="s">
        <v>161</v>
      </c>
      <c r="D62" s="11" t="s">
        <v>162</v>
      </c>
      <c r="E62" s="12" t="s">
        <v>163</v>
      </c>
      <c r="F62" s="13">
        <v>12</v>
      </c>
      <c r="G62" s="13">
        <v>11</v>
      </c>
      <c r="H62" s="13">
        <v>20</v>
      </c>
      <c r="I62" s="14">
        <f t="shared" si="12"/>
        <v>14.333333333333334</v>
      </c>
      <c r="J62" s="14">
        <v>0</v>
      </c>
      <c r="K62" s="14">
        <v>14</v>
      </c>
      <c r="L62" s="14">
        <f t="shared" si="0"/>
        <v>14</v>
      </c>
      <c r="M62" s="14">
        <f t="shared" si="20"/>
        <v>21.833333333333336</v>
      </c>
      <c r="N62" s="14">
        <f t="shared" si="13"/>
        <v>50</v>
      </c>
      <c r="O62" s="14">
        <f t="shared" si="14"/>
        <v>25</v>
      </c>
      <c r="P62" s="14">
        <v>0</v>
      </c>
      <c r="Q62" s="14"/>
      <c r="R62" s="14"/>
      <c r="S62" s="14">
        <v>50</v>
      </c>
      <c r="T62" s="14">
        <f t="shared" si="21"/>
        <v>0</v>
      </c>
      <c r="U62" s="14">
        <f t="shared" si="15"/>
        <v>0</v>
      </c>
      <c r="V62" s="14" t="str">
        <f t="shared" si="16"/>
        <v>Carton</v>
      </c>
      <c r="W62" s="14">
        <f t="shared" si="17"/>
        <v>50</v>
      </c>
      <c r="X62" s="7">
        <f t="shared" si="3"/>
        <v>0.81818181818181823</v>
      </c>
      <c r="Y62" s="14">
        <v>50</v>
      </c>
      <c r="Z62" s="8"/>
      <c r="AA62" s="8"/>
      <c r="AB62" s="9">
        <v>190.4</v>
      </c>
      <c r="AC62" s="9"/>
      <c r="AD62" s="9"/>
      <c r="AE62" s="9">
        <v>0</v>
      </c>
      <c r="AF62" s="9">
        <v>161.84</v>
      </c>
      <c r="AG62" s="57">
        <f t="shared" si="4"/>
        <v>0</v>
      </c>
      <c r="AH62" s="57">
        <f t="shared" si="5"/>
        <v>0.4366666666666667</v>
      </c>
      <c r="AI62" s="63">
        <f t="shared" si="6"/>
        <v>0.97674418604651159</v>
      </c>
      <c r="AJ62" s="8"/>
      <c r="AK62" s="64">
        <f t="shared" si="7"/>
        <v>50</v>
      </c>
      <c r="AL62" s="65">
        <f t="shared" si="19"/>
        <v>1.4285714285714286</v>
      </c>
      <c r="AM62" s="66">
        <f t="shared" si="9"/>
        <v>0.66666666666666663</v>
      </c>
      <c r="AN62" s="66">
        <f t="shared" si="10"/>
        <v>21</v>
      </c>
      <c r="AO62" s="67" t="str">
        <f t="shared" si="11"/>
        <v>Normal Dispatch</v>
      </c>
      <c r="AP62" s="56"/>
      <c r="AQ62" s="56"/>
      <c r="AR62" s="56"/>
      <c r="AS62" s="56"/>
      <c r="AT62" s="56"/>
      <c r="AU62" s="56"/>
      <c r="AV62" s="56"/>
      <c r="AW62" s="56"/>
      <c r="AX62" s="56"/>
    </row>
    <row r="63" spans="1:50" ht="35.25" customHeight="1" thickBot="1" x14ac:dyDescent="0.3">
      <c r="A63" s="177"/>
      <c r="B63" s="17">
        <f t="shared" si="18"/>
        <v>55</v>
      </c>
      <c r="C63" s="24" t="s">
        <v>164</v>
      </c>
      <c r="D63" s="24" t="s">
        <v>165</v>
      </c>
      <c r="E63" s="25" t="s">
        <v>166</v>
      </c>
      <c r="F63" s="26">
        <v>8</v>
      </c>
      <c r="G63" s="26">
        <v>15</v>
      </c>
      <c r="H63" s="26">
        <v>12</v>
      </c>
      <c r="I63" s="20">
        <f t="shared" si="12"/>
        <v>11.666666666666666</v>
      </c>
      <c r="J63" s="20">
        <v>0</v>
      </c>
      <c r="K63" s="20">
        <v>22</v>
      </c>
      <c r="L63" s="20">
        <f t="shared" si="0"/>
        <v>22</v>
      </c>
      <c r="M63" s="20">
        <f t="shared" si="20"/>
        <v>7.1666666666666643</v>
      </c>
      <c r="N63" s="20">
        <f t="shared" si="13"/>
        <v>0</v>
      </c>
      <c r="O63" s="20">
        <f t="shared" si="14"/>
        <v>0</v>
      </c>
      <c r="P63" s="20">
        <v>0</v>
      </c>
      <c r="Q63" s="20"/>
      <c r="R63" s="20"/>
      <c r="S63" s="20"/>
      <c r="T63" s="20">
        <f t="shared" si="21"/>
        <v>0</v>
      </c>
      <c r="U63" s="20">
        <f t="shared" si="15"/>
        <v>0</v>
      </c>
      <c r="V63" s="20" t="str">
        <f t="shared" si="16"/>
        <v>Carton</v>
      </c>
      <c r="W63" s="20">
        <f t="shared" si="17"/>
        <v>0</v>
      </c>
      <c r="X63" s="7">
        <f t="shared" si="3"/>
        <v>-0.2</v>
      </c>
      <c r="Y63" s="14">
        <v>24</v>
      </c>
      <c r="Z63" s="8"/>
      <c r="AA63" s="8"/>
      <c r="AB63" s="9">
        <v>273.7</v>
      </c>
      <c r="AC63" s="9"/>
      <c r="AD63" s="9"/>
      <c r="AE63" s="9">
        <v>0</v>
      </c>
      <c r="AF63" s="9">
        <v>232.65</v>
      </c>
      <c r="AG63" s="57">
        <f t="shared" si="4"/>
        <v>0</v>
      </c>
      <c r="AH63" s="57">
        <f t="shared" si="5"/>
        <v>0.29861111111111099</v>
      </c>
      <c r="AI63" s="63">
        <f t="shared" si="6"/>
        <v>1.8857142857142859</v>
      </c>
      <c r="AJ63" s="8"/>
      <c r="AK63" s="64">
        <f t="shared" si="7"/>
        <v>0</v>
      </c>
      <c r="AL63" s="65">
        <f t="shared" si="19"/>
        <v>0.54545454545454541</v>
      </c>
      <c r="AM63" s="66">
        <f t="shared" si="9"/>
        <v>0.4</v>
      </c>
      <c r="AN63" s="66">
        <f t="shared" si="10"/>
        <v>55</v>
      </c>
      <c r="AO63" s="67" t="str">
        <f t="shared" si="11"/>
        <v>High Inventory</v>
      </c>
      <c r="AP63" s="56"/>
      <c r="AQ63" s="56"/>
      <c r="AR63" s="56"/>
      <c r="AS63" s="56"/>
      <c r="AT63" s="56"/>
      <c r="AU63" s="56"/>
      <c r="AV63" s="56"/>
      <c r="AW63" s="56"/>
      <c r="AX63" s="56"/>
    </row>
    <row r="64" spans="1:50" ht="35.25" customHeight="1" x14ac:dyDescent="0.25">
      <c r="A64" s="175" t="s">
        <v>486</v>
      </c>
      <c r="B64" s="2">
        <f t="shared" si="18"/>
        <v>56</v>
      </c>
      <c r="C64" s="3" t="s">
        <v>167</v>
      </c>
      <c r="D64" s="3" t="s">
        <v>168</v>
      </c>
      <c r="E64" s="4" t="s">
        <v>169</v>
      </c>
      <c r="F64" s="5">
        <v>74</v>
      </c>
      <c r="G64" s="5">
        <v>139</v>
      </c>
      <c r="H64" s="5">
        <v>88</v>
      </c>
      <c r="I64" s="6">
        <f t="shared" si="12"/>
        <v>100.33333333333333</v>
      </c>
      <c r="J64" s="6">
        <v>0</v>
      </c>
      <c r="K64" s="6">
        <v>221</v>
      </c>
      <c r="L64" s="6">
        <f t="shared" si="0"/>
        <v>221</v>
      </c>
      <c r="M64" s="6">
        <f t="shared" si="20"/>
        <v>29.833333333333314</v>
      </c>
      <c r="N64" s="6">
        <f t="shared" si="13"/>
        <v>50</v>
      </c>
      <c r="O64" s="6">
        <f t="shared" si="14"/>
        <v>25</v>
      </c>
      <c r="P64" s="6">
        <v>50</v>
      </c>
      <c r="Q64" s="6"/>
      <c r="R64" s="6"/>
      <c r="S64" s="6"/>
      <c r="T64" s="6">
        <f t="shared" si="21"/>
        <v>0</v>
      </c>
      <c r="U64" s="6">
        <f t="shared" si="15"/>
        <v>1</v>
      </c>
      <c r="V64" s="6" t="str">
        <f t="shared" si="16"/>
        <v>Carton</v>
      </c>
      <c r="W64" s="6">
        <f t="shared" si="17"/>
        <v>50</v>
      </c>
      <c r="X64" s="7">
        <f t="shared" si="3"/>
        <v>-0.36690647482014388</v>
      </c>
      <c r="Y64" s="14">
        <v>50</v>
      </c>
      <c r="Z64" s="8"/>
      <c r="AA64" s="8"/>
      <c r="AB64" s="9">
        <v>195.5</v>
      </c>
      <c r="AC64" s="9"/>
      <c r="AD64" s="9"/>
      <c r="AE64" s="9">
        <v>0</v>
      </c>
      <c r="AF64" s="9">
        <v>166.18</v>
      </c>
      <c r="AG64" s="57">
        <f t="shared" si="4"/>
        <v>50</v>
      </c>
      <c r="AH64" s="57">
        <f t="shared" si="5"/>
        <v>0.59666666666666623</v>
      </c>
      <c r="AI64" s="63">
        <f t="shared" si="6"/>
        <v>2.2026578073089702</v>
      </c>
      <c r="AJ64" s="8"/>
      <c r="AK64" s="64">
        <f t="shared" si="7"/>
        <v>50</v>
      </c>
      <c r="AL64" s="65">
        <f t="shared" si="19"/>
        <v>0.39819004524886875</v>
      </c>
      <c r="AM64" s="66">
        <f t="shared" si="9"/>
        <v>2.9333333333333331</v>
      </c>
      <c r="AN64" s="66">
        <f t="shared" si="10"/>
        <v>75.340909090909093</v>
      </c>
      <c r="AO64" s="67" t="str">
        <f t="shared" si="11"/>
        <v>High Inventory</v>
      </c>
      <c r="AP64" s="56"/>
      <c r="AQ64" s="56"/>
      <c r="AR64" s="56"/>
      <c r="AS64" s="56"/>
      <c r="AT64" s="56"/>
      <c r="AU64" s="56"/>
      <c r="AV64" s="56"/>
      <c r="AW64" s="56"/>
      <c r="AX64" s="56"/>
    </row>
    <row r="65" spans="1:50" ht="35.25" customHeight="1" x14ac:dyDescent="0.25">
      <c r="A65" s="176"/>
      <c r="B65" s="10">
        <f t="shared" si="18"/>
        <v>57</v>
      </c>
      <c r="C65" s="11" t="s">
        <v>170</v>
      </c>
      <c r="D65" s="11" t="s">
        <v>171</v>
      </c>
      <c r="E65" s="12" t="s">
        <v>172</v>
      </c>
      <c r="F65" s="13">
        <v>9</v>
      </c>
      <c r="G65" s="13">
        <v>10</v>
      </c>
      <c r="H65" s="13">
        <v>6</v>
      </c>
      <c r="I65" s="14">
        <f t="shared" si="12"/>
        <v>8.3333333333333339</v>
      </c>
      <c r="J65" s="14">
        <v>0</v>
      </c>
      <c r="K65" s="14">
        <v>36</v>
      </c>
      <c r="L65" s="14">
        <f t="shared" si="0"/>
        <v>36</v>
      </c>
      <c r="M65" s="14">
        <f t="shared" si="20"/>
        <v>-15.166666666666664</v>
      </c>
      <c r="N65" s="14">
        <f t="shared" si="13"/>
        <v>0</v>
      </c>
      <c r="O65" s="14">
        <f t="shared" si="14"/>
        <v>0</v>
      </c>
      <c r="P65" s="14">
        <v>0</v>
      </c>
      <c r="Q65" s="14"/>
      <c r="R65" s="14"/>
      <c r="S65" s="14"/>
      <c r="T65" s="14">
        <f t="shared" si="21"/>
        <v>0</v>
      </c>
      <c r="U65" s="14">
        <f t="shared" si="15"/>
        <v>0</v>
      </c>
      <c r="V65" s="14" t="str">
        <f t="shared" si="16"/>
        <v>Carton</v>
      </c>
      <c r="W65" s="14">
        <f t="shared" si="17"/>
        <v>0</v>
      </c>
      <c r="X65" s="7">
        <f t="shared" si="3"/>
        <v>-0.4</v>
      </c>
      <c r="Y65" s="14">
        <v>38</v>
      </c>
      <c r="Z65" s="8"/>
      <c r="AA65" s="8"/>
      <c r="AB65" s="9">
        <v>293.25</v>
      </c>
      <c r="AC65" s="9"/>
      <c r="AD65" s="9"/>
      <c r="AE65" s="9">
        <v>0</v>
      </c>
      <c r="AF65" s="9">
        <v>249.26</v>
      </c>
      <c r="AG65" s="57">
        <f t="shared" si="4"/>
        <v>0</v>
      </c>
      <c r="AH65" s="57">
        <f t="shared" si="5"/>
        <v>-0.39912280701754382</v>
      </c>
      <c r="AI65" s="63">
        <f t="shared" si="6"/>
        <v>4.3199999999999994</v>
      </c>
      <c r="AJ65" s="8"/>
      <c r="AK65" s="64">
        <f t="shared" si="7"/>
        <v>0</v>
      </c>
      <c r="AL65" s="65">
        <f t="shared" si="19"/>
        <v>0.16666666666666666</v>
      </c>
      <c r="AM65" s="66">
        <f t="shared" si="9"/>
        <v>0.2</v>
      </c>
      <c r="AN65" s="66">
        <f t="shared" si="10"/>
        <v>180</v>
      </c>
      <c r="AO65" s="67" t="str">
        <f t="shared" si="11"/>
        <v>High Inventory</v>
      </c>
      <c r="AP65" s="56"/>
      <c r="AQ65" s="56"/>
      <c r="AR65" s="56"/>
      <c r="AS65" s="56"/>
      <c r="AT65" s="56"/>
      <c r="AU65" s="56"/>
      <c r="AV65" s="56"/>
      <c r="AW65" s="56"/>
      <c r="AX65" s="56"/>
    </row>
    <row r="66" spans="1:50" ht="35.25" customHeight="1" x14ac:dyDescent="0.25">
      <c r="A66" s="176"/>
      <c r="B66" s="10">
        <f t="shared" si="18"/>
        <v>58</v>
      </c>
      <c r="C66" s="11" t="s">
        <v>173</v>
      </c>
      <c r="D66" s="11" t="s">
        <v>174</v>
      </c>
      <c r="E66" s="12" t="s">
        <v>175</v>
      </c>
      <c r="F66" s="13">
        <v>29</v>
      </c>
      <c r="G66" s="13">
        <v>31</v>
      </c>
      <c r="H66" s="13">
        <v>24</v>
      </c>
      <c r="I66" s="14">
        <f t="shared" si="12"/>
        <v>28</v>
      </c>
      <c r="J66" s="14">
        <v>0</v>
      </c>
      <c r="K66" s="14">
        <v>78</v>
      </c>
      <c r="L66" s="14">
        <f t="shared" si="0"/>
        <v>78</v>
      </c>
      <c r="M66" s="14">
        <f t="shared" si="20"/>
        <v>-8</v>
      </c>
      <c r="N66" s="14">
        <f t="shared" si="13"/>
        <v>0</v>
      </c>
      <c r="O66" s="14">
        <f t="shared" si="14"/>
        <v>0</v>
      </c>
      <c r="P66" s="14">
        <v>0</v>
      </c>
      <c r="Q66" s="14"/>
      <c r="R66" s="14"/>
      <c r="S66" s="14"/>
      <c r="T66" s="14">
        <f t="shared" si="21"/>
        <v>0</v>
      </c>
      <c r="U66" s="14">
        <f t="shared" si="15"/>
        <v>0</v>
      </c>
      <c r="V66" s="14" t="str">
        <f t="shared" si="16"/>
        <v>Carton</v>
      </c>
      <c r="W66" s="14">
        <f t="shared" si="17"/>
        <v>0</v>
      </c>
      <c r="X66" s="7">
        <f t="shared" si="3"/>
        <v>-0.22580645161290322</v>
      </c>
      <c r="Y66" s="14">
        <v>50</v>
      </c>
      <c r="Z66" s="8"/>
      <c r="AA66" s="8"/>
      <c r="AB66" s="9">
        <v>205.28</v>
      </c>
      <c r="AC66" s="9"/>
      <c r="AD66" s="9"/>
      <c r="AE66" s="9">
        <v>0</v>
      </c>
      <c r="AF66" s="9">
        <v>174.48</v>
      </c>
      <c r="AG66" s="57">
        <f t="shared" si="4"/>
        <v>0</v>
      </c>
      <c r="AH66" s="57">
        <f t="shared" si="5"/>
        <v>-0.16</v>
      </c>
      <c r="AI66" s="63">
        <f t="shared" si="6"/>
        <v>2.7857142857142856</v>
      </c>
      <c r="AJ66" s="8"/>
      <c r="AK66" s="64">
        <f t="shared" si="7"/>
        <v>0</v>
      </c>
      <c r="AL66" s="65">
        <f t="shared" si="19"/>
        <v>0.30769230769230771</v>
      </c>
      <c r="AM66" s="66">
        <f t="shared" si="9"/>
        <v>0.8</v>
      </c>
      <c r="AN66" s="66">
        <f t="shared" si="10"/>
        <v>97.5</v>
      </c>
      <c r="AO66" s="67" t="str">
        <f t="shared" si="11"/>
        <v>High Inventory</v>
      </c>
      <c r="AP66" s="56"/>
      <c r="AQ66" s="56"/>
      <c r="AR66" s="56"/>
      <c r="AS66" s="56"/>
      <c r="AT66" s="56"/>
      <c r="AU66" s="56"/>
      <c r="AV66" s="56"/>
      <c r="AW66" s="56"/>
      <c r="AX66" s="56"/>
    </row>
    <row r="67" spans="1:50" ht="35.25" customHeight="1" x14ac:dyDescent="0.25">
      <c r="A67" s="176"/>
      <c r="B67" s="10">
        <f t="shared" si="18"/>
        <v>59</v>
      </c>
      <c r="C67" s="11" t="s">
        <v>176</v>
      </c>
      <c r="D67" s="11" t="s">
        <v>177</v>
      </c>
      <c r="E67" s="12" t="s">
        <v>178</v>
      </c>
      <c r="F67" s="13">
        <v>41</v>
      </c>
      <c r="G67" s="13">
        <v>6</v>
      </c>
      <c r="H67" s="13">
        <v>59</v>
      </c>
      <c r="I67" s="14">
        <f t="shared" si="12"/>
        <v>35.333333333333336</v>
      </c>
      <c r="J67" s="14">
        <v>0</v>
      </c>
      <c r="K67" s="14">
        <v>27</v>
      </c>
      <c r="L67" s="14">
        <f t="shared" si="0"/>
        <v>27</v>
      </c>
      <c r="M67" s="14">
        <f t="shared" si="20"/>
        <v>61.333333333333343</v>
      </c>
      <c r="N67" s="14">
        <f t="shared" si="13"/>
        <v>76</v>
      </c>
      <c r="O67" s="14">
        <f t="shared" si="14"/>
        <v>38</v>
      </c>
      <c r="P67" s="14">
        <v>38</v>
      </c>
      <c r="Q67" s="14"/>
      <c r="R67" s="14"/>
      <c r="S67" s="14">
        <v>38</v>
      </c>
      <c r="T67" s="14">
        <f t="shared" si="21"/>
        <v>0</v>
      </c>
      <c r="U67" s="14">
        <f t="shared" si="15"/>
        <v>1</v>
      </c>
      <c r="V67" s="14" t="str">
        <f t="shared" si="16"/>
        <v>Carton</v>
      </c>
      <c r="W67" s="14">
        <f t="shared" si="17"/>
        <v>76</v>
      </c>
      <c r="X67" s="7">
        <f t="shared" si="3"/>
        <v>8.8333333333333339</v>
      </c>
      <c r="Y67" s="14">
        <v>38</v>
      </c>
      <c r="Z67" s="8"/>
      <c r="AA67" s="8"/>
      <c r="AB67" s="9">
        <v>303.02999999999997</v>
      </c>
      <c r="AC67" s="9"/>
      <c r="AD67" s="9"/>
      <c r="AE67" s="9">
        <v>0</v>
      </c>
      <c r="AF67" s="9">
        <v>257.57</v>
      </c>
      <c r="AG67" s="57">
        <f t="shared" si="4"/>
        <v>76</v>
      </c>
      <c r="AH67" s="57">
        <f t="shared" si="5"/>
        <v>1.6140350877192986</v>
      </c>
      <c r="AI67" s="63">
        <f t="shared" si="6"/>
        <v>0.76415094339622636</v>
      </c>
      <c r="AJ67" s="8"/>
      <c r="AK67" s="64">
        <f t="shared" si="7"/>
        <v>38</v>
      </c>
      <c r="AL67" s="65">
        <f t="shared" si="19"/>
        <v>2.1851851851851851</v>
      </c>
      <c r="AM67" s="66">
        <f t="shared" si="9"/>
        <v>1.9666666666666666</v>
      </c>
      <c r="AN67" s="66">
        <f t="shared" si="10"/>
        <v>13.728813559322035</v>
      </c>
      <c r="AO67" s="67" t="str">
        <f t="shared" si="11"/>
        <v>Overland Dispatch</v>
      </c>
      <c r="AP67" s="56"/>
      <c r="AQ67" s="56"/>
      <c r="AR67" s="56"/>
      <c r="AS67" s="56"/>
      <c r="AT67" s="56"/>
      <c r="AU67" s="56"/>
      <c r="AV67" s="56"/>
      <c r="AW67" s="56"/>
      <c r="AX67" s="56"/>
    </row>
    <row r="68" spans="1:50" ht="35.25" customHeight="1" x14ac:dyDescent="0.25">
      <c r="A68" s="176"/>
      <c r="B68" s="10">
        <f t="shared" si="18"/>
        <v>60</v>
      </c>
      <c r="C68" s="11" t="s">
        <v>179</v>
      </c>
      <c r="D68" s="11" t="s">
        <v>180</v>
      </c>
      <c r="E68" s="12" t="s">
        <v>181</v>
      </c>
      <c r="F68" s="13">
        <v>1</v>
      </c>
      <c r="G68" s="13">
        <v>0</v>
      </c>
      <c r="H68" s="13">
        <v>0</v>
      </c>
      <c r="I68" s="14">
        <f t="shared" si="12"/>
        <v>0.33333333333333331</v>
      </c>
      <c r="J68" s="14">
        <v>0</v>
      </c>
      <c r="K68" s="14">
        <v>2</v>
      </c>
      <c r="L68" s="14">
        <f t="shared" si="0"/>
        <v>2</v>
      </c>
      <c r="M68" s="14">
        <f t="shared" si="20"/>
        <v>-1.1666666666666667</v>
      </c>
      <c r="N68" s="14">
        <f t="shared" si="13"/>
        <v>0</v>
      </c>
      <c r="O68" s="14">
        <f t="shared" si="14"/>
        <v>0</v>
      </c>
      <c r="P68" s="14">
        <v>0</v>
      </c>
      <c r="Q68" s="14"/>
      <c r="R68" s="14"/>
      <c r="S68" s="14"/>
      <c r="T68" s="14">
        <f t="shared" si="21"/>
        <v>0</v>
      </c>
      <c r="U68" s="14">
        <f t="shared" si="15"/>
        <v>0</v>
      </c>
      <c r="V68" s="14" t="str">
        <f t="shared" si="16"/>
        <v>Carton</v>
      </c>
      <c r="W68" s="14">
        <f t="shared" si="17"/>
        <v>0</v>
      </c>
      <c r="X68" s="7" t="e">
        <f t="shared" si="3"/>
        <v>#DIV/0!</v>
      </c>
      <c r="Y68" s="14">
        <v>38</v>
      </c>
      <c r="Z68" s="8"/>
      <c r="AA68" s="8"/>
      <c r="AB68" s="9">
        <v>416.5</v>
      </c>
      <c r="AC68" s="9"/>
      <c r="AD68" s="9"/>
      <c r="AE68" s="9">
        <v>0</v>
      </c>
      <c r="AF68" s="9">
        <v>354.03</v>
      </c>
      <c r="AG68" s="57">
        <f t="shared" si="4"/>
        <v>0</v>
      </c>
      <c r="AH68" s="57">
        <f t="shared" si="5"/>
        <v>-3.0701754385964914E-2</v>
      </c>
      <c r="AI68" s="63">
        <f t="shared" si="6"/>
        <v>6</v>
      </c>
      <c r="AJ68" s="8"/>
      <c r="AK68" s="64">
        <f t="shared" si="7"/>
        <v>0</v>
      </c>
      <c r="AL68" s="65">
        <f t="shared" si="19"/>
        <v>0</v>
      </c>
      <c r="AM68" s="66">
        <f t="shared" si="9"/>
        <v>0</v>
      </c>
      <c r="AN68" s="66" t="e">
        <f t="shared" si="10"/>
        <v>#DIV/0!</v>
      </c>
      <c r="AO68" s="67" t="e">
        <f t="shared" si="11"/>
        <v>#DIV/0!</v>
      </c>
      <c r="AP68" s="56"/>
      <c r="AQ68" s="56"/>
      <c r="AR68" s="56"/>
      <c r="AS68" s="56"/>
      <c r="AT68" s="56"/>
      <c r="AU68" s="56"/>
      <c r="AV68" s="56"/>
      <c r="AW68" s="56"/>
      <c r="AX68" s="56"/>
    </row>
    <row r="69" spans="1:50" ht="35.25" customHeight="1" x14ac:dyDescent="0.25">
      <c r="A69" s="176"/>
      <c r="B69" s="10">
        <f t="shared" si="18"/>
        <v>61</v>
      </c>
      <c r="C69" s="15" t="s">
        <v>182</v>
      </c>
      <c r="D69" s="15" t="s">
        <v>183</v>
      </c>
      <c r="E69" s="16">
        <v>2687718</v>
      </c>
      <c r="F69" s="13">
        <v>94</v>
      </c>
      <c r="G69" s="13">
        <v>63</v>
      </c>
      <c r="H69" s="13">
        <v>77</v>
      </c>
      <c r="I69" s="14">
        <f t="shared" si="12"/>
        <v>78</v>
      </c>
      <c r="J69" s="14">
        <v>0</v>
      </c>
      <c r="K69" s="14">
        <v>119</v>
      </c>
      <c r="L69" s="14">
        <f t="shared" si="0"/>
        <v>119</v>
      </c>
      <c r="M69" s="14">
        <f t="shared" si="20"/>
        <v>76</v>
      </c>
      <c r="N69" s="14">
        <f t="shared" si="13"/>
        <v>80</v>
      </c>
      <c r="O69" s="14">
        <f t="shared" si="14"/>
        <v>40</v>
      </c>
      <c r="P69" s="14">
        <v>80</v>
      </c>
      <c r="Q69" s="14"/>
      <c r="R69" s="14"/>
      <c r="S69" s="14"/>
      <c r="T69" s="14">
        <f t="shared" si="21"/>
        <v>0</v>
      </c>
      <c r="U69" s="14">
        <f t="shared" si="15"/>
        <v>2</v>
      </c>
      <c r="V69" s="14" t="str">
        <f t="shared" si="16"/>
        <v>Carton</v>
      </c>
      <c r="W69" s="14">
        <f t="shared" si="17"/>
        <v>80</v>
      </c>
      <c r="X69" s="7">
        <f t="shared" si="3"/>
        <v>0.22222222222222221</v>
      </c>
      <c r="Y69" s="14">
        <v>40</v>
      </c>
      <c r="Z69" s="8"/>
      <c r="AA69" s="8"/>
      <c r="AB69" s="9">
        <v>129.33000000000001</v>
      </c>
      <c r="AC69" s="9"/>
      <c r="AD69" s="9"/>
      <c r="AE69" s="9">
        <v>0</v>
      </c>
      <c r="AF69" s="9">
        <v>109.93</v>
      </c>
      <c r="AG69" s="57">
        <f t="shared" si="4"/>
        <v>80</v>
      </c>
      <c r="AH69" s="57">
        <f t="shared" si="5"/>
        <v>1.9</v>
      </c>
      <c r="AI69" s="63">
        <f t="shared" si="6"/>
        <v>1.5256410256410255</v>
      </c>
      <c r="AJ69" s="8"/>
      <c r="AK69" s="64">
        <f t="shared" si="7"/>
        <v>40</v>
      </c>
      <c r="AL69" s="65">
        <f t="shared" si="19"/>
        <v>0.6470588235294118</v>
      </c>
      <c r="AM69" s="66">
        <f t="shared" si="9"/>
        <v>2.5666666666666669</v>
      </c>
      <c r="AN69" s="66">
        <f t="shared" si="10"/>
        <v>46.36363636363636</v>
      </c>
      <c r="AO69" s="67" t="str">
        <f t="shared" si="11"/>
        <v>High Inventory</v>
      </c>
      <c r="AP69" s="56"/>
      <c r="AQ69" s="56"/>
      <c r="AR69" s="56"/>
      <c r="AS69" s="56"/>
      <c r="AT69" s="56"/>
      <c r="AU69" s="56"/>
      <c r="AV69" s="56"/>
      <c r="AW69" s="56"/>
      <c r="AX69" s="56"/>
    </row>
    <row r="70" spans="1:50" ht="35.25" customHeight="1" x14ac:dyDescent="0.25">
      <c r="A70" s="176"/>
      <c r="B70" s="10">
        <f t="shared" si="18"/>
        <v>62</v>
      </c>
      <c r="C70" s="15" t="s">
        <v>184</v>
      </c>
      <c r="D70" s="15" t="s">
        <v>185</v>
      </c>
      <c r="E70" s="16">
        <v>2687713</v>
      </c>
      <c r="F70" s="13">
        <v>234</v>
      </c>
      <c r="G70" s="13">
        <v>239</v>
      </c>
      <c r="H70" s="13">
        <v>224</v>
      </c>
      <c r="I70" s="14">
        <f t="shared" si="12"/>
        <v>232.33333333333334</v>
      </c>
      <c r="J70" s="14">
        <v>0</v>
      </c>
      <c r="K70" s="14">
        <v>421</v>
      </c>
      <c r="L70" s="14">
        <f t="shared" si="0"/>
        <v>421</v>
      </c>
      <c r="M70" s="14">
        <f t="shared" si="20"/>
        <v>159.83333333333337</v>
      </c>
      <c r="N70" s="14">
        <f t="shared" si="13"/>
        <v>160</v>
      </c>
      <c r="O70" s="14">
        <f t="shared" si="14"/>
        <v>80</v>
      </c>
      <c r="P70" s="14">
        <v>160</v>
      </c>
      <c r="Q70" s="14"/>
      <c r="R70" s="14"/>
      <c r="S70" s="14"/>
      <c r="T70" s="14">
        <f t="shared" si="21"/>
        <v>0</v>
      </c>
      <c r="U70" s="14">
        <f t="shared" si="15"/>
        <v>4</v>
      </c>
      <c r="V70" s="14" t="str">
        <f t="shared" si="16"/>
        <v>Carton</v>
      </c>
      <c r="W70" s="14">
        <f t="shared" si="17"/>
        <v>160</v>
      </c>
      <c r="X70" s="7">
        <f t="shared" si="3"/>
        <v>-6.2761506276150625E-2</v>
      </c>
      <c r="Y70" s="14">
        <v>40</v>
      </c>
      <c r="Z70" s="8"/>
      <c r="AA70" s="8"/>
      <c r="AB70" s="9">
        <v>214.68</v>
      </c>
      <c r="AC70" s="9"/>
      <c r="AD70" s="9"/>
      <c r="AE70" s="9">
        <v>0</v>
      </c>
      <c r="AF70" s="9">
        <v>182.47</v>
      </c>
      <c r="AG70" s="57">
        <f t="shared" si="4"/>
        <v>160</v>
      </c>
      <c r="AH70" s="57">
        <f t="shared" si="5"/>
        <v>3.9958333333333345</v>
      </c>
      <c r="AI70" s="63">
        <f t="shared" si="6"/>
        <v>1.812051649928264</v>
      </c>
      <c r="AJ70" s="8"/>
      <c r="AK70" s="64">
        <f t="shared" si="7"/>
        <v>40</v>
      </c>
      <c r="AL70" s="65">
        <f t="shared" si="19"/>
        <v>0.53206650831353919</v>
      </c>
      <c r="AM70" s="66">
        <f t="shared" si="9"/>
        <v>7.4666666666666668</v>
      </c>
      <c r="AN70" s="66">
        <f t="shared" si="10"/>
        <v>56.383928571428569</v>
      </c>
      <c r="AO70" s="67" t="str">
        <f t="shared" si="11"/>
        <v>High Inventory</v>
      </c>
      <c r="AP70" s="56"/>
      <c r="AQ70" s="56"/>
      <c r="AR70" s="56"/>
      <c r="AS70" s="56"/>
      <c r="AT70" s="56"/>
      <c r="AU70" s="56"/>
      <c r="AV70" s="56"/>
      <c r="AW70" s="56"/>
      <c r="AX70" s="56"/>
    </row>
    <row r="71" spans="1:50" ht="35.25" customHeight="1" x14ac:dyDescent="0.25">
      <c r="A71" s="176"/>
      <c r="B71" s="10">
        <f t="shared" si="18"/>
        <v>63</v>
      </c>
      <c r="C71" s="15" t="s">
        <v>186</v>
      </c>
      <c r="D71" s="15" t="s">
        <v>187</v>
      </c>
      <c r="E71" s="16">
        <v>2687716</v>
      </c>
      <c r="F71" s="13">
        <v>88</v>
      </c>
      <c r="G71" s="13">
        <v>46</v>
      </c>
      <c r="H71" s="13">
        <v>75</v>
      </c>
      <c r="I71" s="14">
        <f t="shared" si="12"/>
        <v>69.666666666666671</v>
      </c>
      <c r="J71" s="14">
        <v>0</v>
      </c>
      <c r="K71" s="14">
        <v>113</v>
      </c>
      <c r="L71" s="14">
        <f t="shared" si="0"/>
        <v>113</v>
      </c>
      <c r="M71" s="14">
        <f t="shared" si="20"/>
        <v>61.166666666666686</v>
      </c>
      <c r="N71" s="14">
        <f t="shared" si="13"/>
        <v>80</v>
      </c>
      <c r="O71" s="14">
        <f t="shared" si="14"/>
        <v>40</v>
      </c>
      <c r="P71" s="14">
        <v>80</v>
      </c>
      <c r="Q71" s="14"/>
      <c r="R71" s="14"/>
      <c r="S71" s="14"/>
      <c r="T71" s="14">
        <f t="shared" si="21"/>
        <v>0</v>
      </c>
      <c r="U71" s="14">
        <f t="shared" si="15"/>
        <v>2</v>
      </c>
      <c r="V71" s="14" t="str">
        <f t="shared" si="16"/>
        <v>Carton</v>
      </c>
      <c r="W71" s="14">
        <f t="shared" si="17"/>
        <v>80</v>
      </c>
      <c r="X71" s="7">
        <f t="shared" si="3"/>
        <v>0.63043478260869568</v>
      </c>
      <c r="Y71" s="14">
        <v>40</v>
      </c>
      <c r="Z71" s="8"/>
      <c r="AA71" s="8"/>
      <c r="AB71" s="9">
        <v>290.7</v>
      </c>
      <c r="AC71" s="9"/>
      <c r="AD71" s="9"/>
      <c r="AE71" s="9">
        <v>0</v>
      </c>
      <c r="AF71" s="9">
        <v>247.1</v>
      </c>
      <c r="AG71" s="57">
        <f t="shared" si="4"/>
        <v>80</v>
      </c>
      <c r="AH71" s="57">
        <f t="shared" si="5"/>
        <v>1.5291666666666672</v>
      </c>
      <c r="AI71" s="63">
        <f t="shared" si="6"/>
        <v>1.6220095693779903</v>
      </c>
      <c r="AJ71" s="8"/>
      <c r="AK71" s="64">
        <f t="shared" si="7"/>
        <v>40</v>
      </c>
      <c r="AL71" s="65">
        <f t="shared" si="19"/>
        <v>0.66371681415929207</v>
      </c>
      <c r="AM71" s="66">
        <f t="shared" si="9"/>
        <v>2.5</v>
      </c>
      <c r="AN71" s="66">
        <f t="shared" si="10"/>
        <v>45.2</v>
      </c>
      <c r="AO71" s="67" t="str">
        <f t="shared" si="11"/>
        <v>High Inventory</v>
      </c>
      <c r="AP71" s="56"/>
      <c r="AQ71" s="56"/>
      <c r="AR71" s="56"/>
      <c r="AS71" s="56"/>
      <c r="AT71" s="56"/>
      <c r="AU71" s="56"/>
      <c r="AV71" s="56"/>
      <c r="AW71" s="56"/>
      <c r="AX71" s="56"/>
    </row>
    <row r="72" spans="1:50" ht="35.25" customHeight="1" x14ac:dyDescent="0.25">
      <c r="A72" s="176"/>
      <c r="B72" s="10">
        <f t="shared" si="18"/>
        <v>64</v>
      </c>
      <c r="C72" s="11" t="s">
        <v>188</v>
      </c>
      <c r="D72" s="11" t="s">
        <v>189</v>
      </c>
      <c r="E72" s="12">
        <v>2687717</v>
      </c>
      <c r="F72" s="13">
        <v>203</v>
      </c>
      <c r="G72" s="13">
        <v>193</v>
      </c>
      <c r="H72" s="13">
        <v>141</v>
      </c>
      <c r="I72" s="14">
        <f t="shared" si="12"/>
        <v>179</v>
      </c>
      <c r="J72" s="14">
        <v>0</v>
      </c>
      <c r="K72" s="14">
        <v>330</v>
      </c>
      <c r="L72" s="14">
        <f t="shared" si="0"/>
        <v>330</v>
      </c>
      <c r="M72" s="14">
        <f t="shared" si="20"/>
        <v>117.5</v>
      </c>
      <c r="N72" s="14">
        <f t="shared" si="13"/>
        <v>120</v>
      </c>
      <c r="O72" s="14">
        <f t="shared" si="14"/>
        <v>60</v>
      </c>
      <c r="P72" s="14">
        <v>120</v>
      </c>
      <c r="Q72" s="14"/>
      <c r="R72" s="14"/>
      <c r="S72" s="14"/>
      <c r="T72" s="14">
        <f t="shared" si="21"/>
        <v>0</v>
      </c>
      <c r="U72" s="14">
        <f t="shared" si="15"/>
        <v>3</v>
      </c>
      <c r="V72" s="14" t="str">
        <f t="shared" si="16"/>
        <v>Carton</v>
      </c>
      <c r="W72" s="14">
        <f t="shared" si="17"/>
        <v>120</v>
      </c>
      <c r="X72" s="7">
        <f t="shared" si="3"/>
        <v>-0.26943005181347152</v>
      </c>
      <c r="Y72" s="14">
        <v>40</v>
      </c>
      <c r="Z72" s="8"/>
      <c r="AA72" s="8"/>
      <c r="AB72" s="9">
        <v>433.5</v>
      </c>
      <c r="AC72" s="9"/>
      <c r="AD72" s="9"/>
      <c r="AE72" s="9">
        <v>0</v>
      </c>
      <c r="AF72" s="9">
        <v>368.48</v>
      </c>
      <c r="AG72" s="57">
        <f t="shared" si="4"/>
        <v>120</v>
      </c>
      <c r="AH72" s="57">
        <f t="shared" si="5"/>
        <v>2.9375</v>
      </c>
      <c r="AI72" s="63">
        <f t="shared" si="6"/>
        <v>1.8435754189944134</v>
      </c>
      <c r="AJ72" s="8"/>
      <c r="AK72" s="64">
        <f t="shared" si="7"/>
        <v>40</v>
      </c>
      <c r="AL72" s="65">
        <f t="shared" si="19"/>
        <v>0.42727272727272725</v>
      </c>
      <c r="AM72" s="66">
        <f t="shared" si="9"/>
        <v>4.7</v>
      </c>
      <c r="AN72" s="66">
        <f t="shared" si="10"/>
        <v>70.212765957446805</v>
      </c>
      <c r="AO72" s="67" t="str">
        <f t="shared" si="11"/>
        <v>High Inventory</v>
      </c>
      <c r="AP72" s="56"/>
      <c r="AQ72" s="56"/>
      <c r="AR72" s="56"/>
      <c r="AS72" s="56"/>
      <c r="AT72" s="56"/>
      <c r="AU72" s="56"/>
      <c r="AV72" s="56"/>
      <c r="AW72" s="56"/>
      <c r="AX72" s="56"/>
    </row>
    <row r="73" spans="1:50" ht="35.25" customHeight="1" x14ac:dyDescent="0.25">
      <c r="A73" s="176"/>
      <c r="B73" s="10">
        <f t="shared" si="18"/>
        <v>65</v>
      </c>
      <c r="C73" s="15" t="s">
        <v>190</v>
      </c>
      <c r="D73" s="15" t="s">
        <v>191</v>
      </c>
      <c r="E73" s="16" t="s">
        <v>192</v>
      </c>
      <c r="F73" s="13">
        <v>269</v>
      </c>
      <c r="G73" s="13">
        <v>190</v>
      </c>
      <c r="H73" s="13">
        <v>220</v>
      </c>
      <c r="I73" s="14">
        <f t="shared" si="12"/>
        <v>226.33333333333334</v>
      </c>
      <c r="J73" s="14">
        <v>0</v>
      </c>
      <c r="K73" s="14">
        <v>405</v>
      </c>
      <c r="L73" s="14">
        <f t="shared" ref="L73:L136" si="23">J73+K73</f>
        <v>405</v>
      </c>
      <c r="M73" s="14">
        <f t="shared" si="20"/>
        <v>160.83333333333337</v>
      </c>
      <c r="N73" s="14">
        <f t="shared" si="13"/>
        <v>150</v>
      </c>
      <c r="O73" s="14">
        <f t="shared" si="14"/>
        <v>75</v>
      </c>
      <c r="P73" s="14">
        <v>50</v>
      </c>
      <c r="Q73" s="14"/>
      <c r="R73" s="14"/>
      <c r="S73" s="14"/>
      <c r="T73" s="14">
        <f t="shared" ref="T73:T104" si="24">N73-(SUM(P73:S73))</f>
        <v>100</v>
      </c>
      <c r="U73" s="14">
        <f t="shared" si="15"/>
        <v>1</v>
      </c>
      <c r="V73" s="14" t="str">
        <f t="shared" si="16"/>
        <v>Carton</v>
      </c>
      <c r="W73" s="14">
        <f t="shared" si="17"/>
        <v>150</v>
      </c>
      <c r="X73" s="7">
        <f t="shared" ref="X73:X136" si="25">+(H73-G73)/G73</f>
        <v>0.15789473684210525</v>
      </c>
      <c r="Y73" s="14">
        <v>50</v>
      </c>
      <c r="Z73" s="8"/>
      <c r="AA73" s="8"/>
      <c r="AB73" s="9">
        <v>140.25</v>
      </c>
      <c r="AC73" s="9"/>
      <c r="AD73" s="9"/>
      <c r="AE73" s="9">
        <v>0</v>
      </c>
      <c r="AF73" s="9">
        <v>119.21</v>
      </c>
      <c r="AG73" s="57">
        <f t="shared" ref="AG73:AG136" si="26">ROUND(M73/Y73,0)*Y73</f>
        <v>150</v>
      </c>
      <c r="AH73" s="57">
        <f t="shared" ref="AH73:AH136" si="27">M73/Y73</f>
        <v>3.2166666666666672</v>
      </c>
      <c r="AI73" s="63">
        <f t="shared" ref="AI73:AI136" si="28">L73/I73</f>
        <v>1.7893961708394697</v>
      </c>
      <c r="AJ73" s="8"/>
      <c r="AK73" s="64">
        <f t="shared" ref="AK73:AK136" si="29">IF(M73&gt;9,Y73,0)</f>
        <v>50</v>
      </c>
      <c r="AL73" s="65">
        <f t="shared" si="19"/>
        <v>0.54320987654320985</v>
      </c>
      <c r="AM73" s="66">
        <f t="shared" ref="AM73:AM136" si="30">+H73/30</f>
        <v>7.333333333333333</v>
      </c>
      <c r="AN73" s="66">
        <f t="shared" ref="AN73:AN136" si="31">L73/AM73</f>
        <v>55.227272727272727</v>
      </c>
      <c r="AO73" s="67" t="str">
        <f t="shared" ref="AO73:AO136" si="32">IF(AN73&lt;5,"Super Urgent",IF(AND(AN73&gt;=5,AN73&lt;10),"Overnight Dispatch",IF(AND(AN73&gt;=10,AN73&lt;20),"Overland Dispatch",IF(AND(AN73&gt;=20,AN73&lt;45),"Normal Dispatch",IF(AND(AN73&gt;=45,AN73&lt;999),"High Inventory")))))</f>
        <v>High Inventory</v>
      </c>
      <c r="AP73" s="56"/>
      <c r="AQ73" s="56"/>
      <c r="AR73" s="56"/>
      <c r="AS73" s="56"/>
      <c r="AT73" s="56"/>
      <c r="AU73" s="56"/>
      <c r="AV73" s="56"/>
      <c r="AW73" s="56"/>
      <c r="AX73" s="56"/>
    </row>
    <row r="74" spans="1:50" ht="35.25" customHeight="1" x14ac:dyDescent="0.25">
      <c r="A74" s="176"/>
      <c r="B74" s="10">
        <f t="shared" si="18"/>
        <v>66</v>
      </c>
      <c r="C74" s="15" t="s">
        <v>193</v>
      </c>
      <c r="D74" s="15" t="s">
        <v>194</v>
      </c>
      <c r="E74" s="16" t="s">
        <v>195</v>
      </c>
      <c r="F74" s="13">
        <v>42</v>
      </c>
      <c r="G74" s="13">
        <v>29</v>
      </c>
      <c r="H74" s="13">
        <v>29</v>
      </c>
      <c r="I74" s="14">
        <f t="shared" ref="I74:I137" si="33">AVERAGE(F74:H74)</f>
        <v>33.333333333333336</v>
      </c>
      <c r="J74" s="14">
        <v>0</v>
      </c>
      <c r="K74" s="14">
        <v>85</v>
      </c>
      <c r="L74" s="14">
        <f t="shared" si="23"/>
        <v>85</v>
      </c>
      <c r="M74" s="14">
        <f t="shared" si="20"/>
        <v>-1.6666666666666572</v>
      </c>
      <c r="N74" s="14">
        <f t="shared" ref="N74:N137" si="34">W74</f>
        <v>0</v>
      </c>
      <c r="O74" s="14">
        <f t="shared" ref="O74:O137" si="35">N74/2</f>
        <v>0</v>
      </c>
      <c r="P74" s="14">
        <v>0</v>
      </c>
      <c r="Q74" s="14"/>
      <c r="R74" s="14"/>
      <c r="S74" s="14"/>
      <c r="T74" s="14">
        <f t="shared" si="24"/>
        <v>0</v>
      </c>
      <c r="U74" s="14">
        <f t="shared" si="15"/>
        <v>0</v>
      </c>
      <c r="V74" s="14" t="str">
        <f t="shared" si="16"/>
        <v>Carton</v>
      </c>
      <c r="W74" s="14">
        <f t="shared" ref="W74:W137" si="36">IF(AG74&gt;0,AG74,AK74)</f>
        <v>0</v>
      </c>
      <c r="X74" s="7">
        <f t="shared" si="25"/>
        <v>0</v>
      </c>
      <c r="Y74" s="14">
        <v>56</v>
      </c>
      <c r="Z74" s="8"/>
      <c r="AA74" s="8"/>
      <c r="AB74" s="9">
        <v>254.15</v>
      </c>
      <c r="AC74" s="9"/>
      <c r="AD74" s="9"/>
      <c r="AE74" s="9">
        <v>0</v>
      </c>
      <c r="AF74" s="9">
        <v>216.03</v>
      </c>
      <c r="AG74" s="57">
        <f t="shared" si="26"/>
        <v>0</v>
      </c>
      <c r="AH74" s="57">
        <f t="shared" si="27"/>
        <v>-2.9761904761904594E-2</v>
      </c>
      <c r="AI74" s="63">
        <f t="shared" si="28"/>
        <v>2.5499999999999998</v>
      </c>
      <c r="AJ74" s="8"/>
      <c r="AK74" s="64">
        <f t="shared" si="29"/>
        <v>0</v>
      </c>
      <c r="AL74" s="65">
        <f t="shared" si="19"/>
        <v>0.3411764705882353</v>
      </c>
      <c r="AM74" s="66">
        <f t="shared" si="30"/>
        <v>0.96666666666666667</v>
      </c>
      <c r="AN74" s="66">
        <f t="shared" si="31"/>
        <v>87.931034482758619</v>
      </c>
      <c r="AO74" s="67" t="str">
        <f t="shared" si="32"/>
        <v>High Inventory</v>
      </c>
      <c r="AP74" s="56"/>
      <c r="AQ74" s="56"/>
      <c r="AR74" s="56"/>
      <c r="AS74" s="56"/>
      <c r="AT74" s="56"/>
      <c r="AU74" s="56"/>
      <c r="AV74" s="56"/>
      <c r="AW74" s="56"/>
      <c r="AX74" s="56"/>
    </row>
    <row r="75" spans="1:50" ht="35.25" customHeight="1" x14ac:dyDescent="0.25">
      <c r="A75" s="176"/>
      <c r="B75" s="10">
        <f t="shared" ref="B75:B138" si="37">B74+1</f>
        <v>67</v>
      </c>
      <c r="C75" s="11" t="s">
        <v>196</v>
      </c>
      <c r="D75" s="11" t="s">
        <v>197</v>
      </c>
      <c r="E75" s="12" t="s">
        <v>198</v>
      </c>
      <c r="F75" s="13">
        <v>3</v>
      </c>
      <c r="G75" s="13">
        <v>2</v>
      </c>
      <c r="H75" s="13">
        <v>14</v>
      </c>
      <c r="I75" s="14">
        <f t="shared" si="33"/>
        <v>6.333333333333333</v>
      </c>
      <c r="J75" s="14">
        <v>0</v>
      </c>
      <c r="K75" s="14">
        <v>36</v>
      </c>
      <c r="L75" s="14">
        <f t="shared" si="23"/>
        <v>36</v>
      </c>
      <c r="M75" s="14">
        <f t="shared" si="20"/>
        <v>-20.166666666666668</v>
      </c>
      <c r="N75" s="14">
        <f t="shared" si="34"/>
        <v>0</v>
      </c>
      <c r="O75" s="14">
        <f t="shared" si="35"/>
        <v>0</v>
      </c>
      <c r="P75" s="14">
        <v>0</v>
      </c>
      <c r="Q75" s="14"/>
      <c r="R75" s="14"/>
      <c r="S75" s="14"/>
      <c r="T75" s="14">
        <f t="shared" si="24"/>
        <v>0</v>
      </c>
      <c r="U75" s="14">
        <f t="shared" si="15"/>
        <v>0</v>
      </c>
      <c r="V75" s="14" t="str">
        <f t="shared" si="16"/>
        <v>Carton</v>
      </c>
      <c r="W75" s="14">
        <f t="shared" si="36"/>
        <v>0</v>
      </c>
      <c r="X75" s="7">
        <f t="shared" si="25"/>
        <v>6</v>
      </c>
      <c r="Y75" s="14">
        <v>56</v>
      </c>
      <c r="Z75" s="8"/>
      <c r="AA75" s="8"/>
      <c r="AB75" s="9">
        <v>339.15</v>
      </c>
      <c r="AC75" s="9"/>
      <c r="AD75" s="9"/>
      <c r="AE75" s="9">
        <v>0</v>
      </c>
      <c r="AF75" s="9">
        <v>288.27999999999997</v>
      </c>
      <c r="AG75" s="57">
        <f t="shared" si="26"/>
        <v>0</v>
      </c>
      <c r="AH75" s="57">
        <f t="shared" si="27"/>
        <v>-0.36011904761904762</v>
      </c>
      <c r="AI75" s="63">
        <f t="shared" si="28"/>
        <v>5.6842105263157894</v>
      </c>
      <c r="AJ75" s="8"/>
      <c r="AK75" s="64">
        <f t="shared" si="29"/>
        <v>0</v>
      </c>
      <c r="AL75" s="65">
        <f t="shared" si="19"/>
        <v>0.3888888888888889</v>
      </c>
      <c r="AM75" s="66">
        <f t="shared" si="30"/>
        <v>0.46666666666666667</v>
      </c>
      <c r="AN75" s="66">
        <f t="shared" si="31"/>
        <v>77.142857142857139</v>
      </c>
      <c r="AO75" s="67" t="str">
        <f t="shared" si="32"/>
        <v>High Inventory</v>
      </c>
      <c r="AP75" s="56"/>
      <c r="AQ75" s="56"/>
      <c r="AR75" s="56"/>
      <c r="AS75" s="56"/>
      <c r="AT75" s="56"/>
      <c r="AU75" s="56"/>
      <c r="AV75" s="56"/>
      <c r="AW75" s="56"/>
      <c r="AX75" s="56"/>
    </row>
    <row r="76" spans="1:50" ht="35.25" customHeight="1" thickBot="1" x14ac:dyDescent="0.3">
      <c r="A76" s="177"/>
      <c r="B76" s="17">
        <f t="shared" si="37"/>
        <v>68</v>
      </c>
      <c r="C76" s="24" t="s">
        <v>199</v>
      </c>
      <c r="D76" s="24" t="s">
        <v>200</v>
      </c>
      <c r="E76" s="25">
        <v>4442620</v>
      </c>
      <c r="F76" s="26">
        <v>317</v>
      </c>
      <c r="G76" s="26">
        <v>376</v>
      </c>
      <c r="H76" s="26">
        <v>215</v>
      </c>
      <c r="I76" s="20">
        <f t="shared" si="33"/>
        <v>302.66666666666669</v>
      </c>
      <c r="J76" s="20">
        <v>0</v>
      </c>
      <c r="K76" s="20">
        <v>416</v>
      </c>
      <c r="L76" s="20">
        <f t="shared" si="23"/>
        <v>416</v>
      </c>
      <c r="M76" s="20">
        <f>(I76*2)-L76</f>
        <v>189.33333333333337</v>
      </c>
      <c r="N76" s="20">
        <f t="shared" si="34"/>
        <v>200</v>
      </c>
      <c r="O76" s="20">
        <f t="shared" si="35"/>
        <v>100</v>
      </c>
      <c r="P76" s="20">
        <v>0</v>
      </c>
      <c r="Q76" s="20"/>
      <c r="R76" s="20"/>
      <c r="S76" s="20"/>
      <c r="T76" s="20">
        <f t="shared" si="24"/>
        <v>200</v>
      </c>
      <c r="U76" s="20">
        <f t="shared" si="15"/>
        <v>0</v>
      </c>
      <c r="V76" s="20" t="str">
        <f t="shared" si="16"/>
        <v>Carton</v>
      </c>
      <c r="W76" s="20">
        <f t="shared" si="36"/>
        <v>200</v>
      </c>
      <c r="X76" s="7">
        <f t="shared" si="25"/>
        <v>-0.42819148936170215</v>
      </c>
      <c r="Y76" s="14">
        <v>40</v>
      </c>
      <c r="Z76" s="8"/>
      <c r="AA76" s="8"/>
      <c r="AB76" s="9">
        <v>1275</v>
      </c>
      <c r="AC76" s="9"/>
      <c r="AD76" s="9"/>
      <c r="AE76" s="9">
        <v>0</v>
      </c>
      <c r="AF76" s="9">
        <v>1083.75</v>
      </c>
      <c r="AG76" s="57">
        <f t="shared" si="26"/>
        <v>200</v>
      </c>
      <c r="AH76" s="57">
        <f t="shared" si="27"/>
        <v>4.7333333333333343</v>
      </c>
      <c r="AI76" s="63">
        <f t="shared" si="28"/>
        <v>1.3744493392070485</v>
      </c>
      <c r="AJ76" s="8"/>
      <c r="AK76" s="64">
        <f t="shared" si="29"/>
        <v>40</v>
      </c>
      <c r="AL76" s="65">
        <f t="shared" si="19"/>
        <v>0.51682692307692313</v>
      </c>
      <c r="AM76" s="66">
        <f t="shared" si="30"/>
        <v>7.166666666666667</v>
      </c>
      <c r="AN76" s="66">
        <f t="shared" si="31"/>
        <v>58.046511627906973</v>
      </c>
      <c r="AO76" s="67" t="str">
        <f t="shared" si="32"/>
        <v>High Inventory</v>
      </c>
      <c r="AP76" s="56"/>
      <c r="AQ76" s="56"/>
      <c r="AR76" s="56"/>
      <c r="AS76" s="56"/>
      <c r="AT76" s="56"/>
      <c r="AU76" s="56"/>
      <c r="AV76" s="56"/>
      <c r="AW76" s="56"/>
      <c r="AX76" s="56"/>
    </row>
    <row r="77" spans="1:50" ht="35.25" customHeight="1" x14ac:dyDescent="0.25">
      <c r="A77" s="168" t="s">
        <v>487</v>
      </c>
      <c r="B77" s="2">
        <f t="shared" si="37"/>
        <v>69</v>
      </c>
      <c r="C77" s="3" t="s">
        <v>201</v>
      </c>
      <c r="D77" s="3" t="s">
        <v>202</v>
      </c>
      <c r="E77" s="4" t="s">
        <v>203</v>
      </c>
      <c r="F77" s="5">
        <v>31</v>
      </c>
      <c r="G77" s="5">
        <v>80</v>
      </c>
      <c r="H77" s="5">
        <v>6</v>
      </c>
      <c r="I77" s="6">
        <f t="shared" si="33"/>
        <v>39</v>
      </c>
      <c r="J77" s="6">
        <v>0</v>
      </c>
      <c r="K77" s="6">
        <v>94</v>
      </c>
      <c r="L77" s="6">
        <f t="shared" si="23"/>
        <v>94</v>
      </c>
      <c r="M77" s="6">
        <f t="shared" si="20"/>
        <v>3.5</v>
      </c>
      <c r="N77" s="6">
        <f t="shared" si="34"/>
        <v>0</v>
      </c>
      <c r="O77" s="6">
        <f t="shared" si="35"/>
        <v>0</v>
      </c>
      <c r="P77" s="6">
        <v>0</v>
      </c>
      <c r="Q77" s="6"/>
      <c r="R77" s="6"/>
      <c r="S77" s="6"/>
      <c r="T77" s="6">
        <f t="shared" si="24"/>
        <v>0</v>
      </c>
      <c r="U77" s="6">
        <f t="shared" si="15"/>
        <v>0</v>
      </c>
      <c r="V77" s="6" t="str">
        <f t="shared" si="16"/>
        <v>Carton</v>
      </c>
      <c r="W77" s="6">
        <f t="shared" si="36"/>
        <v>0</v>
      </c>
      <c r="X77" s="7">
        <f t="shared" si="25"/>
        <v>-0.92500000000000004</v>
      </c>
      <c r="Y77" s="14">
        <v>50</v>
      </c>
      <c r="Z77" s="8"/>
      <c r="AA77" s="8"/>
      <c r="AB77" s="9">
        <v>214.2</v>
      </c>
      <c r="AC77" s="9"/>
      <c r="AD77" s="9"/>
      <c r="AE77" s="9">
        <v>0</v>
      </c>
      <c r="AF77" s="9">
        <v>182.07</v>
      </c>
      <c r="AG77" s="57">
        <f t="shared" si="26"/>
        <v>0</v>
      </c>
      <c r="AH77" s="57">
        <f t="shared" si="27"/>
        <v>7.0000000000000007E-2</v>
      </c>
      <c r="AI77" s="63">
        <f t="shared" si="28"/>
        <v>2.4102564102564101</v>
      </c>
      <c r="AJ77" s="8"/>
      <c r="AK77" s="64">
        <f t="shared" si="29"/>
        <v>0</v>
      </c>
      <c r="AL77" s="65">
        <f t="shared" si="19"/>
        <v>6.3829787234042548E-2</v>
      </c>
      <c r="AM77" s="66">
        <f t="shared" si="30"/>
        <v>0.2</v>
      </c>
      <c r="AN77" s="66">
        <f t="shared" si="31"/>
        <v>470</v>
      </c>
      <c r="AO77" s="67" t="str">
        <f t="shared" si="32"/>
        <v>High Inventory</v>
      </c>
      <c r="AP77" s="56"/>
      <c r="AQ77" s="56"/>
      <c r="AR77" s="56"/>
      <c r="AS77" s="56"/>
      <c r="AT77" s="56"/>
      <c r="AU77" s="56"/>
      <c r="AV77" s="56"/>
      <c r="AW77" s="56"/>
      <c r="AX77" s="56"/>
    </row>
    <row r="78" spans="1:50" ht="35.25" customHeight="1" x14ac:dyDescent="0.25">
      <c r="A78" s="169"/>
      <c r="B78" s="10">
        <f t="shared" si="37"/>
        <v>70</v>
      </c>
      <c r="C78" s="11" t="s">
        <v>204</v>
      </c>
      <c r="D78" s="11" t="s">
        <v>205</v>
      </c>
      <c r="E78" s="12" t="s">
        <v>206</v>
      </c>
      <c r="F78" s="13">
        <v>17</v>
      </c>
      <c r="G78" s="13">
        <v>100</v>
      </c>
      <c r="H78" s="13">
        <v>17</v>
      </c>
      <c r="I78" s="14">
        <f t="shared" si="33"/>
        <v>44.666666666666664</v>
      </c>
      <c r="J78" s="14">
        <v>0</v>
      </c>
      <c r="K78" s="14">
        <v>135</v>
      </c>
      <c r="L78" s="14">
        <f t="shared" si="23"/>
        <v>135</v>
      </c>
      <c r="M78" s="14">
        <f t="shared" si="20"/>
        <v>-23.333333333333343</v>
      </c>
      <c r="N78" s="14">
        <f t="shared" si="34"/>
        <v>0</v>
      </c>
      <c r="O78" s="14">
        <f t="shared" si="35"/>
        <v>0</v>
      </c>
      <c r="P78" s="14">
        <v>0</v>
      </c>
      <c r="Q78" s="14"/>
      <c r="R78" s="14"/>
      <c r="S78" s="14"/>
      <c r="T78" s="14">
        <f t="shared" si="24"/>
        <v>0</v>
      </c>
      <c r="U78" s="14">
        <f t="shared" si="15"/>
        <v>0</v>
      </c>
      <c r="V78" s="14" t="str">
        <f t="shared" si="16"/>
        <v>Carton</v>
      </c>
      <c r="W78" s="14">
        <f t="shared" si="36"/>
        <v>0</v>
      </c>
      <c r="X78" s="7">
        <f t="shared" si="25"/>
        <v>-0.83</v>
      </c>
      <c r="Y78" s="14">
        <v>50</v>
      </c>
      <c r="Z78" s="8"/>
      <c r="AA78" s="8"/>
      <c r="AB78" s="9">
        <v>291.55</v>
      </c>
      <c r="AC78" s="9"/>
      <c r="AD78" s="9"/>
      <c r="AE78" s="9">
        <v>0</v>
      </c>
      <c r="AF78" s="9">
        <v>247.82</v>
      </c>
      <c r="AG78" s="57">
        <f t="shared" si="26"/>
        <v>0</v>
      </c>
      <c r="AH78" s="57">
        <f t="shared" si="27"/>
        <v>-0.46666666666666684</v>
      </c>
      <c r="AI78" s="63">
        <f t="shared" si="28"/>
        <v>3.0223880597014925</v>
      </c>
      <c r="AJ78" s="8"/>
      <c r="AK78" s="64">
        <f t="shared" si="29"/>
        <v>0</v>
      </c>
      <c r="AL78" s="65">
        <f t="shared" si="19"/>
        <v>0.12592592592592591</v>
      </c>
      <c r="AM78" s="66">
        <f t="shared" si="30"/>
        <v>0.56666666666666665</v>
      </c>
      <c r="AN78" s="66">
        <f t="shared" si="31"/>
        <v>238.23529411764707</v>
      </c>
      <c r="AO78" s="67" t="str">
        <f>IF(AN78&lt;5,"Super Urgent",IF(AND(AN78&gt;=5,AN78&lt;10),"Overnight Dispatch",IF(AND(AN78&gt;=10,AN78&lt;20),"Overland Dispatch",IF(AND(AN78&gt;=20,AN78&lt;45),"Normal Dispatch",IF(AND(AN78&gt;=45,AN78&lt;999),"High Inventory")))))</f>
        <v>High Inventory</v>
      </c>
      <c r="AP78" s="56"/>
      <c r="AQ78" s="56"/>
      <c r="AR78" s="56"/>
      <c r="AS78" s="56"/>
      <c r="AT78" s="56"/>
      <c r="AU78" s="56"/>
      <c r="AV78" s="56"/>
      <c r="AW78" s="56"/>
      <c r="AX78" s="56"/>
    </row>
    <row r="79" spans="1:50" ht="35.25" customHeight="1" x14ac:dyDescent="0.25">
      <c r="A79" s="169"/>
      <c r="B79" s="10">
        <f t="shared" si="37"/>
        <v>71</v>
      </c>
      <c r="C79" s="11" t="s">
        <v>207</v>
      </c>
      <c r="D79" s="11" t="s">
        <v>208</v>
      </c>
      <c r="E79" s="12" t="s">
        <v>209</v>
      </c>
      <c r="F79" s="13">
        <v>17</v>
      </c>
      <c r="G79" s="13">
        <v>16</v>
      </c>
      <c r="H79" s="13">
        <v>0</v>
      </c>
      <c r="I79" s="14">
        <f t="shared" si="33"/>
        <v>11</v>
      </c>
      <c r="J79" s="14">
        <v>0</v>
      </c>
      <c r="K79" s="14">
        <v>50</v>
      </c>
      <c r="L79" s="14">
        <f t="shared" si="23"/>
        <v>50</v>
      </c>
      <c r="M79" s="14">
        <f t="shared" si="20"/>
        <v>-22.5</v>
      </c>
      <c r="N79" s="14">
        <f t="shared" si="34"/>
        <v>0</v>
      </c>
      <c r="O79" s="14">
        <f t="shared" si="35"/>
        <v>0</v>
      </c>
      <c r="P79" s="14">
        <v>0</v>
      </c>
      <c r="Q79" s="14"/>
      <c r="R79" s="14"/>
      <c r="S79" s="14"/>
      <c r="T79" s="14">
        <f t="shared" si="24"/>
        <v>0</v>
      </c>
      <c r="U79" s="14">
        <f t="shared" si="15"/>
        <v>0</v>
      </c>
      <c r="V79" s="14" t="str">
        <f t="shared" si="16"/>
        <v>Carton</v>
      </c>
      <c r="W79" s="14">
        <f t="shared" si="36"/>
        <v>0</v>
      </c>
      <c r="X79" s="7">
        <f t="shared" si="25"/>
        <v>-1</v>
      </c>
      <c r="Y79" s="14">
        <v>50</v>
      </c>
      <c r="Z79" s="8"/>
      <c r="AA79" s="8"/>
      <c r="AB79" s="9">
        <v>314.5</v>
      </c>
      <c r="AC79" s="9"/>
      <c r="AD79" s="9"/>
      <c r="AE79" s="9">
        <v>0</v>
      </c>
      <c r="AF79" s="9">
        <v>267.33</v>
      </c>
      <c r="AG79" s="57">
        <f t="shared" si="26"/>
        <v>0</v>
      </c>
      <c r="AH79" s="57">
        <f t="shared" si="27"/>
        <v>-0.45</v>
      </c>
      <c r="AI79" s="63">
        <f t="shared" si="28"/>
        <v>4.5454545454545459</v>
      </c>
      <c r="AJ79" s="8"/>
      <c r="AK79" s="64">
        <f t="shared" si="29"/>
        <v>0</v>
      </c>
      <c r="AL79" s="65">
        <f t="shared" si="19"/>
        <v>0</v>
      </c>
      <c r="AM79" s="66">
        <f t="shared" si="30"/>
        <v>0</v>
      </c>
      <c r="AN79" s="66" t="e">
        <f t="shared" si="31"/>
        <v>#DIV/0!</v>
      </c>
      <c r="AO79" s="67" t="e">
        <f>IF(AN79&lt;5,"Super Urgent",IF(AND(AN79&gt;=5,AN79&lt;10),"Overnight Dispatch",IF(AND(AN79&gt;=10,AN79&lt;20),"Overland Dispatch",IF(AND(AN79&gt;=20,AN79&lt;45),"Normal Dispatch",IF(AND(AN79&gt;=45,AN79&lt;999),"High Inventory")))))</f>
        <v>#DIV/0!</v>
      </c>
      <c r="AP79" s="56"/>
      <c r="AQ79" s="56"/>
      <c r="AR79" s="56"/>
      <c r="AS79" s="56"/>
      <c r="AT79" s="56"/>
      <c r="AU79" s="56"/>
      <c r="AV79" s="56"/>
      <c r="AW79" s="56"/>
      <c r="AX79" s="56"/>
    </row>
    <row r="80" spans="1:50" ht="35.25" customHeight="1" x14ac:dyDescent="0.25">
      <c r="A80" s="169"/>
      <c r="B80" s="10">
        <f t="shared" si="37"/>
        <v>72</v>
      </c>
      <c r="C80" s="11" t="s">
        <v>210</v>
      </c>
      <c r="D80" s="11" t="s">
        <v>211</v>
      </c>
      <c r="E80" s="12" t="s">
        <v>212</v>
      </c>
      <c r="F80" s="13">
        <v>232</v>
      </c>
      <c r="G80" s="13">
        <v>245</v>
      </c>
      <c r="H80" s="13">
        <v>227</v>
      </c>
      <c r="I80" s="14">
        <f t="shared" si="33"/>
        <v>234.66666666666666</v>
      </c>
      <c r="J80" s="14">
        <v>100</v>
      </c>
      <c r="K80" s="14">
        <v>160</v>
      </c>
      <c r="L80" s="14">
        <f t="shared" si="23"/>
        <v>260</v>
      </c>
      <c r="M80" s="14">
        <f t="shared" si="20"/>
        <v>326.66666666666663</v>
      </c>
      <c r="N80" s="14">
        <f t="shared" si="34"/>
        <v>350</v>
      </c>
      <c r="O80" s="14">
        <f t="shared" si="35"/>
        <v>175</v>
      </c>
      <c r="P80" s="14">
        <v>50</v>
      </c>
      <c r="Q80" s="14"/>
      <c r="R80" s="14"/>
      <c r="S80" s="14"/>
      <c r="T80" s="14">
        <f t="shared" si="24"/>
        <v>300</v>
      </c>
      <c r="U80" s="14">
        <f>P80/Y80</f>
        <v>1</v>
      </c>
      <c r="V80" s="14" t="str">
        <f>IF(U80=INT(U80),"Carton","Loose Pack")</f>
        <v>Carton</v>
      </c>
      <c r="W80" s="14">
        <f t="shared" si="36"/>
        <v>350</v>
      </c>
      <c r="X80" s="7">
        <f t="shared" si="25"/>
        <v>-7.3469387755102047E-2</v>
      </c>
      <c r="Y80" s="14">
        <v>50</v>
      </c>
      <c r="Z80" s="8"/>
      <c r="AA80" s="8"/>
      <c r="AB80" s="9">
        <v>127.5</v>
      </c>
      <c r="AC80" s="9"/>
      <c r="AD80" s="9"/>
      <c r="AE80" s="9">
        <v>0</v>
      </c>
      <c r="AF80" s="9">
        <v>108.38</v>
      </c>
      <c r="AG80" s="57">
        <f t="shared" si="26"/>
        <v>350</v>
      </c>
      <c r="AH80" s="57">
        <f t="shared" si="27"/>
        <v>6.5333333333333323</v>
      </c>
      <c r="AI80" s="63">
        <f t="shared" si="28"/>
        <v>1.1079545454545454</v>
      </c>
      <c r="AJ80" s="8"/>
      <c r="AK80" s="64">
        <f t="shared" si="29"/>
        <v>50</v>
      </c>
      <c r="AL80" s="65">
        <f t="shared" si="19"/>
        <v>0.87307692307692308</v>
      </c>
      <c r="AM80" s="66">
        <f t="shared" si="30"/>
        <v>7.5666666666666664</v>
      </c>
      <c r="AN80" s="66">
        <f t="shared" si="31"/>
        <v>34.36123348017621</v>
      </c>
      <c r="AO80" s="67" t="str">
        <f t="shared" si="32"/>
        <v>Normal Dispatch</v>
      </c>
      <c r="AP80" s="56"/>
      <c r="AQ80" s="56"/>
      <c r="AR80" s="56"/>
      <c r="AS80" s="56"/>
      <c r="AT80" s="56"/>
      <c r="AU80" s="56"/>
      <c r="AV80" s="56"/>
      <c r="AW80" s="56"/>
      <c r="AX80" s="56"/>
    </row>
    <row r="81" spans="1:50" ht="35.25" customHeight="1" x14ac:dyDescent="0.25">
      <c r="A81" s="169"/>
      <c r="B81" s="10">
        <f t="shared" si="37"/>
        <v>73</v>
      </c>
      <c r="C81" s="11" t="s">
        <v>213</v>
      </c>
      <c r="D81" s="11" t="s">
        <v>214</v>
      </c>
      <c r="E81" s="12" t="s">
        <v>215</v>
      </c>
      <c r="F81" s="13">
        <v>407</v>
      </c>
      <c r="G81" s="13">
        <v>228</v>
      </c>
      <c r="H81" s="13">
        <v>750</v>
      </c>
      <c r="I81" s="14">
        <f t="shared" si="33"/>
        <v>461.66666666666669</v>
      </c>
      <c r="J81" s="14">
        <v>400</v>
      </c>
      <c r="K81" s="14">
        <v>1</v>
      </c>
      <c r="L81" s="14">
        <f t="shared" si="23"/>
        <v>401</v>
      </c>
      <c r="M81" s="14">
        <f t="shared" si="20"/>
        <v>753.16666666666674</v>
      </c>
      <c r="N81" s="14">
        <f t="shared" si="34"/>
        <v>750</v>
      </c>
      <c r="O81" s="14">
        <f t="shared" si="35"/>
        <v>375</v>
      </c>
      <c r="P81" s="14">
        <v>1000</v>
      </c>
      <c r="Q81" s="14"/>
      <c r="R81" s="14"/>
      <c r="S81" s="14">
        <v>100</v>
      </c>
      <c r="T81" s="14">
        <f t="shared" si="24"/>
        <v>-350</v>
      </c>
      <c r="U81" s="14">
        <f t="shared" si="15"/>
        <v>20</v>
      </c>
      <c r="V81" s="14" t="str">
        <f t="shared" si="16"/>
        <v>Carton</v>
      </c>
      <c r="W81" s="14">
        <f t="shared" si="36"/>
        <v>750</v>
      </c>
      <c r="X81" s="7">
        <f t="shared" si="25"/>
        <v>2.2894736842105261</v>
      </c>
      <c r="Y81" s="14">
        <v>50</v>
      </c>
      <c r="Z81" s="8"/>
      <c r="AA81" s="8"/>
      <c r="AB81" s="9">
        <v>216.75</v>
      </c>
      <c r="AC81" s="9"/>
      <c r="AD81" s="9"/>
      <c r="AE81" s="9">
        <v>0</v>
      </c>
      <c r="AF81" s="9">
        <v>184.24</v>
      </c>
      <c r="AG81" s="57">
        <f t="shared" si="26"/>
        <v>750</v>
      </c>
      <c r="AH81" s="57">
        <f t="shared" si="27"/>
        <v>15.063333333333334</v>
      </c>
      <c r="AI81" s="63">
        <f t="shared" si="28"/>
        <v>0.86859205776173276</v>
      </c>
      <c r="AJ81" s="8"/>
      <c r="AK81" s="64">
        <f t="shared" si="29"/>
        <v>50</v>
      </c>
      <c r="AL81" s="65">
        <f t="shared" si="19"/>
        <v>1.8703241895261846</v>
      </c>
      <c r="AM81" s="66">
        <f t="shared" si="30"/>
        <v>25</v>
      </c>
      <c r="AN81" s="66">
        <f t="shared" si="31"/>
        <v>16.04</v>
      </c>
      <c r="AO81" s="67" t="str">
        <f t="shared" si="32"/>
        <v>Overland Dispatch</v>
      </c>
      <c r="AP81" s="56"/>
      <c r="AQ81" s="56"/>
      <c r="AR81" s="56"/>
      <c r="AS81" s="56"/>
      <c r="AT81" s="56"/>
      <c r="AU81" s="56"/>
      <c r="AV81" s="56"/>
      <c r="AW81" s="56"/>
      <c r="AX81" s="56"/>
    </row>
    <row r="82" spans="1:50" ht="35.25" customHeight="1" x14ac:dyDescent="0.25">
      <c r="A82" s="169"/>
      <c r="B82" s="10">
        <f t="shared" si="37"/>
        <v>74</v>
      </c>
      <c r="C82" s="11" t="s">
        <v>216</v>
      </c>
      <c r="D82" s="11" t="s">
        <v>217</v>
      </c>
      <c r="E82" s="12">
        <v>5451410</v>
      </c>
      <c r="F82" s="13">
        <v>162</v>
      </c>
      <c r="G82" s="13">
        <v>133</v>
      </c>
      <c r="H82" s="13">
        <v>135</v>
      </c>
      <c r="I82" s="14">
        <f t="shared" si="33"/>
        <v>143.33333333333334</v>
      </c>
      <c r="J82" s="14">
        <v>0</v>
      </c>
      <c r="K82" s="14">
        <v>209</v>
      </c>
      <c r="L82" s="14">
        <f t="shared" si="23"/>
        <v>209</v>
      </c>
      <c r="M82" s="14">
        <f t="shared" si="20"/>
        <v>149.33333333333337</v>
      </c>
      <c r="N82" s="14">
        <f t="shared" si="34"/>
        <v>150</v>
      </c>
      <c r="O82" s="14">
        <f t="shared" si="35"/>
        <v>75</v>
      </c>
      <c r="P82" s="14">
        <v>150</v>
      </c>
      <c r="Q82" s="14"/>
      <c r="R82" s="14"/>
      <c r="S82" s="14"/>
      <c r="T82" s="14">
        <f t="shared" si="24"/>
        <v>0</v>
      </c>
      <c r="U82" s="14">
        <f t="shared" si="15"/>
        <v>3</v>
      </c>
      <c r="V82" s="14" t="str">
        <f t="shared" si="16"/>
        <v>Carton</v>
      </c>
      <c r="W82" s="14">
        <f t="shared" si="36"/>
        <v>150</v>
      </c>
      <c r="X82" s="7">
        <f t="shared" si="25"/>
        <v>1.5037593984962405E-2</v>
      </c>
      <c r="Y82" s="14">
        <v>50</v>
      </c>
      <c r="Z82" s="8"/>
      <c r="AA82" s="8"/>
      <c r="AB82" s="9">
        <v>171.67</v>
      </c>
      <c r="AC82" s="9"/>
      <c r="AD82" s="9"/>
      <c r="AE82" s="9">
        <v>0</v>
      </c>
      <c r="AF82" s="9">
        <v>145.91999999999999</v>
      </c>
      <c r="AG82" s="57">
        <f t="shared" si="26"/>
        <v>150</v>
      </c>
      <c r="AH82" s="57">
        <f t="shared" si="27"/>
        <v>2.9866666666666672</v>
      </c>
      <c r="AI82" s="63">
        <f t="shared" si="28"/>
        <v>1.4581395348837209</v>
      </c>
      <c r="AJ82" s="8"/>
      <c r="AK82" s="64">
        <f t="shared" si="29"/>
        <v>50</v>
      </c>
      <c r="AL82" s="65">
        <f t="shared" si="19"/>
        <v>0.64593301435406703</v>
      </c>
      <c r="AM82" s="66">
        <f t="shared" si="30"/>
        <v>4.5</v>
      </c>
      <c r="AN82" s="66">
        <f t="shared" si="31"/>
        <v>46.444444444444443</v>
      </c>
      <c r="AO82" s="67" t="str">
        <f t="shared" si="32"/>
        <v>High Inventory</v>
      </c>
      <c r="AP82" s="56"/>
      <c r="AQ82" s="56"/>
      <c r="AR82" s="56"/>
      <c r="AS82" s="56"/>
      <c r="AT82" s="56"/>
      <c r="AU82" s="56"/>
      <c r="AV82" s="56"/>
      <c r="AW82" s="56"/>
      <c r="AX82" s="56"/>
    </row>
    <row r="83" spans="1:50" ht="35.25" customHeight="1" x14ac:dyDescent="0.25">
      <c r="A83" s="169"/>
      <c r="B83" s="10">
        <f t="shared" si="37"/>
        <v>75</v>
      </c>
      <c r="C83" s="11" t="s">
        <v>218</v>
      </c>
      <c r="D83" s="11" t="s">
        <v>219</v>
      </c>
      <c r="E83" s="12">
        <v>5451415</v>
      </c>
      <c r="F83" s="13">
        <v>505</v>
      </c>
      <c r="G83" s="13">
        <v>480</v>
      </c>
      <c r="H83" s="13">
        <v>415</v>
      </c>
      <c r="I83" s="14">
        <f t="shared" si="33"/>
        <v>466.66666666666669</v>
      </c>
      <c r="J83" s="14">
        <v>0</v>
      </c>
      <c r="K83" s="14">
        <v>843</v>
      </c>
      <c r="L83" s="14">
        <f t="shared" si="23"/>
        <v>843</v>
      </c>
      <c r="M83" s="14">
        <f t="shared" si="20"/>
        <v>323.66666666666674</v>
      </c>
      <c r="N83" s="14">
        <f t="shared" si="34"/>
        <v>300</v>
      </c>
      <c r="O83" s="14">
        <f t="shared" si="35"/>
        <v>150</v>
      </c>
      <c r="P83" s="14">
        <v>150</v>
      </c>
      <c r="Q83" s="14"/>
      <c r="R83" s="14"/>
      <c r="S83" s="14"/>
      <c r="T83" s="14">
        <f t="shared" si="24"/>
        <v>150</v>
      </c>
      <c r="U83" s="14">
        <f t="shared" si="15"/>
        <v>3</v>
      </c>
      <c r="V83" s="14" t="str">
        <f t="shared" si="16"/>
        <v>Carton</v>
      </c>
      <c r="W83" s="14">
        <f t="shared" si="36"/>
        <v>300</v>
      </c>
      <c r="X83" s="7">
        <f t="shared" si="25"/>
        <v>-0.13541666666666666</v>
      </c>
      <c r="Y83" s="14">
        <v>50</v>
      </c>
      <c r="Z83" s="8"/>
      <c r="AA83" s="8"/>
      <c r="AB83" s="9">
        <v>290.45</v>
      </c>
      <c r="AC83" s="9"/>
      <c r="AD83" s="9"/>
      <c r="AE83" s="9">
        <v>0</v>
      </c>
      <c r="AF83" s="9">
        <v>246.89</v>
      </c>
      <c r="AG83" s="57">
        <f t="shared" si="26"/>
        <v>300</v>
      </c>
      <c r="AH83" s="57">
        <f t="shared" si="27"/>
        <v>6.4733333333333345</v>
      </c>
      <c r="AI83" s="63">
        <f t="shared" si="28"/>
        <v>1.8064285714285713</v>
      </c>
      <c r="AJ83" s="8"/>
      <c r="AK83" s="64">
        <f t="shared" si="29"/>
        <v>50</v>
      </c>
      <c r="AL83" s="65">
        <f t="shared" ref="AL83:AL146" si="38">H83/L83</f>
        <v>0.49228944246737844</v>
      </c>
      <c r="AM83" s="66">
        <f t="shared" si="30"/>
        <v>13.833333333333334</v>
      </c>
      <c r="AN83" s="66">
        <f t="shared" si="31"/>
        <v>60.939759036144572</v>
      </c>
      <c r="AO83" s="67" t="str">
        <f t="shared" si="32"/>
        <v>High Inventory</v>
      </c>
      <c r="AP83" s="56"/>
      <c r="AQ83" s="56"/>
      <c r="AR83" s="56"/>
      <c r="AS83" s="56"/>
      <c r="AT83" s="56"/>
      <c r="AU83" s="56"/>
      <c r="AV83" s="56"/>
      <c r="AW83" s="56"/>
      <c r="AX83" s="56"/>
    </row>
    <row r="84" spans="1:50" ht="35.25" customHeight="1" x14ac:dyDescent="0.25">
      <c r="A84" s="169"/>
      <c r="B84" s="10">
        <f t="shared" si="37"/>
        <v>76</v>
      </c>
      <c r="C84" s="11" t="s">
        <v>220</v>
      </c>
      <c r="D84" s="11" t="s">
        <v>221</v>
      </c>
      <c r="E84" s="12">
        <v>5451417</v>
      </c>
      <c r="F84" s="13">
        <v>348</v>
      </c>
      <c r="G84" s="13">
        <v>296</v>
      </c>
      <c r="H84" s="13">
        <v>288</v>
      </c>
      <c r="I84" s="14">
        <f t="shared" si="33"/>
        <v>310.66666666666669</v>
      </c>
      <c r="J84" s="14">
        <v>0</v>
      </c>
      <c r="K84" s="14">
        <v>463</v>
      </c>
      <c r="L84" s="14">
        <f t="shared" si="23"/>
        <v>463</v>
      </c>
      <c r="M84" s="14">
        <f t="shared" si="20"/>
        <v>313.66666666666674</v>
      </c>
      <c r="N84" s="14">
        <f t="shared" si="34"/>
        <v>300</v>
      </c>
      <c r="O84" s="14">
        <f t="shared" si="35"/>
        <v>150</v>
      </c>
      <c r="P84" s="14">
        <v>150</v>
      </c>
      <c r="Q84" s="14"/>
      <c r="R84" s="14"/>
      <c r="S84" s="14"/>
      <c r="T84" s="14">
        <f t="shared" si="24"/>
        <v>150</v>
      </c>
      <c r="U84" s="14">
        <f t="shared" si="15"/>
        <v>3</v>
      </c>
      <c r="V84" s="14" t="str">
        <f t="shared" si="16"/>
        <v>Carton</v>
      </c>
      <c r="W84" s="14">
        <f t="shared" si="36"/>
        <v>300</v>
      </c>
      <c r="X84" s="7">
        <f t="shared" si="25"/>
        <v>-2.7027027027027029E-2</v>
      </c>
      <c r="Y84" s="14">
        <v>50</v>
      </c>
      <c r="Z84" s="8"/>
      <c r="AA84" s="8"/>
      <c r="AB84" s="9">
        <v>378.25</v>
      </c>
      <c r="AC84" s="9"/>
      <c r="AD84" s="9"/>
      <c r="AE84" s="9">
        <v>0</v>
      </c>
      <c r="AF84" s="9">
        <v>321.51</v>
      </c>
      <c r="AG84" s="57">
        <f t="shared" si="26"/>
        <v>300</v>
      </c>
      <c r="AH84" s="57">
        <f t="shared" si="27"/>
        <v>6.2733333333333352</v>
      </c>
      <c r="AI84" s="63">
        <f t="shared" si="28"/>
        <v>1.4903433476394849</v>
      </c>
      <c r="AJ84" s="8"/>
      <c r="AK84" s="64">
        <f t="shared" si="29"/>
        <v>50</v>
      </c>
      <c r="AL84" s="65">
        <f t="shared" si="38"/>
        <v>0.62203023758099352</v>
      </c>
      <c r="AM84" s="66">
        <f t="shared" si="30"/>
        <v>9.6</v>
      </c>
      <c r="AN84" s="66">
        <f t="shared" si="31"/>
        <v>48.229166666666671</v>
      </c>
      <c r="AO84" s="67" t="str">
        <f t="shared" si="32"/>
        <v>High Inventory</v>
      </c>
      <c r="AP84" s="56"/>
      <c r="AQ84" s="56"/>
      <c r="AR84" s="56"/>
      <c r="AS84" s="56"/>
      <c r="AT84" s="56"/>
      <c r="AU84" s="56"/>
      <c r="AV84" s="56"/>
      <c r="AW84" s="56"/>
      <c r="AX84" s="56"/>
    </row>
    <row r="85" spans="1:50" ht="35.25" customHeight="1" x14ac:dyDescent="0.25">
      <c r="A85" s="169"/>
      <c r="B85" s="10">
        <f t="shared" si="37"/>
        <v>77</v>
      </c>
      <c r="C85" s="11" t="s">
        <v>222</v>
      </c>
      <c r="D85" s="11" t="s">
        <v>223</v>
      </c>
      <c r="E85" s="12">
        <v>5451418</v>
      </c>
      <c r="F85" s="13">
        <v>81</v>
      </c>
      <c r="G85" s="13">
        <v>72</v>
      </c>
      <c r="H85" s="13">
        <v>57</v>
      </c>
      <c r="I85" s="14">
        <f t="shared" si="33"/>
        <v>70</v>
      </c>
      <c r="J85" s="14">
        <v>0</v>
      </c>
      <c r="K85" s="14">
        <v>123</v>
      </c>
      <c r="L85" s="14">
        <f t="shared" si="23"/>
        <v>123</v>
      </c>
      <c r="M85" s="14">
        <f t="shared" si="20"/>
        <v>52</v>
      </c>
      <c r="N85" s="14">
        <f t="shared" si="34"/>
        <v>50</v>
      </c>
      <c r="O85" s="14">
        <f t="shared" si="35"/>
        <v>25</v>
      </c>
      <c r="P85" s="14">
        <v>50</v>
      </c>
      <c r="Q85" s="14"/>
      <c r="R85" s="14"/>
      <c r="S85" s="14"/>
      <c r="T85" s="14">
        <f t="shared" si="24"/>
        <v>0</v>
      </c>
      <c r="U85" s="14">
        <f t="shared" si="15"/>
        <v>1</v>
      </c>
      <c r="V85" s="14" t="str">
        <f t="shared" si="16"/>
        <v>Carton</v>
      </c>
      <c r="W85" s="14">
        <f t="shared" si="36"/>
        <v>50</v>
      </c>
      <c r="X85" s="7">
        <f t="shared" si="25"/>
        <v>-0.20833333333333334</v>
      </c>
      <c r="Y85" s="14">
        <v>50</v>
      </c>
      <c r="Z85" s="8"/>
      <c r="AA85" s="8"/>
      <c r="AB85" s="9">
        <v>510</v>
      </c>
      <c r="AC85" s="9"/>
      <c r="AD85" s="9"/>
      <c r="AE85" s="9">
        <v>0</v>
      </c>
      <c r="AF85" s="9">
        <v>433.5</v>
      </c>
      <c r="AG85" s="57">
        <f t="shared" si="26"/>
        <v>50</v>
      </c>
      <c r="AH85" s="57">
        <f t="shared" si="27"/>
        <v>1.04</v>
      </c>
      <c r="AI85" s="63">
        <f t="shared" si="28"/>
        <v>1.7571428571428571</v>
      </c>
      <c r="AJ85" s="8"/>
      <c r="AK85" s="64">
        <f t="shared" si="29"/>
        <v>50</v>
      </c>
      <c r="AL85" s="65">
        <f t="shared" si="38"/>
        <v>0.46341463414634149</v>
      </c>
      <c r="AM85" s="66">
        <f t="shared" si="30"/>
        <v>1.9</v>
      </c>
      <c r="AN85" s="66">
        <f t="shared" si="31"/>
        <v>64.736842105263165</v>
      </c>
      <c r="AO85" s="67" t="str">
        <f t="shared" si="32"/>
        <v>High Inventory</v>
      </c>
      <c r="AP85" s="56"/>
      <c r="AQ85" s="56"/>
      <c r="AR85" s="56"/>
      <c r="AS85" s="56"/>
      <c r="AT85" s="56"/>
      <c r="AU85" s="56"/>
      <c r="AV85" s="56"/>
      <c r="AW85" s="56"/>
      <c r="AX85" s="56"/>
    </row>
    <row r="86" spans="1:50" s="56" customFormat="1" ht="35.25" customHeight="1" x14ac:dyDescent="0.25">
      <c r="A86" s="169"/>
      <c r="B86" s="10">
        <f t="shared" si="37"/>
        <v>78</v>
      </c>
      <c r="C86" s="11" t="s">
        <v>224</v>
      </c>
      <c r="D86" s="11" t="s">
        <v>225</v>
      </c>
      <c r="E86" s="12" t="s">
        <v>226</v>
      </c>
      <c r="F86" s="13">
        <v>41</v>
      </c>
      <c r="G86" s="13">
        <v>45</v>
      </c>
      <c r="H86" s="13">
        <v>48</v>
      </c>
      <c r="I86" s="14">
        <f t="shared" si="33"/>
        <v>44.666666666666664</v>
      </c>
      <c r="J86" s="14">
        <v>0</v>
      </c>
      <c r="K86" s="14">
        <v>70</v>
      </c>
      <c r="L86" s="14">
        <f t="shared" si="23"/>
        <v>70</v>
      </c>
      <c r="M86" s="14">
        <f t="shared" si="20"/>
        <v>41.666666666666657</v>
      </c>
      <c r="N86" s="14">
        <f t="shared" si="34"/>
        <v>50</v>
      </c>
      <c r="O86" s="14">
        <f t="shared" si="35"/>
        <v>25</v>
      </c>
      <c r="P86" s="14">
        <v>50</v>
      </c>
      <c r="Q86" s="14"/>
      <c r="R86" s="14"/>
      <c r="S86" s="14"/>
      <c r="T86" s="14">
        <f t="shared" si="24"/>
        <v>0</v>
      </c>
      <c r="U86" s="14">
        <f t="shared" si="15"/>
        <v>2</v>
      </c>
      <c r="V86" s="14" t="str">
        <f t="shared" si="16"/>
        <v>Carton</v>
      </c>
      <c r="W86" s="14">
        <f t="shared" si="36"/>
        <v>50</v>
      </c>
      <c r="X86" s="7">
        <f t="shared" si="25"/>
        <v>6.6666666666666666E-2</v>
      </c>
      <c r="Y86" s="14">
        <v>25</v>
      </c>
      <c r="Z86" s="8"/>
      <c r="AA86" s="8"/>
      <c r="AB86" s="9">
        <v>182.07</v>
      </c>
      <c r="AC86" s="9"/>
      <c r="AD86" s="9"/>
      <c r="AE86" s="9">
        <v>0</v>
      </c>
      <c r="AF86" s="9">
        <v>163.86</v>
      </c>
      <c r="AG86" s="57">
        <f t="shared" si="26"/>
        <v>50</v>
      </c>
      <c r="AH86" s="57">
        <f t="shared" si="27"/>
        <v>1.6666666666666663</v>
      </c>
      <c r="AI86" s="63">
        <f t="shared" si="28"/>
        <v>1.5671641791044777</v>
      </c>
      <c r="AJ86" s="8"/>
      <c r="AK86" s="64">
        <f t="shared" si="29"/>
        <v>25</v>
      </c>
      <c r="AL86" s="65">
        <f t="shared" si="38"/>
        <v>0.68571428571428572</v>
      </c>
      <c r="AM86" s="66">
        <f t="shared" si="30"/>
        <v>1.6</v>
      </c>
      <c r="AN86" s="66">
        <f t="shared" si="31"/>
        <v>43.75</v>
      </c>
      <c r="AO86" s="67" t="str">
        <f>IF(AN86&lt;5,"Super Urgent",IF(AND(AN86&gt;=5,AN86&lt;10),"Overnight Dispatch",IF(AND(AN86&gt;=10,AN86&lt;20),"Overland Dispatch",IF(AND(AN86&gt;=20,AN86&lt;45),"Normal Dispatch",IF(AND(AN86&gt;=45,AN86&lt;999),"High Inventory")))))</f>
        <v>Normal Dispatch</v>
      </c>
    </row>
    <row r="87" spans="1:50" s="56" customFormat="1" ht="35.25" customHeight="1" x14ac:dyDescent="0.25">
      <c r="A87" s="169"/>
      <c r="B87" s="10">
        <f t="shared" si="37"/>
        <v>79</v>
      </c>
      <c r="C87" s="11" t="s">
        <v>227</v>
      </c>
      <c r="D87" s="11" t="s">
        <v>228</v>
      </c>
      <c r="E87" s="12" t="s">
        <v>229</v>
      </c>
      <c r="F87" s="13">
        <v>106</v>
      </c>
      <c r="G87" s="13">
        <v>52</v>
      </c>
      <c r="H87" s="13">
        <v>28</v>
      </c>
      <c r="I87" s="14">
        <f t="shared" si="33"/>
        <v>62</v>
      </c>
      <c r="J87" s="14">
        <v>0</v>
      </c>
      <c r="K87" s="14">
        <v>138</v>
      </c>
      <c r="L87" s="14">
        <f t="shared" si="23"/>
        <v>138</v>
      </c>
      <c r="M87" s="14">
        <f t="shared" si="20"/>
        <v>17</v>
      </c>
      <c r="N87" s="14">
        <f t="shared" si="34"/>
        <v>25</v>
      </c>
      <c r="O87" s="14">
        <f t="shared" si="35"/>
        <v>12.5</v>
      </c>
      <c r="P87" s="14">
        <v>0</v>
      </c>
      <c r="Q87" s="14"/>
      <c r="R87" s="14"/>
      <c r="S87" s="14"/>
      <c r="T87" s="14">
        <f t="shared" si="24"/>
        <v>25</v>
      </c>
      <c r="U87" s="14">
        <f t="shared" si="15"/>
        <v>0</v>
      </c>
      <c r="V87" s="14" t="str">
        <f t="shared" si="16"/>
        <v>Carton</v>
      </c>
      <c r="W87" s="14">
        <f t="shared" si="36"/>
        <v>25</v>
      </c>
      <c r="X87" s="7">
        <f t="shared" si="25"/>
        <v>-0.46153846153846156</v>
      </c>
      <c r="Y87" s="14">
        <v>25</v>
      </c>
      <c r="Z87" s="8"/>
      <c r="AA87" s="8"/>
      <c r="AB87" s="9">
        <v>251.44</v>
      </c>
      <c r="AC87" s="9"/>
      <c r="AD87" s="9"/>
      <c r="AE87" s="9">
        <v>0</v>
      </c>
      <c r="AF87" s="9">
        <v>226.3</v>
      </c>
      <c r="AG87" s="57">
        <f t="shared" si="26"/>
        <v>25</v>
      </c>
      <c r="AH87" s="57">
        <f t="shared" si="27"/>
        <v>0.68</v>
      </c>
      <c r="AI87" s="63">
        <f t="shared" si="28"/>
        <v>2.225806451612903</v>
      </c>
      <c r="AJ87" s="8"/>
      <c r="AK87" s="64">
        <f t="shared" si="29"/>
        <v>25</v>
      </c>
      <c r="AL87" s="65">
        <f t="shared" si="38"/>
        <v>0.20289855072463769</v>
      </c>
      <c r="AM87" s="66">
        <f t="shared" si="30"/>
        <v>0.93333333333333335</v>
      </c>
      <c r="AN87" s="66">
        <f t="shared" si="31"/>
        <v>147.85714285714286</v>
      </c>
      <c r="AO87" s="67" t="str">
        <f>IF(AN87&lt;5,"Super Urgent",IF(AND(AN87&gt;=5,AN87&lt;10),"Overnight Dispatch",IF(AND(AN87&gt;=10,AN87&lt;20),"Overland Dispatch",IF(AND(AN87&gt;=20,AN87&lt;45),"Normal Dispatch",IF(AND(AN87&gt;=45,AN87&lt;999),"High Inventory")))))</f>
        <v>High Inventory</v>
      </c>
    </row>
    <row r="88" spans="1:50" s="56" customFormat="1" ht="35.25" customHeight="1" thickBot="1" x14ac:dyDescent="0.3">
      <c r="A88" s="174"/>
      <c r="B88" s="17">
        <f t="shared" si="37"/>
        <v>80</v>
      </c>
      <c r="C88" s="24" t="s">
        <v>230</v>
      </c>
      <c r="D88" s="24" t="s">
        <v>231</v>
      </c>
      <c r="E88" s="25" t="s">
        <v>232</v>
      </c>
      <c r="F88" s="26">
        <v>11</v>
      </c>
      <c r="G88" s="26">
        <v>14</v>
      </c>
      <c r="H88" s="26">
        <v>16</v>
      </c>
      <c r="I88" s="20">
        <f t="shared" si="33"/>
        <v>13.666666666666666</v>
      </c>
      <c r="J88" s="20">
        <v>0</v>
      </c>
      <c r="K88" s="20">
        <v>9</v>
      </c>
      <c r="L88" s="20">
        <f t="shared" si="23"/>
        <v>9</v>
      </c>
      <c r="M88" s="20">
        <f t="shared" si="20"/>
        <v>25.166666666666664</v>
      </c>
      <c r="N88" s="20">
        <f t="shared" si="34"/>
        <v>25</v>
      </c>
      <c r="O88" s="20">
        <f t="shared" si="35"/>
        <v>12.5</v>
      </c>
      <c r="P88" s="20">
        <v>0</v>
      </c>
      <c r="Q88" s="20"/>
      <c r="R88" s="20"/>
      <c r="S88" s="20">
        <v>24</v>
      </c>
      <c r="T88" s="20">
        <f t="shared" si="24"/>
        <v>1</v>
      </c>
      <c r="U88" s="20">
        <f t="shared" si="15"/>
        <v>0</v>
      </c>
      <c r="V88" s="20" t="str">
        <f t="shared" si="16"/>
        <v>Carton</v>
      </c>
      <c r="W88" s="20">
        <f t="shared" si="36"/>
        <v>25</v>
      </c>
      <c r="X88" s="7">
        <f t="shared" si="25"/>
        <v>0.14285714285714285</v>
      </c>
      <c r="Y88" s="14">
        <v>25</v>
      </c>
      <c r="Z88" s="8"/>
      <c r="AA88" s="8"/>
      <c r="AB88" s="9">
        <v>402.3</v>
      </c>
      <c r="AC88" s="9"/>
      <c r="AD88" s="9"/>
      <c r="AE88" s="9">
        <v>0</v>
      </c>
      <c r="AF88" s="9">
        <v>362.07</v>
      </c>
      <c r="AG88" s="57">
        <f t="shared" si="26"/>
        <v>25</v>
      </c>
      <c r="AH88" s="57">
        <f t="shared" si="27"/>
        <v>1.0066666666666666</v>
      </c>
      <c r="AI88" s="63">
        <f t="shared" si="28"/>
        <v>0.65853658536585369</v>
      </c>
      <c r="AJ88" s="8"/>
      <c r="AK88" s="64">
        <f t="shared" si="29"/>
        <v>25</v>
      </c>
      <c r="AL88" s="65">
        <f t="shared" si="38"/>
        <v>1.7777777777777777</v>
      </c>
      <c r="AM88" s="66">
        <f t="shared" si="30"/>
        <v>0.53333333333333333</v>
      </c>
      <c r="AN88" s="66">
        <f t="shared" si="31"/>
        <v>16.875</v>
      </c>
      <c r="AO88" s="67" t="str">
        <f>IF(AN88&lt;5,"Super Urgent",IF(AND(AN88&gt;=5,AN88&lt;10),"Overnight Dispatch",IF(AND(AN88&gt;=10,AN88&lt;20),"Overland Dispatch",IF(AND(AN88&gt;=20,AN88&lt;45),"Normal Dispatch",IF(AND(AN88&gt;=45,AN88&lt;999),"High Inventory")))))</f>
        <v>Overland Dispatch</v>
      </c>
    </row>
    <row r="89" spans="1:50" ht="35.25" customHeight="1" x14ac:dyDescent="0.25">
      <c r="A89" s="168" t="s">
        <v>488</v>
      </c>
      <c r="B89" s="2">
        <f t="shared" si="37"/>
        <v>81</v>
      </c>
      <c r="C89" s="3" t="s">
        <v>233</v>
      </c>
      <c r="D89" s="3" t="s">
        <v>234</v>
      </c>
      <c r="E89" s="4">
        <v>2693012</v>
      </c>
      <c r="F89" s="5">
        <v>404</v>
      </c>
      <c r="G89" s="5">
        <v>571</v>
      </c>
      <c r="H89" s="5">
        <v>562</v>
      </c>
      <c r="I89" s="6">
        <f t="shared" si="33"/>
        <v>512.33333333333337</v>
      </c>
      <c r="J89" s="6">
        <v>0</v>
      </c>
      <c r="K89" s="6">
        <v>284</v>
      </c>
      <c r="L89" s="6">
        <f t="shared" si="23"/>
        <v>284</v>
      </c>
      <c r="M89" s="6">
        <f t="shared" si="20"/>
        <v>996.83333333333348</v>
      </c>
      <c r="N89" s="28">
        <f t="shared" si="34"/>
        <v>1000</v>
      </c>
      <c r="O89" s="28">
        <f t="shared" si="35"/>
        <v>500</v>
      </c>
      <c r="P89" s="28">
        <v>1000</v>
      </c>
      <c r="Q89" s="28"/>
      <c r="R89" s="28"/>
      <c r="S89" s="28"/>
      <c r="T89" s="28">
        <f t="shared" si="24"/>
        <v>0</v>
      </c>
      <c r="U89" s="28">
        <f t="shared" si="15"/>
        <v>20</v>
      </c>
      <c r="V89" s="28" t="str">
        <f t="shared" si="16"/>
        <v>Carton</v>
      </c>
      <c r="W89" s="6">
        <f t="shared" si="36"/>
        <v>1000</v>
      </c>
      <c r="X89" s="7">
        <f t="shared" si="25"/>
        <v>-1.5761821366024518E-2</v>
      </c>
      <c r="Y89" s="14">
        <v>50</v>
      </c>
      <c r="Z89" s="8"/>
      <c r="AA89" s="8"/>
      <c r="AB89" s="9">
        <v>148.75</v>
      </c>
      <c r="AC89" s="9"/>
      <c r="AD89" s="9"/>
      <c r="AE89" s="9">
        <v>0</v>
      </c>
      <c r="AF89" s="9">
        <v>126.44</v>
      </c>
      <c r="AG89" s="57">
        <f t="shared" si="26"/>
        <v>1000</v>
      </c>
      <c r="AH89" s="57">
        <f t="shared" si="27"/>
        <v>19.936666666666671</v>
      </c>
      <c r="AI89" s="63">
        <f t="shared" si="28"/>
        <v>0.55432661027976571</v>
      </c>
      <c r="AJ89" s="8"/>
      <c r="AK89" s="64">
        <f t="shared" si="29"/>
        <v>50</v>
      </c>
      <c r="AL89" s="65">
        <f t="shared" si="38"/>
        <v>1.9788732394366197</v>
      </c>
      <c r="AM89" s="66">
        <f t="shared" si="30"/>
        <v>18.733333333333334</v>
      </c>
      <c r="AN89" s="66">
        <f t="shared" si="31"/>
        <v>15.160142348754448</v>
      </c>
      <c r="AO89" s="67" t="str">
        <f>IF(AN89&lt;5,"Super Urgent",IF(AND(AN89&gt;=5,AN89&lt;10),"Overnight Dispatch",IF(AND(AN89&gt;=10,AN89&lt;20),"Overland Dispatch",IF(AND(AN89&gt;=20,AN89&lt;45),"Normal Dispatch",IF(AND(AN89&gt;=45,AN89&lt;999),"High Inventory")))))</f>
        <v>Overland Dispatch</v>
      </c>
      <c r="AP89" s="56"/>
      <c r="AQ89" s="56"/>
      <c r="AR89" s="56"/>
      <c r="AS89" s="56"/>
      <c r="AT89" s="56"/>
      <c r="AU89" s="56"/>
      <c r="AV89" s="56"/>
      <c r="AW89" s="56"/>
      <c r="AX89" s="56"/>
    </row>
    <row r="90" spans="1:50" ht="35.25" customHeight="1" x14ac:dyDescent="0.25">
      <c r="A90" s="169"/>
      <c r="B90" s="10">
        <f t="shared" si="37"/>
        <v>82</v>
      </c>
      <c r="C90" s="11" t="s">
        <v>235</v>
      </c>
      <c r="D90" s="11" t="s">
        <v>236</v>
      </c>
      <c r="E90" s="12" t="s">
        <v>237</v>
      </c>
      <c r="F90" s="13">
        <v>1147</v>
      </c>
      <c r="G90" s="13">
        <v>1669</v>
      </c>
      <c r="H90" s="13">
        <v>1352</v>
      </c>
      <c r="I90" s="14">
        <f t="shared" si="33"/>
        <v>1389.3333333333333</v>
      </c>
      <c r="J90" s="14">
        <v>2700</v>
      </c>
      <c r="K90" s="14">
        <v>19</v>
      </c>
      <c r="L90" s="14">
        <f t="shared" si="23"/>
        <v>2719</v>
      </c>
      <c r="M90" s="14">
        <f t="shared" si="20"/>
        <v>754.33333333333303</v>
      </c>
      <c r="N90" s="14">
        <f t="shared" si="34"/>
        <v>750</v>
      </c>
      <c r="O90" s="14">
        <f t="shared" si="35"/>
        <v>375</v>
      </c>
      <c r="P90" s="14">
        <v>0</v>
      </c>
      <c r="Q90" s="14"/>
      <c r="R90" s="14"/>
      <c r="S90" s="14"/>
      <c r="T90" s="14">
        <f t="shared" si="24"/>
        <v>750</v>
      </c>
      <c r="U90" s="14">
        <f t="shared" si="15"/>
        <v>0</v>
      </c>
      <c r="V90" s="14" t="str">
        <f t="shared" si="16"/>
        <v>Carton</v>
      </c>
      <c r="W90" s="14">
        <f t="shared" si="36"/>
        <v>750</v>
      </c>
      <c r="X90" s="7">
        <f t="shared" si="25"/>
        <v>-0.18993409227082086</v>
      </c>
      <c r="Y90" s="14">
        <v>50</v>
      </c>
      <c r="Z90" s="8"/>
      <c r="AA90" s="8"/>
      <c r="AB90" s="9">
        <v>221</v>
      </c>
      <c r="AC90" s="9"/>
      <c r="AD90" s="9"/>
      <c r="AE90" s="9">
        <v>0</v>
      </c>
      <c r="AF90" s="9">
        <v>187.85</v>
      </c>
      <c r="AG90" s="57">
        <f t="shared" si="26"/>
        <v>750</v>
      </c>
      <c r="AH90" s="57">
        <f t="shared" si="27"/>
        <v>15.086666666666661</v>
      </c>
      <c r="AI90" s="63">
        <f t="shared" si="28"/>
        <v>1.9570537428023034</v>
      </c>
      <c r="AJ90" s="8"/>
      <c r="AK90" s="64">
        <f t="shared" si="29"/>
        <v>50</v>
      </c>
      <c r="AL90" s="65">
        <f t="shared" si="38"/>
        <v>0.49724163295329166</v>
      </c>
      <c r="AM90" s="66">
        <f t="shared" si="30"/>
        <v>45.06666666666667</v>
      </c>
      <c r="AN90" s="66">
        <f t="shared" si="31"/>
        <v>60.332840236686387</v>
      </c>
      <c r="AO90" s="67" t="str">
        <f>IF(AN90&lt;5,"Super Urgent",IF(AND(AN90&gt;=5,AN90&lt;10),"Overnight Dispatch",IF(AND(AN90&gt;=10,AN90&lt;20),"Overland Dispatch",IF(AND(AN90&gt;=20,AN90&lt;45),"Normal Dispatch",IF(AND(AN90&gt;=45,AN90&lt;999),"High Inventory")))))</f>
        <v>High Inventory</v>
      </c>
      <c r="AP90" s="56"/>
      <c r="AQ90" s="56"/>
      <c r="AR90" s="56"/>
      <c r="AS90" s="56"/>
      <c r="AT90" s="56"/>
      <c r="AU90" s="56"/>
      <c r="AV90" s="56"/>
      <c r="AW90" s="56"/>
      <c r="AX90" s="56"/>
    </row>
    <row r="91" spans="1:50" ht="35.25" customHeight="1" x14ac:dyDescent="0.25">
      <c r="A91" s="169"/>
      <c r="B91" s="10">
        <f t="shared" si="37"/>
        <v>83</v>
      </c>
      <c r="C91" s="11" t="s">
        <v>238</v>
      </c>
      <c r="D91" s="11" t="s">
        <v>239</v>
      </c>
      <c r="E91" s="12">
        <v>2693011</v>
      </c>
      <c r="F91" s="13">
        <v>73</v>
      </c>
      <c r="G91" s="13">
        <v>182</v>
      </c>
      <c r="H91" s="13">
        <v>141</v>
      </c>
      <c r="I91" s="14">
        <f t="shared" si="33"/>
        <v>132</v>
      </c>
      <c r="J91" s="14">
        <v>0</v>
      </c>
      <c r="K91" s="14">
        <v>148</v>
      </c>
      <c r="L91" s="14">
        <f t="shared" si="23"/>
        <v>148</v>
      </c>
      <c r="M91" s="14">
        <f t="shared" si="20"/>
        <v>182</v>
      </c>
      <c r="N91" s="14">
        <f t="shared" si="34"/>
        <v>200</v>
      </c>
      <c r="O91" s="14">
        <f t="shared" si="35"/>
        <v>100</v>
      </c>
      <c r="P91" s="14">
        <v>100</v>
      </c>
      <c r="Q91" s="14"/>
      <c r="R91" s="14"/>
      <c r="S91" s="14"/>
      <c r="T91" s="14">
        <f t="shared" si="24"/>
        <v>100</v>
      </c>
      <c r="U91" s="14">
        <f t="shared" si="15"/>
        <v>2</v>
      </c>
      <c r="V91" s="14" t="str">
        <f t="shared" si="16"/>
        <v>Carton</v>
      </c>
      <c r="W91" s="14">
        <f t="shared" si="36"/>
        <v>200</v>
      </c>
      <c r="X91" s="7">
        <f t="shared" si="25"/>
        <v>-0.22527472527472528</v>
      </c>
      <c r="Y91" s="14">
        <v>50</v>
      </c>
      <c r="Z91" s="8"/>
      <c r="AA91" s="8"/>
      <c r="AB91" s="9">
        <v>327.25</v>
      </c>
      <c r="AC91" s="9"/>
      <c r="AD91" s="9"/>
      <c r="AE91" s="9">
        <v>0</v>
      </c>
      <c r="AF91" s="9">
        <v>278.16000000000003</v>
      </c>
      <c r="AG91" s="57">
        <f t="shared" si="26"/>
        <v>200</v>
      </c>
      <c r="AH91" s="57">
        <f t="shared" si="27"/>
        <v>3.64</v>
      </c>
      <c r="AI91" s="63">
        <f t="shared" si="28"/>
        <v>1.1212121212121211</v>
      </c>
      <c r="AJ91" s="8"/>
      <c r="AK91" s="64">
        <f t="shared" si="29"/>
        <v>50</v>
      </c>
      <c r="AL91" s="65">
        <f t="shared" si="38"/>
        <v>0.95270270270270274</v>
      </c>
      <c r="AM91" s="66">
        <f t="shared" si="30"/>
        <v>4.7</v>
      </c>
      <c r="AN91" s="66">
        <f t="shared" si="31"/>
        <v>31.48936170212766</v>
      </c>
      <c r="AO91" s="67" t="str">
        <f t="shared" si="32"/>
        <v>Normal Dispatch</v>
      </c>
      <c r="AP91" s="56"/>
      <c r="AQ91" s="56"/>
      <c r="AR91" s="56"/>
      <c r="AS91" s="56"/>
      <c r="AT91" s="56"/>
      <c r="AU91" s="56"/>
      <c r="AV91" s="56"/>
      <c r="AW91" s="56"/>
      <c r="AX91" s="56"/>
    </row>
    <row r="92" spans="1:50" ht="35.25" customHeight="1" x14ac:dyDescent="0.25">
      <c r="A92" s="169"/>
      <c r="B92" s="10">
        <f t="shared" si="37"/>
        <v>84</v>
      </c>
      <c r="C92" s="11" t="s">
        <v>240</v>
      </c>
      <c r="D92" s="11" t="s">
        <v>241</v>
      </c>
      <c r="E92" s="12">
        <v>2501810</v>
      </c>
      <c r="F92" s="13">
        <v>304</v>
      </c>
      <c r="G92" s="13">
        <v>404</v>
      </c>
      <c r="H92" s="13">
        <v>307</v>
      </c>
      <c r="I92" s="14">
        <f t="shared" si="33"/>
        <v>338.33333333333331</v>
      </c>
      <c r="J92" s="14">
        <v>250</v>
      </c>
      <c r="K92" s="14">
        <v>32</v>
      </c>
      <c r="L92" s="14">
        <f t="shared" si="23"/>
        <v>282</v>
      </c>
      <c r="M92" s="14">
        <f t="shared" si="20"/>
        <v>563.83333333333326</v>
      </c>
      <c r="N92" s="14">
        <f t="shared" si="34"/>
        <v>550</v>
      </c>
      <c r="O92" s="14">
        <f t="shared" si="35"/>
        <v>275</v>
      </c>
      <c r="P92" s="14">
        <v>300</v>
      </c>
      <c r="Q92" s="14"/>
      <c r="R92" s="14"/>
      <c r="S92" s="14"/>
      <c r="T92" s="14">
        <f t="shared" si="24"/>
        <v>250</v>
      </c>
      <c r="U92" s="14">
        <f t="shared" si="15"/>
        <v>6</v>
      </c>
      <c r="V92" s="14" t="str">
        <f t="shared" si="16"/>
        <v>Carton</v>
      </c>
      <c r="W92" s="14">
        <f t="shared" si="36"/>
        <v>550</v>
      </c>
      <c r="X92" s="7">
        <f t="shared" si="25"/>
        <v>-0.24009900990099009</v>
      </c>
      <c r="Y92" s="14">
        <v>50</v>
      </c>
      <c r="Z92" s="8"/>
      <c r="AA92" s="8"/>
      <c r="AB92" s="9">
        <v>97.75</v>
      </c>
      <c r="AC92" s="9"/>
      <c r="AD92" s="9"/>
      <c r="AE92" s="9">
        <v>0</v>
      </c>
      <c r="AF92" s="9">
        <v>87.98</v>
      </c>
      <c r="AG92" s="57">
        <f t="shared" si="26"/>
        <v>550</v>
      </c>
      <c r="AH92" s="57">
        <f t="shared" si="27"/>
        <v>11.276666666666666</v>
      </c>
      <c r="AI92" s="63">
        <f t="shared" si="28"/>
        <v>0.83349753694581286</v>
      </c>
      <c r="AJ92" s="8"/>
      <c r="AK92" s="64">
        <f t="shared" si="29"/>
        <v>50</v>
      </c>
      <c r="AL92" s="65">
        <f t="shared" si="38"/>
        <v>1.0886524822695036</v>
      </c>
      <c r="AM92" s="66">
        <f t="shared" si="30"/>
        <v>10.233333333333333</v>
      </c>
      <c r="AN92" s="66">
        <f t="shared" si="31"/>
        <v>27.557003257328994</v>
      </c>
      <c r="AO92" s="67" t="str">
        <f t="shared" si="32"/>
        <v>Normal Dispatch</v>
      </c>
      <c r="AP92" s="56"/>
      <c r="AQ92" s="56"/>
      <c r="AR92" s="56"/>
      <c r="AS92" s="56"/>
      <c r="AT92" s="56"/>
      <c r="AU92" s="56"/>
      <c r="AV92" s="56"/>
      <c r="AW92" s="56"/>
      <c r="AX92" s="56"/>
    </row>
    <row r="93" spans="1:50" ht="35.25" customHeight="1" x14ac:dyDescent="0.25">
      <c r="A93" s="169"/>
      <c r="B93" s="10">
        <f t="shared" si="37"/>
        <v>85</v>
      </c>
      <c r="C93" s="11" t="s">
        <v>242</v>
      </c>
      <c r="D93" s="11" t="s">
        <v>243</v>
      </c>
      <c r="E93" s="12">
        <v>2501815</v>
      </c>
      <c r="F93" s="13">
        <v>559</v>
      </c>
      <c r="G93" s="13">
        <v>303</v>
      </c>
      <c r="H93" s="13">
        <v>252</v>
      </c>
      <c r="I93" s="14">
        <f t="shared" si="33"/>
        <v>371.33333333333331</v>
      </c>
      <c r="J93" s="14">
        <v>0</v>
      </c>
      <c r="K93" s="14">
        <v>765</v>
      </c>
      <c r="L93" s="14">
        <f t="shared" si="23"/>
        <v>765</v>
      </c>
      <c r="M93" s="14">
        <f t="shared" si="20"/>
        <v>163.33333333333326</v>
      </c>
      <c r="N93" s="28">
        <f t="shared" si="34"/>
        <v>150</v>
      </c>
      <c r="O93" s="28">
        <f t="shared" si="35"/>
        <v>75</v>
      </c>
      <c r="P93" s="28">
        <v>0</v>
      </c>
      <c r="Q93" s="28"/>
      <c r="R93" s="28"/>
      <c r="S93" s="28"/>
      <c r="T93" s="28">
        <f t="shared" si="24"/>
        <v>150</v>
      </c>
      <c r="U93" s="28">
        <f t="shared" si="15"/>
        <v>0</v>
      </c>
      <c r="V93" s="28" t="str">
        <f t="shared" si="16"/>
        <v>Carton</v>
      </c>
      <c r="W93" s="14">
        <f t="shared" si="36"/>
        <v>150</v>
      </c>
      <c r="X93" s="7">
        <f t="shared" si="25"/>
        <v>-0.16831683168316833</v>
      </c>
      <c r="Y93" s="14">
        <v>50</v>
      </c>
      <c r="Z93" s="8"/>
      <c r="AA93" s="8"/>
      <c r="AB93" s="9">
        <v>184.88</v>
      </c>
      <c r="AC93" s="9"/>
      <c r="AD93" s="9"/>
      <c r="AE93" s="9">
        <v>0</v>
      </c>
      <c r="AF93" s="9">
        <v>166.39</v>
      </c>
      <c r="AG93" s="57">
        <f t="shared" si="26"/>
        <v>150</v>
      </c>
      <c r="AH93" s="57">
        <f t="shared" si="27"/>
        <v>3.2666666666666653</v>
      </c>
      <c r="AI93" s="63">
        <f t="shared" si="28"/>
        <v>2.0601436265709157</v>
      </c>
      <c r="AJ93" s="8"/>
      <c r="AK93" s="64">
        <f t="shared" si="29"/>
        <v>50</v>
      </c>
      <c r="AL93" s="65">
        <f t="shared" si="38"/>
        <v>0.32941176470588235</v>
      </c>
      <c r="AM93" s="66">
        <f t="shared" si="30"/>
        <v>8.4</v>
      </c>
      <c r="AN93" s="66">
        <f t="shared" si="31"/>
        <v>91.071428571428569</v>
      </c>
      <c r="AO93" s="67" t="str">
        <f t="shared" si="32"/>
        <v>High Inventory</v>
      </c>
      <c r="AP93" s="56"/>
      <c r="AQ93" s="56"/>
      <c r="AR93" s="56"/>
      <c r="AS93" s="56"/>
      <c r="AT93" s="56"/>
      <c r="AU93" s="56"/>
      <c r="AV93" s="56"/>
      <c r="AW93" s="56"/>
      <c r="AX93" s="56"/>
    </row>
    <row r="94" spans="1:50" ht="35.25" customHeight="1" x14ac:dyDescent="0.25">
      <c r="A94" s="169"/>
      <c r="B94" s="10">
        <f t="shared" si="37"/>
        <v>86</v>
      </c>
      <c r="C94" s="11" t="s">
        <v>244</v>
      </c>
      <c r="D94" s="11" t="s">
        <v>245</v>
      </c>
      <c r="E94" s="12">
        <v>2501820</v>
      </c>
      <c r="F94" s="13">
        <v>0</v>
      </c>
      <c r="G94" s="13">
        <v>0</v>
      </c>
      <c r="H94" s="13">
        <v>0</v>
      </c>
      <c r="I94" s="14">
        <f t="shared" si="33"/>
        <v>0</v>
      </c>
      <c r="J94" s="14">
        <v>0</v>
      </c>
      <c r="K94" s="14">
        <v>0</v>
      </c>
      <c r="L94" s="14">
        <f t="shared" si="23"/>
        <v>0</v>
      </c>
      <c r="M94" s="14">
        <f t="shared" si="20"/>
        <v>0</v>
      </c>
      <c r="N94" s="14">
        <f t="shared" si="34"/>
        <v>0</v>
      </c>
      <c r="O94" s="14">
        <f t="shared" si="35"/>
        <v>0</v>
      </c>
      <c r="P94" s="14">
        <v>0</v>
      </c>
      <c r="Q94" s="14"/>
      <c r="R94" s="14"/>
      <c r="S94" s="14"/>
      <c r="T94" s="14">
        <f t="shared" si="24"/>
        <v>0</v>
      </c>
      <c r="U94" s="14">
        <f t="shared" si="15"/>
        <v>0</v>
      </c>
      <c r="V94" s="14" t="str">
        <f t="shared" si="16"/>
        <v>Carton</v>
      </c>
      <c r="W94" s="14">
        <f t="shared" si="36"/>
        <v>0</v>
      </c>
      <c r="X94" s="7" t="e">
        <f t="shared" si="25"/>
        <v>#DIV/0!</v>
      </c>
      <c r="Y94" s="14">
        <v>50</v>
      </c>
      <c r="Z94" s="8"/>
      <c r="AA94" s="8"/>
      <c r="AB94" s="9">
        <v>280.5</v>
      </c>
      <c r="AC94" s="9"/>
      <c r="AD94" s="9"/>
      <c r="AE94" s="9">
        <v>0</v>
      </c>
      <c r="AF94" s="9">
        <v>252.45</v>
      </c>
      <c r="AG94" s="57">
        <f t="shared" si="26"/>
        <v>0</v>
      </c>
      <c r="AH94" s="57">
        <f t="shared" si="27"/>
        <v>0</v>
      </c>
      <c r="AI94" s="63" t="e">
        <f t="shared" si="28"/>
        <v>#DIV/0!</v>
      </c>
      <c r="AJ94" s="8"/>
      <c r="AK94" s="64">
        <f t="shared" si="29"/>
        <v>0</v>
      </c>
      <c r="AL94" s="65" t="e">
        <f t="shared" si="38"/>
        <v>#DIV/0!</v>
      </c>
      <c r="AM94" s="66">
        <f t="shared" si="30"/>
        <v>0</v>
      </c>
      <c r="AN94" s="66" t="e">
        <f t="shared" si="31"/>
        <v>#DIV/0!</v>
      </c>
      <c r="AO94" s="67" t="e">
        <f t="shared" si="32"/>
        <v>#DIV/0!</v>
      </c>
      <c r="AP94" s="56"/>
      <c r="AQ94" s="56"/>
      <c r="AR94" s="56"/>
      <c r="AS94" s="56"/>
      <c r="AT94" s="56"/>
      <c r="AU94" s="56"/>
      <c r="AV94" s="56"/>
      <c r="AW94" s="56"/>
      <c r="AX94" s="56"/>
    </row>
    <row r="95" spans="1:50" s="56" customFormat="1" ht="35.25" customHeight="1" x14ac:dyDescent="0.25">
      <c r="A95" s="169"/>
      <c r="B95" s="10">
        <f t="shared" si="37"/>
        <v>87</v>
      </c>
      <c r="C95" s="11" t="s">
        <v>246</v>
      </c>
      <c r="D95" s="11" t="s">
        <v>247</v>
      </c>
      <c r="E95" s="12" t="s">
        <v>248</v>
      </c>
      <c r="F95" s="13">
        <v>0</v>
      </c>
      <c r="G95" s="13">
        <v>0</v>
      </c>
      <c r="H95" s="13">
        <v>0</v>
      </c>
      <c r="I95" s="14">
        <f t="shared" si="33"/>
        <v>0</v>
      </c>
      <c r="J95" s="14">
        <v>0</v>
      </c>
      <c r="K95" s="14">
        <v>0</v>
      </c>
      <c r="L95" s="14">
        <f t="shared" si="23"/>
        <v>0</v>
      </c>
      <c r="M95" s="14">
        <f t="shared" si="20"/>
        <v>0</v>
      </c>
      <c r="N95" s="28">
        <f t="shared" si="34"/>
        <v>0</v>
      </c>
      <c r="O95" s="28">
        <f t="shared" si="35"/>
        <v>0</v>
      </c>
      <c r="P95" s="28">
        <v>0</v>
      </c>
      <c r="Q95" s="28"/>
      <c r="R95" s="28"/>
      <c r="S95" s="28"/>
      <c r="T95" s="28">
        <f t="shared" si="24"/>
        <v>0</v>
      </c>
      <c r="U95" s="28">
        <f>P95/Y95</f>
        <v>0</v>
      </c>
      <c r="V95" s="28" t="str">
        <f>IF(U95=INT(U95),"Carton","Loose Pack")</f>
        <v>Carton</v>
      </c>
      <c r="W95" s="14">
        <f t="shared" si="36"/>
        <v>0</v>
      </c>
      <c r="X95" s="7" t="e">
        <f t="shared" si="25"/>
        <v>#DIV/0!</v>
      </c>
      <c r="Y95" s="14">
        <v>24</v>
      </c>
      <c r="Z95" s="8"/>
      <c r="AA95" s="8"/>
      <c r="AB95" s="9">
        <v>280.5</v>
      </c>
      <c r="AC95" s="9"/>
      <c r="AD95" s="9"/>
      <c r="AE95" s="9">
        <v>0</v>
      </c>
      <c r="AF95" s="9">
        <v>252.45</v>
      </c>
      <c r="AG95" s="57">
        <f t="shared" si="26"/>
        <v>0</v>
      </c>
      <c r="AH95" s="57">
        <f t="shared" si="27"/>
        <v>0</v>
      </c>
      <c r="AI95" s="63" t="e">
        <f t="shared" si="28"/>
        <v>#DIV/0!</v>
      </c>
      <c r="AJ95" s="8"/>
      <c r="AK95" s="64">
        <f t="shared" si="29"/>
        <v>0</v>
      </c>
      <c r="AL95" s="65" t="e">
        <f t="shared" si="38"/>
        <v>#DIV/0!</v>
      </c>
      <c r="AM95" s="66">
        <f t="shared" si="30"/>
        <v>0</v>
      </c>
      <c r="AN95" s="66" t="e">
        <f t="shared" si="31"/>
        <v>#DIV/0!</v>
      </c>
      <c r="AO95" s="67" t="e">
        <f t="shared" si="32"/>
        <v>#DIV/0!</v>
      </c>
    </row>
    <row r="96" spans="1:50" s="56" customFormat="1" ht="35.25" customHeight="1" x14ac:dyDescent="0.25">
      <c r="A96" s="169"/>
      <c r="B96" s="10">
        <f t="shared" si="37"/>
        <v>88</v>
      </c>
      <c r="C96" s="11" t="s">
        <v>249</v>
      </c>
      <c r="D96" s="11" t="s">
        <v>250</v>
      </c>
      <c r="E96" s="12" t="s">
        <v>251</v>
      </c>
      <c r="F96" s="13">
        <v>0</v>
      </c>
      <c r="G96" s="13">
        <v>0</v>
      </c>
      <c r="H96" s="13">
        <v>-3</v>
      </c>
      <c r="I96" s="14">
        <f t="shared" si="33"/>
        <v>-1</v>
      </c>
      <c r="J96" s="14">
        <v>0</v>
      </c>
      <c r="K96" s="14">
        <v>0</v>
      </c>
      <c r="L96" s="14">
        <f t="shared" si="23"/>
        <v>0</v>
      </c>
      <c r="M96" s="14">
        <f t="shared" ref="M96:M159" si="39">(I96*2.5)-L96</f>
        <v>-2.5</v>
      </c>
      <c r="N96" s="14">
        <f t="shared" si="34"/>
        <v>0</v>
      </c>
      <c r="O96" s="14">
        <f t="shared" si="35"/>
        <v>0</v>
      </c>
      <c r="P96" s="14">
        <v>0</v>
      </c>
      <c r="Q96" s="14"/>
      <c r="R96" s="14"/>
      <c r="S96" s="14"/>
      <c r="T96" s="14">
        <f t="shared" si="24"/>
        <v>0</v>
      </c>
      <c r="U96" s="14">
        <f t="shared" si="15"/>
        <v>0</v>
      </c>
      <c r="V96" s="14" t="str">
        <f t="shared" si="16"/>
        <v>Carton</v>
      </c>
      <c r="W96" s="14">
        <f t="shared" si="36"/>
        <v>0</v>
      </c>
      <c r="X96" s="7" t="e">
        <f t="shared" si="25"/>
        <v>#DIV/0!</v>
      </c>
      <c r="Y96" s="14">
        <v>24</v>
      </c>
      <c r="Z96" s="8"/>
      <c r="AA96" s="8"/>
      <c r="AB96" s="9">
        <v>382.5</v>
      </c>
      <c r="AC96" s="9"/>
      <c r="AD96" s="9"/>
      <c r="AE96" s="9">
        <v>0</v>
      </c>
      <c r="AF96" s="9">
        <v>344.25</v>
      </c>
      <c r="AG96" s="57">
        <f t="shared" si="26"/>
        <v>0</v>
      </c>
      <c r="AH96" s="57">
        <f t="shared" si="27"/>
        <v>-0.10416666666666667</v>
      </c>
      <c r="AI96" s="63">
        <f t="shared" si="28"/>
        <v>0</v>
      </c>
      <c r="AJ96" s="8"/>
      <c r="AK96" s="64">
        <f t="shared" si="29"/>
        <v>0</v>
      </c>
      <c r="AL96" s="65" t="e">
        <f t="shared" si="38"/>
        <v>#DIV/0!</v>
      </c>
      <c r="AM96" s="66">
        <f t="shared" si="30"/>
        <v>-0.1</v>
      </c>
      <c r="AN96" s="66">
        <f t="shared" si="31"/>
        <v>0</v>
      </c>
      <c r="AO96" s="67" t="str">
        <f t="shared" si="32"/>
        <v>Super Urgent</v>
      </c>
    </row>
    <row r="97" spans="1:50" s="56" customFormat="1" ht="35.25" customHeight="1" x14ac:dyDescent="0.25">
      <c r="A97" s="169"/>
      <c r="B97" s="10">
        <f t="shared" si="37"/>
        <v>89</v>
      </c>
      <c r="C97" s="11" t="s">
        <v>252</v>
      </c>
      <c r="D97" s="11" t="s">
        <v>253</v>
      </c>
      <c r="E97" s="12" t="s">
        <v>254</v>
      </c>
      <c r="F97" s="13">
        <v>0</v>
      </c>
      <c r="G97" s="13">
        <v>77</v>
      </c>
      <c r="H97" s="13">
        <v>5</v>
      </c>
      <c r="I97" s="14">
        <f t="shared" si="33"/>
        <v>27.333333333333332</v>
      </c>
      <c r="J97" s="14">
        <v>0</v>
      </c>
      <c r="K97" s="14">
        <v>0</v>
      </c>
      <c r="L97" s="14">
        <f t="shared" si="23"/>
        <v>0</v>
      </c>
      <c r="M97" s="14">
        <f t="shared" si="39"/>
        <v>68.333333333333329</v>
      </c>
      <c r="N97" s="14">
        <f t="shared" si="34"/>
        <v>60</v>
      </c>
      <c r="O97" s="14">
        <f t="shared" si="35"/>
        <v>30</v>
      </c>
      <c r="P97" s="14">
        <v>90</v>
      </c>
      <c r="Q97" s="14"/>
      <c r="R97" s="14"/>
      <c r="S97" s="14"/>
      <c r="T97" s="14">
        <f t="shared" si="24"/>
        <v>-30</v>
      </c>
      <c r="U97" s="14">
        <f t="shared" si="15"/>
        <v>3</v>
      </c>
      <c r="V97" s="14" t="str">
        <f t="shared" si="16"/>
        <v>Carton</v>
      </c>
      <c r="W97" s="14">
        <f t="shared" si="36"/>
        <v>60</v>
      </c>
      <c r="X97" s="7">
        <f t="shared" si="25"/>
        <v>-0.93506493506493504</v>
      </c>
      <c r="Y97" s="14">
        <v>30</v>
      </c>
      <c r="Z97" s="8"/>
      <c r="AA97" s="8"/>
      <c r="AB97" s="9">
        <v>561</v>
      </c>
      <c r="AC97" s="9"/>
      <c r="AD97" s="9"/>
      <c r="AE97" s="9">
        <v>0</v>
      </c>
      <c r="AF97" s="9">
        <v>504.9</v>
      </c>
      <c r="AG97" s="57">
        <f t="shared" si="26"/>
        <v>60</v>
      </c>
      <c r="AH97" s="57">
        <f t="shared" si="27"/>
        <v>2.2777777777777777</v>
      </c>
      <c r="AI97" s="63">
        <f t="shared" si="28"/>
        <v>0</v>
      </c>
      <c r="AJ97" s="8"/>
      <c r="AK97" s="64">
        <f t="shared" si="29"/>
        <v>30</v>
      </c>
      <c r="AL97" s="65" t="e">
        <f t="shared" si="38"/>
        <v>#DIV/0!</v>
      </c>
      <c r="AM97" s="66">
        <f t="shared" si="30"/>
        <v>0.16666666666666666</v>
      </c>
      <c r="AN97" s="66">
        <f t="shared" si="31"/>
        <v>0</v>
      </c>
      <c r="AO97" s="67" t="str">
        <f t="shared" si="32"/>
        <v>Super Urgent</v>
      </c>
    </row>
    <row r="98" spans="1:50" s="56" customFormat="1" ht="35.25" customHeight="1" x14ac:dyDescent="0.25">
      <c r="A98" s="169"/>
      <c r="B98" s="10">
        <f t="shared" si="37"/>
        <v>90</v>
      </c>
      <c r="C98" s="11" t="s">
        <v>255</v>
      </c>
      <c r="D98" s="11" t="s">
        <v>256</v>
      </c>
      <c r="E98" s="12" t="s">
        <v>257</v>
      </c>
      <c r="F98" s="13">
        <v>31</v>
      </c>
      <c r="G98" s="13">
        <v>33</v>
      </c>
      <c r="H98" s="13">
        <v>32</v>
      </c>
      <c r="I98" s="14">
        <f t="shared" si="33"/>
        <v>32</v>
      </c>
      <c r="J98" s="14">
        <v>0</v>
      </c>
      <c r="K98" s="14">
        <v>39</v>
      </c>
      <c r="L98" s="14">
        <f t="shared" si="23"/>
        <v>39</v>
      </c>
      <c r="M98" s="14">
        <f t="shared" si="39"/>
        <v>41</v>
      </c>
      <c r="N98" s="14">
        <f t="shared" si="34"/>
        <v>40</v>
      </c>
      <c r="O98" s="14">
        <f t="shared" si="35"/>
        <v>20</v>
      </c>
      <c r="P98" s="14">
        <v>20</v>
      </c>
      <c r="Q98" s="14"/>
      <c r="R98" s="14"/>
      <c r="S98" s="14"/>
      <c r="T98" s="14">
        <f t="shared" si="24"/>
        <v>20</v>
      </c>
      <c r="U98" s="14">
        <f t="shared" si="15"/>
        <v>1</v>
      </c>
      <c r="V98" s="14" t="str">
        <f t="shared" si="16"/>
        <v>Carton</v>
      </c>
      <c r="W98" s="14">
        <f t="shared" si="36"/>
        <v>40</v>
      </c>
      <c r="X98" s="7">
        <f t="shared" si="25"/>
        <v>-3.0303030303030304E-2</v>
      </c>
      <c r="Y98" s="14">
        <v>20</v>
      </c>
      <c r="Z98" s="8"/>
      <c r="AA98" s="8"/>
      <c r="AB98" s="9">
        <v>1007.25</v>
      </c>
      <c r="AC98" s="9"/>
      <c r="AD98" s="9"/>
      <c r="AE98" s="9">
        <v>0</v>
      </c>
      <c r="AF98" s="9">
        <v>906.53</v>
      </c>
      <c r="AG98" s="57">
        <f t="shared" si="26"/>
        <v>40</v>
      </c>
      <c r="AH98" s="57">
        <f t="shared" si="27"/>
        <v>2.0499999999999998</v>
      </c>
      <c r="AI98" s="63">
        <f t="shared" si="28"/>
        <v>1.21875</v>
      </c>
      <c r="AJ98" s="8"/>
      <c r="AK98" s="64">
        <f t="shared" si="29"/>
        <v>20</v>
      </c>
      <c r="AL98" s="65">
        <f t="shared" si="38"/>
        <v>0.82051282051282048</v>
      </c>
      <c r="AM98" s="66">
        <f t="shared" si="30"/>
        <v>1.0666666666666667</v>
      </c>
      <c r="AN98" s="66">
        <f t="shared" si="31"/>
        <v>36.5625</v>
      </c>
      <c r="AO98" s="67" t="str">
        <f t="shared" si="32"/>
        <v>Normal Dispatch</v>
      </c>
    </row>
    <row r="99" spans="1:50" s="56" customFormat="1" ht="35.25" customHeight="1" x14ac:dyDescent="0.25">
      <c r="A99" s="169"/>
      <c r="B99" s="10">
        <f t="shared" si="37"/>
        <v>91</v>
      </c>
      <c r="C99" s="11" t="s">
        <v>258</v>
      </c>
      <c r="D99" s="11" t="s">
        <v>259</v>
      </c>
      <c r="E99" s="12" t="s">
        <v>260</v>
      </c>
      <c r="F99" s="13">
        <v>0</v>
      </c>
      <c r="G99" s="13">
        <v>0</v>
      </c>
      <c r="H99" s="13">
        <v>0</v>
      </c>
      <c r="I99" s="14">
        <f t="shared" si="33"/>
        <v>0</v>
      </c>
      <c r="J99" s="14">
        <v>0</v>
      </c>
      <c r="K99" s="14">
        <v>0</v>
      </c>
      <c r="L99" s="14">
        <f t="shared" si="23"/>
        <v>0</v>
      </c>
      <c r="M99" s="14">
        <f t="shared" si="39"/>
        <v>0</v>
      </c>
      <c r="N99" s="14">
        <f t="shared" si="34"/>
        <v>0</v>
      </c>
      <c r="O99" s="14">
        <f t="shared" si="35"/>
        <v>0</v>
      </c>
      <c r="P99" s="14">
        <v>0</v>
      </c>
      <c r="Q99" s="14"/>
      <c r="R99" s="14"/>
      <c r="S99" s="14"/>
      <c r="T99" s="14">
        <f t="shared" si="24"/>
        <v>0</v>
      </c>
      <c r="U99" s="14">
        <f t="shared" si="15"/>
        <v>0</v>
      </c>
      <c r="V99" s="14" t="str">
        <f t="shared" si="16"/>
        <v>Carton</v>
      </c>
      <c r="W99" s="14">
        <f t="shared" si="36"/>
        <v>0</v>
      </c>
      <c r="X99" s="7" t="e">
        <f t="shared" si="25"/>
        <v>#DIV/0!</v>
      </c>
      <c r="Y99" s="14">
        <v>24</v>
      </c>
      <c r="Z99" s="8"/>
      <c r="AA99" s="8"/>
      <c r="AB99" s="9">
        <v>335.75</v>
      </c>
      <c r="AC99" s="9"/>
      <c r="AD99" s="9"/>
      <c r="AE99" s="9">
        <v>0</v>
      </c>
      <c r="AF99" s="9">
        <v>302.18</v>
      </c>
      <c r="AG99" s="57">
        <f t="shared" si="26"/>
        <v>0</v>
      </c>
      <c r="AH99" s="57">
        <f t="shared" si="27"/>
        <v>0</v>
      </c>
      <c r="AI99" s="63" t="e">
        <f t="shared" si="28"/>
        <v>#DIV/0!</v>
      </c>
      <c r="AJ99" s="8"/>
      <c r="AK99" s="64">
        <f t="shared" si="29"/>
        <v>0</v>
      </c>
      <c r="AL99" s="65" t="e">
        <f t="shared" si="38"/>
        <v>#DIV/0!</v>
      </c>
      <c r="AM99" s="66">
        <f t="shared" si="30"/>
        <v>0</v>
      </c>
      <c r="AN99" s="66" t="e">
        <f t="shared" si="31"/>
        <v>#DIV/0!</v>
      </c>
      <c r="AO99" s="67" t="e">
        <f t="shared" si="32"/>
        <v>#DIV/0!</v>
      </c>
    </row>
    <row r="100" spans="1:50" s="56" customFormat="1" ht="35.25" customHeight="1" x14ac:dyDescent="0.25">
      <c r="A100" s="169"/>
      <c r="B100" s="10">
        <f t="shared" si="37"/>
        <v>92</v>
      </c>
      <c r="C100" s="11" t="s">
        <v>261</v>
      </c>
      <c r="D100" s="11" t="s">
        <v>262</v>
      </c>
      <c r="E100" s="12" t="s">
        <v>263</v>
      </c>
      <c r="F100" s="13">
        <v>149</v>
      </c>
      <c r="G100" s="13">
        <v>49</v>
      </c>
      <c r="H100" s="13">
        <v>17</v>
      </c>
      <c r="I100" s="14">
        <f t="shared" si="33"/>
        <v>71.666666666666671</v>
      </c>
      <c r="J100" s="14">
        <v>0</v>
      </c>
      <c r="K100" s="14">
        <v>130</v>
      </c>
      <c r="L100" s="14">
        <f t="shared" si="23"/>
        <v>130</v>
      </c>
      <c r="M100" s="14">
        <f t="shared" si="39"/>
        <v>49.166666666666686</v>
      </c>
      <c r="N100" s="14">
        <f t="shared" si="34"/>
        <v>50</v>
      </c>
      <c r="O100" s="14">
        <f t="shared" si="35"/>
        <v>25</v>
      </c>
      <c r="P100" s="14">
        <v>50</v>
      </c>
      <c r="Q100" s="14"/>
      <c r="R100" s="14"/>
      <c r="S100" s="14"/>
      <c r="T100" s="14">
        <f t="shared" si="24"/>
        <v>0</v>
      </c>
      <c r="U100" s="14">
        <f t="shared" si="15"/>
        <v>1</v>
      </c>
      <c r="V100" s="14" t="str">
        <f t="shared" si="16"/>
        <v>Carton</v>
      </c>
      <c r="W100" s="14">
        <f t="shared" si="36"/>
        <v>50</v>
      </c>
      <c r="X100" s="7">
        <f t="shared" si="25"/>
        <v>-0.65306122448979587</v>
      </c>
      <c r="Y100" s="14">
        <v>50</v>
      </c>
      <c r="Z100" s="8"/>
      <c r="AA100" s="8"/>
      <c r="AB100" s="9">
        <v>306</v>
      </c>
      <c r="AC100" s="9"/>
      <c r="AD100" s="9"/>
      <c r="AE100" s="9">
        <v>0</v>
      </c>
      <c r="AF100" s="9">
        <v>275.39999999999998</v>
      </c>
      <c r="AG100" s="57">
        <f t="shared" si="26"/>
        <v>50</v>
      </c>
      <c r="AH100" s="57">
        <f t="shared" si="27"/>
        <v>0.98333333333333373</v>
      </c>
      <c r="AI100" s="63">
        <f t="shared" si="28"/>
        <v>1.8139534883720929</v>
      </c>
      <c r="AJ100" s="8"/>
      <c r="AK100" s="64">
        <f t="shared" si="29"/>
        <v>50</v>
      </c>
      <c r="AL100" s="65">
        <f t="shared" si="38"/>
        <v>0.13076923076923078</v>
      </c>
      <c r="AM100" s="66">
        <f t="shared" si="30"/>
        <v>0.56666666666666665</v>
      </c>
      <c r="AN100" s="66">
        <f t="shared" si="31"/>
        <v>229.41176470588235</v>
      </c>
      <c r="AO100" s="67" t="str">
        <f t="shared" si="32"/>
        <v>High Inventory</v>
      </c>
    </row>
    <row r="101" spans="1:50" ht="35.25" customHeight="1" x14ac:dyDescent="0.25">
      <c r="A101" s="169"/>
      <c r="B101" s="10">
        <f t="shared" si="37"/>
        <v>93</v>
      </c>
      <c r="C101" s="11" t="s">
        <v>264</v>
      </c>
      <c r="D101" s="11" t="s">
        <v>265</v>
      </c>
      <c r="E101" s="12">
        <v>6927310</v>
      </c>
      <c r="F101" s="13">
        <v>129</v>
      </c>
      <c r="G101" s="13">
        <v>212</v>
      </c>
      <c r="H101" s="13">
        <v>128</v>
      </c>
      <c r="I101" s="14">
        <f t="shared" si="33"/>
        <v>156.33333333333334</v>
      </c>
      <c r="J101" s="14">
        <v>0</v>
      </c>
      <c r="K101" s="14">
        <v>303</v>
      </c>
      <c r="L101" s="14">
        <f t="shared" si="23"/>
        <v>303</v>
      </c>
      <c r="M101" s="14">
        <f t="shared" si="39"/>
        <v>87.833333333333371</v>
      </c>
      <c r="N101" s="14">
        <f t="shared" si="34"/>
        <v>100</v>
      </c>
      <c r="O101" s="14">
        <f t="shared" si="35"/>
        <v>50</v>
      </c>
      <c r="P101" s="14">
        <v>100</v>
      </c>
      <c r="Q101" s="14"/>
      <c r="R101" s="14"/>
      <c r="S101" s="14"/>
      <c r="T101" s="14">
        <f t="shared" si="24"/>
        <v>0</v>
      </c>
      <c r="U101" s="14">
        <f t="shared" si="15"/>
        <v>2</v>
      </c>
      <c r="V101" s="14" t="str">
        <f t="shared" si="16"/>
        <v>Carton</v>
      </c>
      <c r="W101" s="14">
        <f t="shared" si="36"/>
        <v>100</v>
      </c>
      <c r="X101" s="7">
        <f t="shared" si="25"/>
        <v>-0.39622641509433965</v>
      </c>
      <c r="Y101" s="14">
        <v>50</v>
      </c>
      <c r="Z101" s="8"/>
      <c r="AA101" s="8"/>
      <c r="AB101" s="9">
        <v>156.4</v>
      </c>
      <c r="AC101" s="9"/>
      <c r="AD101" s="9"/>
      <c r="AE101" s="9">
        <v>0</v>
      </c>
      <c r="AF101" s="9">
        <v>140.76</v>
      </c>
      <c r="AG101" s="57">
        <f t="shared" si="26"/>
        <v>100</v>
      </c>
      <c r="AH101" s="57">
        <f t="shared" si="27"/>
        <v>1.7566666666666675</v>
      </c>
      <c r="AI101" s="63">
        <f t="shared" si="28"/>
        <v>1.9381663113006395</v>
      </c>
      <c r="AJ101" s="8"/>
      <c r="AK101" s="64">
        <f t="shared" si="29"/>
        <v>50</v>
      </c>
      <c r="AL101" s="65">
        <f t="shared" si="38"/>
        <v>0.42244224422442245</v>
      </c>
      <c r="AM101" s="66">
        <f t="shared" si="30"/>
        <v>4.2666666666666666</v>
      </c>
      <c r="AN101" s="66">
        <f t="shared" si="31"/>
        <v>71.015625</v>
      </c>
      <c r="AO101" s="67" t="str">
        <f t="shared" si="32"/>
        <v>High Inventory</v>
      </c>
      <c r="AP101" s="56"/>
      <c r="AQ101" s="56"/>
      <c r="AR101" s="56"/>
      <c r="AS101" s="56"/>
      <c r="AT101" s="56"/>
      <c r="AU101" s="56"/>
      <c r="AV101" s="56"/>
      <c r="AW101" s="56"/>
      <c r="AX101" s="56"/>
    </row>
    <row r="102" spans="1:50" ht="35.25" customHeight="1" thickBot="1" x14ac:dyDescent="0.3">
      <c r="A102" s="174"/>
      <c r="B102" s="17">
        <f t="shared" si="37"/>
        <v>94</v>
      </c>
      <c r="C102" s="24" t="s">
        <v>266</v>
      </c>
      <c r="D102" s="24" t="s">
        <v>267</v>
      </c>
      <c r="E102" s="25">
        <v>6927315</v>
      </c>
      <c r="F102" s="26">
        <v>214</v>
      </c>
      <c r="G102" s="26">
        <v>188</v>
      </c>
      <c r="H102" s="26">
        <v>184</v>
      </c>
      <c r="I102" s="20">
        <f t="shared" si="33"/>
        <v>195.33333333333334</v>
      </c>
      <c r="J102" s="20">
        <v>0</v>
      </c>
      <c r="K102" s="20">
        <v>297</v>
      </c>
      <c r="L102" s="20">
        <f t="shared" si="23"/>
        <v>297</v>
      </c>
      <c r="M102" s="20">
        <f t="shared" si="39"/>
        <v>191.33333333333337</v>
      </c>
      <c r="N102" s="29">
        <f t="shared" si="34"/>
        <v>200</v>
      </c>
      <c r="O102" s="29">
        <f t="shared" si="35"/>
        <v>100</v>
      </c>
      <c r="P102" s="29">
        <v>200</v>
      </c>
      <c r="Q102" s="29"/>
      <c r="R102" s="29"/>
      <c r="S102" s="29"/>
      <c r="T102" s="29">
        <f t="shared" si="24"/>
        <v>0</v>
      </c>
      <c r="U102" s="29">
        <f t="shared" si="15"/>
        <v>4</v>
      </c>
      <c r="V102" s="29" t="str">
        <f t="shared" si="16"/>
        <v>Carton</v>
      </c>
      <c r="W102" s="20">
        <f t="shared" si="36"/>
        <v>200</v>
      </c>
      <c r="X102" s="7">
        <f t="shared" si="25"/>
        <v>-2.1276595744680851E-2</v>
      </c>
      <c r="Y102" s="14">
        <v>50</v>
      </c>
      <c r="Z102" s="8"/>
      <c r="AA102" s="8"/>
      <c r="AB102" s="9">
        <v>312.8</v>
      </c>
      <c r="AC102" s="9"/>
      <c r="AD102" s="9"/>
      <c r="AE102" s="9">
        <v>0</v>
      </c>
      <c r="AF102" s="9">
        <v>281.52</v>
      </c>
      <c r="AG102" s="57">
        <f t="shared" si="26"/>
        <v>200</v>
      </c>
      <c r="AH102" s="57">
        <f t="shared" si="27"/>
        <v>3.8266666666666675</v>
      </c>
      <c r="AI102" s="63">
        <f t="shared" si="28"/>
        <v>1.5204778156996586</v>
      </c>
      <c r="AJ102" s="8"/>
      <c r="AK102" s="64">
        <f t="shared" si="29"/>
        <v>50</v>
      </c>
      <c r="AL102" s="179">
        <f t="shared" si="38"/>
        <v>0.61952861952861948</v>
      </c>
      <c r="AM102" s="180">
        <f t="shared" si="30"/>
        <v>6.1333333333333337</v>
      </c>
      <c r="AN102" s="180">
        <f t="shared" si="31"/>
        <v>48.423913043478258</v>
      </c>
      <c r="AO102" s="181" t="str">
        <f t="shared" si="32"/>
        <v>High Inventory</v>
      </c>
      <c r="AP102" s="56"/>
      <c r="AQ102" s="56"/>
      <c r="AR102" s="56"/>
      <c r="AS102" s="56"/>
      <c r="AT102" s="56"/>
      <c r="AU102" s="56"/>
      <c r="AV102" s="56"/>
      <c r="AW102" s="56"/>
      <c r="AX102" s="56"/>
    </row>
    <row r="103" spans="1:50" ht="35.25" customHeight="1" x14ac:dyDescent="0.25">
      <c r="A103" s="168" t="s">
        <v>489</v>
      </c>
      <c r="B103" s="2">
        <f t="shared" si="37"/>
        <v>95</v>
      </c>
      <c r="C103" s="3" t="s">
        <v>268</v>
      </c>
      <c r="D103" s="3" t="s">
        <v>269</v>
      </c>
      <c r="E103" s="4" t="s">
        <v>270</v>
      </c>
      <c r="F103" s="5">
        <v>0</v>
      </c>
      <c r="G103" s="5">
        <v>0</v>
      </c>
      <c r="H103" s="5">
        <v>0</v>
      </c>
      <c r="I103" s="6">
        <f t="shared" si="33"/>
        <v>0</v>
      </c>
      <c r="J103" s="6">
        <v>0</v>
      </c>
      <c r="K103" s="6">
        <v>0</v>
      </c>
      <c r="L103" s="6">
        <f t="shared" si="23"/>
        <v>0</v>
      </c>
      <c r="M103" s="6">
        <f t="shared" si="39"/>
        <v>0</v>
      </c>
      <c r="N103" s="6">
        <f t="shared" si="34"/>
        <v>0</v>
      </c>
      <c r="O103" s="6">
        <f t="shared" si="35"/>
        <v>0</v>
      </c>
      <c r="P103" s="6">
        <v>0</v>
      </c>
      <c r="Q103" s="6"/>
      <c r="R103" s="6"/>
      <c r="S103" s="6"/>
      <c r="T103" s="6">
        <f t="shared" si="24"/>
        <v>0</v>
      </c>
      <c r="U103" s="6">
        <f t="shared" si="15"/>
        <v>0</v>
      </c>
      <c r="V103" s="6" t="str">
        <f t="shared" si="16"/>
        <v>Carton</v>
      </c>
      <c r="W103" s="6">
        <f t="shared" si="36"/>
        <v>0</v>
      </c>
      <c r="X103" s="7" t="e">
        <f t="shared" si="25"/>
        <v>#DIV/0!</v>
      </c>
      <c r="Y103" s="69">
        <v>25</v>
      </c>
      <c r="Z103" s="8"/>
      <c r="AA103" s="8"/>
      <c r="AB103" s="9">
        <v>2364.6999999999998</v>
      </c>
      <c r="AC103" s="9"/>
      <c r="AD103" s="9"/>
      <c r="AE103" s="9">
        <v>0</v>
      </c>
      <c r="AF103" s="9">
        <v>2199.17</v>
      </c>
      <c r="AG103" s="57">
        <f t="shared" si="26"/>
        <v>0</v>
      </c>
      <c r="AH103" s="57">
        <f t="shared" si="27"/>
        <v>0</v>
      </c>
      <c r="AI103" s="63" t="e">
        <f t="shared" si="28"/>
        <v>#DIV/0!</v>
      </c>
      <c r="AJ103" s="8"/>
      <c r="AK103" s="64">
        <f t="shared" si="29"/>
        <v>0</v>
      </c>
      <c r="AL103" s="182" t="e">
        <f t="shared" si="38"/>
        <v>#DIV/0!</v>
      </c>
      <c r="AM103" s="180">
        <f t="shared" si="30"/>
        <v>0</v>
      </c>
      <c r="AN103" s="180" t="e">
        <f t="shared" si="31"/>
        <v>#DIV/0!</v>
      </c>
      <c r="AO103" s="182" t="e">
        <f t="shared" si="32"/>
        <v>#DIV/0!</v>
      </c>
      <c r="AP103" s="56"/>
      <c r="AQ103" s="56"/>
      <c r="AR103" s="56"/>
      <c r="AS103" s="56"/>
      <c r="AT103" s="56"/>
      <c r="AU103" s="56"/>
      <c r="AV103" s="56"/>
      <c r="AW103" s="56"/>
      <c r="AX103" s="56"/>
    </row>
    <row r="104" spans="1:50" ht="35.25" customHeight="1" x14ac:dyDescent="0.25">
      <c r="A104" s="183"/>
      <c r="B104" s="70">
        <f t="shared" si="37"/>
        <v>96</v>
      </c>
      <c r="C104" s="71" t="s">
        <v>271</v>
      </c>
      <c r="D104" s="71" t="s">
        <v>272</v>
      </c>
      <c r="E104" s="72" t="s">
        <v>273</v>
      </c>
      <c r="F104" s="73">
        <v>0</v>
      </c>
      <c r="G104" s="73">
        <v>2</v>
      </c>
      <c r="H104" s="73">
        <v>8</v>
      </c>
      <c r="I104" s="69">
        <f t="shared" si="33"/>
        <v>3.3333333333333335</v>
      </c>
      <c r="J104" s="69">
        <v>0</v>
      </c>
      <c r="K104" s="69">
        <v>15</v>
      </c>
      <c r="L104" s="69">
        <f t="shared" si="23"/>
        <v>15</v>
      </c>
      <c r="M104" s="69">
        <f t="shared" si="39"/>
        <v>-6.6666666666666661</v>
      </c>
      <c r="N104" s="69">
        <f t="shared" si="34"/>
        <v>0</v>
      </c>
      <c r="O104" s="69">
        <f t="shared" si="35"/>
        <v>0</v>
      </c>
      <c r="P104" s="69">
        <v>0</v>
      </c>
      <c r="Q104" s="69"/>
      <c r="R104" s="69"/>
      <c r="S104" s="69"/>
      <c r="T104" s="69">
        <f t="shared" si="24"/>
        <v>0</v>
      </c>
      <c r="U104" s="69">
        <f t="shared" si="15"/>
        <v>0</v>
      </c>
      <c r="V104" s="69" t="str">
        <f t="shared" si="16"/>
        <v>Carton</v>
      </c>
      <c r="W104" s="69">
        <f t="shared" si="36"/>
        <v>0</v>
      </c>
      <c r="X104" s="7">
        <f t="shared" si="25"/>
        <v>3</v>
      </c>
      <c r="Y104" s="69">
        <v>25</v>
      </c>
      <c r="Z104" s="8"/>
      <c r="AA104" s="8"/>
      <c r="AB104" s="9">
        <v>3869.2</v>
      </c>
      <c r="AC104" s="9"/>
      <c r="AD104" s="9"/>
      <c r="AE104" s="9">
        <v>0</v>
      </c>
      <c r="AF104" s="9">
        <v>3598.36</v>
      </c>
      <c r="AG104" s="57">
        <f t="shared" si="26"/>
        <v>0</v>
      </c>
      <c r="AH104" s="57">
        <f t="shared" si="27"/>
        <v>-0.26666666666666666</v>
      </c>
      <c r="AI104" s="63">
        <f t="shared" si="28"/>
        <v>4.5</v>
      </c>
      <c r="AJ104" s="8"/>
      <c r="AK104" s="64">
        <f t="shared" si="29"/>
        <v>0</v>
      </c>
      <c r="AL104" s="182">
        <f t="shared" si="38"/>
        <v>0.53333333333333333</v>
      </c>
      <c r="AM104" s="180">
        <f t="shared" si="30"/>
        <v>0.26666666666666666</v>
      </c>
      <c r="AN104" s="180">
        <f t="shared" si="31"/>
        <v>56.25</v>
      </c>
      <c r="AO104" s="182" t="str">
        <f t="shared" si="32"/>
        <v>High Inventory</v>
      </c>
      <c r="AP104" s="56"/>
      <c r="AQ104" s="56"/>
      <c r="AR104" s="56"/>
      <c r="AS104" s="56"/>
      <c r="AT104" s="56"/>
      <c r="AU104" s="56"/>
      <c r="AV104" s="56"/>
      <c r="AW104" s="56"/>
      <c r="AX104" s="56"/>
    </row>
    <row r="105" spans="1:50" ht="35.25" customHeight="1" x14ac:dyDescent="0.25">
      <c r="A105" s="183"/>
      <c r="B105" s="70">
        <f t="shared" si="37"/>
        <v>97</v>
      </c>
      <c r="C105" s="71" t="s">
        <v>274</v>
      </c>
      <c r="D105" s="71" t="s">
        <v>275</v>
      </c>
      <c r="E105" s="72" t="s">
        <v>276</v>
      </c>
      <c r="F105" s="73">
        <v>-3</v>
      </c>
      <c r="G105" s="73">
        <v>2</v>
      </c>
      <c r="H105" s="73">
        <v>5</v>
      </c>
      <c r="I105" s="69">
        <f t="shared" si="33"/>
        <v>1.3333333333333333</v>
      </c>
      <c r="J105" s="69">
        <v>0</v>
      </c>
      <c r="K105" s="69">
        <v>3</v>
      </c>
      <c r="L105" s="69">
        <f>J105+K105</f>
        <v>3</v>
      </c>
      <c r="M105" s="69">
        <f>(I105*2.5)-L105</f>
        <v>0.33333333333333304</v>
      </c>
      <c r="N105" s="28">
        <f t="shared" si="34"/>
        <v>0</v>
      </c>
      <c r="O105" s="28">
        <f t="shared" si="35"/>
        <v>0</v>
      </c>
      <c r="P105" s="28">
        <v>0</v>
      </c>
      <c r="Q105" s="28"/>
      <c r="R105" s="28"/>
      <c r="S105" s="28"/>
      <c r="T105" s="28">
        <f t="shared" ref="T105:T168" si="40">N105-(SUM(P105:S105))</f>
        <v>0</v>
      </c>
      <c r="U105" s="28">
        <f>P105/Y105</f>
        <v>0</v>
      </c>
      <c r="V105" s="28" t="str">
        <f>IF(U105=INT(U105),"Carton","Loose Pack")</f>
        <v>Carton</v>
      </c>
      <c r="W105" s="69">
        <f t="shared" si="36"/>
        <v>0</v>
      </c>
      <c r="X105" s="7">
        <f t="shared" si="25"/>
        <v>1.5</v>
      </c>
      <c r="Y105" s="69">
        <v>20</v>
      </c>
      <c r="Z105" s="8"/>
      <c r="AA105" s="8"/>
      <c r="AB105" s="9">
        <v>2974.44</v>
      </c>
      <c r="AC105" s="9"/>
      <c r="AD105" s="9"/>
      <c r="AE105" s="9">
        <v>0</v>
      </c>
      <c r="AF105" s="9">
        <v>2587.7600000000002</v>
      </c>
      <c r="AG105" s="57">
        <f t="shared" si="26"/>
        <v>0</v>
      </c>
      <c r="AH105" s="57">
        <f t="shared" si="27"/>
        <v>1.6666666666666653E-2</v>
      </c>
      <c r="AI105" s="63">
        <f t="shared" si="28"/>
        <v>2.25</v>
      </c>
      <c r="AJ105" s="8"/>
      <c r="AK105" s="64">
        <f t="shared" si="29"/>
        <v>0</v>
      </c>
      <c r="AL105" s="182">
        <f t="shared" si="38"/>
        <v>1.6666666666666667</v>
      </c>
      <c r="AM105" s="180">
        <f t="shared" si="30"/>
        <v>0.16666666666666666</v>
      </c>
      <c r="AN105" s="180">
        <f t="shared" si="31"/>
        <v>18</v>
      </c>
      <c r="AO105" s="182" t="str">
        <f>IF(AN105&lt;5,"Super Urgent",IF(AND(AN105&gt;=5,AN105&lt;10),"Overnight Dispatch",IF(AND(AN105&gt;=10,AN105&lt;20),"Overland Dispatch",IF(AND(AN105&gt;=20,AN105&lt;45),"Normal Dispatch",IF(AND(AN105&gt;=45,AN105&lt;999),"High Inventory")))))</f>
        <v>Overland Dispatch</v>
      </c>
      <c r="AP105" s="56"/>
      <c r="AQ105" s="56"/>
      <c r="AR105" s="56"/>
      <c r="AS105" s="56"/>
      <c r="AT105" s="56"/>
      <c r="AU105" s="56"/>
      <c r="AV105" s="56"/>
      <c r="AW105" s="56"/>
      <c r="AX105" s="56"/>
    </row>
    <row r="106" spans="1:50" ht="35.25" customHeight="1" x14ac:dyDescent="0.25">
      <c r="A106" s="183"/>
      <c r="B106" s="70">
        <f t="shared" si="37"/>
        <v>98</v>
      </c>
      <c r="C106" s="71" t="s">
        <v>277</v>
      </c>
      <c r="D106" s="71" t="s">
        <v>278</v>
      </c>
      <c r="E106" s="72" t="s">
        <v>279</v>
      </c>
      <c r="F106" s="73">
        <v>0</v>
      </c>
      <c r="G106" s="73">
        <v>0</v>
      </c>
      <c r="H106" s="73">
        <v>1</v>
      </c>
      <c r="I106" s="69">
        <f t="shared" si="33"/>
        <v>0.33333333333333331</v>
      </c>
      <c r="J106" s="69">
        <v>0</v>
      </c>
      <c r="K106" s="69">
        <v>0</v>
      </c>
      <c r="L106" s="69">
        <f>J106+K106</f>
        <v>0</v>
      </c>
      <c r="M106" s="69">
        <f>(I106*2.5)-L106</f>
        <v>0.83333333333333326</v>
      </c>
      <c r="N106" s="69">
        <f t="shared" si="34"/>
        <v>0</v>
      </c>
      <c r="O106" s="69">
        <f t="shared" si="35"/>
        <v>0</v>
      </c>
      <c r="P106" s="69">
        <v>0</v>
      </c>
      <c r="Q106" s="69"/>
      <c r="R106" s="69"/>
      <c r="S106" s="69"/>
      <c r="T106" s="69">
        <f t="shared" si="40"/>
        <v>0</v>
      </c>
      <c r="U106" s="69">
        <f>P106/Y106</f>
        <v>0</v>
      </c>
      <c r="V106" s="69" t="str">
        <f>IF(U106=INT(U106),"Carton","Loose Pack")</f>
        <v>Carton</v>
      </c>
      <c r="W106" s="69">
        <f t="shared" si="36"/>
        <v>0</v>
      </c>
      <c r="X106" s="7" t="e">
        <f t="shared" si="25"/>
        <v>#DIV/0!</v>
      </c>
      <c r="Y106" s="69">
        <v>50</v>
      </c>
      <c r="Z106" s="8"/>
      <c r="AA106" s="8"/>
      <c r="AB106" s="9">
        <v>141.94999999999999</v>
      </c>
      <c r="AC106" s="9"/>
      <c r="AD106" s="9"/>
      <c r="AE106" s="9">
        <v>0</v>
      </c>
      <c r="AF106" s="9">
        <v>127.76</v>
      </c>
      <c r="AG106" s="57">
        <f t="shared" si="26"/>
        <v>0</v>
      </c>
      <c r="AH106" s="57">
        <f t="shared" si="27"/>
        <v>1.6666666666666666E-2</v>
      </c>
      <c r="AI106" s="63">
        <f t="shared" si="28"/>
        <v>0</v>
      </c>
      <c r="AJ106" s="8"/>
      <c r="AK106" s="64">
        <f t="shared" si="29"/>
        <v>0</v>
      </c>
      <c r="AL106" s="182" t="e">
        <f t="shared" si="38"/>
        <v>#DIV/0!</v>
      </c>
      <c r="AM106" s="180">
        <f t="shared" si="30"/>
        <v>3.3333333333333333E-2</v>
      </c>
      <c r="AN106" s="180">
        <f t="shared" si="31"/>
        <v>0</v>
      </c>
      <c r="AO106" s="182" t="str">
        <f>IF(AN106&lt;5,"Super Urgent",IF(AND(AN106&gt;=5,AN106&lt;10),"Overnight Dispatch",IF(AND(AN106&gt;=10,AN106&lt;20),"Overland Dispatch",IF(AND(AN106&gt;=20,AN106&lt;45),"Normal Dispatch",IF(AND(AN106&gt;=45,AN106&lt;999),"High Inventory")))))</f>
        <v>Super Urgent</v>
      </c>
      <c r="AP106" s="56"/>
      <c r="AQ106" s="56"/>
      <c r="AR106" s="56"/>
      <c r="AS106" s="56"/>
      <c r="AT106" s="56"/>
      <c r="AU106" s="56"/>
      <c r="AV106" s="56"/>
      <c r="AW106" s="56"/>
      <c r="AX106" s="56"/>
    </row>
    <row r="107" spans="1:50" ht="35.25" customHeight="1" x14ac:dyDescent="0.25">
      <c r="A107" s="183"/>
      <c r="B107" s="70">
        <f t="shared" si="37"/>
        <v>99</v>
      </c>
      <c r="C107" s="71" t="s">
        <v>280</v>
      </c>
      <c r="D107" s="71" t="s">
        <v>281</v>
      </c>
      <c r="E107" s="72" t="s">
        <v>282</v>
      </c>
      <c r="F107" s="73">
        <v>0</v>
      </c>
      <c r="G107" s="73">
        <v>1</v>
      </c>
      <c r="H107" s="73">
        <v>0</v>
      </c>
      <c r="I107" s="69">
        <f t="shared" si="33"/>
        <v>0.33333333333333331</v>
      </c>
      <c r="J107" s="69">
        <v>0</v>
      </c>
      <c r="K107" s="69">
        <v>0</v>
      </c>
      <c r="L107" s="69">
        <f t="shared" si="23"/>
        <v>0</v>
      </c>
      <c r="M107" s="69">
        <f t="shared" si="39"/>
        <v>0.83333333333333326</v>
      </c>
      <c r="N107" s="69">
        <f t="shared" si="34"/>
        <v>0</v>
      </c>
      <c r="O107" s="69">
        <f t="shared" si="35"/>
        <v>0</v>
      </c>
      <c r="P107" s="69">
        <v>0</v>
      </c>
      <c r="Q107" s="69"/>
      <c r="R107" s="69"/>
      <c r="S107" s="69"/>
      <c r="T107" s="69">
        <f t="shared" si="40"/>
        <v>0</v>
      </c>
      <c r="U107" s="69">
        <f>P107/Y107</f>
        <v>0</v>
      </c>
      <c r="V107" s="69" t="str">
        <f>IF(U107=INT(U107),"Carton","Loose Pack")</f>
        <v>Carton</v>
      </c>
      <c r="W107" s="69">
        <f t="shared" si="36"/>
        <v>0</v>
      </c>
      <c r="X107" s="7">
        <f t="shared" si="25"/>
        <v>-1</v>
      </c>
      <c r="Y107" s="69">
        <v>76</v>
      </c>
      <c r="Z107" s="8"/>
      <c r="AA107" s="8"/>
      <c r="AB107" s="9">
        <v>422.24</v>
      </c>
      <c r="AC107" s="9"/>
      <c r="AD107" s="9"/>
      <c r="AE107" s="9">
        <v>0</v>
      </c>
      <c r="AF107" s="9">
        <v>380.01</v>
      </c>
      <c r="AG107" s="57">
        <f t="shared" si="26"/>
        <v>0</v>
      </c>
      <c r="AH107" s="57">
        <f t="shared" si="27"/>
        <v>1.0964912280701754E-2</v>
      </c>
      <c r="AI107" s="63">
        <f t="shared" si="28"/>
        <v>0</v>
      </c>
      <c r="AJ107" s="8"/>
      <c r="AK107" s="64">
        <f t="shared" si="29"/>
        <v>0</v>
      </c>
      <c r="AL107" s="182" t="e">
        <f t="shared" si="38"/>
        <v>#DIV/0!</v>
      </c>
      <c r="AM107" s="180">
        <f t="shared" si="30"/>
        <v>0</v>
      </c>
      <c r="AN107" s="180" t="e">
        <f t="shared" si="31"/>
        <v>#DIV/0!</v>
      </c>
      <c r="AO107" s="182" t="e">
        <f t="shared" si="32"/>
        <v>#DIV/0!</v>
      </c>
      <c r="AP107" s="56"/>
      <c r="AQ107" s="56"/>
      <c r="AR107" s="56"/>
      <c r="AS107" s="56"/>
      <c r="AT107" s="56"/>
      <c r="AU107" s="56"/>
      <c r="AV107" s="56"/>
      <c r="AW107" s="56"/>
      <c r="AX107" s="56"/>
    </row>
    <row r="108" spans="1:50" ht="35.25" customHeight="1" x14ac:dyDescent="0.25">
      <c r="A108" s="183"/>
      <c r="B108" s="70">
        <f t="shared" si="37"/>
        <v>100</v>
      </c>
      <c r="C108" s="74" t="s">
        <v>283</v>
      </c>
      <c r="D108" s="74" t="s">
        <v>284</v>
      </c>
      <c r="E108" s="75">
        <v>7004910</v>
      </c>
      <c r="F108" s="73">
        <v>58</v>
      </c>
      <c r="G108" s="73">
        <v>48</v>
      </c>
      <c r="H108" s="73">
        <v>45</v>
      </c>
      <c r="I108" s="69">
        <f t="shared" si="33"/>
        <v>50.333333333333336</v>
      </c>
      <c r="J108" s="69">
        <v>50</v>
      </c>
      <c r="K108" s="69">
        <v>23</v>
      </c>
      <c r="L108" s="69">
        <f t="shared" si="23"/>
        <v>73</v>
      </c>
      <c r="M108" s="69">
        <f t="shared" si="39"/>
        <v>52.833333333333343</v>
      </c>
      <c r="N108" s="69">
        <f t="shared" si="34"/>
        <v>50</v>
      </c>
      <c r="O108" s="69">
        <f t="shared" si="35"/>
        <v>25</v>
      </c>
      <c r="P108" s="69">
        <v>50</v>
      </c>
      <c r="Q108" s="69"/>
      <c r="R108" s="69"/>
      <c r="S108" s="69"/>
      <c r="T108" s="69">
        <f t="shared" si="40"/>
        <v>0</v>
      </c>
      <c r="U108" s="69">
        <f>P108/Y108</f>
        <v>1</v>
      </c>
      <c r="V108" s="69" t="str">
        <f>IF(U108=INT(U108),"Carton","Loose Pack")</f>
        <v>Carton</v>
      </c>
      <c r="W108" s="69">
        <f t="shared" si="36"/>
        <v>50</v>
      </c>
      <c r="X108" s="7">
        <f t="shared" si="25"/>
        <v>-6.25E-2</v>
      </c>
      <c r="Y108" s="69">
        <v>50</v>
      </c>
      <c r="Z108" s="8"/>
      <c r="AA108" s="8"/>
      <c r="AB108" s="9">
        <v>144.84</v>
      </c>
      <c r="AC108" s="9"/>
      <c r="AD108" s="9"/>
      <c r="AE108" s="9">
        <v>0</v>
      </c>
      <c r="AF108" s="9">
        <v>123.11</v>
      </c>
      <c r="AG108" s="57">
        <f t="shared" si="26"/>
        <v>50</v>
      </c>
      <c r="AH108" s="57">
        <f t="shared" si="27"/>
        <v>1.0566666666666669</v>
      </c>
      <c r="AI108" s="63">
        <f t="shared" si="28"/>
        <v>1.4503311258278144</v>
      </c>
      <c r="AJ108" s="8"/>
      <c r="AK108" s="64">
        <f t="shared" si="29"/>
        <v>50</v>
      </c>
      <c r="AL108" s="179">
        <f t="shared" si="38"/>
        <v>0.61643835616438358</v>
      </c>
      <c r="AM108" s="180">
        <f t="shared" si="30"/>
        <v>1.5</v>
      </c>
      <c r="AN108" s="180">
        <f t="shared" si="31"/>
        <v>48.666666666666664</v>
      </c>
      <c r="AO108" s="181" t="str">
        <f t="shared" si="32"/>
        <v>High Inventory</v>
      </c>
      <c r="AP108" s="56"/>
      <c r="AQ108" s="56"/>
      <c r="AR108" s="56"/>
      <c r="AS108" s="56"/>
      <c r="AT108" s="56"/>
      <c r="AU108" s="56"/>
      <c r="AV108" s="56"/>
      <c r="AW108" s="56"/>
      <c r="AX108" s="56"/>
    </row>
    <row r="109" spans="1:50" ht="35.25" customHeight="1" x14ac:dyDescent="0.25">
      <c r="A109" s="183"/>
      <c r="B109" s="70">
        <f t="shared" si="37"/>
        <v>101</v>
      </c>
      <c r="C109" s="74" t="s">
        <v>285</v>
      </c>
      <c r="D109" s="74" t="s">
        <v>286</v>
      </c>
      <c r="E109" s="75">
        <v>7004940</v>
      </c>
      <c r="F109" s="73">
        <v>216</v>
      </c>
      <c r="G109" s="73">
        <v>126</v>
      </c>
      <c r="H109" s="73">
        <v>200</v>
      </c>
      <c r="I109" s="69">
        <f t="shared" si="33"/>
        <v>180.66666666666666</v>
      </c>
      <c r="J109" s="69">
        <v>0</v>
      </c>
      <c r="K109" s="69">
        <v>165</v>
      </c>
      <c r="L109" s="69">
        <f t="shared" si="23"/>
        <v>165</v>
      </c>
      <c r="M109" s="69">
        <f t="shared" si="39"/>
        <v>286.66666666666663</v>
      </c>
      <c r="N109" s="69">
        <f t="shared" si="34"/>
        <v>248</v>
      </c>
      <c r="O109" s="69">
        <f t="shared" si="35"/>
        <v>124</v>
      </c>
      <c r="P109" s="69">
        <v>248</v>
      </c>
      <c r="Q109" s="69"/>
      <c r="R109" s="69"/>
      <c r="S109" s="69"/>
      <c r="T109" s="69">
        <f t="shared" si="40"/>
        <v>0</v>
      </c>
      <c r="U109" s="69">
        <f t="shared" ref="U109:U142" si="41">P109/Y109</f>
        <v>2</v>
      </c>
      <c r="V109" s="69" t="str">
        <f t="shared" ref="V109:V154" si="42">IF(U109=INT(U109),"Carton","Loose Pack")</f>
        <v>Carton</v>
      </c>
      <c r="W109" s="69">
        <f t="shared" si="36"/>
        <v>248</v>
      </c>
      <c r="X109" s="7">
        <f t="shared" si="25"/>
        <v>0.58730158730158732</v>
      </c>
      <c r="Y109" s="69">
        <v>124</v>
      </c>
      <c r="Z109" s="8"/>
      <c r="AA109" s="8"/>
      <c r="AB109" s="9">
        <v>204</v>
      </c>
      <c r="AC109" s="9"/>
      <c r="AD109" s="9"/>
      <c r="AE109" s="9">
        <v>0</v>
      </c>
      <c r="AF109" s="9">
        <v>173.4</v>
      </c>
      <c r="AG109" s="57">
        <f t="shared" si="26"/>
        <v>248</v>
      </c>
      <c r="AH109" s="57">
        <f t="shared" si="27"/>
        <v>2.311827956989247</v>
      </c>
      <c r="AI109" s="63">
        <f t="shared" si="28"/>
        <v>0.91328413284132848</v>
      </c>
      <c r="AJ109" s="8"/>
      <c r="AK109" s="64">
        <f t="shared" si="29"/>
        <v>124</v>
      </c>
      <c r="AL109" s="179">
        <f t="shared" si="38"/>
        <v>1.2121212121212122</v>
      </c>
      <c r="AM109" s="180">
        <f t="shared" si="30"/>
        <v>6.666666666666667</v>
      </c>
      <c r="AN109" s="180">
        <f t="shared" si="31"/>
        <v>24.75</v>
      </c>
      <c r="AO109" s="181" t="str">
        <f t="shared" si="32"/>
        <v>Normal Dispatch</v>
      </c>
      <c r="AP109" s="56"/>
      <c r="AQ109" s="56"/>
      <c r="AR109" s="56"/>
      <c r="AS109" s="56"/>
      <c r="AT109" s="56"/>
      <c r="AU109" s="56"/>
      <c r="AV109" s="56"/>
      <c r="AW109" s="56"/>
      <c r="AX109" s="56"/>
    </row>
    <row r="110" spans="1:50" ht="35.25" customHeight="1" x14ac:dyDescent="0.25">
      <c r="A110" s="183"/>
      <c r="B110" s="70">
        <f t="shared" si="37"/>
        <v>102</v>
      </c>
      <c r="C110" s="74" t="s">
        <v>287</v>
      </c>
      <c r="D110" s="74" t="s">
        <v>288</v>
      </c>
      <c r="E110" s="75" t="s">
        <v>289</v>
      </c>
      <c r="F110" s="73">
        <v>0</v>
      </c>
      <c r="G110" s="73">
        <v>2</v>
      </c>
      <c r="H110" s="73">
        <v>8</v>
      </c>
      <c r="I110" s="69">
        <f t="shared" si="33"/>
        <v>3.3333333333333335</v>
      </c>
      <c r="J110" s="69">
        <v>0</v>
      </c>
      <c r="K110" s="69">
        <v>27</v>
      </c>
      <c r="L110" s="69">
        <f t="shared" si="23"/>
        <v>27</v>
      </c>
      <c r="M110" s="69">
        <f t="shared" ref="M110:M115" si="43">(I110*2)-L110</f>
        <v>-20.333333333333332</v>
      </c>
      <c r="N110" s="69">
        <f t="shared" si="34"/>
        <v>0</v>
      </c>
      <c r="O110" s="69">
        <f t="shared" si="35"/>
        <v>0</v>
      </c>
      <c r="P110" s="69">
        <v>0</v>
      </c>
      <c r="Q110" s="69"/>
      <c r="R110" s="69"/>
      <c r="S110" s="69"/>
      <c r="T110" s="69">
        <f t="shared" si="40"/>
        <v>0</v>
      </c>
      <c r="U110" s="69">
        <f t="shared" si="41"/>
        <v>0</v>
      </c>
      <c r="V110" s="69" t="str">
        <f t="shared" si="42"/>
        <v>Carton</v>
      </c>
      <c r="W110" s="69">
        <f t="shared" si="36"/>
        <v>0</v>
      </c>
      <c r="X110" s="7">
        <f t="shared" si="25"/>
        <v>3</v>
      </c>
      <c r="Y110" s="69">
        <v>32</v>
      </c>
      <c r="Z110" s="8"/>
      <c r="AA110" s="8"/>
      <c r="AB110" s="9">
        <v>5059.12</v>
      </c>
      <c r="AC110" s="9"/>
      <c r="AD110" s="9"/>
      <c r="AE110" s="9">
        <v>0</v>
      </c>
      <c r="AF110" s="9">
        <v>4704.9799999999996</v>
      </c>
      <c r="AG110" s="57">
        <f t="shared" si="26"/>
        <v>-32</v>
      </c>
      <c r="AH110" s="57">
        <f t="shared" si="27"/>
        <v>-0.63541666666666663</v>
      </c>
      <c r="AI110" s="63">
        <f t="shared" si="28"/>
        <v>8.1</v>
      </c>
      <c r="AJ110" s="8"/>
      <c r="AK110" s="64">
        <f t="shared" si="29"/>
        <v>0</v>
      </c>
      <c r="AL110" s="179">
        <f t="shared" si="38"/>
        <v>0.29629629629629628</v>
      </c>
      <c r="AM110" s="180">
        <f t="shared" si="30"/>
        <v>0.26666666666666666</v>
      </c>
      <c r="AN110" s="180">
        <f t="shared" si="31"/>
        <v>101.25</v>
      </c>
      <c r="AO110" s="181" t="str">
        <f t="shared" si="32"/>
        <v>High Inventory</v>
      </c>
      <c r="AP110" s="56"/>
      <c r="AQ110" s="56"/>
      <c r="AR110" s="56"/>
      <c r="AS110" s="56"/>
      <c r="AT110" s="56"/>
      <c r="AU110" s="56"/>
      <c r="AV110" s="56"/>
      <c r="AW110" s="56"/>
      <c r="AX110" s="56"/>
    </row>
    <row r="111" spans="1:50" ht="35.25" customHeight="1" x14ac:dyDescent="0.25">
      <c r="A111" s="183"/>
      <c r="B111" s="70">
        <f t="shared" si="37"/>
        <v>103</v>
      </c>
      <c r="C111" s="74" t="s">
        <v>290</v>
      </c>
      <c r="D111" s="74" t="s">
        <v>291</v>
      </c>
      <c r="E111" s="75" t="s">
        <v>292</v>
      </c>
      <c r="F111" s="73">
        <v>7</v>
      </c>
      <c r="G111" s="73">
        <v>15</v>
      </c>
      <c r="H111" s="73">
        <v>48</v>
      </c>
      <c r="I111" s="69">
        <f t="shared" si="33"/>
        <v>23.333333333333332</v>
      </c>
      <c r="J111" s="69">
        <v>0</v>
      </c>
      <c r="K111" s="69">
        <v>320</v>
      </c>
      <c r="L111" s="69">
        <f t="shared" si="23"/>
        <v>320</v>
      </c>
      <c r="M111" s="69">
        <f t="shared" si="43"/>
        <v>-273.33333333333331</v>
      </c>
      <c r="N111" s="69">
        <f t="shared" si="34"/>
        <v>0</v>
      </c>
      <c r="O111" s="69">
        <f t="shared" si="35"/>
        <v>0</v>
      </c>
      <c r="P111" s="69">
        <f>P110*9</f>
        <v>0</v>
      </c>
      <c r="Q111" s="69"/>
      <c r="R111" s="69"/>
      <c r="S111" s="69"/>
      <c r="T111" s="69">
        <f t="shared" si="40"/>
        <v>0</v>
      </c>
      <c r="U111" s="69">
        <f t="shared" si="41"/>
        <v>0</v>
      </c>
      <c r="V111" s="69" t="str">
        <f t="shared" si="42"/>
        <v>Carton</v>
      </c>
      <c r="W111" s="69">
        <f t="shared" si="36"/>
        <v>0</v>
      </c>
      <c r="X111" s="7">
        <f t="shared" si="25"/>
        <v>2.2000000000000002</v>
      </c>
      <c r="Y111" s="69">
        <v>1</v>
      </c>
      <c r="Z111" s="8"/>
      <c r="AA111" s="8"/>
      <c r="AB111" s="9">
        <v>0</v>
      </c>
      <c r="AC111" s="9"/>
      <c r="AD111" s="9"/>
      <c r="AE111" s="9">
        <v>0</v>
      </c>
      <c r="AF111" s="9">
        <v>0</v>
      </c>
      <c r="AG111" s="57">
        <f t="shared" si="26"/>
        <v>-273</v>
      </c>
      <c r="AH111" s="57">
        <f t="shared" si="27"/>
        <v>-273.33333333333331</v>
      </c>
      <c r="AI111" s="63">
        <f t="shared" si="28"/>
        <v>13.714285714285715</v>
      </c>
      <c r="AJ111" s="8"/>
      <c r="AK111" s="64">
        <f t="shared" si="29"/>
        <v>0</v>
      </c>
      <c r="AL111" s="179">
        <f t="shared" si="38"/>
        <v>0.15</v>
      </c>
      <c r="AM111" s="180">
        <f t="shared" si="30"/>
        <v>1.6</v>
      </c>
      <c r="AN111" s="180">
        <f t="shared" si="31"/>
        <v>200</v>
      </c>
      <c r="AO111" s="181" t="str">
        <f t="shared" si="32"/>
        <v>High Inventory</v>
      </c>
      <c r="AP111" s="56"/>
      <c r="AQ111" s="56"/>
      <c r="AR111" s="56"/>
      <c r="AS111" s="56"/>
      <c r="AT111" s="56"/>
      <c r="AU111" s="56"/>
      <c r="AV111" s="56"/>
      <c r="AW111" s="56"/>
      <c r="AX111" s="56"/>
    </row>
    <row r="112" spans="1:50" ht="35.25" customHeight="1" thickBot="1" x14ac:dyDescent="0.3">
      <c r="A112" s="184"/>
      <c r="B112" s="76">
        <f t="shared" si="37"/>
        <v>104</v>
      </c>
      <c r="C112" s="77" t="s">
        <v>293</v>
      </c>
      <c r="D112" s="77" t="s">
        <v>294</v>
      </c>
      <c r="E112" s="78" t="s">
        <v>295</v>
      </c>
      <c r="F112" s="79">
        <v>0</v>
      </c>
      <c r="G112" s="79">
        <v>0</v>
      </c>
      <c r="H112" s="79">
        <v>0</v>
      </c>
      <c r="I112" s="80">
        <f t="shared" si="33"/>
        <v>0</v>
      </c>
      <c r="J112" s="80">
        <v>0</v>
      </c>
      <c r="K112" s="80">
        <v>0</v>
      </c>
      <c r="L112" s="80">
        <f t="shared" si="23"/>
        <v>0</v>
      </c>
      <c r="M112" s="80">
        <f t="shared" si="43"/>
        <v>0</v>
      </c>
      <c r="N112" s="80">
        <f t="shared" si="34"/>
        <v>0</v>
      </c>
      <c r="O112" s="80">
        <f t="shared" si="35"/>
        <v>0</v>
      </c>
      <c r="P112" s="80">
        <v>0</v>
      </c>
      <c r="Q112" s="80"/>
      <c r="R112" s="80"/>
      <c r="S112" s="80"/>
      <c r="T112" s="80">
        <f t="shared" si="40"/>
        <v>0</v>
      </c>
      <c r="U112" s="80">
        <f t="shared" si="41"/>
        <v>0</v>
      </c>
      <c r="V112" s="80" t="str">
        <f t="shared" si="42"/>
        <v>Carton</v>
      </c>
      <c r="W112" s="80">
        <f t="shared" si="36"/>
        <v>0</v>
      </c>
      <c r="X112" s="7" t="e">
        <f t="shared" si="25"/>
        <v>#DIV/0!</v>
      </c>
      <c r="Y112" s="69">
        <v>1</v>
      </c>
      <c r="Z112" s="8"/>
      <c r="AA112" s="8"/>
      <c r="AB112" s="9">
        <v>0</v>
      </c>
      <c r="AC112" s="9"/>
      <c r="AD112" s="9"/>
      <c r="AE112" s="9">
        <v>0</v>
      </c>
      <c r="AF112" s="9">
        <v>0</v>
      </c>
      <c r="AG112" s="57">
        <f t="shared" si="26"/>
        <v>0</v>
      </c>
      <c r="AH112" s="57">
        <f t="shared" si="27"/>
        <v>0</v>
      </c>
      <c r="AI112" s="63" t="e">
        <f t="shared" si="28"/>
        <v>#DIV/0!</v>
      </c>
      <c r="AJ112" s="8"/>
      <c r="AK112" s="64">
        <f t="shared" si="29"/>
        <v>0</v>
      </c>
      <c r="AL112" s="179" t="e">
        <f t="shared" si="38"/>
        <v>#DIV/0!</v>
      </c>
      <c r="AM112" s="180">
        <f t="shared" si="30"/>
        <v>0</v>
      </c>
      <c r="AN112" s="180" t="e">
        <f t="shared" si="31"/>
        <v>#DIV/0!</v>
      </c>
      <c r="AO112" s="181" t="e">
        <f t="shared" si="32"/>
        <v>#DIV/0!</v>
      </c>
      <c r="AP112" s="56"/>
      <c r="AQ112" s="56"/>
      <c r="AR112" s="56"/>
      <c r="AS112" s="56"/>
      <c r="AT112" s="56"/>
      <c r="AU112" s="56"/>
      <c r="AV112" s="56"/>
      <c r="AW112" s="56"/>
      <c r="AX112" s="56"/>
    </row>
    <row r="113" spans="1:50" ht="35.25" customHeight="1" x14ac:dyDescent="0.25">
      <c r="A113" s="175" t="s">
        <v>490</v>
      </c>
      <c r="B113" s="2">
        <f t="shared" si="37"/>
        <v>105</v>
      </c>
      <c r="C113" s="21" t="s">
        <v>296</v>
      </c>
      <c r="D113" s="21" t="s">
        <v>297</v>
      </c>
      <c r="E113" s="22" t="s">
        <v>298</v>
      </c>
      <c r="F113" s="5">
        <v>592</v>
      </c>
      <c r="G113" s="5">
        <v>479</v>
      </c>
      <c r="H113" s="5">
        <v>287</v>
      </c>
      <c r="I113" s="6">
        <f t="shared" si="33"/>
        <v>452.66666666666669</v>
      </c>
      <c r="J113" s="81">
        <v>0</v>
      </c>
      <c r="K113" s="6">
        <v>841</v>
      </c>
      <c r="L113" s="6">
        <f t="shared" si="23"/>
        <v>841</v>
      </c>
      <c r="M113" s="6">
        <f>(I113*2.5)-L113</f>
        <v>290.66666666666674</v>
      </c>
      <c r="N113" s="6">
        <f t="shared" si="34"/>
        <v>300</v>
      </c>
      <c r="O113" s="6">
        <f t="shared" si="35"/>
        <v>150</v>
      </c>
      <c r="P113" s="6">
        <v>0</v>
      </c>
      <c r="Q113" s="6"/>
      <c r="R113" s="6"/>
      <c r="S113" s="6"/>
      <c r="T113" s="6">
        <f t="shared" si="40"/>
        <v>300</v>
      </c>
      <c r="U113" s="6">
        <f t="shared" si="41"/>
        <v>0</v>
      </c>
      <c r="V113" s="6" t="str">
        <f t="shared" si="42"/>
        <v>Carton</v>
      </c>
      <c r="W113" s="6">
        <f t="shared" si="36"/>
        <v>300</v>
      </c>
      <c r="X113" s="7">
        <f t="shared" si="25"/>
        <v>-0.40083507306889354</v>
      </c>
      <c r="Y113" s="69">
        <v>50</v>
      </c>
      <c r="Z113" s="8"/>
      <c r="AA113" s="8"/>
      <c r="AB113" s="9">
        <v>198.3</v>
      </c>
      <c r="AC113" s="9"/>
      <c r="AD113" s="9"/>
      <c r="AE113" s="9">
        <v>0</v>
      </c>
      <c r="AF113" s="9">
        <v>168.55</v>
      </c>
      <c r="AG113" s="57">
        <f t="shared" si="26"/>
        <v>300</v>
      </c>
      <c r="AH113" s="57">
        <f t="shared" si="27"/>
        <v>5.8133333333333352</v>
      </c>
      <c r="AI113" s="63">
        <f t="shared" si="28"/>
        <v>1.8578792341678938</v>
      </c>
      <c r="AJ113" s="8"/>
      <c r="AK113" s="64">
        <f t="shared" si="29"/>
        <v>50</v>
      </c>
      <c r="AL113" s="179">
        <f t="shared" si="38"/>
        <v>0.34126040428061832</v>
      </c>
      <c r="AM113" s="180">
        <f t="shared" si="30"/>
        <v>9.5666666666666664</v>
      </c>
      <c r="AN113" s="180">
        <f t="shared" si="31"/>
        <v>87.909407665505228</v>
      </c>
      <c r="AO113" s="181" t="str">
        <f t="shared" si="32"/>
        <v>High Inventory</v>
      </c>
      <c r="AP113" s="56"/>
      <c r="AQ113" s="56"/>
      <c r="AR113" s="56"/>
      <c r="AS113" s="56"/>
      <c r="AT113" s="56"/>
      <c r="AU113" s="56"/>
      <c r="AV113" s="56"/>
      <c r="AW113" s="56"/>
      <c r="AX113" s="56"/>
    </row>
    <row r="114" spans="1:50" ht="35.25" customHeight="1" x14ac:dyDescent="0.25">
      <c r="A114" s="176"/>
      <c r="B114" s="70">
        <f t="shared" si="37"/>
        <v>106</v>
      </c>
      <c r="C114" s="74" t="s">
        <v>299</v>
      </c>
      <c r="D114" s="74" t="s">
        <v>300</v>
      </c>
      <c r="E114" s="75" t="s">
        <v>301</v>
      </c>
      <c r="F114" s="73">
        <v>16</v>
      </c>
      <c r="G114" s="73">
        <v>75</v>
      </c>
      <c r="H114" s="73">
        <v>23</v>
      </c>
      <c r="I114" s="69">
        <f t="shared" si="33"/>
        <v>38</v>
      </c>
      <c r="J114" s="69">
        <v>0</v>
      </c>
      <c r="K114" s="69">
        <v>155</v>
      </c>
      <c r="L114" s="69">
        <f t="shared" si="23"/>
        <v>155</v>
      </c>
      <c r="M114" s="69">
        <f>(I114*2.5)-L114</f>
        <v>-60</v>
      </c>
      <c r="N114" s="69">
        <f t="shared" si="34"/>
        <v>0</v>
      </c>
      <c r="O114" s="69">
        <f t="shared" si="35"/>
        <v>0</v>
      </c>
      <c r="P114" s="69">
        <v>0</v>
      </c>
      <c r="Q114" s="69"/>
      <c r="R114" s="69"/>
      <c r="S114" s="69"/>
      <c r="T114" s="69">
        <f t="shared" si="40"/>
        <v>0</v>
      </c>
      <c r="U114" s="69">
        <f t="shared" si="41"/>
        <v>0</v>
      </c>
      <c r="V114" s="69" t="str">
        <f t="shared" si="42"/>
        <v>Carton</v>
      </c>
      <c r="W114" s="69">
        <f t="shared" si="36"/>
        <v>0</v>
      </c>
      <c r="X114" s="7">
        <f t="shared" si="25"/>
        <v>-0.69333333333333336</v>
      </c>
      <c r="Y114" s="69">
        <v>50</v>
      </c>
      <c r="Z114" s="8"/>
      <c r="AA114" s="8"/>
      <c r="AB114" s="9">
        <v>206.06</v>
      </c>
      <c r="AC114" s="9"/>
      <c r="AD114" s="9"/>
      <c r="AE114" s="9">
        <v>0</v>
      </c>
      <c r="AF114" s="9">
        <v>175.15</v>
      </c>
      <c r="AG114" s="57">
        <f t="shared" si="26"/>
        <v>-50</v>
      </c>
      <c r="AH114" s="57">
        <f t="shared" si="27"/>
        <v>-1.2</v>
      </c>
      <c r="AI114" s="63">
        <f t="shared" si="28"/>
        <v>4.0789473684210522</v>
      </c>
      <c r="AJ114" s="8"/>
      <c r="AK114" s="64">
        <f t="shared" si="29"/>
        <v>0</v>
      </c>
      <c r="AL114" s="179">
        <f t="shared" si="38"/>
        <v>0.14838709677419354</v>
      </c>
      <c r="AM114" s="180">
        <f t="shared" si="30"/>
        <v>0.76666666666666672</v>
      </c>
      <c r="AN114" s="180">
        <f t="shared" si="31"/>
        <v>202.17391304347825</v>
      </c>
      <c r="AO114" s="181" t="str">
        <f t="shared" si="32"/>
        <v>High Inventory</v>
      </c>
      <c r="AP114" s="56"/>
      <c r="AQ114" s="56"/>
      <c r="AR114" s="56"/>
      <c r="AS114" s="56"/>
      <c r="AT114" s="56"/>
      <c r="AU114" s="56"/>
      <c r="AV114" s="56"/>
      <c r="AW114" s="56"/>
      <c r="AX114" s="56"/>
    </row>
    <row r="115" spans="1:50" ht="35.25" customHeight="1" x14ac:dyDescent="0.25">
      <c r="A115" s="176"/>
      <c r="B115" s="70">
        <f t="shared" si="37"/>
        <v>107</v>
      </c>
      <c r="C115" s="71" t="s">
        <v>302</v>
      </c>
      <c r="D115" s="71" t="s">
        <v>303</v>
      </c>
      <c r="E115" s="72" t="s">
        <v>304</v>
      </c>
      <c r="F115" s="73">
        <v>121</v>
      </c>
      <c r="G115" s="73">
        <v>146</v>
      </c>
      <c r="H115" s="73">
        <v>199</v>
      </c>
      <c r="I115" s="69">
        <f t="shared" si="33"/>
        <v>155.33333333333334</v>
      </c>
      <c r="J115" s="69">
        <v>0</v>
      </c>
      <c r="K115" s="69">
        <v>236</v>
      </c>
      <c r="L115" s="69">
        <f t="shared" si="23"/>
        <v>236</v>
      </c>
      <c r="M115" s="69">
        <f t="shared" si="43"/>
        <v>74.666666666666686</v>
      </c>
      <c r="N115" s="69">
        <f t="shared" si="34"/>
        <v>80</v>
      </c>
      <c r="O115" s="69">
        <f t="shared" si="35"/>
        <v>40</v>
      </c>
      <c r="P115" s="69">
        <v>80</v>
      </c>
      <c r="Q115" s="69"/>
      <c r="R115" s="69"/>
      <c r="S115" s="69"/>
      <c r="T115" s="69">
        <f t="shared" si="40"/>
        <v>0</v>
      </c>
      <c r="U115" s="69">
        <f>P115/Y115</f>
        <v>2</v>
      </c>
      <c r="V115" s="69" t="str">
        <f>IF(U115=INT(U115),"Carton","Loose Pack")</f>
        <v>Carton</v>
      </c>
      <c r="W115" s="69">
        <f t="shared" si="36"/>
        <v>80</v>
      </c>
      <c r="X115" s="7">
        <f t="shared" si="25"/>
        <v>0.36301369863013699</v>
      </c>
      <c r="Y115" s="69">
        <v>40</v>
      </c>
      <c r="Z115" s="8"/>
      <c r="AA115" s="8"/>
      <c r="AB115" s="9">
        <v>654.5</v>
      </c>
      <c r="AC115" s="9"/>
      <c r="AD115" s="9"/>
      <c r="AE115" s="9">
        <v>0</v>
      </c>
      <c r="AF115" s="9">
        <v>569.41999999999996</v>
      </c>
      <c r="AG115" s="57">
        <f t="shared" si="26"/>
        <v>80</v>
      </c>
      <c r="AH115" s="57">
        <f t="shared" si="27"/>
        <v>1.8666666666666671</v>
      </c>
      <c r="AI115" s="63">
        <f t="shared" si="28"/>
        <v>1.5193133047210299</v>
      </c>
      <c r="AJ115" s="8"/>
      <c r="AK115" s="64">
        <f t="shared" si="29"/>
        <v>40</v>
      </c>
      <c r="AL115" s="179">
        <f t="shared" si="38"/>
        <v>0.84322033898305082</v>
      </c>
      <c r="AM115" s="180">
        <f t="shared" si="30"/>
        <v>6.6333333333333337</v>
      </c>
      <c r="AN115" s="180">
        <f t="shared" si="31"/>
        <v>35.577889447236181</v>
      </c>
      <c r="AO115" s="181" t="str">
        <f t="shared" si="32"/>
        <v>Normal Dispatch</v>
      </c>
      <c r="AP115" s="56"/>
      <c r="AQ115" s="56"/>
      <c r="AR115" s="56"/>
      <c r="AS115" s="56"/>
      <c r="AT115" s="56"/>
      <c r="AU115" s="56"/>
      <c r="AV115" s="56"/>
      <c r="AW115" s="56"/>
      <c r="AX115" s="56"/>
    </row>
    <row r="116" spans="1:50" ht="35.25" customHeight="1" thickBot="1" x14ac:dyDescent="0.3">
      <c r="A116" s="177"/>
      <c r="B116" s="70">
        <f t="shared" si="37"/>
        <v>108</v>
      </c>
      <c r="C116" s="74" t="s">
        <v>305</v>
      </c>
      <c r="D116" s="74" t="s">
        <v>306</v>
      </c>
      <c r="E116" s="75" t="s">
        <v>307</v>
      </c>
      <c r="F116" s="73">
        <v>147</v>
      </c>
      <c r="G116" s="73">
        <v>158</v>
      </c>
      <c r="H116" s="73">
        <v>196</v>
      </c>
      <c r="I116" s="69">
        <f t="shared" si="33"/>
        <v>167</v>
      </c>
      <c r="J116" s="69">
        <v>100</v>
      </c>
      <c r="K116" s="69">
        <v>88</v>
      </c>
      <c r="L116" s="69">
        <f t="shared" si="23"/>
        <v>188</v>
      </c>
      <c r="M116" s="69">
        <f t="shared" si="39"/>
        <v>229.5</v>
      </c>
      <c r="N116" s="30">
        <f t="shared" si="34"/>
        <v>250</v>
      </c>
      <c r="O116" s="30">
        <f t="shared" si="35"/>
        <v>125</v>
      </c>
      <c r="P116" s="30">
        <v>150</v>
      </c>
      <c r="Q116" s="30"/>
      <c r="R116" s="30"/>
      <c r="S116" s="30"/>
      <c r="T116" s="30">
        <f t="shared" si="40"/>
        <v>100</v>
      </c>
      <c r="U116" s="30">
        <f>P116/Y116</f>
        <v>3</v>
      </c>
      <c r="V116" s="30" t="str">
        <f>IF(U116=INT(U116),"Carton","Loose Pack")</f>
        <v>Carton</v>
      </c>
      <c r="W116" s="69">
        <f t="shared" si="36"/>
        <v>250</v>
      </c>
      <c r="X116" s="7">
        <f t="shared" si="25"/>
        <v>0.24050632911392406</v>
      </c>
      <c r="Y116" s="69">
        <v>50</v>
      </c>
      <c r="Z116" s="8"/>
      <c r="AA116" s="8"/>
      <c r="AB116" s="9">
        <v>522.75</v>
      </c>
      <c r="AC116" s="9"/>
      <c r="AD116" s="9"/>
      <c r="AE116" s="9">
        <v>0</v>
      </c>
      <c r="AF116" s="9">
        <v>444.34</v>
      </c>
      <c r="AG116" s="57">
        <f t="shared" si="26"/>
        <v>250</v>
      </c>
      <c r="AH116" s="57">
        <f t="shared" si="27"/>
        <v>4.59</v>
      </c>
      <c r="AI116" s="63">
        <f t="shared" si="28"/>
        <v>1.125748502994012</v>
      </c>
      <c r="AJ116" s="8"/>
      <c r="AK116" s="64">
        <f t="shared" si="29"/>
        <v>50</v>
      </c>
      <c r="AL116" s="179">
        <f t="shared" si="38"/>
        <v>1.0425531914893618</v>
      </c>
      <c r="AM116" s="180">
        <f t="shared" si="30"/>
        <v>6.5333333333333332</v>
      </c>
      <c r="AN116" s="180">
        <f t="shared" si="31"/>
        <v>28.775510204081634</v>
      </c>
      <c r="AO116" s="181" t="str">
        <f t="shared" si="32"/>
        <v>Normal Dispatch</v>
      </c>
      <c r="AP116" s="56"/>
      <c r="AQ116" s="56"/>
      <c r="AR116" s="56"/>
      <c r="AS116" s="56"/>
      <c r="AT116" s="56"/>
      <c r="AU116" s="56"/>
      <c r="AV116" s="56"/>
      <c r="AW116" s="56"/>
      <c r="AX116" s="56"/>
    </row>
    <row r="117" spans="1:50" ht="35.25" customHeight="1" x14ac:dyDescent="0.25">
      <c r="A117" s="168" t="s">
        <v>491</v>
      </c>
      <c r="B117" s="2">
        <f t="shared" si="37"/>
        <v>109</v>
      </c>
      <c r="C117" s="3" t="s">
        <v>308</v>
      </c>
      <c r="D117" s="3" t="s">
        <v>309</v>
      </c>
      <c r="E117" s="4">
        <v>4390410</v>
      </c>
      <c r="F117" s="5">
        <v>3299</v>
      </c>
      <c r="G117" s="5">
        <v>3503</v>
      </c>
      <c r="H117" s="5">
        <v>2447</v>
      </c>
      <c r="I117" s="6">
        <f t="shared" si="33"/>
        <v>3083</v>
      </c>
      <c r="J117" s="6">
        <v>0</v>
      </c>
      <c r="K117" s="6">
        <v>6617</v>
      </c>
      <c r="L117" s="6">
        <f t="shared" si="23"/>
        <v>6617</v>
      </c>
      <c r="M117" s="6">
        <f t="shared" si="39"/>
        <v>1090.5</v>
      </c>
      <c r="N117" s="6">
        <f t="shared" si="34"/>
        <v>1100</v>
      </c>
      <c r="O117" s="6">
        <f t="shared" si="35"/>
        <v>550</v>
      </c>
      <c r="P117" s="6">
        <v>0</v>
      </c>
      <c r="Q117" s="6"/>
      <c r="R117" s="6"/>
      <c r="S117" s="6"/>
      <c r="T117" s="6">
        <f t="shared" si="40"/>
        <v>1100</v>
      </c>
      <c r="U117" s="6">
        <f t="shared" si="41"/>
        <v>0</v>
      </c>
      <c r="V117" s="6" t="str">
        <f t="shared" si="42"/>
        <v>Carton</v>
      </c>
      <c r="W117" s="6">
        <f t="shared" si="36"/>
        <v>1100</v>
      </c>
      <c r="X117" s="7">
        <f t="shared" si="25"/>
        <v>-0.30145589494718811</v>
      </c>
      <c r="Y117" s="69">
        <v>100</v>
      </c>
      <c r="Z117" s="8"/>
      <c r="AA117" s="8"/>
      <c r="AB117" s="9">
        <v>97.75</v>
      </c>
      <c r="AC117" s="9"/>
      <c r="AD117" s="9"/>
      <c r="AE117" s="9">
        <v>0</v>
      </c>
      <c r="AF117" s="9">
        <v>83.09</v>
      </c>
      <c r="AG117" s="57">
        <f t="shared" si="26"/>
        <v>1100</v>
      </c>
      <c r="AH117" s="57">
        <f t="shared" si="27"/>
        <v>10.904999999999999</v>
      </c>
      <c r="AI117" s="63">
        <f t="shared" si="28"/>
        <v>2.1462860849821603</v>
      </c>
      <c r="AJ117" s="8"/>
      <c r="AK117" s="64">
        <f t="shared" si="29"/>
        <v>100</v>
      </c>
      <c r="AL117" s="179">
        <f t="shared" si="38"/>
        <v>0.36980504760465466</v>
      </c>
      <c r="AM117" s="180">
        <f t="shared" si="30"/>
        <v>81.566666666666663</v>
      </c>
      <c r="AN117" s="180">
        <f t="shared" si="31"/>
        <v>81.123825091949328</v>
      </c>
      <c r="AO117" s="181" t="str">
        <f t="shared" si="32"/>
        <v>High Inventory</v>
      </c>
      <c r="AP117" s="56"/>
      <c r="AQ117" s="56"/>
      <c r="AR117" s="56"/>
      <c r="AS117" s="56"/>
      <c r="AT117" s="56"/>
      <c r="AU117" s="56"/>
      <c r="AV117" s="56"/>
      <c r="AW117" s="56"/>
      <c r="AX117" s="56"/>
    </row>
    <row r="118" spans="1:50" ht="35.25" customHeight="1" x14ac:dyDescent="0.25">
      <c r="A118" s="183"/>
      <c r="B118" s="70">
        <f t="shared" si="37"/>
        <v>110</v>
      </c>
      <c r="C118" s="71" t="s">
        <v>310</v>
      </c>
      <c r="D118" s="71" t="s">
        <v>311</v>
      </c>
      <c r="E118" s="72" t="s">
        <v>312</v>
      </c>
      <c r="F118" s="73">
        <v>47</v>
      </c>
      <c r="G118" s="73">
        <v>56</v>
      </c>
      <c r="H118" s="73">
        <v>47</v>
      </c>
      <c r="I118" s="69">
        <f t="shared" si="33"/>
        <v>50</v>
      </c>
      <c r="J118" s="69">
        <v>0</v>
      </c>
      <c r="K118" s="69">
        <v>66</v>
      </c>
      <c r="L118" s="69">
        <f t="shared" si="23"/>
        <v>66</v>
      </c>
      <c r="M118" s="69">
        <f t="shared" si="39"/>
        <v>59</v>
      </c>
      <c r="N118" s="69">
        <f t="shared" si="34"/>
        <v>54</v>
      </c>
      <c r="O118" s="69">
        <f t="shared" si="35"/>
        <v>27</v>
      </c>
      <c r="P118" s="69">
        <v>27</v>
      </c>
      <c r="Q118" s="69"/>
      <c r="R118" s="69"/>
      <c r="S118" s="69"/>
      <c r="T118" s="69">
        <f t="shared" si="40"/>
        <v>27</v>
      </c>
      <c r="U118" s="69">
        <f t="shared" si="41"/>
        <v>1</v>
      </c>
      <c r="V118" s="69" t="str">
        <f t="shared" si="42"/>
        <v>Carton</v>
      </c>
      <c r="W118" s="69">
        <f t="shared" si="36"/>
        <v>54</v>
      </c>
      <c r="X118" s="7">
        <f t="shared" si="25"/>
        <v>-0.16071428571428573</v>
      </c>
      <c r="Y118" s="69">
        <v>27</v>
      </c>
      <c r="Z118" s="8"/>
      <c r="AA118" s="8"/>
      <c r="AB118" s="9">
        <v>376.34</v>
      </c>
      <c r="AC118" s="9"/>
      <c r="AD118" s="9"/>
      <c r="AE118" s="9">
        <v>0</v>
      </c>
      <c r="AF118" s="9">
        <v>327.41000000000003</v>
      </c>
      <c r="AG118" s="57">
        <f t="shared" si="26"/>
        <v>54</v>
      </c>
      <c r="AH118" s="57">
        <f t="shared" si="27"/>
        <v>2.1851851851851851</v>
      </c>
      <c r="AI118" s="63">
        <f t="shared" si="28"/>
        <v>1.32</v>
      </c>
      <c r="AJ118" s="8"/>
      <c r="AK118" s="64">
        <f t="shared" si="29"/>
        <v>27</v>
      </c>
      <c r="AL118" s="179">
        <f t="shared" si="38"/>
        <v>0.71212121212121215</v>
      </c>
      <c r="AM118" s="180">
        <f t="shared" si="30"/>
        <v>1.5666666666666667</v>
      </c>
      <c r="AN118" s="180">
        <f t="shared" si="31"/>
        <v>42.127659574468083</v>
      </c>
      <c r="AO118" s="181" t="str">
        <f t="shared" si="32"/>
        <v>Normal Dispatch</v>
      </c>
      <c r="AP118" s="56"/>
      <c r="AQ118" s="56"/>
      <c r="AR118" s="56"/>
      <c r="AS118" s="56"/>
      <c r="AT118" s="56"/>
      <c r="AU118" s="56"/>
      <c r="AV118" s="56"/>
      <c r="AW118" s="56"/>
      <c r="AX118" s="56"/>
    </row>
    <row r="119" spans="1:50" ht="35.25" customHeight="1" thickBot="1" x14ac:dyDescent="0.3">
      <c r="A119" s="184"/>
      <c r="B119" s="76">
        <f t="shared" si="37"/>
        <v>111</v>
      </c>
      <c r="C119" s="77" t="s">
        <v>313</v>
      </c>
      <c r="D119" s="77" t="s">
        <v>314</v>
      </c>
      <c r="E119" s="78" t="s">
        <v>315</v>
      </c>
      <c r="F119" s="79">
        <v>522</v>
      </c>
      <c r="G119" s="79">
        <v>557</v>
      </c>
      <c r="H119" s="79">
        <v>517</v>
      </c>
      <c r="I119" s="80">
        <f t="shared" si="33"/>
        <v>532</v>
      </c>
      <c r="J119" s="80">
        <v>0</v>
      </c>
      <c r="K119" s="80">
        <v>838</v>
      </c>
      <c r="L119" s="80">
        <f t="shared" si="23"/>
        <v>838</v>
      </c>
      <c r="M119" s="80">
        <f t="shared" si="39"/>
        <v>492</v>
      </c>
      <c r="N119" s="80">
        <f t="shared" si="34"/>
        <v>500</v>
      </c>
      <c r="O119" s="80">
        <f t="shared" si="35"/>
        <v>250</v>
      </c>
      <c r="P119" s="80">
        <v>300</v>
      </c>
      <c r="Q119" s="80"/>
      <c r="R119" s="80"/>
      <c r="S119" s="80"/>
      <c r="T119" s="80">
        <f t="shared" si="40"/>
        <v>200</v>
      </c>
      <c r="U119" s="80">
        <f t="shared" si="41"/>
        <v>3</v>
      </c>
      <c r="V119" s="80" t="str">
        <f t="shared" si="42"/>
        <v>Carton</v>
      </c>
      <c r="W119" s="80">
        <f t="shared" si="36"/>
        <v>500</v>
      </c>
      <c r="X119" s="7">
        <f t="shared" si="25"/>
        <v>-7.1813285457809697E-2</v>
      </c>
      <c r="Y119" s="69">
        <v>100</v>
      </c>
      <c r="Z119" s="8"/>
      <c r="AA119" s="8"/>
      <c r="AB119" s="9">
        <v>306</v>
      </c>
      <c r="AC119" s="9"/>
      <c r="AD119" s="9"/>
      <c r="AE119" s="9">
        <v>0</v>
      </c>
      <c r="AF119" s="9">
        <v>260.10000000000002</v>
      </c>
      <c r="AG119" s="57">
        <f t="shared" si="26"/>
        <v>500</v>
      </c>
      <c r="AH119" s="57">
        <f t="shared" si="27"/>
        <v>4.92</v>
      </c>
      <c r="AI119" s="63">
        <f t="shared" si="28"/>
        <v>1.5751879699248121</v>
      </c>
      <c r="AJ119" s="8"/>
      <c r="AK119" s="64">
        <f t="shared" si="29"/>
        <v>100</v>
      </c>
      <c r="AL119" s="179">
        <f t="shared" si="38"/>
        <v>0.616945107398568</v>
      </c>
      <c r="AM119" s="180">
        <f t="shared" si="30"/>
        <v>17.233333333333334</v>
      </c>
      <c r="AN119" s="180">
        <f t="shared" si="31"/>
        <v>48.626692456479688</v>
      </c>
      <c r="AO119" s="181" t="str">
        <f t="shared" si="32"/>
        <v>High Inventory</v>
      </c>
      <c r="AP119" s="56"/>
      <c r="AQ119" s="56"/>
      <c r="AR119" s="56"/>
      <c r="AS119" s="56"/>
      <c r="AT119" s="56"/>
      <c r="AU119" s="56"/>
      <c r="AV119" s="56"/>
      <c r="AW119" s="56"/>
      <c r="AX119" s="56"/>
    </row>
    <row r="120" spans="1:50" ht="35.25" customHeight="1" thickBot="1" x14ac:dyDescent="0.3">
      <c r="A120" s="185" t="s">
        <v>492</v>
      </c>
      <c r="B120" s="82">
        <f t="shared" si="37"/>
        <v>112</v>
      </c>
      <c r="C120" s="83" t="s">
        <v>316</v>
      </c>
      <c r="D120" s="83" t="s">
        <v>317</v>
      </c>
      <c r="E120" s="84" t="s">
        <v>318</v>
      </c>
      <c r="F120" s="85">
        <v>325</v>
      </c>
      <c r="G120" s="85">
        <v>270</v>
      </c>
      <c r="H120" s="85">
        <v>284</v>
      </c>
      <c r="I120" s="86">
        <f t="shared" si="33"/>
        <v>293</v>
      </c>
      <c r="J120" s="86">
        <v>0</v>
      </c>
      <c r="K120" s="86">
        <v>188</v>
      </c>
      <c r="L120" s="86">
        <f t="shared" si="23"/>
        <v>188</v>
      </c>
      <c r="M120" s="86">
        <f t="shared" si="39"/>
        <v>544.5</v>
      </c>
      <c r="N120" s="86">
        <f t="shared" si="34"/>
        <v>500</v>
      </c>
      <c r="O120" s="86">
        <f t="shared" si="35"/>
        <v>250</v>
      </c>
      <c r="P120" s="86">
        <v>500</v>
      </c>
      <c r="Q120" s="86"/>
      <c r="R120" s="86"/>
      <c r="S120" s="86"/>
      <c r="T120" s="86">
        <f t="shared" si="40"/>
        <v>0</v>
      </c>
      <c r="U120" s="86">
        <f t="shared" si="41"/>
        <v>5</v>
      </c>
      <c r="V120" s="86" t="str">
        <f t="shared" si="42"/>
        <v>Carton</v>
      </c>
      <c r="W120" s="86">
        <f t="shared" si="36"/>
        <v>500</v>
      </c>
      <c r="X120" s="7">
        <f t="shared" si="25"/>
        <v>5.185185185185185E-2</v>
      </c>
      <c r="Y120" s="69">
        <v>100</v>
      </c>
      <c r="Z120" s="8"/>
      <c r="AA120" s="8"/>
      <c r="AB120" s="9">
        <v>110.5</v>
      </c>
      <c r="AC120" s="9"/>
      <c r="AD120" s="9"/>
      <c r="AE120" s="9">
        <v>0</v>
      </c>
      <c r="AF120" s="9">
        <v>93.93</v>
      </c>
      <c r="AG120" s="57">
        <f t="shared" si="26"/>
        <v>500</v>
      </c>
      <c r="AH120" s="57">
        <f t="shared" si="27"/>
        <v>5.4450000000000003</v>
      </c>
      <c r="AI120" s="63">
        <f t="shared" si="28"/>
        <v>0.64163822525597269</v>
      </c>
      <c r="AJ120" s="8"/>
      <c r="AK120" s="64">
        <f t="shared" si="29"/>
        <v>100</v>
      </c>
      <c r="AL120" s="179">
        <f t="shared" si="38"/>
        <v>1.5106382978723405</v>
      </c>
      <c r="AM120" s="180">
        <f t="shared" si="30"/>
        <v>9.4666666666666668</v>
      </c>
      <c r="AN120" s="180">
        <f t="shared" si="31"/>
        <v>19.859154929577464</v>
      </c>
      <c r="AO120" s="181" t="str">
        <f t="shared" si="32"/>
        <v>Overland Dispatch</v>
      </c>
      <c r="AP120" s="56"/>
      <c r="AQ120" s="56"/>
      <c r="AR120" s="56"/>
      <c r="AS120" s="56"/>
      <c r="AT120" s="56"/>
      <c r="AU120" s="56"/>
      <c r="AV120" s="56"/>
      <c r="AW120" s="56"/>
      <c r="AX120" s="56"/>
    </row>
    <row r="121" spans="1:50" ht="35.25" customHeight="1" x14ac:dyDescent="0.25">
      <c r="A121" s="168" t="s">
        <v>493</v>
      </c>
      <c r="B121" s="2">
        <f t="shared" si="37"/>
        <v>113</v>
      </c>
      <c r="C121" s="3" t="s">
        <v>319</v>
      </c>
      <c r="D121" s="3" t="s">
        <v>320</v>
      </c>
      <c r="E121" s="4">
        <v>2692720</v>
      </c>
      <c r="F121" s="5">
        <v>159</v>
      </c>
      <c r="G121" s="5">
        <v>75</v>
      </c>
      <c r="H121" s="5">
        <v>71</v>
      </c>
      <c r="I121" s="6">
        <f t="shared" si="33"/>
        <v>101.66666666666667</v>
      </c>
      <c r="J121" s="6">
        <v>0</v>
      </c>
      <c r="K121" s="6">
        <v>295</v>
      </c>
      <c r="L121" s="6">
        <f t="shared" si="23"/>
        <v>295</v>
      </c>
      <c r="M121" s="6">
        <f t="shared" si="39"/>
        <v>-40.833333333333314</v>
      </c>
      <c r="N121" s="6">
        <f t="shared" si="34"/>
        <v>0</v>
      </c>
      <c r="O121" s="6">
        <f t="shared" si="35"/>
        <v>0</v>
      </c>
      <c r="P121" s="6">
        <v>0</v>
      </c>
      <c r="Q121" s="6"/>
      <c r="R121" s="6"/>
      <c r="S121" s="6"/>
      <c r="T121" s="6">
        <f t="shared" si="40"/>
        <v>0</v>
      </c>
      <c r="U121" s="6">
        <f t="shared" si="41"/>
        <v>0</v>
      </c>
      <c r="V121" s="6" t="str">
        <f t="shared" si="42"/>
        <v>Carton</v>
      </c>
      <c r="W121" s="6">
        <f t="shared" si="36"/>
        <v>0</v>
      </c>
      <c r="X121" s="7">
        <f t="shared" si="25"/>
        <v>-5.3333333333333337E-2</v>
      </c>
      <c r="Y121" s="69">
        <v>50</v>
      </c>
      <c r="Z121" s="8"/>
      <c r="AA121" s="8"/>
      <c r="AB121" s="9">
        <v>510</v>
      </c>
      <c r="AC121" s="9"/>
      <c r="AD121" s="9"/>
      <c r="AE121" s="9">
        <v>0</v>
      </c>
      <c r="AF121" s="9">
        <v>459</v>
      </c>
      <c r="AG121" s="57">
        <f t="shared" si="26"/>
        <v>-50</v>
      </c>
      <c r="AH121" s="57">
        <f t="shared" si="27"/>
        <v>-0.81666666666666632</v>
      </c>
      <c r="AI121" s="63">
        <f t="shared" si="28"/>
        <v>2.901639344262295</v>
      </c>
      <c r="AJ121" s="8"/>
      <c r="AK121" s="64">
        <f t="shared" si="29"/>
        <v>0</v>
      </c>
      <c r="AL121" s="179">
        <f t="shared" si="38"/>
        <v>0.24067796610169492</v>
      </c>
      <c r="AM121" s="180">
        <f t="shared" si="30"/>
        <v>2.3666666666666667</v>
      </c>
      <c r="AN121" s="180">
        <f t="shared" si="31"/>
        <v>124.64788732394366</v>
      </c>
      <c r="AO121" s="181" t="str">
        <f t="shared" si="32"/>
        <v>High Inventory</v>
      </c>
      <c r="AP121" s="56"/>
      <c r="AQ121" s="56"/>
      <c r="AR121" s="56"/>
      <c r="AS121" s="56"/>
      <c r="AT121" s="56"/>
      <c r="AU121" s="56"/>
      <c r="AV121" s="56"/>
      <c r="AW121" s="56"/>
      <c r="AX121" s="56"/>
    </row>
    <row r="122" spans="1:50" ht="35.25" customHeight="1" x14ac:dyDescent="0.25">
      <c r="A122" s="183"/>
      <c r="B122" s="70">
        <f t="shared" si="37"/>
        <v>114</v>
      </c>
      <c r="C122" s="74" t="s">
        <v>321</v>
      </c>
      <c r="D122" s="74" t="s">
        <v>322</v>
      </c>
      <c r="E122" s="75">
        <v>2692310</v>
      </c>
      <c r="F122" s="73">
        <v>66</v>
      </c>
      <c r="G122" s="73">
        <v>46</v>
      </c>
      <c r="H122" s="73">
        <v>94</v>
      </c>
      <c r="I122" s="69">
        <f t="shared" si="33"/>
        <v>68.666666666666671</v>
      </c>
      <c r="J122" s="69">
        <v>0</v>
      </c>
      <c r="K122" s="69">
        <v>181</v>
      </c>
      <c r="L122" s="69">
        <f t="shared" si="23"/>
        <v>181</v>
      </c>
      <c r="M122" s="69">
        <f t="shared" si="39"/>
        <v>-9.3333333333333144</v>
      </c>
      <c r="N122" s="69">
        <f t="shared" si="34"/>
        <v>0</v>
      </c>
      <c r="O122" s="69">
        <f t="shared" si="35"/>
        <v>0</v>
      </c>
      <c r="P122" s="69">
        <v>0</v>
      </c>
      <c r="Q122" s="69"/>
      <c r="R122" s="69"/>
      <c r="S122" s="69"/>
      <c r="T122" s="69">
        <f t="shared" si="40"/>
        <v>0</v>
      </c>
      <c r="U122" s="69">
        <f>P122/Y122</f>
        <v>0</v>
      </c>
      <c r="V122" s="69" t="str">
        <f>IF(U122=INT(U122),"Carton","Loose Pack")</f>
        <v>Carton</v>
      </c>
      <c r="W122" s="69">
        <f t="shared" si="36"/>
        <v>0</v>
      </c>
      <c r="X122" s="7">
        <f t="shared" si="25"/>
        <v>1.0434782608695652</v>
      </c>
      <c r="Y122" s="69">
        <v>100</v>
      </c>
      <c r="Z122" s="8"/>
      <c r="AA122" s="8"/>
      <c r="AB122" s="9">
        <v>146.57</v>
      </c>
      <c r="AC122" s="9"/>
      <c r="AD122" s="9"/>
      <c r="AE122" s="9">
        <v>0</v>
      </c>
      <c r="AF122" s="9">
        <v>124.58</v>
      </c>
      <c r="AG122" s="57">
        <f t="shared" si="26"/>
        <v>0</v>
      </c>
      <c r="AH122" s="57">
        <f t="shared" si="27"/>
        <v>-9.3333333333333143E-2</v>
      </c>
      <c r="AI122" s="63">
        <f t="shared" si="28"/>
        <v>2.6359223300970873</v>
      </c>
      <c r="AJ122" s="8"/>
      <c r="AK122" s="64">
        <f t="shared" si="29"/>
        <v>0</v>
      </c>
      <c r="AL122" s="179">
        <f t="shared" si="38"/>
        <v>0.51933701657458564</v>
      </c>
      <c r="AM122" s="180">
        <f t="shared" si="30"/>
        <v>3.1333333333333333</v>
      </c>
      <c r="AN122" s="180">
        <f t="shared" si="31"/>
        <v>57.765957446808514</v>
      </c>
      <c r="AO122" s="181" t="str">
        <f t="shared" si="32"/>
        <v>High Inventory</v>
      </c>
      <c r="AP122" s="56"/>
      <c r="AQ122" s="56"/>
      <c r="AR122" s="56"/>
      <c r="AS122" s="56"/>
      <c r="AT122" s="56"/>
      <c r="AU122" s="56"/>
      <c r="AV122" s="56"/>
      <c r="AW122" s="56"/>
      <c r="AX122" s="56"/>
    </row>
    <row r="123" spans="1:50" ht="35.25" customHeight="1" thickBot="1" x14ac:dyDescent="0.3">
      <c r="A123" s="184"/>
      <c r="B123" s="76">
        <f t="shared" si="37"/>
        <v>115</v>
      </c>
      <c r="C123" s="87" t="s">
        <v>323</v>
      </c>
      <c r="D123" s="87" t="s">
        <v>324</v>
      </c>
      <c r="E123" s="88">
        <v>2692315</v>
      </c>
      <c r="F123" s="79">
        <v>215</v>
      </c>
      <c r="G123" s="79">
        <v>227</v>
      </c>
      <c r="H123" s="79">
        <v>71</v>
      </c>
      <c r="I123" s="80">
        <f t="shared" si="33"/>
        <v>171</v>
      </c>
      <c r="J123" s="80">
        <v>200</v>
      </c>
      <c r="K123" s="80">
        <v>0</v>
      </c>
      <c r="L123" s="80">
        <f t="shared" si="23"/>
        <v>200</v>
      </c>
      <c r="M123" s="80">
        <f t="shared" si="39"/>
        <v>227.5</v>
      </c>
      <c r="N123" s="80">
        <f t="shared" si="34"/>
        <v>200</v>
      </c>
      <c r="O123" s="80">
        <f t="shared" si="35"/>
        <v>100</v>
      </c>
      <c r="P123" s="80">
        <v>100</v>
      </c>
      <c r="Q123" s="80"/>
      <c r="R123" s="80"/>
      <c r="S123" s="80"/>
      <c r="T123" s="80">
        <f t="shared" si="40"/>
        <v>100</v>
      </c>
      <c r="U123" s="80">
        <f t="shared" ref="U123" si="44">P123/Y123</f>
        <v>1</v>
      </c>
      <c r="V123" s="80" t="str">
        <f t="shared" ref="V123" si="45">IF(U123=INT(U123),"Carton","Loose Pack")</f>
        <v>Carton</v>
      </c>
      <c r="W123" s="80">
        <f t="shared" si="36"/>
        <v>200</v>
      </c>
      <c r="X123" s="7">
        <f t="shared" si="25"/>
        <v>-0.68722466960352424</v>
      </c>
      <c r="Y123" s="69">
        <v>100</v>
      </c>
      <c r="Z123" s="8"/>
      <c r="AA123" s="8"/>
      <c r="AB123" s="9">
        <v>214.2</v>
      </c>
      <c r="AC123" s="9"/>
      <c r="AD123" s="9"/>
      <c r="AE123" s="9">
        <v>0</v>
      </c>
      <c r="AF123" s="9">
        <v>182.07</v>
      </c>
      <c r="AG123" s="57">
        <f t="shared" si="26"/>
        <v>200</v>
      </c>
      <c r="AH123" s="57">
        <f t="shared" si="27"/>
        <v>2.2749999999999999</v>
      </c>
      <c r="AI123" s="63">
        <f t="shared" si="28"/>
        <v>1.1695906432748537</v>
      </c>
      <c r="AJ123" s="8"/>
      <c r="AK123" s="64">
        <f t="shared" si="29"/>
        <v>100</v>
      </c>
      <c r="AL123" s="182">
        <f t="shared" si="38"/>
        <v>0.35499999999999998</v>
      </c>
      <c r="AM123" s="180">
        <f t="shared" si="30"/>
        <v>2.3666666666666667</v>
      </c>
      <c r="AN123" s="180">
        <f t="shared" si="31"/>
        <v>84.507042253521121</v>
      </c>
      <c r="AO123" s="182" t="str">
        <f t="shared" si="32"/>
        <v>High Inventory</v>
      </c>
      <c r="AP123" s="56"/>
      <c r="AQ123" s="56"/>
      <c r="AR123" s="56"/>
      <c r="AS123" s="56"/>
      <c r="AT123" s="56"/>
      <c r="AU123" s="56"/>
      <c r="AV123" s="56"/>
      <c r="AW123" s="56"/>
      <c r="AX123" s="56"/>
    </row>
    <row r="124" spans="1:50" ht="35.25" customHeight="1" thickBot="1" x14ac:dyDescent="0.3">
      <c r="A124" s="186" t="s">
        <v>494</v>
      </c>
      <c r="B124" s="82">
        <f t="shared" si="37"/>
        <v>116</v>
      </c>
      <c r="C124" s="89" t="s">
        <v>325</v>
      </c>
      <c r="D124" s="89" t="s">
        <v>326</v>
      </c>
      <c r="E124" s="90" t="s">
        <v>327</v>
      </c>
      <c r="F124" s="85">
        <v>0</v>
      </c>
      <c r="G124" s="85">
        <v>0</v>
      </c>
      <c r="H124" s="85">
        <v>0</v>
      </c>
      <c r="I124" s="86">
        <f t="shared" si="33"/>
        <v>0</v>
      </c>
      <c r="J124" s="86">
        <v>0</v>
      </c>
      <c r="K124" s="86">
        <v>0</v>
      </c>
      <c r="L124" s="86">
        <f t="shared" si="23"/>
        <v>0</v>
      </c>
      <c r="M124" s="86">
        <f t="shared" si="39"/>
        <v>0</v>
      </c>
      <c r="N124" s="30">
        <f t="shared" si="34"/>
        <v>0</v>
      </c>
      <c r="O124" s="30">
        <f t="shared" si="35"/>
        <v>0</v>
      </c>
      <c r="P124" s="30">
        <v>0</v>
      </c>
      <c r="Q124" s="30"/>
      <c r="R124" s="30"/>
      <c r="S124" s="30"/>
      <c r="T124" s="30">
        <f t="shared" si="40"/>
        <v>0</v>
      </c>
      <c r="U124" s="30">
        <f t="shared" si="41"/>
        <v>0</v>
      </c>
      <c r="V124" s="30" t="str">
        <f t="shared" si="42"/>
        <v>Carton</v>
      </c>
      <c r="W124" s="86">
        <f t="shared" si="36"/>
        <v>0</v>
      </c>
      <c r="X124" s="7" t="e">
        <f t="shared" si="25"/>
        <v>#DIV/0!</v>
      </c>
      <c r="Y124" s="69">
        <v>50</v>
      </c>
      <c r="Z124" s="8"/>
      <c r="AA124" s="8"/>
      <c r="AB124" s="9">
        <v>850</v>
      </c>
      <c r="AC124" s="9"/>
      <c r="AD124" s="9"/>
      <c r="AE124" s="9">
        <v>0</v>
      </c>
      <c r="AF124" s="9">
        <v>722.5</v>
      </c>
      <c r="AG124" s="57">
        <f t="shared" si="26"/>
        <v>0</v>
      </c>
      <c r="AH124" s="57">
        <f t="shared" si="27"/>
        <v>0</v>
      </c>
      <c r="AI124" s="63" t="e">
        <f t="shared" si="28"/>
        <v>#DIV/0!</v>
      </c>
      <c r="AJ124" s="8"/>
      <c r="AK124" s="64">
        <f t="shared" si="29"/>
        <v>0</v>
      </c>
      <c r="AL124" s="182" t="e">
        <f t="shared" si="38"/>
        <v>#DIV/0!</v>
      </c>
      <c r="AM124" s="180">
        <f t="shared" si="30"/>
        <v>0</v>
      </c>
      <c r="AN124" s="180" t="e">
        <f t="shared" si="31"/>
        <v>#DIV/0!</v>
      </c>
      <c r="AO124" s="182" t="e">
        <f t="shared" si="32"/>
        <v>#DIV/0!</v>
      </c>
      <c r="AP124" s="56"/>
      <c r="AQ124" s="56"/>
      <c r="AR124" s="56"/>
      <c r="AS124" s="56"/>
      <c r="AT124" s="56"/>
      <c r="AU124" s="56"/>
      <c r="AV124" s="56"/>
      <c r="AW124" s="56"/>
      <c r="AX124" s="56"/>
    </row>
    <row r="125" spans="1:50" ht="35.25" customHeight="1" x14ac:dyDescent="0.25">
      <c r="A125" s="168" t="s">
        <v>495</v>
      </c>
      <c r="B125" s="2">
        <f t="shared" si="37"/>
        <v>117</v>
      </c>
      <c r="C125" s="21" t="s">
        <v>328</v>
      </c>
      <c r="D125" s="21" t="s">
        <v>329</v>
      </c>
      <c r="E125" s="22">
        <v>184850</v>
      </c>
      <c r="F125" s="5">
        <v>106</v>
      </c>
      <c r="G125" s="5">
        <v>89</v>
      </c>
      <c r="H125" s="5">
        <v>134</v>
      </c>
      <c r="I125" s="6">
        <f t="shared" si="33"/>
        <v>109.66666666666667</v>
      </c>
      <c r="J125" s="6">
        <v>288</v>
      </c>
      <c r="K125" s="6">
        <v>266</v>
      </c>
      <c r="L125" s="6">
        <f t="shared" si="23"/>
        <v>554</v>
      </c>
      <c r="M125" s="6">
        <f t="shared" si="39"/>
        <v>-279.83333333333331</v>
      </c>
      <c r="N125" s="6">
        <f t="shared" si="34"/>
        <v>0</v>
      </c>
      <c r="O125" s="6">
        <f t="shared" si="35"/>
        <v>0</v>
      </c>
      <c r="P125" s="6">
        <v>0</v>
      </c>
      <c r="Q125" s="6"/>
      <c r="R125" s="6">
        <v>720</v>
      </c>
      <c r="S125" s="6"/>
      <c r="T125" s="6">
        <f t="shared" si="40"/>
        <v>-720</v>
      </c>
      <c r="U125" s="6">
        <f t="shared" si="41"/>
        <v>0</v>
      </c>
      <c r="V125" s="6" t="str">
        <f t="shared" si="42"/>
        <v>Carton</v>
      </c>
      <c r="W125" s="6">
        <f t="shared" si="36"/>
        <v>0</v>
      </c>
      <c r="X125" s="7">
        <f t="shared" si="25"/>
        <v>0.5056179775280899</v>
      </c>
      <c r="Y125" s="69">
        <v>72</v>
      </c>
      <c r="Z125" s="8"/>
      <c r="AA125" s="8"/>
      <c r="AB125" s="9">
        <v>244.38</v>
      </c>
      <c r="AC125" s="9"/>
      <c r="AD125" s="9"/>
      <c r="AE125" s="9">
        <v>0</v>
      </c>
      <c r="AF125" s="9">
        <v>207.72</v>
      </c>
      <c r="AG125" s="57">
        <f t="shared" si="26"/>
        <v>-288</v>
      </c>
      <c r="AH125" s="57">
        <f t="shared" si="27"/>
        <v>-3.886574074074074</v>
      </c>
      <c r="AI125" s="63">
        <f t="shared" si="28"/>
        <v>5.051671732522796</v>
      </c>
      <c r="AJ125" s="8"/>
      <c r="AK125" s="64">
        <f t="shared" si="29"/>
        <v>0</v>
      </c>
      <c r="AL125" s="179">
        <f t="shared" si="38"/>
        <v>0.24187725631768953</v>
      </c>
      <c r="AM125" s="180">
        <f t="shared" si="30"/>
        <v>4.4666666666666668</v>
      </c>
      <c r="AN125" s="180">
        <f t="shared" si="31"/>
        <v>124.02985074626865</v>
      </c>
      <c r="AO125" s="181" t="str">
        <f t="shared" si="32"/>
        <v>High Inventory</v>
      </c>
      <c r="AP125" s="56"/>
      <c r="AQ125" s="56"/>
      <c r="AR125" s="56"/>
      <c r="AS125" s="56"/>
      <c r="AT125" s="56"/>
      <c r="AU125" s="56"/>
      <c r="AV125" s="56"/>
      <c r="AW125" s="56"/>
      <c r="AX125" s="56"/>
    </row>
    <row r="126" spans="1:50" ht="35.25" customHeight="1" x14ac:dyDescent="0.25">
      <c r="A126" s="183"/>
      <c r="B126" s="70">
        <f t="shared" si="37"/>
        <v>118</v>
      </c>
      <c r="C126" s="74" t="s">
        <v>330</v>
      </c>
      <c r="D126" s="71" t="s">
        <v>331</v>
      </c>
      <c r="E126" s="72">
        <v>185050</v>
      </c>
      <c r="F126" s="73">
        <v>0</v>
      </c>
      <c r="G126" s="73">
        <v>0</v>
      </c>
      <c r="H126" s="73">
        <v>0</v>
      </c>
      <c r="I126" s="69">
        <f t="shared" si="33"/>
        <v>0</v>
      </c>
      <c r="J126" s="69">
        <v>0</v>
      </c>
      <c r="K126" s="69">
        <v>0</v>
      </c>
      <c r="L126" s="69">
        <f t="shared" si="23"/>
        <v>0</v>
      </c>
      <c r="M126" s="69">
        <f t="shared" si="39"/>
        <v>0</v>
      </c>
      <c r="N126" s="69">
        <f t="shared" si="34"/>
        <v>0</v>
      </c>
      <c r="O126" s="69">
        <f t="shared" si="35"/>
        <v>0</v>
      </c>
      <c r="P126" s="69">
        <v>0</v>
      </c>
      <c r="Q126" s="69"/>
      <c r="R126" s="69"/>
      <c r="S126" s="69"/>
      <c r="T126" s="69">
        <f t="shared" si="40"/>
        <v>0</v>
      </c>
      <c r="U126" s="69">
        <f t="shared" si="41"/>
        <v>0</v>
      </c>
      <c r="V126" s="69" t="str">
        <f t="shared" si="42"/>
        <v>Carton</v>
      </c>
      <c r="W126" s="69">
        <f t="shared" si="36"/>
        <v>0</v>
      </c>
      <c r="X126" s="7" t="e">
        <f t="shared" si="25"/>
        <v>#DIV/0!</v>
      </c>
      <c r="Y126" s="69">
        <v>40</v>
      </c>
      <c r="Z126" s="8"/>
      <c r="AA126" s="8"/>
      <c r="AB126" s="9">
        <v>142.80000000000001</v>
      </c>
      <c r="AC126" s="9"/>
      <c r="AD126" s="9"/>
      <c r="AE126" s="9">
        <v>0</v>
      </c>
      <c r="AF126" s="9">
        <v>128.52000000000001</v>
      </c>
      <c r="AG126" s="57">
        <f t="shared" si="26"/>
        <v>0</v>
      </c>
      <c r="AH126" s="57">
        <f t="shared" si="27"/>
        <v>0</v>
      </c>
      <c r="AI126" s="63" t="e">
        <f t="shared" si="28"/>
        <v>#DIV/0!</v>
      </c>
      <c r="AJ126" s="8"/>
      <c r="AK126" s="64">
        <f t="shared" si="29"/>
        <v>0</v>
      </c>
      <c r="AL126" s="179" t="e">
        <f t="shared" si="38"/>
        <v>#DIV/0!</v>
      </c>
      <c r="AM126" s="180">
        <f t="shared" si="30"/>
        <v>0</v>
      </c>
      <c r="AN126" s="180" t="e">
        <f t="shared" si="31"/>
        <v>#DIV/0!</v>
      </c>
      <c r="AO126" s="181" t="e">
        <f t="shared" si="32"/>
        <v>#DIV/0!</v>
      </c>
      <c r="AP126" s="56"/>
      <c r="AQ126" s="56"/>
      <c r="AR126" s="56"/>
      <c r="AS126" s="56"/>
      <c r="AT126" s="56"/>
      <c r="AU126" s="56"/>
      <c r="AV126" s="56"/>
      <c r="AW126" s="56"/>
      <c r="AX126" s="56"/>
    </row>
    <row r="127" spans="1:50" ht="35.25" customHeight="1" x14ac:dyDescent="0.25">
      <c r="A127" s="183"/>
      <c r="B127" s="70">
        <f t="shared" si="37"/>
        <v>119</v>
      </c>
      <c r="C127" s="74" t="s">
        <v>332</v>
      </c>
      <c r="D127" s="74" t="s">
        <v>333</v>
      </c>
      <c r="E127" s="75">
        <v>185012</v>
      </c>
      <c r="F127" s="73">
        <v>1</v>
      </c>
      <c r="G127" s="73">
        <v>0</v>
      </c>
      <c r="H127" s="73">
        <v>0</v>
      </c>
      <c r="I127" s="69">
        <f t="shared" si="33"/>
        <v>0.33333333333333331</v>
      </c>
      <c r="J127" s="69">
        <v>0</v>
      </c>
      <c r="K127" s="69">
        <v>40</v>
      </c>
      <c r="L127" s="69">
        <f t="shared" si="23"/>
        <v>40</v>
      </c>
      <c r="M127" s="69">
        <f t="shared" si="39"/>
        <v>-39.166666666666664</v>
      </c>
      <c r="N127" s="69">
        <f t="shared" si="34"/>
        <v>0</v>
      </c>
      <c r="O127" s="69">
        <f t="shared" si="35"/>
        <v>0</v>
      </c>
      <c r="P127" s="69">
        <v>0</v>
      </c>
      <c r="Q127" s="69"/>
      <c r="R127" s="69"/>
      <c r="S127" s="69"/>
      <c r="T127" s="69">
        <f t="shared" si="40"/>
        <v>0</v>
      </c>
      <c r="U127" s="69">
        <f t="shared" si="41"/>
        <v>0</v>
      </c>
      <c r="V127" s="69" t="str">
        <f t="shared" si="42"/>
        <v>Carton</v>
      </c>
      <c r="W127" s="69">
        <f t="shared" si="36"/>
        <v>0</v>
      </c>
      <c r="X127" s="7" t="e">
        <f t="shared" si="25"/>
        <v>#DIV/0!</v>
      </c>
      <c r="Y127" s="69">
        <v>50</v>
      </c>
      <c r="Z127" s="8"/>
      <c r="AA127" s="8"/>
      <c r="AB127" s="9">
        <v>142.80000000000001</v>
      </c>
      <c r="AC127" s="9"/>
      <c r="AD127" s="9"/>
      <c r="AE127" s="9">
        <v>0</v>
      </c>
      <c r="AF127" s="9">
        <v>128.52000000000001</v>
      </c>
      <c r="AG127" s="57">
        <f t="shared" si="26"/>
        <v>-50</v>
      </c>
      <c r="AH127" s="57">
        <f t="shared" si="27"/>
        <v>-0.78333333333333333</v>
      </c>
      <c r="AI127" s="63">
        <f t="shared" si="28"/>
        <v>120</v>
      </c>
      <c r="AJ127" s="8"/>
      <c r="AK127" s="64">
        <f t="shared" si="29"/>
        <v>0</v>
      </c>
      <c r="AL127" s="179">
        <f t="shared" si="38"/>
        <v>0</v>
      </c>
      <c r="AM127" s="180">
        <f t="shared" si="30"/>
        <v>0</v>
      </c>
      <c r="AN127" s="180" t="e">
        <f t="shared" si="31"/>
        <v>#DIV/0!</v>
      </c>
      <c r="AO127" s="181" t="e">
        <f t="shared" si="32"/>
        <v>#DIV/0!</v>
      </c>
      <c r="AP127" s="56"/>
      <c r="AQ127" s="56"/>
      <c r="AR127" s="56"/>
      <c r="AS127" s="56"/>
      <c r="AT127" s="56"/>
      <c r="AU127" s="56"/>
      <c r="AV127" s="56"/>
      <c r="AW127" s="56"/>
      <c r="AX127" s="56"/>
    </row>
    <row r="128" spans="1:50" ht="35.25" customHeight="1" x14ac:dyDescent="0.25">
      <c r="A128" s="183"/>
      <c r="B128" s="70">
        <f t="shared" si="37"/>
        <v>120</v>
      </c>
      <c r="C128" s="74" t="s">
        <v>334</v>
      </c>
      <c r="D128" s="74" t="s">
        <v>335</v>
      </c>
      <c r="E128" s="75">
        <v>185010</v>
      </c>
      <c r="F128" s="73">
        <v>25</v>
      </c>
      <c r="G128" s="73">
        <v>0</v>
      </c>
      <c r="H128" s="73">
        <v>5</v>
      </c>
      <c r="I128" s="69">
        <f t="shared" si="33"/>
        <v>10</v>
      </c>
      <c r="J128" s="69">
        <v>0</v>
      </c>
      <c r="K128" s="69">
        <v>55</v>
      </c>
      <c r="L128" s="69">
        <f t="shared" si="23"/>
        <v>55</v>
      </c>
      <c r="M128" s="69">
        <f t="shared" si="39"/>
        <v>-30</v>
      </c>
      <c r="N128" s="69">
        <f t="shared" si="34"/>
        <v>0</v>
      </c>
      <c r="O128" s="69">
        <f t="shared" si="35"/>
        <v>0</v>
      </c>
      <c r="P128" s="69">
        <v>0</v>
      </c>
      <c r="Q128" s="69"/>
      <c r="R128" s="69"/>
      <c r="S128" s="69"/>
      <c r="T128" s="69">
        <f t="shared" si="40"/>
        <v>0</v>
      </c>
      <c r="U128" s="69">
        <f>P128/Y128</f>
        <v>0</v>
      </c>
      <c r="V128" s="69" t="str">
        <f>IF(U128=INT(U128),"Carton","Loose Pack")</f>
        <v>Carton</v>
      </c>
      <c r="W128" s="69">
        <f t="shared" si="36"/>
        <v>0</v>
      </c>
      <c r="X128" s="7" t="e">
        <f t="shared" si="25"/>
        <v>#DIV/0!</v>
      </c>
      <c r="Y128" s="69">
        <v>50</v>
      </c>
      <c r="Z128" s="8"/>
      <c r="AA128" s="8"/>
      <c r="AB128" s="9">
        <v>382.5</v>
      </c>
      <c r="AC128" s="9"/>
      <c r="AD128" s="9"/>
      <c r="AE128" s="9">
        <v>0</v>
      </c>
      <c r="AF128" s="9">
        <v>344.25</v>
      </c>
      <c r="AG128" s="57">
        <f t="shared" si="26"/>
        <v>-50</v>
      </c>
      <c r="AH128" s="57">
        <f t="shared" si="27"/>
        <v>-0.6</v>
      </c>
      <c r="AI128" s="63">
        <f t="shared" si="28"/>
        <v>5.5</v>
      </c>
      <c r="AJ128" s="8"/>
      <c r="AK128" s="64">
        <f t="shared" si="29"/>
        <v>0</v>
      </c>
      <c r="AL128" s="179">
        <f t="shared" si="38"/>
        <v>9.0909090909090912E-2</v>
      </c>
      <c r="AM128" s="180">
        <f t="shared" si="30"/>
        <v>0.16666666666666666</v>
      </c>
      <c r="AN128" s="180">
        <f t="shared" si="31"/>
        <v>330</v>
      </c>
      <c r="AO128" s="181" t="str">
        <f t="shared" si="32"/>
        <v>High Inventory</v>
      </c>
      <c r="AP128" s="56"/>
      <c r="AQ128" s="56"/>
      <c r="AR128" s="56"/>
      <c r="AS128" s="56"/>
      <c r="AT128" s="56"/>
      <c r="AU128" s="56"/>
      <c r="AV128" s="56"/>
      <c r="AW128" s="56"/>
      <c r="AX128" s="56"/>
    </row>
    <row r="129" spans="1:50" ht="35.25" customHeight="1" x14ac:dyDescent="0.25">
      <c r="A129" s="183"/>
      <c r="B129" s="70">
        <f t="shared" si="37"/>
        <v>121</v>
      </c>
      <c r="C129" s="74" t="s">
        <v>336</v>
      </c>
      <c r="D129" s="74" t="s">
        <v>337</v>
      </c>
      <c r="E129" s="75">
        <v>185015</v>
      </c>
      <c r="F129" s="73">
        <v>46</v>
      </c>
      <c r="G129" s="73">
        <v>16</v>
      </c>
      <c r="H129" s="73">
        <v>7</v>
      </c>
      <c r="I129" s="69">
        <f t="shared" si="33"/>
        <v>23</v>
      </c>
      <c r="J129" s="69">
        <v>0</v>
      </c>
      <c r="K129" s="69">
        <v>127</v>
      </c>
      <c r="L129" s="69">
        <f t="shared" si="23"/>
        <v>127</v>
      </c>
      <c r="M129" s="69">
        <f t="shared" si="39"/>
        <v>-69.5</v>
      </c>
      <c r="N129" s="69">
        <f t="shared" si="34"/>
        <v>0</v>
      </c>
      <c r="O129" s="69">
        <f t="shared" si="35"/>
        <v>0</v>
      </c>
      <c r="P129" s="69">
        <v>0</v>
      </c>
      <c r="Q129" s="69"/>
      <c r="R129" s="69"/>
      <c r="S129" s="69"/>
      <c r="T129" s="69">
        <f t="shared" si="40"/>
        <v>0</v>
      </c>
      <c r="U129" s="69">
        <f>P129/Y129</f>
        <v>0</v>
      </c>
      <c r="V129" s="69" t="str">
        <f>IF(U129=INT(U129),"Carton","Loose Pack")</f>
        <v>Carton</v>
      </c>
      <c r="W129" s="69">
        <f t="shared" si="36"/>
        <v>0</v>
      </c>
      <c r="X129" s="7">
        <f t="shared" si="25"/>
        <v>-0.5625</v>
      </c>
      <c r="Y129" s="69">
        <v>50</v>
      </c>
      <c r="Z129" s="8"/>
      <c r="AA129" s="8"/>
      <c r="AB129" s="9">
        <v>510</v>
      </c>
      <c r="AC129" s="9"/>
      <c r="AD129" s="9"/>
      <c r="AE129" s="9">
        <v>0</v>
      </c>
      <c r="AF129" s="9">
        <v>459</v>
      </c>
      <c r="AG129" s="57">
        <f t="shared" si="26"/>
        <v>-50</v>
      </c>
      <c r="AH129" s="57">
        <f t="shared" si="27"/>
        <v>-1.39</v>
      </c>
      <c r="AI129" s="63">
        <f t="shared" si="28"/>
        <v>5.5217391304347823</v>
      </c>
      <c r="AJ129" s="8"/>
      <c r="AK129" s="64">
        <f t="shared" si="29"/>
        <v>0</v>
      </c>
      <c r="AL129" s="179">
        <f t="shared" si="38"/>
        <v>5.5118110236220472E-2</v>
      </c>
      <c r="AM129" s="180">
        <f t="shared" si="30"/>
        <v>0.23333333333333334</v>
      </c>
      <c r="AN129" s="180">
        <f t="shared" si="31"/>
        <v>544.28571428571422</v>
      </c>
      <c r="AO129" s="181" t="str">
        <f t="shared" si="32"/>
        <v>High Inventory</v>
      </c>
      <c r="AP129" s="56"/>
      <c r="AQ129" s="56"/>
      <c r="AR129" s="56"/>
      <c r="AS129" s="56"/>
      <c r="AT129" s="56"/>
      <c r="AU129" s="56"/>
      <c r="AV129" s="56"/>
      <c r="AW129" s="56"/>
      <c r="AX129" s="56"/>
    </row>
    <row r="130" spans="1:50" ht="35.25" customHeight="1" x14ac:dyDescent="0.25">
      <c r="A130" s="183"/>
      <c r="B130" s="70">
        <f t="shared" si="37"/>
        <v>122</v>
      </c>
      <c r="C130" s="74" t="s">
        <v>338</v>
      </c>
      <c r="D130" s="71" t="s">
        <v>339</v>
      </c>
      <c r="E130" s="72">
        <v>2692749</v>
      </c>
      <c r="F130" s="73">
        <v>449</v>
      </c>
      <c r="G130" s="73">
        <v>20</v>
      </c>
      <c r="H130" s="73">
        <v>261</v>
      </c>
      <c r="I130" s="69">
        <f t="shared" si="33"/>
        <v>243.33333333333334</v>
      </c>
      <c r="J130" s="69">
        <v>0</v>
      </c>
      <c r="K130" s="69">
        <v>1469</v>
      </c>
      <c r="L130" s="69">
        <f t="shared" si="23"/>
        <v>1469</v>
      </c>
      <c r="M130" s="69">
        <f t="shared" si="39"/>
        <v>-860.66666666666663</v>
      </c>
      <c r="N130" s="69">
        <f t="shared" si="34"/>
        <v>0</v>
      </c>
      <c r="O130" s="69">
        <f t="shared" si="35"/>
        <v>0</v>
      </c>
      <c r="P130" s="69">
        <v>0</v>
      </c>
      <c r="Q130" s="69"/>
      <c r="R130" s="69"/>
      <c r="S130" s="69"/>
      <c r="T130" s="69">
        <f t="shared" si="40"/>
        <v>0</v>
      </c>
      <c r="U130" s="69">
        <f>P130/Y130</f>
        <v>0</v>
      </c>
      <c r="V130" s="69" t="str">
        <f>IF(U130=INT(U130),"Carton","Loose Pack")</f>
        <v>Carton</v>
      </c>
      <c r="W130" s="69">
        <f t="shared" si="36"/>
        <v>0</v>
      </c>
      <c r="X130" s="7">
        <f t="shared" si="25"/>
        <v>12.05</v>
      </c>
      <c r="Y130" s="69">
        <v>50</v>
      </c>
      <c r="Z130" s="8"/>
      <c r="AA130" s="8"/>
      <c r="AB130" s="9">
        <v>110.5</v>
      </c>
      <c r="AC130" s="9"/>
      <c r="AD130" s="9"/>
      <c r="AE130" s="9">
        <v>0</v>
      </c>
      <c r="AF130" s="9">
        <v>99.45</v>
      </c>
      <c r="AG130" s="57">
        <f t="shared" si="26"/>
        <v>-850</v>
      </c>
      <c r="AH130" s="57">
        <f t="shared" si="27"/>
        <v>-17.213333333333331</v>
      </c>
      <c r="AI130" s="63">
        <f t="shared" si="28"/>
        <v>6.036986301369863</v>
      </c>
      <c r="AJ130" s="8"/>
      <c r="AK130" s="64">
        <f t="shared" si="29"/>
        <v>0</v>
      </c>
      <c r="AL130" s="179">
        <f t="shared" si="38"/>
        <v>0.17767188563648742</v>
      </c>
      <c r="AM130" s="180">
        <f t="shared" si="30"/>
        <v>8.6999999999999993</v>
      </c>
      <c r="AN130" s="180">
        <f t="shared" si="31"/>
        <v>168.85057471264369</v>
      </c>
      <c r="AO130" s="181" t="str">
        <f t="shared" si="32"/>
        <v>High Inventory</v>
      </c>
      <c r="AP130" s="56"/>
      <c r="AQ130" s="56"/>
      <c r="AR130" s="56"/>
      <c r="AS130" s="56"/>
      <c r="AT130" s="56"/>
      <c r="AU130" s="56"/>
      <c r="AV130" s="56"/>
      <c r="AW130" s="56"/>
      <c r="AX130" s="56"/>
    </row>
    <row r="131" spans="1:50" ht="35.25" customHeight="1" x14ac:dyDescent="0.25">
      <c r="A131" s="183"/>
      <c r="B131" s="70">
        <f t="shared" si="37"/>
        <v>123</v>
      </c>
      <c r="C131" s="74" t="s">
        <v>340</v>
      </c>
      <c r="D131" s="74" t="s">
        <v>341</v>
      </c>
      <c r="E131" s="75">
        <v>2692745</v>
      </c>
      <c r="F131" s="73">
        <v>487</v>
      </c>
      <c r="G131" s="73">
        <v>556</v>
      </c>
      <c r="H131" s="73">
        <v>339</v>
      </c>
      <c r="I131" s="69">
        <f t="shared" si="33"/>
        <v>460.66666666666669</v>
      </c>
      <c r="J131" s="69">
        <v>0</v>
      </c>
      <c r="K131" s="69">
        <v>754</v>
      </c>
      <c r="L131" s="69">
        <f t="shared" si="23"/>
        <v>754</v>
      </c>
      <c r="M131" s="69">
        <f t="shared" si="39"/>
        <v>397.66666666666674</v>
      </c>
      <c r="N131" s="69">
        <f t="shared" si="34"/>
        <v>400</v>
      </c>
      <c r="O131" s="69">
        <f t="shared" si="35"/>
        <v>200</v>
      </c>
      <c r="P131" s="69">
        <v>200</v>
      </c>
      <c r="Q131" s="69"/>
      <c r="R131" s="69"/>
      <c r="S131" s="69"/>
      <c r="T131" s="69">
        <f t="shared" si="40"/>
        <v>200</v>
      </c>
      <c r="U131" s="69">
        <f>P131/Y131</f>
        <v>4</v>
      </c>
      <c r="V131" s="69" t="str">
        <f>IF(U131=INT(U131),"Carton","Loose Pack")</f>
        <v>Carton</v>
      </c>
      <c r="W131" s="69">
        <f t="shared" si="36"/>
        <v>400</v>
      </c>
      <c r="X131" s="7">
        <f t="shared" si="25"/>
        <v>-0.39028776978417268</v>
      </c>
      <c r="Y131" s="69">
        <v>50</v>
      </c>
      <c r="Z131" s="8"/>
      <c r="AA131" s="8"/>
      <c r="AB131" s="9">
        <v>146.57</v>
      </c>
      <c r="AC131" s="9"/>
      <c r="AD131" s="9"/>
      <c r="AE131" s="9">
        <v>0</v>
      </c>
      <c r="AF131" s="9">
        <v>131.91</v>
      </c>
      <c r="AG131" s="57">
        <f t="shared" si="26"/>
        <v>400</v>
      </c>
      <c r="AH131" s="57">
        <f t="shared" si="27"/>
        <v>7.9533333333333349</v>
      </c>
      <c r="AI131" s="63">
        <f t="shared" si="28"/>
        <v>1.6367583212735166</v>
      </c>
      <c r="AJ131" s="8"/>
      <c r="AK131" s="64">
        <f t="shared" si="29"/>
        <v>50</v>
      </c>
      <c r="AL131" s="179">
        <f t="shared" si="38"/>
        <v>0.4496021220159151</v>
      </c>
      <c r="AM131" s="180">
        <f t="shared" si="30"/>
        <v>11.3</v>
      </c>
      <c r="AN131" s="180">
        <f t="shared" si="31"/>
        <v>66.725663716814154</v>
      </c>
      <c r="AO131" s="181" t="str">
        <f t="shared" si="32"/>
        <v>High Inventory</v>
      </c>
      <c r="AP131" s="56"/>
      <c r="AQ131" s="56"/>
      <c r="AR131" s="56"/>
      <c r="AS131" s="56"/>
      <c r="AT131" s="56"/>
      <c r="AU131" s="56"/>
      <c r="AV131" s="56"/>
      <c r="AW131" s="56"/>
      <c r="AX131" s="56"/>
    </row>
    <row r="132" spans="1:50" ht="35.25" customHeight="1" thickBot="1" x14ac:dyDescent="0.3">
      <c r="A132" s="184"/>
      <c r="B132" s="76">
        <f t="shared" si="37"/>
        <v>124</v>
      </c>
      <c r="C132" s="77" t="s">
        <v>342</v>
      </c>
      <c r="D132" s="77" t="s">
        <v>343</v>
      </c>
      <c r="E132" s="78">
        <v>2692747</v>
      </c>
      <c r="F132" s="79">
        <v>418</v>
      </c>
      <c r="G132" s="79">
        <v>368</v>
      </c>
      <c r="H132" s="79">
        <v>209</v>
      </c>
      <c r="I132" s="80">
        <f t="shared" si="33"/>
        <v>331.66666666666669</v>
      </c>
      <c r="J132" s="80">
        <v>0</v>
      </c>
      <c r="K132" s="80">
        <v>724</v>
      </c>
      <c r="L132" s="80">
        <f t="shared" si="23"/>
        <v>724</v>
      </c>
      <c r="M132" s="80">
        <f t="shared" si="39"/>
        <v>105.16666666666674</v>
      </c>
      <c r="N132" s="80">
        <f t="shared" si="34"/>
        <v>100</v>
      </c>
      <c r="O132" s="80">
        <f t="shared" si="35"/>
        <v>50</v>
      </c>
      <c r="P132" s="80">
        <v>100</v>
      </c>
      <c r="Q132" s="80"/>
      <c r="R132" s="80"/>
      <c r="S132" s="80"/>
      <c r="T132" s="80">
        <f t="shared" si="40"/>
        <v>0</v>
      </c>
      <c r="U132" s="80">
        <f t="shared" si="41"/>
        <v>2</v>
      </c>
      <c r="V132" s="80" t="str">
        <f t="shared" si="42"/>
        <v>Carton</v>
      </c>
      <c r="W132" s="80">
        <f t="shared" si="36"/>
        <v>100</v>
      </c>
      <c r="X132" s="7">
        <f t="shared" si="25"/>
        <v>-0.43206521739130432</v>
      </c>
      <c r="Y132" s="69">
        <v>50</v>
      </c>
      <c r="Z132" s="8"/>
      <c r="AA132" s="8"/>
      <c r="AB132" s="9">
        <v>155.18</v>
      </c>
      <c r="AC132" s="9"/>
      <c r="AD132" s="9"/>
      <c r="AE132" s="9">
        <v>0</v>
      </c>
      <c r="AF132" s="9">
        <v>139.66999999999999</v>
      </c>
      <c r="AG132" s="57">
        <f t="shared" si="26"/>
        <v>100</v>
      </c>
      <c r="AH132" s="57">
        <f t="shared" si="27"/>
        <v>2.1033333333333348</v>
      </c>
      <c r="AI132" s="63">
        <f t="shared" si="28"/>
        <v>2.1829145728643216</v>
      </c>
      <c r="AJ132" s="8"/>
      <c r="AK132" s="64">
        <f t="shared" si="29"/>
        <v>50</v>
      </c>
      <c r="AL132" s="179">
        <f t="shared" si="38"/>
        <v>0.28867403314917128</v>
      </c>
      <c r="AM132" s="180">
        <f t="shared" si="30"/>
        <v>6.9666666666666668</v>
      </c>
      <c r="AN132" s="180">
        <f t="shared" si="31"/>
        <v>103.92344497607655</v>
      </c>
      <c r="AO132" s="181" t="str">
        <f t="shared" si="32"/>
        <v>High Inventory</v>
      </c>
      <c r="AP132" s="56"/>
      <c r="AQ132" s="56"/>
      <c r="AR132" s="56"/>
      <c r="AS132" s="56"/>
      <c r="AT132" s="56"/>
      <c r="AU132" s="56"/>
      <c r="AV132" s="56"/>
      <c r="AW132" s="56"/>
      <c r="AX132" s="56"/>
    </row>
    <row r="133" spans="1:50" ht="35.25" customHeight="1" x14ac:dyDescent="0.25">
      <c r="A133" s="168" t="s">
        <v>496</v>
      </c>
      <c r="B133" s="2">
        <f t="shared" si="37"/>
        <v>125</v>
      </c>
      <c r="C133" s="3" t="s">
        <v>344</v>
      </c>
      <c r="D133" s="3" t="s">
        <v>345</v>
      </c>
      <c r="E133" s="4" t="s">
        <v>346</v>
      </c>
      <c r="F133" s="5">
        <v>0</v>
      </c>
      <c r="G133" s="5">
        <v>0</v>
      </c>
      <c r="H133" s="5">
        <v>82</v>
      </c>
      <c r="I133" s="6">
        <f t="shared" si="33"/>
        <v>27.333333333333332</v>
      </c>
      <c r="J133" s="6">
        <v>0</v>
      </c>
      <c r="K133" s="6">
        <v>158</v>
      </c>
      <c r="L133" s="6">
        <f t="shared" si="23"/>
        <v>158</v>
      </c>
      <c r="M133" s="6">
        <f t="shared" si="39"/>
        <v>-89.666666666666671</v>
      </c>
      <c r="N133" s="6">
        <f t="shared" si="34"/>
        <v>0</v>
      </c>
      <c r="O133" s="6">
        <f t="shared" si="35"/>
        <v>0</v>
      </c>
      <c r="P133" s="6">
        <v>0</v>
      </c>
      <c r="Q133" s="6"/>
      <c r="R133" s="6"/>
      <c r="S133" s="6"/>
      <c r="T133" s="6">
        <f t="shared" si="40"/>
        <v>0</v>
      </c>
      <c r="U133" s="6">
        <f t="shared" si="41"/>
        <v>0</v>
      </c>
      <c r="V133" s="6" t="str">
        <f t="shared" si="42"/>
        <v>Carton</v>
      </c>
      <c r="W133" s="6">
        <f t="shared" si="36"/>
        <v>0</v>
      </c>
      <c r="X133" s="7" t="e">
        <f t="shared" si="25"/>
        <v>#DIV/0!</v>
      </c>
      <c r="Y133" s="69">
        <v>24</v>
      </c>
      <c r="Z133" s="8"/>
      <c r="AA133" s="8"/>
      <c r="AB133" s="9">
        <v>763.13</v>
      </c>
      <c r="AC133" s="9"/>
      <c r="AD133" s="9"/>
      <c r="AE133" s="9">
        <v>0</v>
      </c>
      <c r="AF133" s="9">
        <v>663.92</v>
      </c>
      <c r="AG133" s="57">
        <f t="shared" si="26"/>
        <v>-96</v>
      </c>
      <c r="AH133" s="57">
        <f t="shared" si="27"/>
        <v>-3.7361111111111112</v>
      </c>
      <c r="AI133" s="63">
        <f t="shared" si="28"/>
        <v>5.7804878048780495</v>
      </c>
      <c r="AJ133" s="8"/>
      <c r="AK133" s="64">
        <f t="shared" si="29"/>
        <v>0</v>
      </c>
      <c r="AL133" s="182">
        <f t="shared" si="38"/>
        <v>0.51898734177215189</v>
      </c>
      <c r="AM133" s="180">
        <f t="shared" si="30"/>
        <v>2.7333333333333334</v>
      </c>
      <c r="AN133" s="180">
        <f t="shared" si="31"/>
        <v>57.804878048780488</v>
      </c>
      <c r="AO133" s="182" t="str">
        <f t="shared" si="32"/>
        <v>High Inventory</v>
      </c>
      <c r="AP133" s="56"/>
      <c r="AQ133" s="56"/>
      <c r="AR133" s="56"/>
      <c r="AS133" s="56"/>
      <c r="AT133" s="56"/>
      <c r="AU133" s="56"/>
      <c r="AV133" s="56"/>
      <c r="AW133" s="56"/>
      <c r="AX133" s="56"/>
    </row>
    <row r="134" spans="1:50" ht="35.25" customHeight="1" x14ac:dyDescent="0.25">
      <c r="A134" s="183"/>
      <c r="B134" s="70">
        <f t="shared" si="37"/>
        <v>126</v>
      </c>
      <c r="C134" s="71" t="s">
        <v>347</v>
      </c>
      <c r="D134" s="71" t="s">
        <v>348</v>
      </c>
      <c r="E134" s="72" t="s">
        <v>349</v>
      </c>
      <c r="F134" s="73">
        <v>0</v>
      </c>
      <c r="G134" s="73">
        <v>0</v>
      </c>
      <c r="H134" s="73">
        <v>82</v>
      </c>
      <c r="I134" s="69">
        <f t="shared" si="33"/>
        <v>27.333333333333332</v>
      </c>
      <c r="J134" s="69">
        <v>0</v>
      </c>
      <c r="K134" s="69">
        <v>206</v>
      </c>
      <c r="L134" s="69">
        <f t="shared" si="23"/>
        <v>206</v>
      </c>
      <c r="M134" s="69">
        <f t="shared" si="39"/>
        <v>-137.66666666666669</v>
      </c>
      <c r="N134" s="69">
        <f t="shared" si="34"/>
        <v>0</v>
      </c>
      <c r="O134" s="69">
        <f t="shared" si="35"/>
        <v>0</v>
      </c>
      <c r="P134" s="69">
        <v>0</v>
      </c>
      <c r="Q134" s="69"/>
      <c r="R134" s="69"/>
      <c r="S134" s="69"/>
      <c r="T134" s="69">
        <f t="shared" si="40"/>
        <v>0</v>
      </c>
      <c r="U134" s="69">
        <f t="shared" si="41"/>
        <v>0</v>
      </c>
      <c r="V134" s="69" t="str">
        <f t="shared" si="42"/>
        <v>Carton</v>
      </c>
      <c r="W134" s="69">
        <f t="shared" si="36"/>
        <v>0</v>
      </c>
      <c r="X134" s="7" t="e">
        <f t="shared" si="25"/>
        <v>#DIV/0!</v>
      </c>
      <c r="Y134" s="69">
        <v>24</v>
      </c>
      <c r="Z134" s="8"/>
      <c r="AA134" s="8"/>
      <c r="AB134" s="9">
        <v>763.13</v>
      </c>
      <c r="AC134" s="9"/>
      <c r="AD134" s="9"/>
      <c r="AE134" s="9">
        <v>0</v>
      </c>
      <c r="AF134" s="9">
        <v>663.92</v>
      </c>
      <c r="AG134" s="57">
        <f t="shared" si="26"/>
        <v>-144</v>
      </c>
      <c r="AH134" s="57">
        <f t="shared" si="27"/>
        <v>-5.7361111111111116</v>
      </c>
      <c r="AI134" s="63">
        <f t="shared" si="28"/>
        <v>7.536585365853659</v>
      </c>
      <c r="AJ134" s="8"/>
      <c r="AK134" s="64">
        <f t="shared" si="29"/>
        <v>0</v>
      </c>
      <c r="AL134" s="182">
        <f t="shared" si="38"/>
        <v>0.39805825242718446</v>
      </c>
      <c r="AM134" s="180">
        <f t="shared" si="30"/>
        <v>2.7333333333333334</v>
      </c>
      <c r="AN134" s="180">
        <f t="shared" si="31"/>
        <v>75.365853658536579</v>
      </c>
      <c r="AO134" s="182" t="str">
        <f t="shared" si="32"/>
        <v>High Inventory</v>
      </c>
      <c r="AP134" s="56"/>
      <c r="AQ134" s="56"/>
      <c r="AR134" s="56"/>
      <c r="AS134" s="56"/>
      <c r="AT134" s="56"/>
      <c r="AU134" s="56"/>
      <c r="AV134" s="56"/>
      <c r="AW134" s="56"/>
      <c r="AX134" s="56"/>
    </row>
    <row r="135" spans="1:50" ht="35.25" customHeight="1" x14ac:dyDescent="0.25">
      <c r="A135" s="183"/>
      <c r="B135" s="70">
        <f t="shared" si="37"/>
        <v>127</v>
      </c>
      <c r="C135" s="71" t="s">
        <v>350</v>
      </c>
      <c r="D135" s="71" t="s">
        <v>351</v>
      </c>
      <c r="E135" s="72" t="s">
        <v>352</v>
      </c>
      <c r="F135" s="73">
        <v>0</v>
      </c>
      <c r="G135" s="73">
        <v>0</v>
      </c>
      <c r="H135" s="73">
        <v>0</v>
      </c>
      <c r="I135" s="69">
        <f t="shared" si="33"/>
        <v>0</v>
      </c>
      <c r="J135" s="69">
        <v>0</v>
      </c>
      <c r="K135" s="69">
        <v>120</v>
      </c>
      <c r="L135" s="69">
        <f t="shared" si="23"/>
        <v>120</v>
      </c>
      <c r="M135" s="69">
        <f t="shared" si="39"/>
        <v>-120</v>
      </c>
      <c r="N135" s="69">
        <f t="shared" si="34"/>
        <v>0</v>
      </c>
      <c r="O135" s="69">
        <f t="shared" si="35"/>
        <v>0</v>
      </c>
      <c r="P135" s="69">
        <v>0</v>
      </c>
      <c r="Q135" s="69"/>
      <c r="R135" s="69"/>
      <c r="S135" s="69"/>
      <c r="T135" s="69">
        <f t="shared" si="40"/>
        <v>0</v>
      </c>
      <c r="U135" s="69">
        <f t="shared" si="41"/>
        <v>0</v>
      </c>
      <c r="V135" s="69" t="str">
        <f t="shared" si="42"/>
        <v>Carton</v>
      </c>
      <c r="W135" s="69">
        <f t="shared" si="36"/>
        <v>0</v>
      </c>
      <c r="X135" s="7" t="e">
        <f t="shared" si="25"/>
        <v>#DIV/0!</v>
      </c>
      <c r="Y135" s="69">
        <v>24</v>
      </c>
      <c r="Z135" s="8"/>
      <c r="AA135" s="8"/>
      <c r="AB135" s="9">
        <v>763.13</v>
      </c>
      <c r="AC135" s="9"/>
      <c r="AD135" s="9"/>
      <c r="AE135" s="9">
        <v>0</v>
      </c>
      <c r="AF135" s="9">
        <v>663.92</v>
      </c>
      <c r="AG135" s="57">
        <f t="shared" si="26"/>
        <v>-120</v>
      </c>
      <c r="AH135" s="57">
        <f t="shared" si="27"/>
        <v>-5</v>
      </c>
      <c r="AI135" s="63" t="e">
        <f t="shared" si="28"/>
        <v>#DIV/0!</v>
      </c>
      <c r="AJ135" s="8"/>
      <c r="AK135" s="64">
        <f t="shared" si="29"/>
        <v>0</v>
      </c>
      <c r="AL135" s="182">
        <f t="shared" si="38"/>
        <v>0</v>
      </c>
      <c r="AM135" s="180">
        <f t="shared" si="30"/>
        <v>0</v>
      </c>
      <c r="AN135" s="180" t="e">
        <f t="shared" si="31"/>
        <v>#DIV/0!</v>
      </c>
      <c r="AO135" s="182" t="e">
        <f t="shared" si="32"/>
        <v>#DIV/0!</v>
      </c>
      <c r="AP135" s="56"/>
      <c r="AQ135" s="56"/>
      <c r="AR135" s="56"/>
      <c r="AS135" s="56"/>
      <c r="AT135" s="56"/>
      <c r="AU135" s="56"/>
      <c r="AV135" s="56"/>
      <c r="AW135" s="56"/>
      <c r="AX135" s="56"/>
    </row>
    <row r="136" spans="1:50" ht="35.25" customHeight="1" thickBot="1" x14ac:dyDescent="0.3">
      <c r="A136" s="184"/>
      <c r="B136" s="76">
        <f t="shared" si="37"/>
        <v>128</v>
      </c>
      <c r="C136" s="87" t="s">
        <v>353</v>
      </c>
      <c r="D136" s="87" t="s">
        <v>354</v>
      </c>
      <c r="E136" s="88" t="s">
        <v>355</v>
      </c>
      <c r="F136" s="79">
        <v>0</v>
      </c>
      <c r="G136" s="79">
        <v>0</v>
      </c>
      <c r="H136" s="79">
        <v>48</v>
      </c>
      <c r="I136" s="80">
        <f t="shared" si="33"/>
        <v>16</v>
      </c>
      <c r="J136" s="80">
        <v>0</v>
      </c>
      <c r="K136" s="80">
        <v>72</v>
      </c>
      <c r="L136" s="80">
        <f t="shared" si="23"/>
        <v>72</v>
      </c>
      <c r="M136" s="80">
        <f t="shared" si="39"/>
        <v>-32</v>
      </c>
      <c r="N136" s="80">
        <f t="shared" si="34"/>
        <v>0</v>
      </c>
      <c r="O136" s="80">
        <f t="shared" si="35"/>
        <v>0</v>
      </c>
      <c r="P136" s="80">
        <v>0</v>
      </c>
      <c r="Q136" s="80"/>
      <c r="R136" s="80"/>
      <c r="S136" s="80"/>
      <c r="T136" s="80">
        <f t="shared" si="40"/>
        <v>0</v>
      </c>
      <c r="U136" s="80">
        <f t="shared" si="41"/>
        <v>0</v>
      </c>
      <c r="V136" s="80" t="str">
        <f t="shared" si="42"/>
        <v>Carton</v>
      </c>
      <c r="W136" s="80">
        <f t="shared" si="36"/>
        <v>0</v>
      </c>
      <c r="X136" s="7" t="e">
        <f t="shared" si="25"/>
        <v>#DIV/0!</v>
      </c>
      <c r="Y136" s="69">
        <v>24</v>
      </c>
      <c r="Z136" s="8"/>
      <c r="AA136" s="8"/>
      <c r="AB136" s="9">
        <v>897.25</v>
      </c>
      <c r="AC136" s="9"/>
      <c r="AD136" s="9"/>
      <c r="AE136" s="9">
        <v>0</v>
      </c>
      <c r="AF136" s="9">
        <v>780.61</v>
      </c>
      <c r="AG136" s="57">
        <f t="shared" si="26"/>
        <v>-24</v>
      </c>
      <c r="AH136" s="57">
        <f t="shared" si="27"/>
        <v>-1.3333333333333333</v>
      </c>
      <c r="AI136" s="63">
        <f t="shared" si="28"/>
        <v>4.5</v>
      </c>
      <c r="AJ136" s="8"/>
      <c r="AK136" s="64">
        <f t="shared" si="29"/>
        <v>0</v>
      </c>
      <c r="AL136" s="182">
        <f t="shared" si="38"/>
        <v>0.66666666666666663</v>
      </c>
      <c r="AM136" s="180">
        <f t="shared" si="30"/>
        <v>1.6</v>
      </c>
      <c r="AN136" s="180">
        <f t="shared" si="31"/>
        <v>45</v>
      </c>
      <c r="AO136" s="182" t="str">
        <f t="shared" si="32"/>
        <v>High Inventory</v>
      </c>
      <c r="AP136" s="56"/>
      <c r="AQ136" s="56"/>
      <c r="AR136" s="56"/>
      <c r="AS136" s="56"/>
      <c r="AT136" s="56"/>
      <c r="AU136" s="56"/>
      <c r="AV136" s="56"/>
      <c r="AW136" s="56"/>
      <c r="AX136" s="56"/>
    </row>
    <row r="137" spans="1:50" ht="35.25" customHeight="1" x14ac:dyDescent="0.25">
      <c r="A137" s="175" t="s">
        <v>497</v>
      </c>
      <c r="B137" s="70">
        <f t="shared" si="37"/>
        <v>129</v>
      </c>
      <c r="C137" s="71" t="s">
        <v>356</v>
      </c>
      <c r="D137" s="71" t="s">
        <v>357</v>
      </c>
      <c r="E137" s="72" t="s">
        <v>358</v>
      </c>
      <c r="F137" s="73">
        <v>2</v>
      </c>
      <c r="G137" s="73">
        <v>17</v>
      </c>
      <c r="H137" s="73">
        <v>10</v>
      </c>
      <c r="I137" s="69">
        <f t="shared" si="33"/>
        <v>9.6666666666666661</v>
      </c>
      <c r="J137" s="69">
        <v>0</v>
      </c>
      <c r="K137" s="69">
        <v>71</v>
      </c>
      <c r="L137" s="69">
        <f>J137+K137</f>
        <v>71</v>
      </c>
      <c r="M137" s="69">
        <f>(I137*2.5)-L137</f>
        <v>-46.833333333333336</v>
      </c>
      <c r="N137" s="69">
        <f t="shared" si="34"/>
        <v>0</v>
      </c>
      <c r="O137" s="69">
        <f t="shared" si="35"/>
        <v>0</v>
      </c>
      <c r="P137" s="69">
        <v>0</v>
      </c>
      <c r="Q137" s="69"/>
      <c r="R137" s="69"/>
      <c r="S137" s="69"/>
      <c r="T137" s="69">
        <f t="shared" si="40"/>
        <v>0</v>
      </c>
      <c r="U137" s="69">
        <f>P137/Y137</f>
        <v>0</v>
      </c>
      <c r="V137" s="69" t="str">
        <f>IF(U137=INT(U137),"Carton","Loose Pack")</f>
        <v>Carton</v>
      </c>
      <c r="W137" s="69">
        <f t="shared" si="36"/>
        <v>0</v>
      </c>
      <c r="X137" s="7">
        <f t="shared" ref="X137:X170" si="46">+(H137-G137)/G137</f>
        <v>-0.41176470588235292</v>
      </c>
      <c r="Y137" s="69">
        <v>50</v>
      </c>
      <c r="Z137" s="8"/>
      <c r="AA137" s="8"/>
      <c r="AB137" s="9">
        <v>2100</v>
      </c>
      <c r="AC137" s="9"/>
      <c r="AD137" s="9"/>
      <c r="AE137" s="9">
        <v>0</v>
      </c>
      <c r="AF137" s="9">
        <v>1827</v>
      </c>
      <c r="AG137" s="57">
        <f t="shared" ref="AG137:AG170" si="47">ROUND(M137/Y137,0)*Y137</f>
        <v>-50</v>
      </c>
      <c r="AH137" s="57">
        <f t="shared" ref="AH137:AH170" si="48">M137/Y137</f>
        <v>-0.93666666666666676</v>
      </c>
      <c r="AI137" s="63">
        <f t="shared" ref="AI137:AI170" si="49">L137/I137</f>
        <v>7.3448275862068968</v>
      </c>
      <c r="AJ137" s="8"/>
      <c r="AK137" s="64">
        <f t="shared" ref="AK137:AK170" si="50">IF(M137&gt;9,Y137,0)</f>
        <v>0</v>
      </c>
      <c r="AL137" s="182">
        <f t="shared" si="38"/>
        <v>0.14084507042253522</v>
      </c>
      <c r="AM137" s="180">
        <f t="shared" ref="AM137:AM170" si="51">+H137/30</f>
        <v>0.33333333333333331</v>
      </c>
      <c r="AN137" s="180">
        <f t="shared" ref="AN137:AN170" si="52">L137/AM137</f>
        <v>213</v>
      </c>
      <c r="AO137" s="182" t="str">
        <f>IF(AN137&lt;5,"Super Urgent",IF(AND(AN137&gt;=5,AN137&lt;10),"Overnight Dispatch",IF(AND(AN137&gt;=10,AN137&lt;20),"Overland Dispatch",IF(AND(AN137&gt;=20,AN137&lt;45),"Normal Dispatch",IF(AND(AN137&gt;=45,AN137&lt;999),"High Inventory")))))</f>
        <v>High Inventory</v>
      </c>
      <c r="AP137" s="56"/>
      <c r="AQ137" s="56"/>
      <c r="AR137" s="56"/>
      <c r="AS137" s="56"/>
      <c r="AT137" s="56"/>
      <c r="AU137" s="56"/>
      <c r="AV137" s="56"/>
      <c r="AW137" s="56"/>
      <c r="AX137" s="56"/>
    </row>
    <row r="138" spans="1:50" ht="35.25" customHeight="1" thickBot="1" x14ac:dyDescent="0.3">
      <c r="A138" s="177"/>
      <c r="B138" s="76">
        <f t="shared" si="37"/>
        <v>130</v>
      </c>
      <c r="C138" s="87" t="s">
        <v>359</v>
      </c>
      <c r="D138" s="87" t="s">
        <v>360</v>
      </c>
      <c r="E138" s="88" t="s">
        <v>361</v>
      </c>
      <c r="F138" s="79">
        <v>93</v>
      </c>
      <c r="G138" s="79">
        <v>16</v>
      </c>
      <c r="H138" s="79">
        <v>56</v>
      </c>
      <c r="I138" s="80">
        <f t="shared" ref="I138:I175" si="53">AVERAGE(F138:H138)</f>
        <v>55</v>
      </c>
      <c r="J138" s="80">
        <v>0</v>
      </c>
      <c r="K138" s="80">
        <v>86</v>
      </c>
      <c r="L138" s="80">
        <f>J138+K138</f>
        <v>86</v>
      </c>
      <c r="M138" s="80">
        <f>(I138*2.5)-L138</f>
        <v>51.5</v>
      </c>
      <c r="N138" s="80">
        <f t="shared" ref="N138:N170" si="54">W138</f>
        <v>52</v>
      </c>
      <c r="O138" s="80">
        <f t="shared" ref="O138:O170" si="55">N138/2</f>
        <v>26</v>
      </c>
      <c r="P138" s="80">
        <v>0</v>
      </c>
      <c r="Q138" s="80"/>
      <c r="R138" s="80"/>
      <c r="S138" s="80"/>
      <c r="T138" s="80">
        <f t="shared" si="40"/>
        <v>52</v>
      </c>
      <c r="U138" s="80">
        <f>P138/Y138</f>
        <v>0</v>
      </c>
      <c r="V138" s="80" t="str">
        <f>IF(U138=INT(U138),"Carton","Loose Pack")</f>
        <v>Carton</v>
      </c>
      <c r="W138" s="80">
        <f t="shared" ref="W138:W170" si="56">IF(AG138&gt;0,AG138,AK138)</f>
        <v>52</v>
      </c>
      <c r="X138" s="7">
        <f t="shared" si="46"/>
        <v>2.5</v>
      </c>
      <c r="Y138" s="69">
        <v>1</v>
      </c>
      <c r="Z138" s="8"/>
      <c r="AA138" s="8"/>
      <c r="AB138" s="9">
        <v>1040</v>
      </c>
      <c r="AC138" s="9"/>
      <c r="AD138" s="9"/>
      <c r="AE138" s="9">
        <v>0</v>
      </c>
      <c r="AF138" s="9">
        <v>904.8</v>
      </c>
      <c r="AG138" s="57">
        <f t="shared" si="47"/>
        <v>52</v>
      </c>
      <c r="AH138" s="57">
        <f t="shared" si="48"/>
        <v>51.5</v>
      </c>
      <c r="AI138" s="63">
        <f t="shared" si="49"/>
        <v>1.5636363636363637</v>
      </c>
      <c r="AJ138" s="8"/>
      <c r="AK138" s="64">
        <f t="shared" si="50"/>
        <v>1</v>
      </c>
      <c r="AL138" s="182">
        <f t="shared" si="38"/>
        <v>0.65116279069767447</v>
      </c>
      <c r="AM138" s="180">
        <f t="shared" si="51"/>
        <v>1.8666666666666667</v>
      </c>
      <c r="AN138" s="180">
        <f t="shared" si="52"/>
        <v>46.071428571428569</v>
      </c>
      <c r="AO138" s="182" t="str">
        <f>IF(AN138&lt;5,"Super Urgent",IF(AND(AN138&gt;=5,AN138&lt;10),"Overnight Dispatch",IF(AND(AN138&gt;=10,AN138&lt;20),"Overland Dispatch",IF(AND(AN138&gt;=20,AN138&lt;45),"Normal Dispatch",IF(AND(AN138&gt;=45,AN138&lt;999),"High Inventory")))))</f>
        <v>High Inventory</v>
      </c>
      <c r="AP138" s="56"/>
      <c r="AQ138" s="56"/>
      <c r="AR138" s="56"/>
      <c r="AS138" s="56"/>
      <c r="AT138" s="56"/>
      <c r="AU138" s="56"/>
      <c r="AV138" s="56"/>
      <c r="AW138" s="56"/>
      <c r="AX138" s="56"/>
    </row>
    <row r="139" spans="1:50" ht="35.25" customHeight="1" x14ac:dyDescent="0.25">
      <c r="A139" s="175" t="s">
        <v>498</v>
      </c>
      <c r="B139" s="70">
        <f t="shared" ref="B139:B170" si="57">B138+1</f>
        <v>131</v>
      </c>
      <c r="C139" s="74" t="s">
        <v>362</v>
      </c>
      <c r="D139" s="74" t="s">
        <v>363</v>
      </c>
      <c r="E139" s="75">
        <v>2691815</v>
      </c>
      <c r="F139" s="73">
        <v>-4</v>
      </c>
      <c r="G139" s="73">
        <v>-3</v>
      </c>
      <c r="H139" s="73">
        <v>0</v>
      </c>
      <c r="I139" s="69">
        <f t="shared" si="53"/>
        <v>-2.3333333333333335</v>
      </c>
      <c r="J139" s="69">
        <v>0</v>
      </c>
      <c r="K139" s="69">
        <v>5</v>
      </c>
      <c r="L139" s="69">
        <f t="shared" ref="L139:L176" si="58">J139+K139</f>
        <v>5</v>
      </c>
      <c r="M139" s="69">
        <f t="shared" si="39"/>
        <v>-10.833333333333334</v>
      </c>
      <c r="N139" s="6">
        <f t="shared" si="54"/>
        <v>0</v>
      </c>
      <c r="O139" s="6">
        <f t="shared" si="55"/>
        <v>0</v>
      </c>
      <c r="P139" s="6">
        <v>0</v>
      </c>
      <c r="Q139" s="6"/>
      <c r="R139" s="6"/>
      <c r="S139" s="6"/>
      <c r="T139" s="6">
        <f t="shared" si="40"/>
        <v>0</v>
      </c>
      <c r="U139" s="6">
        <f>P139/Y139</f>
        <v>0</v>
      </c>
      <c r="V139" s="6" t="str">
        <f>IF(U139=INT(U139),"Carton","Loose Pack")</f>
        <v>Carton</v>
      </c>
      <c r="W139" s="69">
        <v>0</v>
      </c>
      <c r="X139" s="7">
        <f t="shared" si="46"/>
        <v>-1</v>
      </c>
      <c r="Y139" s="69">
        <v>50</v>
      </c>
      <c r="Z139" s="8"/>
      <c r="AA139" s="8"/>
      <c r="AB139" s="9">
        <v>289</v>
      </c>
      <c r="AC139" s="9"/>
      <c r="AD139" s="9"/>
      <c r="AE139" s="9">
        <v>0</v>
      </c>
      <c r="AF139" s="9">
        <v>260.10000000000002</v>
      </c>
      <c r="AG139" s="57">
        <f t="shared" si="47"/>
        <v>0</v>
      </c>
      <c r="AH139" s="57">
        <f t="shared" si="48"/>
        <v>-0.21666666666666667</v>
      </c>
      <c r="AI139" s="63">
        <f t="shared" si="49"/>
        <v>-2.1428571428571428</v>
      </c>
      <c r="AJ139" s="8"/>
      <c r="AK139" s="64">
        <f t="shared" si="50"/>
        <v>0</v>
      </c>
      <c r="AL139" s="179">
        <f t="shared" si="38"/>
        <v>0</v>
      </c>
      <c r="AM139" s="180">
        <f t="shared" si="51"/>
        <v>0</v>
      </c>
      <c r="AN139" s="180" t="e">
        <f t="shared" si="52"/>
        <v>#DIV/0!</v>
      </c>
      <c r="AO139" s="181" t="e">
        <f t="shared" ref="AO139:AO170" si="59">IF(AN139&lt;5,"Super Urgent",IF(AND(AN139&gt;=5,AN139&lt;10),"Overnight Dispatch",IF(AND(AN139&gt;=10,AN139&lt;20),"Overland Dispatch",IF(AND(AN139&gt;=20,AN139&lt;45),"Normal Dispatch",IF(AND(AN139&gt;=45,AN139&lt;999),"High Inventory")))))</f>
        <v>#DIV/0!</v>
      </c>
      <c r="AP139" s="56"/>
      <c r="AQ139" s="56"/>
      <c r="AR139" s="56"/>
      <c r="AS139" s="56"/>
      <c r="AT139" s="56"/>
      <c r="AU139" s="56"/>
      <c r="AV139" s="56"/>
      <c r="AW139" s="56"/>
      <c r="AX139" s="56"/>
    </row>
    <row r="140" spans="1:50" ht="35.25" customHeight="1" x14ac:dyDescent="0.25">
      <c r="A140" s="176"/>
      <c r="B140" s="70">
        <f t="shared" si="57"/>
        <v>132</v>
      </c>
      <c r="C140" s="74" t="s">
        <v>364</v>
      </c>
      <c r="D140" s="74" t="s">
        <v>365</v>
      </c>
      <c r="E140" s="75">
        <v>2691840</v>
      </c>
      <c r="F140" s="73">
        <v>-4</v>
      </c>
      <c r="G140" s="73">
        <v>-1</v>
      </c>
      <c r="H140" s="73">
        <v>1</v>
      </c>
      <c r="I140" s="69">
        <f t="shared" si="53"/>
        <v>-1.3333333333333333</v>
      </c>
      <c r="J140" s="69">
        <v>0</v>
      </c>
      <c r="K140" s="69">
        <v>0</v>
      </c>
      <c r="L140" s="69">
        <f t="shared" si="58"/>
        <v>0</v>
      </c>
      <c r="M140" s="69">
        <f t="shared" si="39"/>
        <v>-3.333333333333333</v>
      </c>
      <c r="N140" s="69">
        <f t="shared" si="54"/>
        <v>0</v>
      </c>
      <c r="O140" s="69">
        <f t="shared" si="55"/>
        <v>0</v>
      </c>
      <c r="P140" s="69">
        <v>0</v>
      </c>
      <c r="Q140" s="69"/>
      <c r="R140" s="69"/>
      <c r="S140" s="69"/>
      <c r="T140" s="69">
        <f t="shared" si="40"/>
        <v>0</v>
      </c>
      <c r="U140" s="69">
        <f t="shared" si="41"/>
        <v>0</v>
      </c>
      <c r="V140" s="69" t="str">
        <f t="shared" si="42"/>
        <v>Carton</v>
      </c>
      <c r="W140" s="69">
        <v>0</v>
      </c>
      <c r="X140" s="7">
        <f t="shared" si="46"/>
        <v>-2</v>
      </c>
      <c r="Y140" s="69">
        <v>50</v>
      </c>
      <c r="Z140" s="8"/>
      <c r="AA140" s="8"/>
      <c r="AB140" s="9">
        <v>144.5</v>
      </c>
      <c r="AC140" s="9"/>
      <c r="AD140" s="9"/>
      <c r="AE140" s="9">
        <v>0</v>
      </c>
      <c r="AF140" s="9">
        <v>0</v>
      </c>
      <c r="AG140" s="57">
        <f t="shared" si="47"/>
        <v>0</v>
      </c>
      <c r="AH140" s="57">
        <f t="shared" si="48"/>
        <v>-6.6666666666666666E-2</v>
      </c>
      <c r="AI140" s="63">
        <f t="shared" si="49"/>
        <v>0</v>
      </c>
      <c r="AJ140" s="8"/>
      <c r="AK140" s="64">
        <f t="shared" si="50"/>
        <v>0</v>
      </c>
      <c r="AL140" s="179" t="e">
        <f t="shared" si="38"/>
        <v>#DIV/0!</v>
      </c>
      <c r="AM140" s="180">
        <f t="shared" si="51"/>
        <v>3.3333333333333333E-2</v>
      </c>
      <c r="AN140" s="180">
        <f t="shared" si="52"/>
        <v>0</v>
      </c>
      <c r="AO140" s="181" t="str">
        <f t="shared" si="59"/>
        <v>Super Urgent</v>
      </c>
      <c r="AP140" s="56"/>
      <c r="AQ140" s="56"/>
      <c r="AR140" s="56"/>
      <c r="AS140" s="56"/>
      <c r="AT140" s="56"/>
      <c r="AU140" s="56"/>
      <c r="AV140" s="56"/>
      <c r="AW140" s="56"/>
      <c r="AX140" s="56"/>
    </row>
    <row r="141" spans="1:50" ht="35.25" customHeight="1" x14ac:dyDescent="0.25">
      <c r="A141" s="176"/>
      <c r="B141" s="70">
        <f t="shared" si="57"/>
        <v>133</v>
      </c>
      <c r="C141" s="74" t="s">
        <v>366</v>
      </c>
      <c r="D141" s="74" t="s">
        <v>367</v>
      </c>
      <c r="E141" s="75" t="s">
        <v>368</v>
      </c>
      <c r="F141" s="73">
        <v>0</v>
      </c>
      <c r="G141" s="73">
        <v>1</v>
      </c>
      <c r="H141" s="73">
        <v>0</v>
      </c>
      <c r="I141" s="69">
        <f t="shared" si="53"/>
        <v>0.33333333333333331</v>
      </c>
      <c r="J141" s="69">
        <v>0</v>
      </c>
      <c r="K141" s="69">
        <v>32</v>
      </c>
      <c r="L141" s="69">
        <f>J141+K141</f>
        <v>32</v>
      </c>
      <c r="M141" s="69">
        <f>(I141*2.5)-L141</f>
        <v>-31.166666666666668</v>
      </c>
      <c r="N141" s="69">
        <f t="shared" si="54"/>
        <v>0</v>
      </c>
      <c r="O141" s="69">
        <f t="shared" si="55"/>
        <v>0</v>
      </c>
      <c r="P141" s="69">
        <v>0</v>
      </c>
      <c r="Q141" s="69"/>
      <c r="R141" s="69"/>
      <c r="S141" s="69"/>
      <c r="T141" s="69">
        <f t="shared" si="40"/>
        <v>0</v>
      </c>
      <c r="U141" s="69">
        <f>P141/Y141</f>
        <v>0</v>
      </c>
      <c r="V141" s="69" t="str">
        <f>IF(U141=INT(U141),"Carton","Loose Pack")</f>
        <v>Carton</v>
      </c>
      <c r="W141" s="69">
        <v>0</v>
      </c>
      <c r="X141" s="7">
        <f t="shared" si="46"/>
        <v>-1</v>
      </c>
      <c r="Y141" s="69">
        <v>50</v>
      </c>
      <c r="Z141" s="8"/>
      <c r="AA141" s="8"/>
      <c r="AB141" s="9">
        <v>680</v>
      </c>
      <c r="AC141" s="9"/>
      <c r="AD141" s="9"/>
      <c r="AE141" s="9">
        <v>0</v>
      </c>
      <c r="AF141" s="9">
        <v>578</v>
      </c>
      <c r="AG141" s="57">
        <f t="shared" si="47"/>
        <v>-50</v>
      </c>
      <c r="AH141" s="57">
        <f t="shared" si="48"/>
        <v>-0.62333333333333341</v>
      </c>
      <c r="AI141" s="63">
        <f t="shared" si="49"/>
        <v>96</v>
      </c>
      <c r="AJ141" s="8"/>
      <c r="AK141" s="64">
        <f t="shared" si="50"/>
        <v>0</v>
      </c>
      <c r="AL141" s="179">
        <f t="shared" si="38"/>
        <v>0</v>
      </c>
      <c r="AM141" s="180">
        <f t="shared" si="51"/>
        <v>0</v>
      </c>
      <c r="AN141" s="180" t="e">
        <f t="shared" si="52"/>
        <v>#DIV/0!</v>
      </c>
      <c r="AO141" s="181" t="e">
        <f>IF(AN141&lt;5,"Super Urgent",IF(AND(AN141&gt;=5,AN141&lt;10),"Overnight Dispatch",IF(AND(AN141&gt;=10,AN141&lt;20),"Overland Dispatch",IF(AND(AN141&gt;=20,AN141&lt;45),"Normal Dispatch",IF(AND(AN141&gt;=45,AN141&lt;999),"High Inventory")))))</f>
        <v>#DIV/0!</v>
      </c>
      <c r="AP141" s="56"/>
      <c r="AQ141" s="56"/>
      <c r="AR141" s="56"/>
      <c r="AS141" s="56"/>
      <c r="AT141" s="56"/>
      <c r="AU141" s="56"/>
      <c r="AV141" s="56"/>
      <c r="AW141" s="56"/>
      <c r="AX141" s="56"/>
    </row>
    <row r="142" spans="1:50" ht="35.25" customHeight="1" thickBot="1" x14ac:dyDescent="0.3">
      <c r="A142" s="177"/>
      <c r="B142" s="70">
        <f t="shared" si="57"/>
        <v>134</v>
      </c>
      <c r="C142" s="71" t="s">
        <v>369</v>
      </c>
      <c r="D142" s="71" t="s">
        <v>370</v>
      </c>
      <c r="E142" s="75">
        <v>3678315</v>
      </c>
      <c r="F142" s="73">
        <v>0</v>
      </c>
      <c r="G142" s="73">
        <v>0</v>
      </c>
      <c r="H142" s="73">
        <v>-2</v>
      </c>
      <c r="I142" s="69">
        <f t="shared" si="53"/>
        <v>-0.66666666666666663</v>
      </c>
      <c r="J142" s="69">
        <v>0</v>
      </c>
      <c r="K142" s="69">
        <v>42</v>
      </c>
      <c r="L142" s="69">
        <f>J142+K142</f>
        <v>42</v>
      </c>
      <c r="M142" s="69">
        <f>(I142*2.5)-L142</f>
        <v>-43.666666666666664</v>
      </c>
      <c r="N142" s="30">
        <f t="shared" si="54"/>
        <v>0</v>
      </c>
      <c r="O142" s="30">
        <f t="shared" si="55"/>
        <v>0</v>
      </c>
      <c r="P142" s="30">
        <v>0</v>
      </c>
      <c r="Q142" s="30"/>
      <c r="R142" s="30"/>
      <c r="S142" s="30"/>
      <c r="T142" s="30">
        <f t="shared" si="40"/>
        <v>0</v>
      </c>
      <c r="U142" s="30">
        <f t="shared" si="41"/>
        <v>0</v>
      </c>
      <c r="V142" s="30" t="str">
        <f t="shared" si="42"/>
        <v>Carton</v>
      </c>
      <c r="W142" s="69">
        <v>0</v>
      </c>
      <c r="X142" s="7" t="e">
        <f t="shared" si="46"/>
        <v>#DIV/0!</v>
      </c>
      <c r="Y142" s="69">
        <v>100</v>
      </c>
      <c r="Z142" s="8"/>
      <c r="AA142" s="8"/>
      <c r="AB142" s="9">
        <v>58.96</v>
      </c>
      <c r="AC142" s="9"/>
      <c r="AD142" s="9"/>
      <c r="AE142" s="9">
        <v>0</v>
      </c>
      <c r="AF142" s="9">
        <v>50.11</v>
      </c>
      <c r="AG142" s="57">
        <f t="shared" si="47"/>
        <v>0</v>
      </c>
      <c r="AH142" s="57">
        <f t="shared" si="48"/>
        <v>-0.43666666666666665</v>
      </c>
      <c r="AI142" s="63">
        <f t="shared" si="49"/>
        <v>-63</v>
      </c>
      <c r="AJ142" s="8"/>
      <c r="AK142" s="64">
        <f t="shared" si="50"/>
        <v>0</v>
      </c>
      <c r="AL142" s="179">
        <f t="shared" si="38"/>
        <v>-4.7619047619047616E-2</v>
      </c>
      <c r="AM142" s="180">
        <f t="shared" si="51"/>
        <v>-6.6666666666666666E-2</v>
      </c>
      <c r="AN142" s="180">
        <f t="shared" si="52"/>
        <v>-630</v>
      </c>
      <c r="AO142" s="181" t="str">
        <f>IF(AN142&lt;5,"Super Urgent",IF(AND(AN142&gt;=5,AN142&lt;10),"Overnight Dispatch",IF(AND(AN142&gt;=10,AN142&lt;20),"Overland Dispatch",IF(AND(AN142&gt;=20,AN142&lt;45),"Normal Dispatch",IF(AND(AN142&gt;=45,AN142&lt;999),"High Inventory")))))</f>
        <v>Super Urgent</v>
      </c>
      <c r="AP142" s="56"/>
      <c r="AQ142" s="56"/>
      <c r="AR142" s="56"/>
      <c r="AS142" s="56"/>
      <c r="AT142" s="56"/>
      <c r="AU142" s="56"/>
      <c r="AV142" s="56"/>
      <c r="AW142" s="56"/>
      <c r="AX142" s="56"/>
    </row>
    <row r="143" spans="1:50" ht="35.25" customHeight="1" thickBot="1" x14ac:dyDescent="0.3">
      <c r="A143" s="187" t="s">
        <v>495</v>
      </c>
      <c r="B143" s="82">
        <f t="shared" si="57"/>
        <v>135</v>
      </c>
      <c r="C143" s="83" t="s">
        <v>371</v>
      </c>
      <c r="D143" s="83" t="s">
        <v>372</v>
      </c>
      <c r="E143" s="84" t="s">
        <v>373</v>
      </c>
      <c r="F143" s="85">
        <v>745</v>
      </c>
      <c r="G143" s="85">
        <v>881</v>
      </c>
      <c r="H143" s="85">
        <v>675</v>
      </c>
      <c r="I143" s="86">
        <f t="shared" si="53"/>
        <v>767</v>
      </c>
      <c r="J143" s="86">
        <v>0</v>
      </c>
      <c r="K143" s="86">
        <v>512</v>
      </c>
      <c r="L143" s="86">
        <f t="shared" si="58"/>
        <v>512</v>
      </c>
      <c r="M143" s="86">
        <f t="shared" si="39"/>
        <v>1405.5</v>
      </c>
      <c r="N143" s="6">
        <f t="shared" si="54"/>
        <v>1400</v>
      </c>
      <c r="O143" s="6">
        <f t="shared" si="55"/>
        <v>700</v>
      </c>
      <c r="P143" s="6">
        <v>0</v>
      </c>
      <c r="Q143" s="6"/>
      <c r="R143" s="6"/>
      <c r="S143" s="6"/>
      <c r="T143" s="6">
        <f t="shared" si="40"/>
        <v>1400</v>
      </c>
      <c r="U143" s="6">
        <f t="shared" ref="U143:U153" si="60">Q143/Y143</f>
        <v>0</v>
      </c>
      <c r="V143" s="6" t="str">
        <f t="shared" si="42"/>
        <v>Carton</v>
      </c>
      <c r="W143" s="86">
        <f t="shared" si="56"/>
        <v>1400</v>
      </c>
      <c r="X143" s="7">
        <f t="shared" si="46"/>
        <v>-0.23382519863791146</v>
      </c>
      <c r="Y143" s="69">
        <v>50</v>
      </c>
      <c r="Z143" s="8"/>
      <c r="AA143" s="8"/>
      <c r="AB143" s="9">
        <v>165.75</v>
      </c>
      <c r="AC143" s="9"/>
      <c r="AD143" s="9"/>
      <c r="AE143" s="9">
        <v>0</v>
      </c>
      <c r="AF143" s="9">
        <v>140.88999999999999</v>
      </c>
      <c r="AG143" s="57">
        <f t="shared" si="47"/>
        <v>1400</v>
      </c>
      <c r="AH143" s="57">
        <f t="shared" si="48"/>
        <v>28.11</v>
      </c>
      <c r="AI143" s="63">
        <f t="shared" si="49"/>
        <v>0.66753585397653192</v>
      </c>
      <c r="AJ143" s="8"/>
      <c r="AK143" s="64">
        <f t="shared" si="50"/>
        <v>50</v>
      </c>
      <c r="AL143" s="179">
        <f t="shared" si="38"/>
        <v>1.318359375</v>
      </c>
      <c r="AM143" s="180">
        <f t="shared" si="51"/>
        <v>22.5</v>
      </c>
      <c r="AN143" s="180">
        <f t="shared" si="52"/>
        <v>22.755555555555556</v>
      </c>
      <c r="AO143" s="181" t="str">
        <f t="shared" si="59"/>
        <v>Normal Dispatch</v>
      </c>
      <c r="AP143" s="56"/>
      <c r="AQ143" s="56"/>
      <c r="AR143" s="56"/>
      <c r="AS143" s="56"/>
      <c r="AT143" s="56"/>
      <c r="AU143" s="56"/>
      <c r="AV143" s="56"/>
      <c r="AW143" s="56"/>
      <c r="AX143" s="56"/>
    </row>
    <row r="144" spans="1:50" ht="35.25" customHeight="1" thickBot="1" x14ac:dyDescent="0.3">
      <c r="A144" s="187" t="s">
        <v>484</v>
      </c>
      <c r="B144" s="82">
        <f t="shared" si="57"/>
        <v>136</v>
      </c>
      <c r="C144" s="89" t="s">
        <v>374</v>
      </c>
      <c r="D144" s="89" t="s">
        <v>375</v>
      </c>
      <c r="E144" s="90" t="s">
        <v>376</v>
      </c>
      <c r="F144" s="85">
        <v>50</v>
      </c>
      <c r="G144" s="85">
        <v>66</v>
      </c>
      <c r="H144" s="85">
        <v>82</v>
      </c>
      <c r="I144" s="86">
        <f t="shared" si="53"/>
        <v>66</v>
      </c>
      <c r="J144" s="86">
        <v>0</v>
      </c>
      <c r="K144" s="86">
        <v>113</v>
      </c>
      <c r="L144" s="86">
        <f t="shared" si="58"/>
        <v>113</v>
      </c>
      <c r="M144" s="86">
        <f t="shared" si="39"/>
        <v>52</v>
      </c>
      <c r="N144" s="31">
        <f t="shared" si="54"/>
        <v>60</v>
      </c>
      <c r="O144" s="31">
        <f t="shared" si="55"/>
        <v>30</v>
      </c>
      <c r="P144" s="31">
        <v>0</v>
      </c>
      <c r="Q144" s="31">
        <v>60</v>
      </c>
      <c r="R144" s="31"/>
      <c r="S144" s="31"/>
      <c r="T144" s="31">
        <f t="shared" si="40"/>
        <v>0</v>
      </c>
      <c r="U144" s="31">
        <f t="shared" si="60"/>
        <v>2</v>
      </c>
      <c r="V144" s="31" t="str">
        <f>IF(U144=INT(U144),"Carton","Loose Pack")</f>
        <v>Carton</v>
      </c>
      <c r="W144" s="86">
        <f t="shared" si="56"/>
        <v>60</v>
      </c>
      <c r="X144" s="7">
        <f t="shared" si="46"/>
        <v>0.24242424242424243</v>
      </c>
      <c r="Y144" s="69">
        <v>30</v>
      </c>
      <c r="Z144" s="8"/>
      <c r="AA144" s="8"/>
      <c r="AB144" s="9">
        <v>406.84</v>
      </c>
      <c r="AC144" s="9">
        <v>406.84</v>
      </c>
      <c r="AD144" s="9">
        <v>335.64</v>
      </c>
      <c r="AE144" s="9">
        <f>AD144*$Y$4%</f>
        <v>57.058800000000005</v>
      </c>
      <c r="AF144" s="9">
        <f>SUM(AD144:AE144)</f>
        <v>392.69880000000001</v>
      </c>
      <c r="AG144" s="57">
        <f t="shared" si="47"/>
        <v>60</v>
      </c>
      <c r="AH144" s="57">
        <f t="shared" si="48"/>
        <v>1.7333333333333334</v>
      </c>
      <c r="AI144" s="63">
        <f t="shared" si="49"/>
        <v>1.7121212121212122</v>
      </c>
      <c r="AJ144" s="8"/>
      <c r="AK144" s="64">
        <f t="shared" si="50"/>
        <v>30</v>
      </c>
      <c r="AL144" s="179">
        <f t="shared" si="38"/>
        <v>0.72566371681415931</v>
      </c>
      <c r="AM144" s="180">
        <f t="shared" si="51"/>
        <v>2.7333333333333334</v>
      </c>
      <c r="AN144" s="180">
        <f t="shared" si="52"/>
        <v>41.341463414634148</v>
      </c>
      <c r="AO144" s="181" t="str">
        <f t="shared" si="59"/>
        <v>Normal Dispatch</v>
      </c>
      <c r="AP144" s="56"/>
      <c r="AQ144" s="56"/>
      <c r="AR144" s="56"/>
      <c r="AS144" s="56"/>
      <c r="AT144" s="56"/>
      <c r="AU144" s="56"/>
      <c r="AV144" s="56"/>
      <c r="AW144" s="56"/>
      <c r="AX144" s="56"/>
    </row>
    <row r="145" spans="1:50" ht="35.25" customHeight="1" thickBot="1" x14ac:dyDescent="0.3">
      <c r="A145" s="175" t="s">
        <v>492</v>
      </c>
      <c r="B145" s="2">
        <f t="shared" si="57"/>
        <v>137</v>
      </c>
      <c r="C145" s="21" t="s">
        <v>377</v>
      </c>
      <c r="D145" s="21" t="s">
        <v>378</v>
      </c>
      <c r="E145" s="22" t="s">
        <v>379</v>
      </c>
      <c r="F145" s="5">
        <v>552</v>
      </c>
      <c r="G145" s="5">
        <v>521</v>
      </c>
      <c r="H145" s="5">
        <v>416</v>
      </c>
      <c r="I145" s="6">
        <f t="shared" si="53"/>
        <v>496.33333333333331</v>
      </c>
      <c r="J145" s="6">
        <v>0</v>
      </c>
      <c r="K145" s="6">
        <v>853</v>
      </c>
      <c r="L145" s="86">
        <f t="shared" si="58"/>
        <v>853</v>
      </c>
      <c r="M145" s="6">
        <f t="shared" si="39"/>
        <v>387.83333333333326</v>
      </c>
      <c r="N145" s="6">
        <f t="shared" si="54"/>
        <v>400</v>
      </c>
      <c r="O145" s="6">
        <f t="shared" si="55"/>
        <v>200</v>
      </c>
      <c r="P145" s="6">
        <v>0</v>
      </c>
      <c r="Q145" s="6">
        <v>200</v>
      </c>
      <c r="R145" s="6"/>
      <c r="S145" s="6"/>
      <c r="T145" s="6">
        <f t="shared" si="40"/>
        <v>200</v>
      </c>
      <c r="U145" s="6">
        <f t="shared" si="60"/>
        <v>4</v>
      </c>
      <c r="V145" s="6" t="str">
        <f t="shared" si="42"/>
        <v>Carton</v>
      </c>
      <c r="W145" s="6">
        <f t="shared" si="56"/>
        <v>400</v>
      </c>
      <c r="X145" s="7">
        <f t="shared" si="46"/>
        <v>-0.20153550863723607</v>
      </c>
      <c r="Y145" s="69">
        <v>50</v>
      </c>
      <c r="Z145" s="8"/>
      <c r="AA145" s="8"/>
      <c r="AB145" s="9">
        <v>203.422</v>
      </c>
      <c r="AC145" s="9">
        <v>203.422</v>
      </c>
      <c r="AD145" s="9">
        <v>167.82</v>
      </c>
      <c r="AE145" s="9">
        <f>AD145*$Y$4%</f>
        <v>28.529400000000003</v>
      </c>
      <c r="AF145" s="9">
        <f>SUM(AD145:AE145)</f>
        <v>196.3494</v>
      </c>
      <c r="AG145" s="57">
        <f t="shared" si="47"/>
        <v>400</v>
      </c>
      <c r="AH145" s="57">
        <f t="shared" si="48"/>
        <v>7.756666666666665</v>
      </c>
      <c r="AI145" s="63">
        <f t="shared" si="49"/>
        <v>1.7186030893216924</v>
      </c>
      <c r="AJ145" s="8"/>
      <c r="AK145" s="64">
        <f t="shared" si="50"/>
        <v>50</v>
      </c>
      <c r="AL145" s="179">
        <f t="shared" si="38"/>
        <v>0.48769050410316528</v>
      </c>
      <c r="AM145" s="180">
        <f t="shared" si="51"/>
        <v>13.866666666666667</v>
      </c>
      <c r="AN145" s="180">
        <f t="shared" si="52"/>
        <v>61.514423076923073</v>
      </c>
      <c r="AO145" s="181" t="str">
        <f t="shared" si="59"/>
        <v>High Inventory</v>
      </c>
      <c r="AP145" s="188"/>
      <c r="AQ145" s="56"/>
      <c r="AR145" s="56"/>
      <c r="AS145" s="56"/>
      <c r="AT145" s="56"/>
      <c r="AU145" s="56"/>
      <c r="AV145" s="56"/>
      <c r="AW145" s="56"/>
      <c r="AX145" s="56"/>
    </row>
    <row r="146" spans="1:50" ht="35.25" customHeight="1" x14ac:dyDescent="0.25">
      <c r="A146" s="176"/>
      <c r="B146" s="70">
        <f t="shared" si="57"/>
        <v>138</v>
      </c>
      <c r="C146" s="74" t="s">
        <v>380</v>
      </c>
      <c r="D146" s="74" t="s">
        <v>381</v>
      </c>
      <c r="E146" s="75" t="s">
        <v>382</v>
      </c>
      <c r="F146" s="73">
        <v>169</v>
      </c>
      <c r="G146" s="73">
        <v>169</v>
      </c>
      <c r="H146" s="73">
        <v>124</v>
      </c>
      <c r="I146" s="69">
        <f t="shared" si="53"/>
        <v>154</v>
      </c>
      <c r="J146" s="69">
        <v>0</v>
      </c>
      <c r="K146" s="69">
        <v>304</v>
      </c>
      <c r="L146" s="69">
        <f t="shared" si="58"/>
        <v>304</v>
      </c>
      <c r="M146" s="69">
        <f t="shared" si="39"/>
        <v>81</v>
      </c>
      <c r="N146" s="69">
        <f t="shared" si="54"/>
        <v>100</v>
      </c>
      <c r="O146" s="69">
        <f t="shared" si="55"/>
        <v>50</v>
      </c>
      <c r="P146" s="69">
        <v>0</v>
      </c>
      <c r="Q146" s="69">
        <v>100</v>
      </c>
      <c r="R146" s="69"/>
      <c r="S146" s="69"/>
      <c r="T146" s="69">
        <f t="shared" si="40"/>
        <v>0</v>
      </c>
      <c r="U146" s="69">
        <f t="shared" si="60"/>
        <v>2</v>
      </c>
      <c r="V146" s="69" t="str">
        <f>IF(U146=INT(U146),"Carton","Loose Pack")</f>
        <v>Carton</v>
      </c>
      <c r="W146" s="69">
        <f t="shared" si="56"/>
        <v>100</v>
      </c>
      <c r="X146" s="7">
        <f t="shared" si="46"/>
        <v>-0.26627218934911245</v>
      </c>
      <c r="Y146" s="69">
        <v>50</v>
      </c>
      <c r="Z146" s="8"/>
      <c r="AA146" s="8"/>
      <c r="AB146" s="9">
        <v>326.92</v>
      </c>
      <c r="AC146" s="9">
        <v>326.92</v>
      </c>
      <c r="AD146" s="9">
        <v>269.70999999999998</v>
      </c>
      <c r="AE146" s="9">
        <f>AD146*$Y$4%</f>
        <v>45.850700000000003</v>
      </c>
      <c r="AF146" s="9">
        <f>SUM(AD146:AE146)</f>
        <v>315.5607</v>
      </c>
      <c r="AG146" s="57">
        <f t="shared" si="47"/>
        <v>100</v>
      </c>
      <c r="AH146" s="57">
        <f t="shared" si="48"/>
        <v>1.62</v>
      </c>
      <c r="AI146" s="63">
        <f t="shared" si="49"/>
        <v>1.974025974025974</v>
      </c>
      <c r="AJ146" s="8"/>
      <c r="AK146" s="64">
        <f t="shared" si="50"/>
        <v>50</v>
      </c>
      <c r="AL146" s="179">
        <f t="shared" si="38"/>
        <v>0.40789473684210525</v>
      </c>
      <c r="AM146" s="180">
        <f t="shared" si="51"/>
        <v>4.1333333333333337</v>
      </c>
      <c r="AN146" s="180">
        <f t="shared" si="52"/>
        <v>73.548387096774192</v>
      </c>
      <c r="AO146" s="181" t="str">
        <f t="shared" si="59"/>
        <v>High Inventory</v>
      </c>
      <c r="AP146" s="188"/>
      <c r="AQ146" s="56"/>
      <c r="AR146" s="56"/>
      <c r="AS146" s="56"/>
      <c r="AT146" s="56"/>
      <c r="AU146" s="56"/>
      <c r="AV146" s="56"/>
      <c r="AW146" s="56"/>
      <c r="AX146" s="56"/>
    </row>
    <row r="147" spans="1:50" ht="35.25" customHeight="1" x14ac:dyDescent="0.25">
      <c r="A147" s="176"/>
      <c r="B147" s="70">
        <f t="shared" si="57"/>
        <v>139</v>
      </c>
      <c r="C147" s="74" t="s">
        <v>383</v>
      </c>
      <c r="D147" s="74" t="s">
        <v>384</v>
      </c>
      <c r="E147" s="75" t="s">
        <v>385</v>
      </c>
      <c r="F147" s="73">
        <v>5</v>
      </c>
      <c r="G147" s="73">
        <v>27</v>
      </c>
      <c r="H147" s="73">
        <v>25</v>
      </c>
      <c r="I147" s="69">
        <f t="shared" si="53"/>
        <v>19</v>
      </c>
      <c r="J147" s="69">
        <v>0</v>
      </c>
      <c r="K147" s="69">
        <v>42</v>
      </c>
      <c r="L147" s="69">
        <f>J147+K147</f>
        <v>42</v>
      </c>
      <c r="M147" s="69">
        <f>(I147*2.5)-L147</f>
        <v>5.5</v>
      </c>
      <c r="N147" s="69">
        <f t="shared" si="54"/>
        <v>0</v>
      </c>
      <c r="O147" s="69">
        <f t="shared" si="55"/>
        <v>0</v>
      </c>
      <c r="P147" s="69">
        <v>0</v>
      </c>
      <c r="Q147" s="69"/>
      <c r="R147" s="69"/>
      <c r="S147" s="69"/>
      <c r="T147" s="69">
        <f t="shared" si="40"/>
        <v>0</v>
      </c>
      <c r="U147" s="69">
        <f t="shared" si="60"/>
        <v>0</v>
      </c>
      <c r="V147" s="69" t="str">
        <f>IF(U147=INT(U147),"Carton","Loose Pack")</f>
        <v>Carton</v>
      </c>
      <c r="W147" s="69">
        <f t="shared" si="56"/>
        <v>0</v>
      </c>
      <c r="X147" s="7">
        <f t="shared" si="46"/>
        <v>-7.407407407407407E-2</v>
      </c>
      <c r="Y147" s="69">
        <v>30</v>
      </c>
      <c r="Z147" s="8"/>
      <c r="AA147" s="8"/>
      <c r="AB147" s="9">
        <v>726.56</v>
      </c>
      <c r="AC147" s="9">
        <v>726.56</v>
      </c>
      <c r="AD147" s="9">
        <v>599.36</v>
      </c>
      <c r="AE147" s="9">
        <f>AD147*$Y$4%</f>
        <v>101.89120000000001</v>
      </c>
      <c r="AF147" s="9">
        <f>SUM(AD147:AE147)</f>
        <v>701.25120000000004</v>
      </c>
      <c r="AG147" s="57">
        <f t="shared" si="47"/>
        <v>0</v>
      </c>
      <c r="AH147" s="57">
        <f t="shared" si="48"/>
        <v>0.18333333333333332</v>
      </c>
      <c r="AI147" s="63">
        <f t="shared" si="49"/>
        <v>2.2105263157894739</v>
      </c>
      <c r="AJ147" s="8"/>
      <c r="AK147" s="64">
        <f t="shared" si="50"/>
        <v>0</v>
      </c>
      <c r="AL147" s="179">
        <f t="shared" ref="AL147:AL170" si="61">H147/L147</f>
        <v>0.59523809523809523</v>
      </c>
      <c r="AM147" s="180">
        <f t="shared" si="51"/>
        <v>0.83333333333333337</v>
      </c>
      <c r="AN147" s="180">
        <f t="shared" si="52"/>
        <v>50.4</v>
      </c>
      <c r="AO147" s="181" t="str">
        <f t="shared" si="59"/>
        <v>High Inventory</v>
      </c>
      <c r="AP147" s="188"/>
      <c r="AQ147" s="56"/>
      <c r="AR147" s="56"/>
      <c r="AS147" s="56"/>
      <c r="AT147" s="56"/>
      <c r="AU147" s="56"/>
      <c r="AV147" s="56"/>
      <c r="AW147" s="56"/>
      <c r="AX147" s="56"/>
    </row>
    <row r="148" spans="1:50" ht="35.25" customHeight="1" thickBot="1" x14ac:dyDescent="0.3">
      <c r="A148" s="177"/>
      <c r="B148" s="32">
        <f t="shared" si="57"/>
        <v>140</v>
      </c>
      <c r="C148" s="33" t="s">
        <v>386</v>
      </c>
      <c r="D148" s="33" t="s">
        <v>387</v>
      </c>
      <c r="E148" s="34" t="s">
        <v>388</v>
      </c>
      <c r="F148" s="35">
        <v>33</v>
      </c>
      <c r="G148" s="35">
        <v>45</v>
      </c>
      <c r="H148" s="35">
        <v>36</v>
      </c>
      <c r="I148" s="30">
        <f t="shared" si="53"/>
        <v>38</v>
      </c>
      <c r="J148" s="30">
        <v>0</v>
      </c>
      <c r="K148" s="30">
        <v>94</v>
      </c>
      <c r="L148" s="30">
        <f t="shared" si="58"/>
        <v>94</v>
      </c>
      <c r="M148" s="30">
        <f t="shared" si="39"/>
        <v>1</v>
      </c>
      <c r="N148" s="30">
        <f t="shared" si="54"/>
        <v>0</v>
      </c>
      <c r="O148" s="30">
        <f t="shared" si="55"/>
        <v>0</v>
      </c>
      <c r="P148" s="30">
        <v>0</v>
      </c>
      <c r="Q148" s="30"/>
      <c r="R148" s="30"/>
      <c r="S148" s="30"/>
      <c r="T148" s="30">
        <f t="shared" si="40"/>
        <v>0</v>
      </c>
      <c r="U148" s="30">
        <f t="shared" si="60"/>
        <v>0</v>
      </c>
      <c r="V148" s="30" t="str">
        <f t="shared" ref="V148:V153" si="62">IF(U148=INT(U148),"Carton","Loose Pack")</f>
        <v>Carton</v>
      </c>
      <c r="W148" s="30">
        <f t="shared" si="56"/>
        <v>0</v>
      </c>
      <c r="X148" s="7">
        <f t="shared" si="46"/>
        <v>-0.2</v>
      </c>
      <c r="Y148" s="69">
        <v>50</v>
      </c>
      <c r="Z148" s="8"/>
      <c r="AA148" s="8"/>
      <c r="AB148" s="9">
        <v>239.74</v>
      </c>
      <c r="AC148" s="9">
        <v>239.74</v>
      </c>
      <c r="AD148" s="9">
        <v>203.78</v>
      </c>
      <c r="AE148" s="9">
        <f t="shared" ref="AE148:AE170" si="63">AD148*$Y$4%</f>
        <v>34.642600000000002</v>
      </c>
      <c r="AF148" s="9">
        <f t="shared" ref="AF148:AF170" si="64">SUM(AD148:AE148)</f>
        <v>238.42259999999999</v>
      </c>
      <c r="AG148" s="57">
        <f t="shared" si="47"/>
        <v>0</v>
      </c>
      <c r="AH148" s="57">
        <f t="shared" si="48"/>
        <v>0.02</v>
      </c>
      <c r="AI148" s="63">
        <f t="shared" si="49"/>
        <v>2.4736842105263159</v>
      </c>
      <c r="AJ148" s="8"/>
      <c r="AK148" s="64">
        <f t="shared" si="50"/>
        <v>0</v>
      </c>
      <c r="AL148" s="179">
        <f t="shared" si="61"/>
        <v>0.38297872340425532</v>
      </c>
      <c r="AM148" s="180">
        <f t="shared" si="51"/>
        <v>1.2</v>
      </c>
      <c r="AN148" s="180">
        <f t="shared" si="52"/>
        <v>78.333333333333343</v>
      </c>
      <c r="AO148" s="181" t="str">
        <f t="shared" si="59"/>
        <v>High Inventory</v>
      </c>
      <c r="AP148" s="188"/>
      <c r="AQ148" s="56"/>
      <c r="AR148" s="56"/>
      <c r="AS148" s="56"/>
      <c r="AT148" s="56"/>
      <c r="AU148" s="56"/>
      <c r="AV148" s="56"/>
      <c r="AW148" s="56"/>
      <c r="AX148" s="56"/>
    </row>
    <row r="149" spans="1:50" ht="35.25" customHeight="1" x14ac:dyDescent="0.25">
      <c r="A149" s="168" t="s">
        <v>493</v>
      </c>
      <c r="B149" s="2">
        <f t="shared" si="57"/>
        <v>141</v>
      </c>
      <c r="C149" s="3" t="s">
        <v>389</v>
      </c>
      <c r="D149" s="3" t="s">
        <v>390</v>
      </c>
      <c r="E149" s="4" t="s">
        <v>391</v>
      </c>
      <c r="F149" s="5">
        <v>181</v>
      </c>
      <c r="G149" s="5">
        <v>281</v>
      </c>
      <c r="H149" s="5">
        <v>268</v>
      </c>
      <c r="I149" s="6">
        <f t="shared" si="53"/>
        <v>243.33333333333334</v>
      </c>
      <c r="J149" s="6">
        <v>0</v>
      </c>
      <c r="K149" s="6">
        <v>360</v>
      </c>
      <c r="L149" s="6">
        <f t="shared" si="58"/>
        <v>360</v>
      </c>
      <c r="M149" s="6">
        <f t="shared" si="39"/>
        <v>248.33333333333337</v>
      </c>
      <c r="N149" s="28">
        <f t="shared" si="54"/>
        <v>250</v>
      </c>
      <c r="O149" s="28">
        <f t="shared" si="55"/>
        <v>125</v>
      </c>
      <c r="P149" s="28">
        <v>0</v>
      </c>
      <c r="Q149" s="28">
        <v>250</v>
      </c>
      <c r="R149" s="28"/>
      <c r="S149" s="28"/>
      <c r="T149" s="28">
        <f t="shared" si="40"/>
        <v>0</v>
      </c>
      <c r="U149" s="28">
        <f t="shared" si="60"/>
        <v>5</v>
      </c>
      <c r="V149" s="28" t="str">
        <f t="shared" si="62"/>
        <v>Carton</v>
      </c>
      <c r="W149" s="6">
        <f t="shared" si="56"/>
        <v>250</v>
      </c>
      <c r="X149" s="7">
        <f t="shared" si="46"/>
        <v>-4.6263345195729534E-2</v>
      </c>
      <c r="Y149" s="69">
        <v>50</v>
      </c>
      <c r="Z149" s="8"/>
      <c r="AA149" s="8"/>
      <c r="AB149" s="8">
        <v>392.31</v>
      </c>
      <c r="AC149" s="9">
        <v>392.31</v>
      </c>
      <c r="AD149" s="9">
        <v>323.64999999999998</v>
      </c>
      <c r="AE149" s="9">
        <f>AD149*$Y$4%</f>
        <v>55.020499999999998</v>
      </c>
      <c r="AF149" s="9">
        <f>SUM(AD149:AE149)</f>
        <v>378.67049999999995</v>
      </c>
      <c r="AG149" s="57">
        <f t="shared" si="47"/>
        <v>250</v>
      </c>
      <c r="AH149" s="57">
        <f t="shared" si="48"/>
        <v>4.9666666666666677</v>
      </c>
      <c r="AI149" s="63">
        <f t="shared" si="49"/>
        <v>1.4794520547945205</v>
      </c>
      <c r="AJ149" s="8"/>
      <c r="AK149" s="64">
        <f t="shared" si="50"/>
        <v>50</v>
      </c>
      <c r="AL149" s="179">
        <f t="shared" si="61"/>
        <v>0.74444444444444446</v>
      </c>
      <c r="AM149" s="180">
        <f t="shared" si="51"/>
        <v>8.9333333333333336</v>
      </c>
      <c r="AN149" s="180">
        <f t="shared" si="52"/>
        <v>40.298507462686565</v>
      </c>
      <c r="AO149" s="181" t="str">
        <f t="shared" si="59"/>
        <v>Normal Dispatch</v>
      </c>
      <c r="AP149" s="188"/>
      <c r="AQ149" s="56"/>
      <c r="AR149" s="56"/>
      <c r="AS149" s="56"/>
      <c r="AT149" s="56"/>
      <c r="AU149" s="56"/>
      <c r="AV149" s="56"/>
      <c r="AW149" s="56"/>
      <c r="AX149" s="56"/>
    </row>
    <row r="150" spans="1:50" ht="35.25" customHeight="1" thickBot="1" x14ac:dyDescent="0.3">
      <c r="A150" s="184"/>
      <c r="B150" s="76">
        <f t="shared" si="57"/>
        <v>142</v>
      </c>
      <c r="C150" s="87" t="s">
        <v>392</v>
      </c>
      <c r="D150" s="87" t="s">
        <v>393</v>
      </c>
      <c r="E150" s="88" t="s">
        <v>394</v>
      </c>
      <c r="F150" s="79">
        <v>82</v>
      </c>
      <c r="G150" s="79">
        <v>98</v>
      </c>
      <c r="H150" s="79">
        <v>55</v>
      </c>
      <c r="I150" s="80">
        <f t="shared" si="53"/>
        <v>78.333333333333329</v>
      </c>
      <c r="J150" s="80">
        <v>0</v>
      </c>
      <c r="K150" s="80">
        <v>123</v>
      </c>
      <c r="L150" s="80">
        <f t="shared" si="58"/>
        <v>123</v>
      </c>
      <c r="M150" s="80">
        <f t="shared" si="39"/>
        <v>72.833333333333314</v>
      </c>
      <c r="N150" s="91">
        <f t="shared" si="54"/>
        <v>50</v>
      </c>
      <c r="O150" s="91">
        <f t="shared" si="55"/>
        <v>25</v>
      </c>
      <c r="P150" s="91">
        <v>0</v>
      </c>
      <c r="Q150" s="91">
        <v>50</v>
      </c>
      <c r="R150" s="91"/>
      <c r="S150" s="91"/>
      <c r="T150" s="91">
        <f t="shared" si="40"/>
        <v>0</v>
      </c>
      <c r="U150" s="91">
        <f t="shared" si="60"/>
        <v>1</v>
      </c>
      <c r="V150" s="91" t="str">
        <f t="shared" si="62"/>
        <v>Carton</v>
      </c>
      <c r="W150" s="80">
        <f t="shared" si="56"/>
        <v>50</v>
      </c>
      <c r="X150" s="7">
        <f t="shared" si="46"/>
        <v>-0.43877551020408162</v>
      </c>
      <c r="Y150" s="69">
        <v>50</v>
      </c>
      <c r="Z150" s="8"/>
      <c r="AA150" s="8"/>
      <c r="AB150" s="8">
        <v>203.422</v>
      </c>
      <c r="AC150" s="9">
        <v>203.422</v>
      </c>
      <c r="AD150" s="9">
        <v>172.91</v>
      </c>
      <c r="AE150" s="9">
        <f t="shared" si="63"/>
        <v>29.3947</v>
      </c>
      <c r="AF150" s="9">
        <f t="shared" si="64"/>
        <v>202.3047</v>
      </c>
      <c r="AG150" s="57">
        <f t="shared" si="47"/>
        <v>50</v>
      </c>
      <c r="AH150" s="57">
        <f t="shared" si="48"/>
        <v>1.4566666666666663</v>
      </c>
      <c r="AI150" s="63">
        <f t="shared" si="49"/>
        <v>1.570212765957447</v>
      </c>
      <c r="AJ150" s="8"/>
      <c r="AK150" s="64">
        <f t="shared" si="50"/>
        <v>50</v>
      </c>
      <c r="AL150" s="179">
        <f t="shared" si="61"/>
        <v>0.44715447154471544</v>
      </c>
      <c r="AM150" s="180">
        <f t="shared" si="51"/>
        <v>1.8333333333333333</v>
      </c>
      <c r="AN150" s="180">
        <f t="shared" si="52"/>
        <v>67.090909090909093</v>
      </c>
      <c r="AO150" s="181" t="str">
        <f t="shared" si="59"/>
        <v>High Inventory</v>
      </c>
      <c r="AP150" s="188"/>
      <c r="AQ150" s="56"/>
      <c r="AR150" s="56"/>
      <c r="AS150" s="56"/>
      <c r="AT150" s="56"/>
      <c r="AU150" s="56"/>
      <c r="AV150" s="56"/>
      <c r="AW150" s="56"/>
      <c r="AX150" s="56"/>
    </row>
    <row r="151" spans="1:50" ht="35.25" customHeight="1" thickBot="1" x14ac:dyDescent="0.3">
      <c r="A151" s="187" t="s">
        <v>491</v>
      </c>
      <c r="B151" s="82">
        <f t="shared" si="57"/>
        <v>143</v>
      </c>
      <c r="C151" s="89" t="s">
        <v>395</v>
      </c>
      <c r="D151" s="89" t="s">
        <v>396</v>
      </c>
      <c r="E151" s="90" t="s">
        <v>397</v>
      </c>
      <c r="F151" s="85">
        <v>207</v>
      </c>
      <c r="G151" s="85">
        <v>321</v>
      </c>
      <c r="H151" s="85">
        <v>258</v>
      </c>
      <c r="I151" s="86">
        <f t="shared" si="53"/>
        <v>262</v>
      </c>
      <c r="J151" s="86">
        <v>0</v>
      </c>
      <c r="K151" s="86">
        <v>320</v>
      </c>
      <c r="L151" s="86">
        <f t="shared" si="58"/>
        <v>320</v>
      </c>
      <c r="M151" s="86">
        <f t="shared" si="39"/>
        <v>335</v>
      </c>
      <c r="N151" s="86">
        <f t="shared" si="54"/>
        <v>350</v>
      </c>
      <c r="O151" s="86">
        <f t="shared" si="55"/>
        <v>175</v>
      </c>
      <c r="P151" s="86">
        <v>0</v>
      </c>
      <c r="Q151" s="86">
        <v>0</v>
      </c>
      <c r="R151" s="86"/>
      <c r="S151" s="86"/>
      <c r="T151" s="86">
        <f t="shared" si="40"/>
        <v>350</v>
      </c>
      <c r="U151" s="86">
        <f t="shared" si="60"/>
        <v>0</v>
      </c>
      <c r="V151" s="86" t="str">
        <f t="shared" si="62"/>
        <v>Carton</v>
      </c>
      <c r="W151" s="86">
        <f t="shared" si="56"/>
        <v>350</v>
      </c>
      <c r="X151" s="7">
        <f t="shared" si="46"/>
        <v>-0.19626168224299065</v>
      </c>
      <c r="Y151" s="69">
        <v>50</v>
      </c>
      <c r="Z151" s="8"/>
      <c r="AA151" s="8"/>
      <c r="AB151" s="9">
        <v>392.30900000000003</v>
      </c>
      <c r="AC151" s="9">
        <v>392.30900000000003</v>
      </c>
      <c r="AD151" s="9">
        <v>323.64999999999998</v>
      </c>
      <c r="AE151" s="9">
        <f>AD151*$Y$4%</f>
        <v>55.020499999999998</v>
      </c>
      <c r="AF151" s="9">
        <f>SUM(AD151:AE151)</f>
        <v>378.67049999999995</v>
      </c>
      <c r="AG151" s="57">
        <f t="shared" si="47"/>
        <v>350</v>
      </c>
      <c r="AH151" s="57">
        <f t="shared" si="48"/>
        <v>6.7</v>
      </c>
      <c r="AI151" s="63">
        <f t="shared" si="49"/>
        <v>1.2213740458015268</v>
      </c>
      <c r="AJ151" s="8"/>
      <c r="AK151" s="64">
        <f t="shared" si="50"/>
        <v>50</v>
      </c>
      <c r="AL151" s="179">
        <f t="shared" si="61"/>
        <v>0.80625000000000002</v>
      </c>
      <c r="AM151" s="180">
        <f t="shared" si="51"/>
        <v>8.6</v>
      </c>
      <c r="AN151" s="180">
        <f t="shared" si="52"/>
        <v>37.209302325581397</v>
      </c>
      <c r="AO151" s="181" t="str">
        <f t="shared" si="59"/>
        <v>Normal Dispatch</v>
      </c>
      <c r="AP151" s="56"/>
      <c r="AQ151" s="56"/>
      <c r="AR151" s="56"/>
      <c r="AS151" s="56"/>
      <c r="AT151" s="56"/>
      <c r="AU151" s="56"/>
      <c r="AV151" s="56"/>
      <c r="AW151" s="56"/>
      <c r="AX151" s="56"/>
    </row>
    <row r="152" spans="1:50" ht="35.25" customHeight="1" thickBot="1" x14ac:dyDescent="0.3">
      <c r="A152" s="187" t="s">
        <v>499</v>
      </c>
      <c r="B152" s="82">
        <f t="shared" si="57"/>
        <v>144</v>
      </c>
      <c r="C152" s="89" t="s">
        <v>398</v>
      </c>
      <c r="D152" s="89" t="s">
        <v>399</v>
      </c>
      <c r="E152" s="90" t="s">
        <v>400</v>
      </c>
      <c r="F152" s="85">
        <v>1</v>
      </c>
      <c r="G152" s="85">
        <v>2</v>
      </c>
      <c r="H152" s="85">
        <v>1</v>
      </c>
      <c r="I152" s="86">
        <f t="shared" si="53"/>
        <v>1.3333333333333333</v>
      </c>
      <c r="J152" s="86">
        <v>0</v>
      </c>
      <c r="K152" s="86">
        <v>40</v>
      </c>
      <c r="L152" s="86">
        <f t="shared" si="58"/>
        <v>40</v>
      </c>
      <c r="M152" s="86">
        <f t="shared" si="39"/>
        <v>-36.666666666666664</v>
      </c>
      <c r="N152" s="86">
        <f t="shared" si="54"/>
        <v>0</v>
      </c>
      <c r="O152" s="86">
        <f t="shared" si="55"/>
        <v>0</v>
      </c>
      <c r="P152" s="86">
        <v>0</v>
      </c>
      <c r="Q152" s="86"/>
      <c r="R152" s="86"/>
      <c r="S152" s="86"/>
      <c r="T152" s="86">
        <f t="shared" si="40"/>
        <v>0</v>
      </c>
      <c r="U152" s="86">
        <f t="shared" si="60"/>
        <v>0</v>
      </c>
      <c r="V152" s="86" t="str">
        <f t="shared" si="62"/>
        <v>Carton</v>
      </c>
      <c r="W152" s="86">
        <f t="shared" si="56"/>
        <v>0</v>
      </c>
      <c r="X152" s="7">
        <f t="shared" si="46"/>
        <v>-0.5</v>
      </c>
      <c r="Y152" s="69">
        <v>50</v>
      </c>
      <c r="Z152" s="8"/>
      <c r="AA152" s="8"/>
      <c r="AB152" s="9">
        <v>217.95</v>
      </c>
      <c r="AC152" s="9">
        <v>217.95</v>
      </c>
      <c r="AD152" s="9">
        <v>185.26</v>
      </c>
      <c r="AE152" s="9">
        <f>AD152*$Y$4%</f>
        <v>31.494199999999999</v>
      </c>
      <c r="AF152" s="9">
        <f>SUM(AD152:AE152)</f>
        <v>216.7542</v>
      </c>
      <c r="AG152" s="57">
        <f t="shared" si="47"/>
        <v>-50</v>
      </c>
      <c r="AH152" s="57">
        <f t="shared" si="48"/>
        <v>-0.73333333333333328</v>
      </c>
      <c r="AI152" s="63">
        <f t="shared" si="49"/>
        <v>30</v>
      </c>
      <c r="AJ152" s="8"/>
      <c r="AK152" s="64">
        <f t="shared" si="50"/>
        <v>0</v>
      </c>
      <c r="AL152" s="179">
        <f t="shared" si="61"/>
        <v>2.5000000000000001E-2</v>
      </c>
      <c r="AM152" s="180">
        <f t="shared" si="51"/>
        <v>3.3333333333333333E-2</v>
      </c>
      <c r="AN152" s="180">
        <f t="shared" si="52"/>
        <v>1200</v>
      </c>
      <c r="AO152" s="181" t="b">
        <f t="shared" si="59"/>
        <v>0</v>
      </c>
      <c r="AP152" s="56"/>
      <c r="AQ152" s="56"/>
      <c r="AR152" s="56"/>
      <c r="AS152" s="56"/>
      <c r="AT152" s="56"/>
      <c r="AU152" s="56"/>
      <c r="AV152" s="56"/>
      <c r="AW152" s="56"/>
      <c r="AX152" s="56"/>
    </row>
    <row r="153" spans="1:50" ht="35.25" customHeight="1" x14ac:dyDescent="0.25">
      <c r="A153" s="168" t="s">
        <v>490</v>
      </c>
      <c r="B153" s="2">
        <f t="shared" si="57"/>
        <v>145</v>
      </c>
      <c r="C153" s="3" t="s">
        <v>401</v>
      </c>
      <c r="D153" s="3" t="s">
        <v>402</v>
      </c>
      <c r="E153" s="4" t="s">
        <v>403</v>
      </c>
      <c r="F153" s="5">
        <v>125</v>
      </c>
      <c r="G153" s="5">
        <v>66</v>
      </c>
      <c r="H153" s="5">
        <v>165</v>
      </c>
      <c r="I153" s="6">
        <f t="shared" si="53"/>
        <v>118.66666666666667</v>
      </c>
      <c r="J153" s="6">
        <v>0</v>
      </c>
      <c r="K153" s="6">
        <v>336</v>
      </c>
      <c r="L153" s="6">
        <f t="shared" si="58"/>
        <v>336</v>
      </c>
      <c r="M153" s="6">
        <f t="shared" si="39"/>
        <v>-39.333333333333314</v>
      </c>
      <c r="N153" s="6">
        <f t="shared" si="54"/>
        <v>0</v>
      </c>
      <c r="O153" s="6">
        <f t="shared" si="55"/>
        <v>0</v>
      </c>
      <c r="P153" s="6">
        <v>0</v>
      </c>
      <c r="Q153" s="6"/>
      <c r="R153" s="6"/>
      <c r="S153" s="6"/>
      <c r="T153" s="6">
        <f t="shared" si="40"/>
        <v>0</v>
      </c>
      <c r="U153" s="6">
        <f t="shared" si="60"/>
        <v>0</v>
      </c>
      <c r="V153" s="6" t="str">
        <f t="shared" si="62"/>
        <v>Carton</v>
      </c>
      <c r="W153" s="6">
        <f t="shared" si="56"/>
        <v>0</v>
      </c>
      <c r="X153" s="7">
        <f t="shared" si="46"/>
        <v>1.5</v>
      </c>
      <c r="Y153" s="69">
        <v>50</v>
      </c>
      <c r="Z153" s="8"/>
      <c r="AA153" s="8"/>
      <c r="AB153" s="9">
        <v>108.97</v>
      </c>
      <c r="AC153" s="9">
        <v>108.97</v>
      </c>
      <c r="AD153" s="9">
        <v>89.9</v>
      </c>
      <c r="AE153" s="9">
        <f>AD153*$Y$4%</f>
        <v>15.283000000000001</v>
      </c>
      <c r="AF153" s="9">
        <f>SUM(AD153:AE153)</f>
        <v>105.18300000000001</v>
      </c>
      <c r="AG153" s="57">
        <f t="shared" si="47"/>
        <v>-50</v>
      </c>
      <c r="AH153" s="57">
        <f t="shared" si="48"/>
        <v>-0.78666666666666629</v>
      </c>
      <c r="AI153" s="63">
        <f t="shared" si="49"/>
        <v>2.8314606741573032</v>
      </c>
      <c r="AJ153" s="8"/>
      <c r="AK153" s="64">
        <f t="shared" si="50"/>
        <v>0</v>
      </c>
      <c r="AL153" s="179">
        <f t="shared" si="61"/>
        <v>0.49107142857142855</v>
      </c>
      <c r="AM153" s="180">
        <f t="shared" si="51"/>
        <v>5.5</v>
      </c>
      <c r="AN153" s="180">
        <f t="shared" si="52"/>
        <v>61.090909090909093</v>
      </c>
      <c r="AO153" s="181" t="str">
        <f t="shared" si="59"/>
        <v>High Inventory</v>
      </c>
      <c r="AP153" s="56"/>
      <c r="AQ153" s="56"/>
      <c r="AR153" s="56"/>
      <c r="AS153" s="56"/>
      <c r="AT153" s="56"/>
      <c r="AU153" s="56"/>
      <c r="AV153" s="56"/>
      <c r="AW153" s="56"/>
      <c r="AX153" s="56"/>
    </row>
    <row r="154" spans="1:50" ht="35.25" customHeight="1" x14ac:dyDescent="0.25">
      <c r="A154" s="183"/>
      <c r="B154" s="70">
        <f t="shared" si="57"/>
        <v>146</v>
      </c>
      <c r="C154" s="71" t="s">
        <v>404</v>
      </c>
      <c r="D154" s="71" t="s">
        <v>405</v>
      </c>
      <c r="E154" s="72" t="s">
        <v>406</v>
      </c>
      <c r="F154" s="73">
        <v>403</v>
      </c>
      <c r="G154" s="73">
        <v>573</v>
      </c>
      <c r="H154" s="73">
        <v>550</v>
      </c>
      <c r="I154" s="69">
        <f t="shared" si="53"/>
        <v>508.66666666666669</v>
      </c>
      <c r="J154" s="69">
        <v>0</v>
      </c>
      <c r="K154" s="69">
        <v>845</v>
      </c>
      <c r="L154" s="69">
        <f t="shared" si="58"/>
        <v>845</v>
      </c>
      <c r="M154" s="69">
        <f t="shared" si="39"/>
        <v>426.66666666666674</v>
      </c>
      <c r="N154" s="92">
        <f t="shared" si="54"/>
        <v>450</v>
      </c>
      <c r="O154" s="92">
        <f t="shared" si="55"/>
        <v>225</v>
      </c>
      <c r="P154" s="92">
        <v>0</v>
      </c>
      <c r="Q154" s="92">
        <v>450</v>
      </c>
      <c r="R154" s="92"/>
      <c r="S154" s="92"/>
      <c r="T154" s="92">
        <f t="shared" si="40"/>
        <v>0</v>
      </c>
      <c r="U154" s="92">
        <f>Q154/Y154</f>
        <v>9</v>
      </c>
      <c r="V154" s="92" t="str">
        <f t="shared" si="42"/>
        <v>Carton</v>
      </c>
      <c r="W154" s="69">
        <f t="shared" si="56"/>
        <v>450</v>
      </c>
      <c r="X154" s="7">
        <f t="shared" si="46"/>
        <v>-4.0139616055846421E-2</v>
      </c>
      <c r="Y154" s="69">
        <v>50</v>
      </c>
      <c r="Z154" s="8"/>
      <c r="AA154" s="8"/>
      <c r="AB154" s="9">
        <v>159.83000000000001</v>
      </c>
      <c r="AC154" s="9">
        <v>159.83000000000001</v>
      </c>
      <c r="AD154" s="9">
        <v>131.86000000000001</v>
      </c>
      <c r="AE154" s="9">
        <f>AD154*$Y$4%</f>
        <v>22.416200000000003</v>
      </c>
      <c r="AF154" s="9">
        <f>SUM(AD154:AE154)</f>
        <v>154.27620000000002</v>
      </c>
      <c r="AG154" s="57">
        <f t="shared" si="47"/>
        <v>450</v>
      </c>
      <c r="AH154" s="57">
        <f t="shared" si="48"/>
        <v>8.533333333333335</v>
      </c>
      <c r="AI154" s="63">
        <f t="shared" si="49"/>
        <v>1.6612057667103539</v>
      </c>
      <c r="AJ154" s="8"/>
      <c r="AK154" s="64">
        <f t="shared" si="50"/>
        <v>50</v>
      </c>
      <c r="AL154" s="179">
        <f t="shared" si="61"/>
        <v>0.65088757396449703</v>
      </c>
      <c r="AM154" s="180">
        <f t="shared" si="51"/>
        <v>18.333333333333332</v>
      </c>
      <c r="AN154" s="180">
        <f t="shared" si="52"/>
        <v>46.090909090909093</v>
      </c>
      <c r="AO154" s="181" t="str">
        <f t="shared" si="59"/>
        <v>High Inventory</v>
      </c>
      <c r="AP154" s="56"/>
      <c r="AQ154" s="56"/>
      <c r="AR154" s="56"/>
      <c r="AS154" s="56"/>
      <c r="AT154" s="56"/>
      <c r="AU154" s="56"/>
      <c r="AV154" s="56"/>
      <c r="AW154" s="56"/>
      <c r="AX154" s="56"/>
    </row>
    <row r="155" spans="1:50" ht="35.25" customHeight="1" thickBot="1" x14ac:dyDescent="0.3">
      <c r="A155" s="184"/>
      <c r="B155" s="76">
        <f t="shared" si="57"/>
        <v>147</v>
      </c>
      <c r="C155" s="87" t="s">
        <v>407</v>
      </c>
      <c r="D155" s="87" t="s">
        <v>408</v>
      </c>
      <c r="E155" s="88" t="s">
        <v>409</v>
      </c>
      <c r="F155" s="79">
        <v>417</v>
      </c>
      <c r="G155" s="79">
        <v>491</v>
      </c>
      <c r="H155" s="79">
        <v>313</v>
      </c>
      <c r="I155" s="80">
        <f t="shared" si="53"/>
        <v>407</v>
      </c>
      <c r="J155" s="80">
        <v>384</v>
      </c>
      <c r="K155" s="80">
        <v>292</v>
      </c>
      <c r="L155" s="80">
        <f t="shared" si="58"/>
        <v>676</v>
      </c>
      <c r="M155" s="80">
        <f t="shared" si="39"/>
        <v>341.5</v>
      </c>
      <c r="N155" s="80">
        <f t="shared" si="54"/>
        <v>336</v>
      </c>
      <c r="O155" s="80">
        <f t="shared" si="55"/>
        <v>168</v>
      </c>
      <c r="P155" s="80">
        <v>0</v>
      </c>
      <c r="Q155" s="80">
        <v>0</v>
      </c>
      <c r="R155" s="80"/>
      <c r="S155" s="80"/>
      <c r="T155" s="80">
        <f t="shared" si="40"/>
        <v>336</v>
      </c>
      <c r="U155" s="80">
        <f>Q155/Y155</f>
        <v>0</v>
      </c>
      <c r="V155" s="80" t="str">
        <f>IF(U155=INT(U155),"Carton","Loose Pack")</f>
        <v>Carton</v>
      </c>
      <c r="W155" s="80">
        <f t="shared" si="56"/>
        <v>336</v>
      </c>
      <c r="X155" s="7">
        <f t="shared" si="46"/>
        <v>-0.36252545824847249</v>
      </c>
      <c r="Y155" s="69">
        <v>48</v>
      </c>
      <c r="Z155" s="8"/>
      <c r="AA155" s="8"/>
      <c r="AB155" s="9">
        <v>145.30000000000001</v>
      </c>
      <c r="AC155" s="9">
        <v>145.30000000000001</v>
      </c>
      <c r="AD155" s="9">
        <v>123.51</v>
      </c>
      <c r="AE155" s="9">
        <f>AD155*$Y$4%</f>
        <v>20.996700000000004</v>
      </c>
      <c r="AF155" s="9">
        <f>SUM(AD155:AE155)</f>
        <v>144.50670000000002</v>
      </c>
      <c r="AG155" s="57">
        <f t="shared" si="47"/>
        <v>336</v>
      </c>
      <c r="AH155" s="57">
        <f t="shared" si="48"/>
        <v>7.114583333333333</v>
      </c>
      <c r="AI155" s="63">
        <f t="shared" si="49"/>
        <v>1.6609336609336609</v>
      </c>
      <c r="AJ155" s="8"/>
      <c r="AK155" s="64">
        <f t="shared" si="50"/>
        <v>48</v>
      </c>
      <c r="AL155" s="179">
        <f t="shared" si="61"/>
        <v>0.46301775147928992</v>
      </c>
      <c r="AM155" s="180">
        <f t="shared" si="51"/>
        <v>10.433333333333334</v>
      </c>
      <c r="AN155" s="180">
        <f t="shared" si="52"/>
        <v>64.7923322683706</v>
      </c>
      <c r="AO155" s="181" t="str">
        <f t="shared" si="59"/>
        <v>High Inventory</v>
      </c>
      <c r="AP155" s="56"/>
      <c r="AQ155" s="56"/>
      <c r="AR155" s="56"/>
      <c r="AS155" s="56"/>
      <c r="AT155" s="56"/>
      <c r="AU155" s="56"/>
      <c r="AV155" s="56"/>
      <c r="AW155" s="56"/>
      <c r="AX155" s="56"/>
    </row>
    <row r="156" spans="1:50" ht="35.25" customHeight="1" x14ac:dyDescent="0.25">
      <c r="A156" s="175" t="s">
        <v>500</v>
      </c>
      <c r="B156" s="2">
        <f t="shared" si="57"/>
        <v>148</v>
      </c>
      <c r="C156" s="3" t="s">
        <v>410</v>
      </c>
      <c r="D156" s="3" t="s">
        <v>411</v>
      </c>
      <c r="E156" s="4" t="s">
        <v>412</v>
      </c>
      <c r="F156" s="5">
        <v>0</v>
      </c>
      <c r="G156" s="5">
        <v>0</v>
      </c>
      <c r="H156" s="5">
        <v>0</v>
      </c>
      <c r="I156" s="6">
        <f t="shared" si="53"/>
        <v>0</v>
      </c>
      <c r="J156" s="6">
        <v>0</v>
      </c>
      <c r="K156" s="6">
        <v>0</v>
      </c>
      <c r="L156" s="6">
        <f t="shared" si="58"/>
        <v>0</v>
      </c>
      <c r="M156" s="6">
        <f t="shared" si="39"/>
        <v>0</v>
      </c>
      <c r="N156" s="28">
        <f t="shared" si="54"/>
        <v>0</v>
      </c>
      <c r="O156" s="28">
        <f t="shared" si="55"/>
        <v>0</v>
      </c>
      <c r="P156" s="28">
        <v>0</v>
      </c>
      <c r="Q156" s="28"/>
      <c r="R156" s="28"/>
      <c r="S156" s="28"/>
      <c r="T156" s="28">
        <f t="shared" si="40"/>
        <v>0</v>
      </c>
      <c r="U156" s="28"/>
      <c r="V156" s="28"/>
      <c r="W156" s="6">
        <f t="shared" si="56"/>
        <v>0</v>
      </c>
      <c r="X156" s="7" t="e">
        <f t="shared" si="46"/>
        <v>#DIV/0!</v>
      </c>
      <c r="Y156" s="69">
        <v>1</v>
      </c>
      <c r="Z156" s="8"/>
      <c r="AA156" s="8"/>
      <c r="AB156" s="9">
        <v>7264.9600000000009</v>
      </c>
      <c r="AC156" s="9">
        <v>7264.9600000000009</v>
      </c>
      <c r="AD156" s="9">
        <v>6320.52</v>
      </c>
      <c r="AE156" s="9">
        <f t="shared" si="63"/>
        <v>1074.4884000000002</v>
      </c>
      <c r="AF156" s="9">
        <f t="shared" si="64"/>
        <v>7395.0084000000006</v>
      </c>
      <c r="AG156" s="57">
        <f t="shared" si="47"/>
        <v>0</v>
      </c>
      <c r="AH156" s="57">
        <f t="shared" si="48"/>
        <v>0</v>
      </c>
      <c r="AI156" s="63" t="e">
        <f t="shared" si="49"/>
        <v>#DIV/0!</v>
      </c>
      <c r="AJ156" s="8"/>
      <c r="AK156" s="64">
        <f t="shared" si="50"/>
        <v>0</v>
      </c>
      <c r="AL156" s="182" t="e">
        <f t="shared" si="61"/>
        <v>#DIV/0!</v>
      </c>
      <c r="AM156" s="180">
        <f t="shared" si="51"/>
        <v>0</v>
      </c>
      <c r="AN156" s="180" t="e">
        <f t="shared" si="52"/>
        <v>#DIV/0!</v>
      </c>
      <c r="AO156" s="182" t="e">
        <f t="shared" si="59"/>
        <v>#DIV/0!</v>
      </c>
      <c r="AP156" s="56"/>
      <c r="AQ156" s="56"/>
      <c r="AR156" s="56"/>
      <c r="AS156" s="56"/>
      <c r="AT156" s="56"/>
      <c r="AU156" s="56"/>
      <c r="AV156" s="56"/>
      <c r="AW156" s="56"/>
      <c r="AX156" s="56"/>
    </row>
    <row r="157" spans="1:50" ht="35.25" customHeight="1" x14ac:dyDescent="0.25">
      <c r="A157" s="176"/>
      <c r="B157" s="70">
        <f t="shared" si="57"/>
        <v>149</v>
      </c>
      <c r="C157" s="71" t="s">
        <v>413</v>
      </c>
      <c r="D157" s="71" t="s">
        <v>414</v>
      </c>
      <c r="E157" s="72" t="s">
        <v>415</v>
      </c>
      <c r="F157" s="73">
        <v>0</v>
      </c>
      <c r="G157" s="73">
        <v>0</v>
      </c>
      <c r="H157" s="73">
        <v>0</v>
      </c>
      <c r="I157" s="69">
        <f t="shared" si="53"/>
        <v>0</v>
      </c>
      <c r="J157" s="69">
        <v>0</v>
      </c>
      <c r="K157" s="69">
        <v>0</v>
      </c>
      <c r="L157" s="69">
        <f t="shared" si="58"/>
        <v>0</v>
      </c>
      <c r="M157" s="69">
        <f t="shared" si="39"/>
        <v>0</v>
      </c>
      <c r="N157" s="69">
        <f t="shared" si="54"/>
        <v>0</v>
      </c>
      <c r="O157" s="69">
        <f t="shared" si="55"/>
        <v>0</v>
      </c>
      <c r="P157" s="69">
        <v>0</v>
      </c>
      <c r="Q157" s="69"/>
      <c r="R157" s="69"/>
      <c r="S157" s="69"/>
      <c r="T157" s="69">
        <f t="shared" si="40"/>
        <v>0</v>
      </c>
      <c r="U157" s="69"/>
      <c r="V157" s="69"/>
      <c r="W157" s="69">
        <f t="shared" si="56"/>
        <v>0</v>
      </c>
      <c r="X157" s="7" t="e">
        <f t="shared" si="46"/>
        <v>#DIV/0!</v>
      </c>
      <c r="Y157" s="69">
        <v>1</v>
      </c>
      <c r="Z157" s="8"/>
      <c r="AA157" s="8"/>
      <c r="AB157" s="9">
        <v>7692.3040000000001</v>
      </c>
      <c r="AC157" s="9">
        <v>7692.3040000000001</v>
      </c>
      <c r="AD157" s="9">
        <v>6692.31</v>
      </c>
      <c r="AE157" s="9">
        <f t="shared" si="63"/>
        <v>1137.6927000000001</v>
      </c>
      <c r="AF157" s="9">
        <f t="shared" si="64"/>
        <v>7830.0027000000009</v>
      </c>
      <c r="AG157" s="57">
        <f t="shared" si="47"/>
        <v>0</v>
      </c>
      <c r="AH157" s="57">
        <f t="shared" si="48"/>
        <v>0</v>
      </c>
      <c r="AI157" s="63" t="e">
        <f t="shared" si="49"/>
        <v>#DIV/0!</v>
      </c>
      <c r="AJ157" s="8"/>
      <c r="AK157" s="64">
        <f t="shared" si="50"/>
        <v>0</v>
      </c>
      <c r="AL157" s="182" t="e">
        <f t="shared" si="61"/>
        <v>#DIV/0!</v>
      </c>
      <c r="AM157" s="180">
        <f t="shared" si="51"/>
        <v>0</v>
      </c>
      <c r="AN157" s="180" t="e">
        <f t="shared" si="52"/>
        <v>#DIV/0!</v>
      </c>
      <c r="AO157" s="182" t="e">
        <f t="shared" si="59"/>
        <v>#DIV/0!</v>
      </c>
      <c r="AP157" s="56"/>
      <c r="AQ157" s="56"/>
      <c r="AR157" s="56"/>
      <c r="AS157" s="56"/>
      <c r="AT157" s="56"/>
      <c r="AU157" s="56"/>
      <c r="AV157" s="56"/>
      <c r="AW157" s="56"/>
      <c r="AX157" s="56"/>
    </row>
    <row r="158" spans="1:50" ht="35.25" customHeight="1" x14ac:dyDescent="0.25">
      <c r="A158" s="176"/>
      <c r="B158" s="94">
        <f t="shared" si="57"/>
        <v>150</v>
      </c>
      <c r="C158" s="95" t="s">
        <v>416</v>
      </c>
      <c r="D158" s="95" t="s">
        <v>417</v>
      </c>
      <c r="E158" s="96" t="s">
        <v>418</v>
      </c>
      <c r="F158" s="97">
        <v>1</v>
      </c>
      <c r="G158" s="97">
        <v>0</v>
      </c>
      <c r="H158" s="97">
        <v>0</v>
      </c>
      <c r="I158" s="93">
        <f t="shared" si="53"/>
        <v>0.33333333333333331</v>
      </c>
      <c r="J158" s="93">
        <v>0</v>
      </c>
      <c r="K158" s="93">
        <v>9</v>
      </c>
      <c r="L158" s="93">
        <f t="shared" si="58"/>
        <v>9</v>
      </c>
      <c r="M158" s="93">
        <f t="shared" si="39"/>
        <v>-8.1666666666666661</v>
      </c>
      <c r="N158" s="93">
        <f t="shared" si="54"/>
        <v>0</v>
      </c>
      <c r="O158" s="93">
        <f t="shared" si="55"/>
        <v>0</v>
      </c>
      <c r="P158" s="93">
        <v>0</v>
      </c>
      <c r="Q158" s="93"/>
      <c r="R158" s="93"/>
      <c r="S158" s="93"/>
      <c r="T158" s="93">
        <f t="shared" si="40"/>
        <v>0</v>
      </c>
      <c r="U158" s="93"/>
      <c r="V158" s="93"/>
      <c r="W158" s="93">
        <f t="shared" si="56"/>
        <v>0</v>
      </c>
      <c r="X158" s="7" t="e">
        <f t="shared" si="46"/>
        <v>#DIV/0!</v>
      </c>
      <c r="Y158" s="93">
        <v>1</v>
      </c>
      <c r="Z158" s="8"/>
      <c r="AA158" s="8"/>
      <c r="AB158" s="9">
        <v>3846.15</v>
      </c>
      <c r="AC158" s="9">
        <v>3846.15</v>
      </c>
      <c r="AD158" s="9">
        <v>3346.1505000000002</v>
      </c>
      <c r="AE158" s="9">
        <f>AD158*$Y$4%</f>
        <v>568.84558500000003</v>
      </c>
      <c r="AF158" s="9">
        <f>SUM(AD158:AE158)</f>
        <v>3914.9960850000002</v>
      </c>
      <c r="AG158" s="57">
        <f t="shared" si="47"/>
        <v>-8</v>
      </c>
      <c r="AH158" s="57">
        <f t="shared" si="48"/>
        <v>-8.1666666666666661</v>
      </c>
      <c r="AI158" s="63">
        <f t="shared" si="49"/>
        <v>27</v>
      </c>
      <c r="AJ158" s="8"/>
      <c r="AK158" s="64">
        <f t="shared" si="50"/>
        <v>0</v>
      </c>
      <c r="AL158" s="182">
        <f t="shared" si="61"/>
        <v>0</v>
      </c>
      <c r="AM158" s="180">
        <f t="shared" si="51"/>
        <v>0</v>
      </c>
      <c r="AN158" s="180" t="e">
        <f t="shared" si="52"/>
        <v>#DIV/0!</v>
      </c>
      <c r="AO158" s="182" t="e">
        <f t="shared" si="59"/>
        <v>#DIV/0!</v>
      </c>
      <c r="AP158" s="56"/>
      <c r="AQ158" s="56"/>
      <c r="AR158" s="56"/>
      <c r="AS158" s="56"/>
      <c r="AT158" s="56"/>
      <c r="AU158" s="56"/>
      <c r="AV158" s="56"/>
      <c r="AW158" s="56"/>
      <c r="AX158" s="56"/>
    </row>
    <row r="159" spans="1:50" ht="35.25" customHeight="1" x14ac:dyDescent="0.25">
      <c r="A159" s="176"/>
      <c r="B159" s="94">
        <f t="shared" si="57"/>
        <v>151</v>
      </c>
      <c r="C159" s="95" t="s">
        <v>419</v>
      </c>
      <c r="D159" s="95" t="s">
        <v>420</v>
      </c>
      <c r="E159" s="96" t="s">
        <v>421</v>
      </c>
      <c r="F159" s="97">
        <v>0</v>
      </c>
      <c r="G159" s="97">
        <v>0</v>
      </c>
      <c r="H159" s="97">
        <v>0</v>
      </c>
      <c r="I159" s="93">
        <f t="shared" si="53"/>
        <v>0</v>
      </c>
      <c r="J159" s="93">
        <v>0</v>
      </c>
      <c r="K159" s="93">
        <v>5</v>
      </c>
      <c r="L159" s="93">
        <f t="shared" si="58"/>
        <v>5</v>
      </c>
      <c r="M159" s="93">
        <f t="shared" si="39"/>
        <v>-5</v>
      </c>
      <c r="N159" s="93">
        <f t="shared" si="54"/>
        <v>0</v>
      </c>
      <c r="O159" s="93">
        <f t="shared" si="55"/>
        <v>0</v>
      </c>
      <c r="P159" s="93">
        <v>0</v>
      </c>
      <c r="Q159" s="93"/>
      <c r="R159" s="93"/>
      <c r="S159" s="93"/>
      <c r="T159" s="93">
        <f t="shared" si="40"/>
        <v>0</v>
      </c>
      <c r="U159" s="93"/>
      <c r="V159" s="93"/>
      <c r="W159" s="93">
        <f t="shared" si="56"/>
        <v>0</v>
      </c>
      <c r="X159" s="7" t="e">
        <f t="shared" si="46"/>
        <v>#DIV/0!</v>
      </c>
      <c r="Y159" s="93">
        <v>1</v>
      </c>
      <c r="Z159" s="8"/>
      <c r="AA159" s="8"/>
      <c r="AB159" s="9">
        <v>444.44</v>
      </c>
      <c r="AC159" s="9">
        <v>444.44</v>
      </c>
      <c r="AD159" s="9">
        <v>386.66</v>
      </c>
      <c r="AE159" s="9">
        <f t="shared" si="63"/>
        <v>65.732200000000006</v>
      </c>
      <c r="AF159" s="9">
        <f t="shared" si="64"/>
        <v>452.3922</v>
      </c>
      <c r="AG159" s="57">
        <f t="shared" si="47"/>
        <v>-5</v>
      </c>
      <c r="AH159" s="57">
        <f t="shared" si="48"/>
        <v>-5</v>
      </c>
      <c r="AI159" s="63" t="e">
        <f t="shared" si="49"/>
        <v>#DIV/0!</v>
      </c>
      <c r="AJ159" s="8"/>
      <c r="AK159" s="64">
        <f t="shared" si="50"/>
        <v>0</v>
      </c>
      <c r="AL159" s="182">
        <f t="shared" si="61"/>
        <v>0</v>
      </c>
      <c r="AM159" s="180">
        <f t="shared" si="51"/>
        <v>0</v>
      </c>
      <c r="AN159" s="180" t="e">
        <f t="shared" si="52"/>
        <v>#DIV/0!</v>
      </c>
      <c r="AO159" s="182" t="e">
        <f t="shared" si="59"/>
        <v>#DIV/0!</v>
      </c>
      <c r="AP159" s="56"/>
      <c r="AQ159" s="56"/>
      <c r="AR159" s="56"/>
      <c r="AS159" s="56"/>
      <c r="AT159" s="56"/>
      <c r="AU159" s="56"/>
      <c r="AV159" s="56"/>
      <c r="AW159" s="56"/>
      <c r="AX159" s="56"/>
    </row>
    <row r="160" spans="1:50" ht="35.25" customHeight="1" x14ac:dyDescent="0.25">
      <c r="A160" s="176"/>
      <c r="B160" s="94">
        <f t="shared" si="57"/>
        <v>152</v>
      </c>
      <c r="C160" s="95" t="s">
        <v>422</v>
      </c>
      <c r="D160" s="95" t="s">
        <v>423</v>
      </c>
      <c r="E160" s="96" t="s">
        <v>424</v>
      </c>
      <c r="F160" s="97">
        <v>0</v>
      </c>
      <c r="G160" s="97">
        <v>0</v>
      </c>
      <c r="H160" s="97">
        <v>0</v>
      </c>
      <c r="I160" s="93">
        <f t="shared" si="53"/>
        <v>0</v>
      </c>
      <c r="J160" s="93">
        <v>0</v>
      </c>
      <c r="K160" s="93">
        <v>0</v>
      </c>
      <c r="L160" s="93">
        <f t="shared" si="58"/>
        <v>0</v>
      </c>
      <c r="M160" s="93">
        <f t="shared" ref="M160:M197" si="65">(I160*2.5)-L160</f>
        <v>0</v>
      </c>
      <c r="N160" s="93">
        <f t="shared" si="54"/>
        <v>0</v>
      </c>
      <c r="O160" s="93">
        <f t="shared" si="55"/>
        <v>0</v>
      </c>
      <c r="P160" s="93">
        <v>0</v>
      </c>
      <c r="Q160" s="93"/>
      <c r="R160" s="93"/>
      <c r="S160" s="93"/>
      <c r="T160" s="93">
        <f t="shared" si="40"/>
        <v>0</v>
      </c>
      <c r="U160" s="93"/>
      <c r="V160" s="93"/>
      <c r="W160" s="93">
        <f t="shared" si="56"/>
        <v>0</v>
      </c>
      <c r="X160" s="7" t="e">
        <f t="shared" si="46"/>
        <v>#DIV/0!</v>
      </c>
      <c r="Y160" s="93">
        <v>1</v>
      </c>
      <c r="Z160" s="8"/>
      <c r="AA160" s="8"/>
      <c r="AB160" s="9">
        <v>641.03</v>
      </c>
      <c r="AC160" s="9">
        <v>641.03</v>
      </c>
      <c r="AD160" s="9">
        <v>557.6961</v>
      </c>
      <c r="AE160" s="9">
        <f t="shared" si="63"/>
        <v>94.808337000000009</v>
      </c>
      <c r="AF160" s="9">
        <f t="shared" si="64"/>
        <v>652.50443700000005</v>
      </c>
      <c r="AG160" s="57">
        <f t="shared" si="47"/>
        <v>0</v>
      </c>
      <c r="AH160" s="57">
        <f t="shared" si="48"/>
        <v>0</v>
      </c>
      <c r="AI160" s="63" t="e">
        <f t="shared" si="49"/>
        <v>#DIV/0!</v>
      </c>
      <c r="AJ160" s="8"/>
      <c r="AK160" s="64">
        <f t="shared" si="50"/>
        <v>0</v>
      </c>
      <c r="AL160" s="182" t="e">
        <f t="shared" si="61"/>
        <v>#DIV/0!</v>
      </c>
      <c r="AM160" s="180">
        <f t="shared" si="51"/>
        <v>0</v>
      </c>
      <c r="AN160" s="180" t="e">
        <f t="shared" si="52"/>
        <v>#DIV/0!</v>
      </c>
      <c r="AO160" s="182" t="e">
        <f t="shared" si="59"/>
        <v>#DIV/0!</v>
      </c>
      <c r="AP160" s="56"/>
      <c r="AQ160" s="56"/>
      <c r="AR160" s="56"/>
      <c r="AS160" s="56"/>
      <c r="AT160" s="56"/>
      <c r="AU160" s="56"/>
      <c r="AV160" s="56"/>
      <c r="AW160" s="56"/>
      <c r="AX160" s="56"/>
    </row>
    <row r="161" spans="1:50" ht="35.25" customHeight="1" x14ac:dyDescent="0.25">
      <c r="A161" s="176"/>
      <c r="B161" s="94">
        <f t="shared" si="57"/>
        <v>153</v>
      </c>
      <c r="C161" s="95" t="s">
        <v>425</v>
      </c>
      <c r="D161" s="95" t="s">
        <v>426</v>
      </c>
      <c r="E161" s="96" t="s">
        <v>427</v>
      </c>
      <c r="F161" s="97">
        <v>0</v>
      </c>
      <c r="G161" s="97">
        <v>0</v>
      </c>
      <c r="H161" s="97">
        <v>0</v>
      </c>
      <c r="I161" s="93">
        <f t="shared" si="53"/>
        <v>0</v>
      </c>
      <c r="J161" s="93">
        <v>0</v>
      </c>
      <c r="K161" s="93">
        <v>0</v>
      </c>
      <c r="L161" s="93">
        <f t="shared" si="58"/>
        <v>0</v>
      </c>
      <c r="M161" s="93">
        <f t="shared" si="65"/>
        <v>0</v>
      </c>
      <c r="N161" s="93">
        <f t="shared" si="54"/>
        <v>0</v>
      </c>
      <c r="O161" s="93">
        <f t="shared" si="55"/>
        <v>0</v>
      </c>
      <c r="P161" s="93">
        <v>0</v>
      </c>
      <c r="Q161" s="93"/>
      <c r="R161" s="93"/>
      <c r="S161" s="93"/>
      <c r="T161" s="93">
        <f t="shared" si="40"/>
        <v>0</v>
      </c>
      <c r="U161" s="93"/>
      <c r="V161" s="93"/>
      <c r="W161" s="93">
        <f t="shared" si="56"/>
        <v>0</v>
      </c>
      <c r="X161" s="7" t="e">
        <f t="shared" si="46"/>
        <v>#DIV/0!</v>
      </c>
      <c r="Y161" s="93">
        <v>1</v>
      </c>
      <c r="Z161" s="8"/>
      <c r="AA161" s="8"/>
      <c r="AB161" s="9">
        <v>5470.0879999999997</v>
      </c>
      <c r="AC161" s="9">
        <v>5470.0879999999997</v>
      </c>
      <c r="AD161" s="9">
        <v>4758.9799999999996</v>
      </c>
      <c r="AE161" s="9">
        <f t="shared" si="63"/>
        <v>809.02660000000003</v>
      </c>
      <c r="AF161" s="9">
        <f t="shared" si="64"/>
        <v>5568.0065999999997</v>
      </c>
      <c r="AG161" s="57">
        <f t="shared" si="47"/>
        <v>0</v>
      </c>
      <c r="AH161" s="57">
        <f t="shared" si="48"/>
        <v>0</v>
      </c>
      <c r="AI161" s="63" t="e">
        <f t="shared" si="49"/>
        <v>#DIV/0!</v>
      </c>
      <c r="AJ161" s="8"/>
      <c r="AK161" s="64">
        <f t="shared" si="50"/>
        <v>0</v>
      </c>
      <c r="AL161" s="182" t="e">
        <f t="shared" si="61"/>
        <v>#DIV/0!</v>
      </c>
      <c r="AM161" s="180">
        <f t="shared" si="51"/>
        <v>0</v>
      </c>
      <c r="AN161" s="180" t="e">
        <f t="shared" si="52"/>
        <v>#DIV/0!</v>
      </c>
      <c r="AO161" s="182" t="e">
        <f t="shared" si="59"/>
        <v>#DIV/0!</v>
      </c>
      <c r="AP161" s="56"/>
      <c r="AQ161" s="56"/>
      <c r="AR161" s="56"/>
      <c r="AS161" s="56"/>
      <c r="AT161" s="56"/>
      <c r="AU161" s="56"/>
      <c r="AV161" s="56"/>
      <c r="AW161" s="56"/>
      <c r="AX161" s="56"/>
    </row>
    <row r="162" spans="1:50" ht="35.25" customHeight="1" x14ac:dyDescent="0.25">
      <c r="A162" s="176"/>
      <c r="B162" s="94">
        <f t="shared" si="57"/>
        <v>154</v>
      </c>
      <c r="C162" s="95" t="s">
        <v>428</v>
      </c>
      <c r="D162" s="95" t="s">
        <v>429</v>
      </c>
      <c r="E162" s="96" t="s">
        <v>430</v>
      </c>
      <c r="F162" s="97">
        <v>0</v>
      </c>
      <c r="G162" s="97">
        <v>0</v>
      </c>
      <c r="H162" s="97">
        <v>0</v>
      </c>
      <c r="I162" s="93">
        <f t="shared" si="53"/>
        <v>0</v>
      </c>
      <c r="J162" s="93">
        <v>0</v>
      </c>
      <c r="K162" s="93">
        <v>20</v>
      </c>
      <c r="L162" s="93">
        <f t="shared" si="58"/>
        <v>20</v>
      </c>
      <c r="M162" s="93">
        <f t="shared" si="65"/>
        <v>-20</v>
      </c>
      <c r="N162" s="93">
        <f t="shared" si="54"/>
        <v>0</v>
      </c>
      <c r="O162" s="93">
        <f t="shared" si="55"/>
        <v>0</v>
      </c>
      <c r="P162" s="93">
        <v>0</v>
      </c>
      <c r="Q162" s="93"/>
      <c r="R162" s="93"/>
      <c r="S162" s="93"/>
      <c r="T162" s="93">
        <f t="shared" si="40"/>
        <v>0</v>
      </c>
      <c r="U162" s="93"/>
      <c r="V162" s="93"/>
      <c r="W162" s="93">
        <f t="shared" si="56"/>
        <v>0</v>
      </c>
      <c r="X162" s="7" t="e">
        <f t="shared" si="46"/>
        <v>#DIV/0!</v>
      </c>
      <c r="Y162" s="93">
        <v>1</v>
      </c>
      <c r="Z162" s="8"/>
      <c r="AA162" s="8"/>
      <c r="AB162" s="9">
        <v>3418.8</v>
      </c>
      <c r="AC162" s="9">
        <v>3418.8</v>
      </c>
      <c r="AD162" s="9">
        <v>2974.3560000000002</v>
      </c>
      <c r="AE162" s="9">
        <f>AD162*$Y$4%</f>
        <v>505.64052000000009</v>
      </c>
      <c r="AF162" s="9">
        <f>SUM(AD162:AE162)</f>
        <v>3479.9965200000001</v>
      </c>
      <c r="AG162" s="57">
        <f t="shared" si="47"/>
        <v>-20</v>
      </c>
      <c r="AH162" s="57">
        <f t="shared" si="48"/>
        <v>-20</v>
      </c>
      <c r="AI162" s="63" t="e">
        <f t="shared" si="49"/>
        <v>#DIV/0!</v>
      </c>
      <c r="AJ162" s="8"/>
      <c r="AK162" s="64">
        <f t="shared" si="50"/>
        <v>0</v>
      </c>
      <c r="AL162" s="182">
        <f t="shared" si="61"/>
        <v>0</v>
      </c>
      <c r="AM162" s="180">
        <f t="shared" si="51"/>
        <v>0</v>
      </c>
      <c r="AN162" s="180" t="e">
        <f t="shared" si="52"/>
        <v>#DIV/0!</v>
      </c>
      <c r="AO162" s="182" t="e">
        <f t="shared" si="59"/>
        <v>#DIV/0!</v>
      </c>
      <c r="AP162" s="56"/>
      <c r="AQ162" s="56"/>
      <c r="AR162" s="56"/>
      <c r="AS162" s="56"/>
      <c r="AT162" s="56"/>
      <c r="AU162" s="56"/>
      <c r="AV162" s="56"/>
      <c r="AW162" s="56"/>
      <c r="AX162" s="56"/>
    </row>
    <row r="163" spans="1:50" ht="35.25" customHeight="1" x14ac:dyDescent="0.25">
      <c r="A163" s="176"/>
      <c r="B163" s="94">
        <f t="shared" si="57"/>
        <v>155</v>
      </c>
      <c r="C163" s="95" t="s">
        <v>431</v>
      </c>
      <c r="D163" s="95" t="s">
        <v>432</v>
      </c>
      <c r="E163" s="96" t="s">
        <v>433</v>
      </c>
      <c r="F163" s="97">
        <v>0</v>
      </c>
      <c r="G163" s="97">
        <v>0</v>
      </c>
      <c r="H163" s="97">
        <v>0</v>
      </c>
      <c r="I163" s="93">
        <f t="shared" si="53"/>
        <v>0</v>
      </c>
      <c r="J163" s="93">
        <v>0</v>
      </c>
      <c r="K163" s="93">
        <v>0</v>
      </c>
      <c r="L163" s="93">
        <f t="shared" si="58"/>
        <v>0</v>
      </c>
      <c r="M163" s="93">
        <f t="shared" si="65"/>
        <v>0</v>
      </c>
      <c r="N163" s="93">
        <f t="shared" si="54"/>
        <v>0</v>
      </c>
      <c r="O163" s="93">
        <f t="shared" si="55"/>
        <v>0</v>
      </c>
      <c r="P163" s="93">
        <v>0</v>
      </c>
      <c r="Q163" s="93"/>
      <c r="R163" s="93"/>
      <c r="S163" s="93"/>
      <c r="T163" s="93">
        <f t="shared" si="40"/>
        <v>0</v>
      </c>
      <c r="U163" s="93"/>
      <c r="V163" s="93"/>
      <c r="W163" s="93">
        <f t="shared" si="56"/>
        <v>0</v>
      </c>
      <c r="X163" s="7" t="e">
        <f t="shared" si="46"/>
        <v>#DIV/0!</v>
      </c>
      <c r="Y163" s="93">
        <v>1</v>
      </c>
      <c r="Z163" s="8"/>
      <c r="AA163" s="8"/>
      <c r="AB163" s="9">
        <v>4273.5</v>
      </c>
      <c r="AC163" s="9">
        <v>4273.5</v>
      </c>
      <c r="AD163" s="9">
        <v>3717.9449999999997</v>
      </c>
      <c r="AE163" s="9">
        <f t="shared" si="63"/>
        <v>632.05065000000002</v>
      </c>
      <c r="AF163" s="9">
        <f t="shared" si="64"/>
        <v>4349.9956499999998</v>
      </c>
      <c r="AG163" s="57">
        <f t="shared" si="47"/>
        <v>0</v>
      </c>
      <c r="AH163" s="57">
        <f t="shared" si="48"/>
        <v>0</v>
      </c>
      <c r="AI163" s="63" t="e">
        <f t="shared" si="49"/>
        <v>#DIV/0!</v>
      </c>
      <c r="AJ163" s="8"/>
      <c r="AK163" s="64">
        <f t="shared" si="50"/>
        <v>0</v>
      </c>
      <c r="AL163" s="182" t="e">
        <f t="shared" si="61"/>
        <v>#DIV/0!</v>
      </c>
      <c r="AM163" s="180">
        <f t="shared" si="51"/>
        <v>0</v>
      </c>
      <c r="AN163" s="180" t="e">
        <f t="shared" si="52"/>
        <v>#DIV/0!</v>
      </c>
      <c r="AO163" s="182" t="e">
        <f t="shared" si="59"/>
        <v>#DIV/0!</v>
      </c>
      <c r="AP163" s="56"/>
      <c r="AQ163" s="56"/>
      <c r="AR163" s="56"/>
      <c r="AS163" s="56"/>
      <c r="AT163" s="56"/>
      <c r="AU163" s="56"/>
      <c r="AV163" s="56"/>
      <c r="AW163" s="56"/>
      <c r="AX163" s="56"/>
    </row>
    <row r="164" spans="1:50" ht="35.25" customHeight="1" x14ac:dyDescent="0.25">
      <c r="A164" s="176"/>
      <c r="B164" s="94">
        <f t="shared" si="57"/>
        <v>156</v>
      </c>
      <c r="C164" s="95" t="s">
        <v>434</v>
      </c>
      <c r="D164" s="95" t="s">
        <v>435</v>
      </c>
      <c r="E164" s="96" t="s">
        <v>436</v>
      </c>
      <c r="F164" s="97">
        <v>0</v>
      </c>
      <c r="G164" s="97">
        <v>0</v>
      </c>
      <c r="H164" s="97">
        <v>0</v>
      </c>
      <c r="I164" s="93">
        <f t="shared" si="53"/>
        <v>0</v>
      </c>
      <c r="J164" s="93">
        <v>0</v>
      </c>
      <c r="K164" s="93">
        <v>1</v>
      </c>
      <c r="L164" s="93">
        <f t="shared" si="58"/>
        <v>1</v>
      </c>
      <c r="M164" s="93">
        <f t="shared" si="65"/>
        <v>-1</v>
      </c>
      <c r="N164" s="93">
        <f t="shared" si="54"/>
        <v>0</v>
      </c>
      <c r="O164" s="93">
        <f t="shared" si="55"/>
        <v>0</v>
      </c>
      <c r="P164" s="93">
        <v>0</v>
      </c>
      <c r="Q164" s="93"/>
      <c r="R164" s="93"/>
      <c r="S164" s="93"/>
      <c r="T164" s="93">
        <f t="shared" si="40"/>
        <v>0</v>
      </c>
      <c r="U164" s="93"/>
      <c r="V164" s="93"/>
      <c r="W164" s="93">
        <f t="shared" si="56"/>
        <v>0</v>
      </c>
      <c r="X164" s="7" t="e">
        <f t="shared" si="46"/>
        <v>#DIV/0!</v>
      </c>
      <c r="Y164" s="93">
        <v>1</v>
      </c>
      <c r="Z164" s="8"/>
      <c r="AA164" s="8"/>
      <c r="AB164" s="9">
        <v>7264.96</v>
      </c>
      <c r="AC164" s="9">
        <v>7264.96</v>
      </c>
      <c r="AD164" s="9">
        <v>6320.52</v>
      </c>
      <c r="AE164" s="9">
        <f>AD164*$Y$4%</f>
        <v>1074.4884000000002</v>
      </c>
      <c r="AF164" s="9">
        <f>SUM(AD164:AE164)</f>
        <v>7395.0084000000006</v>
      </c>
      <c r="AG164" s="57">
        <f t="shared" si="47"/>
        <v>-1</v>
      </c>
      <c r="AH164" s="57">
        <f t="shared" si="48"/>
        <v>-1</v>
      </c>
      <c r="AI164" s="63" t="e">
        <f t="shared" si="49"/>
        <v>#DIV/0!</v>
      </c>
      <c r="AJ164" s="8"/>
      <c r="AK164" s="64">
        <f t="shared" si="50"/>
        <v>0</v>
      </c>
      <c r="AL164" s="182">
        <f t="shared" si="61"/>
        <v>0</v>
      </c>
      <c r="AM164" s="180">
        <f t="shared" si="51"/>
        <v>0</v>
      </c>
      <c r="AN164" s="180" t="e">
        <f t="shared" si="52"/>
        <v>#DIV/0!</v>
      </c>
      <c r="AO164" s="182" t="e">
        <f t="shared" si="59"/>
        <v>#DIV/0!</v>
      </c>
      <c r="AP164" s="56"/>
      <c r="AQ164" s="56"/>
      <c r="AR164" s="56"/>
      <c r="AS164" s="56"/>
      <c r="AT164" s="56"/>
      <c r="AU164" s="56"/>
      <c r="AV164" s="56"/>
      <c r="AW164" s="56"/>
      <c r="AX164" s="56"/>
    </row>
    <row r="165" spans="1:50" ht="35.25" customHeight="1" x14ac:dyDescent="0.25">
      <c r="A165" s="176"/>
      <c r="B165" s="94">
        <f t="shared" si="57"/>
        <v>157</v>
      </c>
      <c r="C165" s="95" t="s">
        <v>437</v>
      </c>
      <c r="D165" s="95" t="s">
        <v>438</v>
      </c>
      <c r="E165" s="96" t="s">
        <v>439</v>
      </c>
      <c r="F165" s="97">
        <v>0</v>
      </c>
      <c r="G165" s="97">
        <v>0</v>
      </c>
      <c r="H165" s="97">
        <v>0</v>
      </c>
      <c r="I165" s="93">
        <f t="shared" si="53"/>
        <v>0</v>
      </c>
      <c r="J165" s="93">
        <v>0</v>
      </c>
      <c r="K165" s="93">
        <v>0</v>
      </c>
      <c r="L165" s="93">
        <f t="shared" si="58"/>
        <v>0</v>
      </c>
      <c r="M165" s="93">
        <f t="shared" si="65"/>
        <v>0</v>
      </c>
      <c r="N165" s="93">
        <f t="shared" si="54"/>
        <v>0</v>
      </c>
      <c r="O165" s="93">
        <f t="shared" si="55"/>
        <v>0</v>
      </c>
      <c r="P165" s="93">
        <v>0</v>
      </c>
      <c r="Q165" s="93"/>
      <c r="R165" s="93"/>
      <c r="S165" s="93"/>
      <c r="T165" s="93">
        <f t="shared" si="40"/>
        <v>0</v>
      </c>
      <c r="U165" s="93"/>
      <c r="V165" s="93"/>
      <c r="W165" s="93">
        <f t="shared" si="56"/>
        <v>0</v>
      </c>
      <c r="X165" s="7" t="e">
        <f t="shared" si="46"/>
        <v>#DIV/0!</v>
      </c>
      <c r="Y165" s="93">
        <v>1</v>
      </c>
      <c r="Z165" s="8"/>
      <c r="AA165" s="8"/>
      <c r="AB165" s="9">
        <v>9401.7099999999991</v>
      </c>
      <c r="AC165" s="9">
        <v>9401.7099999999991</v>
      </c>
      <c r="AD165" s="9">
        <v>8179.49</v>
      </c>
      <c r="AE165" s="9">
        <f t="shared" si="63"/>
        <v>1390.5133000000001</v>
      </c>
      <c r="AF165" s="9">
        <f t="shared" si="64"/>
        <v>9570.0033000000003</v>
      </c>
      <c r="AG165" s="57">
        <f t="shared" si="47"/>
        <v>0</v>
      </c>
      <c r="AH165" s="57">
        <f t="shared" si="48"/>
        <v>0</v>
      </c>
      <c r="AI165" s="63" t="e">
        <f t="shared" si="49"/>
        <v>#DIV/0!</v>
      </c>
      <c r="AJ165" s="8"/>
      <c r="AK165" s="64">
        <f t="shared" si="50"/>
        <v>0</v>
      </c>
      <c r="AL165" s="182" t="e">
        <f t="shared" si="61"/>
        <v>#DIV/0!</v>
      </c>
      <c r="AM165" s="180">
        <f t="shared" si="51"/>
        <v>0</v>
      </c>
      <c r="AN165" s="180" t="e">
        <f t="shared" si="52"/>
        <v>#DIV/0!</v>
      </c>
      <c r="AO165" s="182" t="e">
        <f t="shared" si="59"/>
        <v>#DIV/0!</v>
      </c>
      <c r="AP165" s="56"/>
      <c r="AQ165" s="56"/>
      <c r="AR165" s="56"/>
      <c r="AS165" s="56"/>
      <c r="AT165" s="56"/>
      <c r="AU165" s="56"/>
      <c r="AV165" s="56"/>
      <c r="AW165" s="56"/>
      <c r="AX165" s="56"/>
    </row>
    <row r="166" spans="1:50" ht="35.25" customHeight="1" x14ac:dyDescent="0.25">
      <c r="A166" s="176"/>
      <c r="B166" s="94">
        <f t="shared" si="57"/>
        <v>158</v>
      </c>
      <c r="C166" s="95" t="s">
        <v>440</v>
      </c>
      <c r="D166" s="95" t="s">
        <v>441</v>
      </c>
      <c r="E166" s="96"/>
      <c r="F166" s="97">
        <v>0</v>
      </c>
      <c r="G166" s="97">
        <v>0</v>
      </c>
      <c r="H166" s="97">
        <v>0</v>
      </c>
      <c r="I166" s="93">
        <f t="shared" si="53"/>
        <v>0</v>
      </c>
      <c r="J166" s="93">
        <v>0</v>
      </c>
      <c r="K166" s="93">
        <v>0</v>
      </c>
      <c r="L166" s="93">
        <f t="shared" si="58"/>
        <v>0</v>
      </c>
      <c r="M166" s="93">
        <f t="shared" si="65"/>
        <v>0</v>
      </c>
      <c r="N166" s="93">
        <f t="shared" si="54"/>
        <v>0</v>
      </c>
      <c r="O166" s="93">
        <f t="shared" si="55"/>
        <v>0</v>
      </c>
      <c r="P166" s="93">
        <v>0</v>
      </c>
      <c r="Q166" s="93"/>
      <c r="R166" s="93"/>
      <c r="S166" s="93"/>
      <c r="T166" s="93">
        <f t="shared" si="40"/>
        <v>0</v>
      </c>
      <c r="U166" s="93"/>
      <c r="V166" s="93"/>
      <c r="W166" s="93">
        <f t="shared" si="56"/>
        <v>0</v>
      </c>
      <c r="X166" s="7" t="e">
        <f t="shared" si="46"/>
        <v>#DIV/0!</v>
      </c>
      <c r="Y166" s="93">
        <v>1</v>
      </c>
      <c r="Z166" s="8"/>
      <c r="AA166" s="8"/>
      <c r="AB166" s="9">
        <v>10256.41</v>
      </c>
      <c r="AC166" s="9">
        <v>10256.41</v>
      </c>
      <c r="AD166" s="9">
        <v>8923.08</v>
      </c>
      <c r="AE166" s="9">
        <f t="shared" si="63"/>
        <v>1516.9236000000001</v>
      </c>
      <c r="AF166" s="9">
        <f t="shared" ref="AF166" si="66">SUM(AD166:AE166)</f>
        <v>10440.0036</v>
      </c>
      <c r="AG166" s="57">
        <f t="shared" si="47"/>
        <v>0</v>
      </c>
      <c r="AH166" s="57">
        <f t="shared" si="48"/>
        <v>0</v>
      </c>
      <c r="AI166" s="63" t="e">
        <f t="shared" si="49"/>
        <v>#DIV/0!</v>
      </c>
      <c r="AJ166" s="8"/>
      <c r="AK166" s="64">
        <f t="shared" si="50"/>
        <v>0</v>
      </c>
      <c r="AL166" s="182" t="e">
        <f t="shared" si="61"/>
        <v>#DIV/0!</v>
      </c>
      <c r="AM166" s="180">
        <f t="shared" si="51"/>
        <v>0</v>
      </c>
      <c r="AN166" s="180" t="e">
        <f t="shared" si="52"/>
        <v>#DIV/0!</v>
      </c>
      <c r="AO166" s="182" t="e">
        <f t="shared" si="59"/>
        <v>#DIV/0!</v>
      </c>
      <c r="AP166" s="56"/>
      <c r="AQ166" s="56"/>
      <c r="AR166" s="56"/>
      <c r="AS166" s="56"/>
      <c r="AT166" s="56"/>
      <c r="AU166" s="56"/>
      <c r="AV166" s="56"/>
      <c r="AW166" s="56"/>
      <c r="AX166" s="56"/>
    </row>
    <row r="167" spans="1:50" ht="35.25" customHeight="1" x14ac:dyDescent="0.25">
      <c r="A167" s="176"/>
      <c r="B167" s="94">
        <f t="shared" si="57"/>
        <v>159</v>
      </c>
      <c r="C167" s="95" t="s">
        <v>442</v>
      </c>
      <c r="D167" s="95" t="s">
        <v>443</v>
      </c>
      <c r="E167" s="96" t="s">
        <v>444</v>
      </c>
      <c r="F167" s="97">
        <v>0</v>
      </c>
      <c r="G167" s="97">
        <v>0</v>
      </c>
      <c r="H167" s="97">
        <v>0</v>
      </c>
      <c r="I167" s="93">
        <f t="shared" si="53"/>
        <v>0</v>
      </c>
      <c r="J167" s="93">
        <v>0</v>
      </c>
      <c r="K167" s="93">
        <v>0</v>
      </c>
      <c r="L167" s="93">
        <f t="shared" si="58"/>
        <v>0</v>
      </c>
      <c r="M167" s="93">
        <f t="shared" si="65"/>
        <v>0</v>
      </c>
      <c r="N167" s="93">
        <f t="shared" si="54"/>
        <v>0</v>
      </c>
      <c r="O167" s="93">
        <f t="shared" si="55"/>
        <v>0</v>
      </c>
      <c r="P167" s="93">
        <v>0</v>
      </c>
      <c r="Q167" s="93"/>
      <c r="R167" s="93"/>
      <c r="S167" s="93"/>
      <c r="T167" s="93">
        <f t="shared" si="40"/>
        <v>0</v>
      </c>
      <c r="U167" s="93"/>
      <c r="V167" s="93"/>
      <c r="W167" s="93">
        <f t="shared" si="56"/>
        <v>0</v>
      </c>
      <c r="X167" s="7" t="e">
        <f t="shared" si="46"/>
        <v>#DIV/0!</v>
      </c>
      <c r="Y167" s="93">
        <v>1</v>
      </c>
      <c r="Z167" s="8"/>
      <c r="AA167" s="8"/>
      <c r="AB167" s="9">
        <v>14017.096</v>
      </c>
      <c r="AC167" s="9">
        <v>14017.096</v>
      </c>
      <c r="AD167" s="9">
        <v>12194.87</v>
      </c>
      <c r="AE167" s="9">
        <f t="shared" si="63"/>
        <v>2073.1279000000004</v>
      </c>
      <c r="AF167" s="9">
        <f t="shared" si="64"/>
        <v>14267.997900000002</v>
      </c>
      <c r="AG167" s="57">
        <f t="shared" si="47"/>
        <v>0</v>
      </c>
      <c r="AH167" s="57">
        <f t="shared" si="48"/>
        <v>0</v>
      </c>
      <c r="AI167" s="63" t="e">
        <f t="shared" si="49"/>
        <v>#DIV/0!</v>
      </c>
      <c r="AJ167" s="8"/>
      <c r="AK167" s="64">
        <f t="shared" si="50"/>
        <v>0</v>
      </c>
      <c r="AL167" s="182" t="e">
        <f t="shared" si="61"/>
        <v>#DIV/0!</v>
      </c>
      <c r="AM167" s="180">
        <f t="shared" si="51"/>
        <v>0</v>
      </c>
      <c r="AN167" s="180" t="e">
        <f t="shared" si="52"/>
        <v>#DIV/0!</v>
      </c>
      <c r="AO167" s="182" t="e">
        <f t="shared" si="59"/>
        <v>#DIV/0!</v>
      </c>
      <c r="AP167" s="56"/>
      <c r="AQ167" s="56"/>
      <c r="AR167" s="56"/>
      <c r="AS167" s="56"/>
      <c r="AT167" s="56"/>
      <c r="AU167" s="56"/>
      <c r="AV167" s="56"/>
      <c r="AW167" s="56"/>
      <c r="AX167" s="56"/>
    </row>
    <row r="168" spans="1:50" ht="35.25" customHeight="1" x14ac:dyDescent="0.25">
      <c r="A168" s="176"/>
      <c r="B168" s="94">
        <f t="shared" si="57"/>
        <v>160</v>
      </c>
      <c r="C168" s="95" t="s">
        <v>445</v>
      </c>
      <c r="D168" s="95" t="s">
        <v>446</v>
      </c>
      <c r="E168" s="96" t="s">
        <v>447</v>
      </c>
      <c r="F168" s="97">
        <v>0</v>
      </c>
      <c r="G168" s="97">
        <v>0</v>
      </c>
      <c r="H168" s="97">
        <v>0</v>
      </c>
      <c r="I168" s="93">
        <f t="shared" si="53"/>
        <v>0</v>
      </c>
      <c r="J168" s="93">
        <v>0</v>
      </c>
      <c r="K168" s="93">
        <v>0</v>
      </c>
      <c r="L168" s="93">
        <f t="shared" si="58"/>
        <v>0</v>
      </c>
      <c r="M168" s="93">
        <f t="shared" si="65"/>
        <v>0</v>
      </c>
      <c r="N168" s="93">
        <f t="shared" si="54"/>
        <v>0</v>
      </c>
      <c r="O168" s="93">
        <f t="shared" si="55"/>
        <v>0</v>
      </c>
      <c r="P168" s="93">
        <v>0</v>
      </c>
      <c r="Q168" s="93"/>
      <c r="R168" s="93"/>
      <c r="S168" s="93"/>
      <c r="T168" s="93">
        <f t="shared" si="40"/>
        <v>0</v>
      </c>
      <c r="U168" s="93"/>
      <c r="V168" s="93"/>
      <c r="W168" s="93">
        <f t="shared" si="56"/>
        <v>0</v>
      </c>
      <c r="X168" s="7" t="e">
        <f t="shared" si="46"/>
        <v>#DIV/0!</v>
      </c>
      <c r="Y168" s="93">
        <v>1</v>
      </c>
      <c r="Z168" s="8"/>
      <c r="AA168" s="8"/>
      <c r="AB168" s="9">
        <v>3658.1196581196582</v>
      </c>
      <c r="AC168" s="9">
        <v>3658.1196581196582</v>
      </c>
      <c r="AD168" s="9">
        <v>3182.56</v>
      </c>
      <c r="AE168" s="9">
        <f t="shared" si="63"/>
        <v>541.03520000000003</v>
      </c>
      <c r="AF168" s="9">
        <f t="shared" si="64"/>
        <v>3723.5951999999997</v>
      </c>
      <c r="AG168" s="57">
        <f t="shared" si="47"/>
        <v>0</v>
      </c>
      <c r="AH168" s="57">
        <f t="shared" si="48"/>
        <v>0</v>
      </c>
      <c r="AI168" s="63" t="e">
        <f t="shared" si="49"/>
        <v>#DIV/0!</v>
      </c>
      <c r="AJ168" s="8"/>
      <c r="AK168" s="64">
        <f t="shared" si="50"/>
        <v>0</v>
      </c>
      <c r="AL168" s="182" t="e">
        <f t="shared" si="61"/>
        <v>#DIV/0!</v>
      </c>
      <c r="AM168" s="180">
        <f t="shared" si="51"/>
        <v>0</v>
      </c>
      <c r="AN168" s="180" t="e">
        <f t="shared" si="52"/>
        <v>#DIV/0!</v>
      </c>
      <c r="AO168" s="182" t="e">
        <f t="shared" si="59"/>
        <v>#DIV/0!</v>
      </c>
      <c r="AP168" s="56"/>
      <c r="AQ168" s="56"/>
      <c r="AR168" s="56"/>
      <c r="AS168" s="56"/>
      <c r="AT168" s="56"/>
      <c r="AU168" s="56"/>
      <c r="AV168" s="56"/>
      <c r="AW168" s="56"/>
      <c r="AX168" s="56"/>
    </row>
    <row r="169" spans="1:50" ht="35.25" customHeight="1" x14ac:dyDescent="0.25">
      <c r="A169" s="176"/>
      <c r="B169" s="94">
        <f t="shared" si="57"/>
        <v>161</v>
      </c>
      <c r="C169" s="95" t="s">
        <v>448</v>
      </c>
      <c r="D169" s="95" t="s">
        <v>449</v>
      </c>
      <c r="E169" s="96" t="s">
        <v>450</v>
      </c>
      <c r="F169" s="97">
        <v>0</v>
      </c>
      <c r="G169" s="97">
        <v>0</v>
      </c>
      <c r="H169" s="97">
        <v>0</v>
      </c>
      <c r="I169" s="93">
        <f t="shared" si="53"/>
        <v>0</v>
      </c>
      <c r="J169" s="93">
        <v>0</v>
      </c>
      <c r="K169" s="93">
        <v>0</v>
      </c>
      <c r="L169" s="93">
        <f t="shared" si="58"/>
        <v>0</v>
      </c>
      <c r="M169" s="93">
        <f t="shared" si="65"/>
        <v>0</v>
      </c>
      <c r="N169" s="93">
        <f t="shared" si="54"/>
        <v>0</v>
      </c>
      <c r="O169" s="93">
        <f t="shared" si="55"/>
        <v>0</v>
      </c>
      <c r="P169" s="93">
        <v>0</v>
      </c>
      <c r="Q169" s="93"/>
      <c r="R169" s="93"/>
      <c r="S169" s="93"/>
      <c r="T169" s="93">
        <f t="shared" ref="T169:T170" si="67">N169-(SUM(P169:S169))</f>
        <v>0</v>
      </c>
      <c r="U169" s="93"/>
      <c r="V169" s="93"/>
      <c r="W169" s="93">
        <f t="shared" si="56"/>
        <v>0</v>
      </c>
      <c r="X169" s="7" t="e">
        <f t="shared" si="46"/>
        <v>#DIV/0!</v>
      </c>
      <c r="Y169" s="93">
        <v>1</v>
      </c>
      <c r="Z169" s="8"/>
      <c r="AA169" s="8"/>
      <c r="AB169" s="9">
        <v>8974.36</v>
      </c>
      <c r="AC169" s="9">
        <v>8974.36</v>
      </c>
      <c r="AD169" s="9">
        <v>7807.6932000000006</v>
      </c>
      <c r="AE169" s="9">
        <f t="shared" si="63"/>
        <v>1327.3078440000002</v>
      </c>
      <c r="AF169" s="9">
        <f t="shared" si="64"/>
        <v>9135.0010440000005</v>
      </c>
      <c r="AG169" s="57">
        <f t="shared" si="47"/>
        <v>0</v>
      </c>
      <c r="AH169" s="57">
        <f t="shared" si="48"/>
        <v>0</v>
      </c>
      <c r="AI169" s="63" t="e">
        <f t="shared" si="49"/>
        <v>#DIV/0!</v>
      </c>
      <c r="AJ169" s="8"/>
      <c r="AK169" s="64">
        <f t="shared" si="50"/>
        <v>0</v>
      </c>
      <c r="AL169" s="182" t="e">
        <f t="shared" si="61"/>
        <v>#DIV/0!</v>
      </c>
      <c r="AM169" s="180">
        <f t="shared" si="51"/>
        <v>0</v>
      </c>
      <c r="AN169" s="180" t="e">
        <f t="shared" si="52"/>
        <v>#DIV/0!</v>
      </c>
      <c r="AO169" s="182" t="e">
        <f t="shared" si="59"/>
        <v>#DIV/0!</v>
      </c>
      <c r="AP169" s="56"/>
      <c r="AQ169" s="56"/>
      <c r="AR169" s="56"/>
      <c r="AS169" s="56"/>
      <c r="AT169" s="56"/>
      <c r="AU169" s="56"/>
      <c r="AV169" s="56"/>
      <c r="AW169" s="56"/>
      <c r="AX169" s="56"/>
    </row>
    <row r="170" spans="1:50" ht="35.25" customHeight="1" thickBot="1" x14ac:dyDescent="0.3">
      <c r="A170" s="177"/>
      <c r="B170" s="76">
        <f t="shared" si="57"/>
        <v>162</v>
      </c>
      <c r="C170" s="87" t="s">
        <v>451</v>
      </c>
      <c r="D170" s="87" t="s">
        <v>452</v>
      </c>
      <c r="E170" s="88" t="s">
        <v>453</v>
      </c>
      <c r="F170" s="79">
        <v>0</v>
      </c>
      <c r="G170" s="79">
        <v>0</v>
      </c>
      <c r="H170" s="79">
        <v>0</v>
      </c>
      <c r="I170" s="80">
        <f t="shared" si="53"/>
        <v>0</v>
      </c>
      <c r="J170" s="80">
        <v>0</v>
      </c>
      <c r="K170" s="80">
        <v>0</v>
      </c>
      <c r="L170" s="80">
        <f t="shared" si="58"/>
        <v>0</v>
      </c>
      <c r="M170" s="80">
        <f t="shared" si="65"/>
        <v>0</v>
      </c>
      <c r="N170" s="80">
        <f t="shared" si="54"/>
        <v>0</v>
      </c>
      <c r="O170" s="80">
        <f t="shared" si="55"/>
        <v>0</v>
      </c>
      <c r="P170" s="80">
        <v>0</v>
      </c>
      <c r="Q170" s="80"/>
      <c r="R170" s="80"/>
      <c r="S170" s="80"/>
      <c r="T170" s="80">
        <f t="shared" si="67"/>
        <v>0</v>
      </c>
      <c r="U170" s="80"/>
      <c r="V170" s="80"/>
      <c r="W170" s="80">
        <f t="shared" si="56"/>
        <v>0</v>
      </c>
      <c r="X170" s="7" t="e">
        <f t="shared" si="46"/>
        <v>#DIV/0!</v>
      </c>
      <c r="Y170" s="80">
        <v>1</v>
      </c>
      <c r="Z170" s="8"/>
      <c r="AA170" s="8"/>
      <c r="AB170" s="9">
        <v>2979.4871794871797</v>
      </c>
      <c r="AC170" s="9">
        <v>2979.4871794871797</v>
      </c>
      <c r="AD170" s="9">
        <v>2592.16</v>
      </c>
      <c r="AE170" s="9">
        <f t="shared" si="63"/>
        <v>440.66719999999998</v>
      </c>
      <c r="AF170" s="9">
        <f t="shared" si="64"/>
        <v>3032.8271999999997</v>
      </c>
      <c r="AG170" s="57">
        <f t="shared" si="47"/>
        <v>0</v>
      </c>
      <c r="AH170" s="57">
        <f t="shared" si="48"/>
        <v>0</v>
      </c>
      <c r="AI170" s="63" t="e">
        <f t="shared" si="49"/>
        <v>#DIV/0!</v>
      </c>
      <c r="AJ170" s="8"/>
      <c r="AK170" s="189">
        <f t="shared" si="50"/>
        <v>0</v>
      </c>
      <c r="AL170" s="182" t="e">
        <f t="shared" si="61"/>
        <v>#DIV/0!</v>
      </c>
      <c r="AM170" s="180">
        <f t="shared" si="51"/>
        <v>0</v>
      </c>
      <c r="AN170" s="180" t="e">
        <f t="shared" si="52"/>
        <v>#DIV/0!</v>
      </c>
      <c r="AO170" s="182" t="e">
        <f t="shared" si="59"/>
        <v>#DIV/0!</v>
      </c>
      <c r="AP170" s="56"/>
      <c r="AQ170" s="56"/>
      <c r="AR170" s="56"/>
      <c r="AS170" s="56"/>
      <c r="AT170" s="56"/>
      <c r="AU170" s="56"/>
      <c r="AV170" s="56"/>
      <c r="AW170" s="56"/>
      <c r="AX170" s="56"/>
    </row>
    <row r="171" spans="1:50" s="211" customFormat="1" ht="48.75" customHeight="1" thickBot="1" x14ac:dyDescent="0.3">
      <c r="A171" s="207" t="s">
        <v>501</v>
      </c>
      <c r="B171" s="207"/>
      <c r="C171" s="207"/>
      <c r="D171" s="208"/>
      <c r="E171" s="208"/>
      <c r="F171" s="209">
        <f t="shared" ref="F171:T171" si="68">SUMPRODUCT(F9:F170,$AB$9:$AB$170)</f>
        <v>7955540.9610000001</v>
      </c>
      <c r="G171" s="209">
        <f t="shared" si="68"/>
        <v>7995574.6270000031</v>
      </c>
      <c r="H171" s="209">
        <f t="shared" si="68"/>
        <v>7632545.824000001</v>
      </c>
      <c r="I171" s="209">
        <f t="shared" si="68"/>
        <v>7861220.4706666656</v>
      </c>
      <c r="J171" s="209">
        <f t="shared" si="68"/>
        <v>1817474.14</v>
      </c>
      <c r="K171" s="209">
        <f t="shared" si="68"/>
        <v>10393445.661999999</v>
      </c>
      <c r="L171" s="210">
        <f t="shared" si="68"/>
        <v>12210919.801999995</v>
      </c>
      <c r="M171" s="209">
        <f t="shared" si="68"/>
        <v>6392463.3730000006</v>
      </c>
      <c r="N171" s="209">
        <f t="shared" si="68"/>
        <v>7431331.3900000006</v>
      </c>
      <c r="O171" s="209">
        <f t="shared" si="68"/>
        <v>3715665.6950000003</v>
      </c>
      <c r="P171" s="209">
        <f t="shared" si="68"/>
        <v>3935624.72</v>
      </c>
      <c r="Q171" s="209">
        <f t="shared" si="68"/>
        <v>277958.90000000002</v>
      </c>
      <c r="R171" s="209">
        <f t="shared" si="68"/>
        <v>175953.6</v>
      </c>
      <c r="S171" s="209">
        <f t="shared" si="68"/>
        <v>83441.34</v>
      </c>
      <c r="T171" s="209">
        <f t="shared" si="68"/>
        <v>2958352.83</v>
      </c>
      <c r="U171" s="209">
        <f>SUM(U9:U170)</f>
        <v>369</v>
      </c>
      <c r="V171" s="209"/>
      <c r="W171" s="209">
        <f>SUMPRODUCT(W9:W170,$AB$9:$AB$170)</f>
        <v>7431331.3900000006</v>
      </c>
      <c r="Y171" s="212" t="s">
        <v>7</v>
      </c>
      <c r="Z171" s="212" t="s">
        <v>7</v>
      </c>
    </row>
    <row r="172" spans="1:50" s="211" customFormat="1" ht="48.75" customHeight="1" thickBot="1" x14ac:dyDescent="0.3">
      <c r="A172" s="207" t="s">
        <v>502</v>
      </c>
      <c r="B172" s="207"/>
      <c r="C172" s="207"/>
      <c r="D172" s="208"/>
      <c r="E172" s="208"/>
      <c r="F172" s="209">
        <f t="shared" ref="F172:T172" si="69">SUMPRODUCT(F9:F170,$AF$9:$AF$170)</f>
        <v>6865598.2960849982</v>
      </c>
      <c r="G172" s="209">
        <f t="shared" si="69"/>
        <v>6907423.7061999971</v>
      </c>
      <c r="H172" s="209">
        <f t="shared" si="69"/>
        <v>6590596.4202000033</v>
      </c>
      <c r="I172" s="209">
        <f t="shared" si="69"/>
        <v>6787872.8074950008</v>
      </c>
      <c r="J172" s="209">
        <f t="shared" si="69"/>
        <v>1555125.5328000002</v>
      </c>
      <c r="K172" s="209">
        <f t="shared" si="69"/>
        <v>9050302.5542649999</v>
      </c>
      <c r="L172" s="210">
        <f t="shared" si="69"/>
        <v>10605428.087065006</v>
      </c>
      <c r="M172" s="209">
        <f t="shared" si="69"/>
        <v>5468461.3783391658</v>
      </c>
      <c r="N172" s="209">
        <f t="shared" si="69"/>
        <v>6399947.8842000002</v>
      </c>
      <c r="O172" s="209">
        <f t="shared" si="69"/>
        <v>3199973.9421000001</v>
      </c>
      <c r="P172" s="209">
        <f t="shared" si="69"/>
        <v>3361916.2900000005</v>
      </c>
      <c r="Q172" s="209">
        <f t="shared" si="69"/>
        <v>268595.02799999993</v>
      </c>
      <c r="R172" s="209">
        <f t="shared" si="69"/>
        <v>149558.39999999999</v>
      </c>
      <c r="S172" s="209">
        <f t="shared" si="69"/>
        <v>71408.860000000015</v>
      </c>
      <c r="T172" s="209">
        <f t="shared" si="69"/>
        <v>2548469.3062</v>
      </c>
      <c r="U172" s="209"/>
      <c r="V172" s="209"/>
      <c r="W172" s="209">
        <f>SUMPRODUCT(W9:W170,$AF$9:$AF$170)</f>
        <v>6399947.8842000002</v>
      </c>
      <c r="Y172" s="212">
        <f ca="1">SUMIF(L7:W8,Y171,L172:W172)</f>
        <v>3851478.5780000002</v>
      </c>
      <c r="Z172" s="212">
        <f ca="1">SUMIF(L7:W8,Z171,L173:W173)</f>
        <v>20757</v>
      </c>
    </row>
    <row r="173" spans="1:50" ht="23.25" x14ac:dyDescent="0.25">
      <c r="A173" s="190"/>
      <c r="B173" s="190"/>
      <c r="C173" s="190"/>
      <c r="D173" s="190"/>
      <c r="E173" s="190"/>
      <c r="F173" s="190"/>
      <c r="G173" s="190"/>
      <c r="H173" s="190"/>
      <c r="I173" s="191"/>
      <c r="J173" s="191"/>
      <c r="K173" s="191"/>
      <c r="L173" s="190"/>
      <c r="M173" s="191"/>
      <c r="N173" s="192"/>
      <c r="O173" s="192"/>
      <c r="P173" s="192">
        <f>SUM(P9:P170)</f>
        <v>18531</v>
      </c>
      <c r="Q173" s="192">
        <f>SUM(Q9:Q170)</f>
        <v>1110</v>
      </c>
      <c r="R173" s="192">
        <f>SUM(R9:R170)</f>
        <v>720</v>
      </c>
      <c r="S173" s="192">
        <f>SUM(S9:S170)</f>
        <v>396</v>
      </c>
      <c r="T173" s="192"/>
      <c r="U173" s="192"/>
      <c r="V173" s="192"/>
      <c r="W173" s="192">
        <f t="shared" ref="W173" si="70">SUM(W9:W170)</f>
        <v>34998</v>
      </c>
      <c r="X173" s="56"/>
      <c r="Y173" s="193">
        <f>SUMIF(L7:X7,Y171,L171:X171)</f>
        <v>4472978.5599999996</v>
      </c>
      <c r="Z173" s="194" t="s">
        <v>503</v>
      </c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</row>
    <row r="174" spans="1:50" ht="24.95" customHeight="1" x14ac:dyDescent="0.25">
      <c r="A174" s="195" t="s">
        <v>504</v>
      </c>
      <c r="B174" s="196"/>
      <c r="C174" s="56"/>
      <c r="D174" s="56"/>
      <c r="E174" s="56"/>
      <c r="F174" s="56"/>
      <c r="G174" s="56"/>
      <c r="H174" s="56"/>
      <c r="I174" s="197"/>
      <c r="J174" s="197"/>
      <c r="K174" s="197"/>
      <c r="L174" s="198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99" t="e">
        <f>SUM(#REF!)</f>
        <v>#REF!</v>
      </c>
      <c r="X174" s="56"/>
      <c r="Y174" s="193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</row>
    <row r="175" spans="1:50" ht="24.95" customHeight="1" x14ac:dyDescent="0.25">
      <c r="A175" s="195" t="s">
        <v>505</v>
      </c>
      <c r="B175" s="56"/>
      <c r="C175" s="56"/>
      <c r="D175" s="56"/>
      <c r="E175" s="56"/>
      <c r="F175" s="56"/>
      <c r="G175" s="56"/>
      <c r="H175" s="56"/>
      <c r="I175" s="143"/>
      <c r="J175" s="143"/>
      <c r="K175" s="143"/>
      <c r="L175" s="56"/>
      <c r="M175" s="143"/>
      <c r="N175" s="200"/>
      <c r="O175" s="200"/>
      <c r="P175" s="200"/>
      <c r="Q175" s="200"/>
      <c r="R175" s="200"/>
      <c r="S175" s="200"/>
      <c r="T175" s="200"/>
      <c r="U175" s="200"/>
      <c r="V175" s="200"/>
      <c r="W175" s="199" t="e">
        <f>W174-I172</f>
        <v>#REF!</v>
      </c>
      <c r="X175" s="56"/>
      <c r="Y175" s="193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</row>
    <row r="176" spans="1:50" ht="24.95" customHeight="1" x14ac:dyDescent="0.25">
      <c r="A176" s="195"/>
      <c r="B176" s="56"/>
      <c r="C176" s="56"/>
      <c r="D176" s="56"/>
      <c r="E176" s="56"/>
      <c r="F176" s="56"/>
      <c r="G176" s="56"/>
      <c r="H176" s="56"/>
      <c r="I176" s="143"/>
      <c r="J176" s="143"/>
      <c r="K176" s="143"/>
      <c r="L176" s="56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201" t="e">
        <f>W175/I172</f>
        <v>#REF!</v>
      </c>
      <c r="X176" s="56"/>
      <c r="Y176" s="193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</row>
    <row r="177" spans="1:50" ht="23.25" x14ac:dyDescent="0.25">
      <c r="A177" s="195"/>
      <c r="B177" s="56"/>
      <c r="C177" s="56"/>
      <c r="D177" s="56"/>
      <c r="E177" s="56"/>
      <c r="F177" s="56"/>
      <c r="G177" s="56"/>
      <c r="H177" s="56"/>
      <c r="I177" s="143"/>
      <c r="J177" s="143"/>
      <c r="K177" s="143"/>
      <c r="L177" s="56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201">
        <f>L172/I172</f>
        <v>1.562408192940026</v>
      </c>
      <c r="X177" s="56"/>
      <c r="Y177" s="193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</row>
    <row r="178" spans="1:50" ht="20.25" x14ac:dyDescent="0.25">
      <c r="A178" s="195"/>
      <c r="B178" s="56"/>
      <c r="C178" s="56"/>
      <c r="D178" s="56"/>
      <c r="E178" s="56"/>
      <c r="F178" s="56"/>
      <c r="G178" s="56"/>
      <c r="H178" s="56"/>
      <c r="I178" s="143"/>
      <c r="J178" s="143"/>
      <c r="K178" s="143"/>
      <c r="L178" s="56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56"/>
      <c r="X178" s="56"/>
      <c r="Y178" s="193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</row>
    <row r="179" spans="1:50" ht="20.25" x14ac:dyDescent="0.25">
      <c r="A179" s="195"/>
      <c r="B179" s="56"/>
      <c r="C179" s="56"/>
      <c r="D179" s="56"/>
      <c r="E179" s="56"/>
      <c r="F179" s="56"/>
      <c r="G179" s="56"/>
      <c r="H179" s="56"/>
      <c r="I179" s="143"/>
      <c r="J179" s="143"/>
      <c r="K179" s="143"/>
      <c r="L179" s="56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56"/>
      <c r="X179" s="56"/>
      <c r="Y179" s="193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</row>
    <row r="180" spans="1:50" ht="20.25" x14ac:dyDescent="0.25">
      <c r="A180" s="195"/>
      <c r="B180" s="56"/>
      <c r="C180" s="56"/>
      <c r="D180" s="56"/>
      <c r="E180" s="56"/>
      <c r="F180" s="56"/>
      <c r="G180" s="56"/>
      <c r="H180" s="56"/>
      <c r="I180" s="143"/>
      <c r="J180" s="143"/>
      <c r="K180" s="143"/>
      <c r="L180" s="56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56"/>
      <c r="X180" s="56"/>
      <c r="Y180" s="193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</row>
    <row r="181" spans="1:50" ht="20.25" x14ac:dyDescent="0.25">
      <c r="A181" s="195"/>
      <c r="B181" s="56"/>
      <c r="C181" s="56"/>
      <c r="D181" s="56"/>
      <c r="E181" s="56"/>
      <c r="F181" s="56"/>
      <c r="G181" s="56"/>
      <c r="H181" s="56"/>
      <c r="I181" s="143"/>
      <c r="J181" s="143"/>
      <c r="K181" s="143"/>
      <c r="L181" s="56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56"/>
      <c r="X181" s="56"/>
      <c r="Y181" s="193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</row>
    <row r="182" spans="1:50" ht="26.25" x14ac:dyDescent="0.25">
      <c r="A182" s="195"/>
      <c r="B182" s="56"/>
      <c r="C182" s="202" t="s">
        <v>506</v>
      </c>
      <c r="D182" s="56"/>
      <c r="E182" s="56"/>
      <c r="F182" s="56"/>
      <c r="G182" s="203" t="s">
        <v>507</v>
      </c>
      <c r="H182" s="203"/>
      <c r="I182" s="204"/>
      <c r="J182" s="143"/>
      <c r="K182" s="143"/>
      <c r="L182" s="203" t="s">
        <v>508</v>
      </c>
      <c r="M182" s="203"/>
      <c r="N182" s="143"/>
      <c r="O182" s="143"/>
      <c r="P182" s="143"/>
      <c r="Q182" s="143"/>
      <c r="R182" s="143"/>
      <c r="S182" s="143"/>
      <c r="T182" s="143"/>
      <c r="U182" s="143"/>
      <c r="V182" s="143"/>
      <c r="W182" s="56"/>
      <c r="X182" s="56"/>
      <c r="Y182" s="193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</row>
    <row r="183" spans="1:50" ht="20.25" x14ac:dyDescent="0.25">
      <c r="A183" s="195"/>
      <c r="B183" s="56"/>
      <c r="C183" s="56"/>
      <c r="D183" s="56"/>
      <c r="E183" s="56"/>
      <c r="F183" s="56"/>
      <c r="G183" s="56"/>
      <c r="H183" s="56"/>
      <c r="I183" s="143"/>
      <c r="J183" s="143"/>
      <c r="K183" s="143"/>
      <c r="L183" s="56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56"/>
      <c r="X183" s="56"/>
      <c r="Y183" s="193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</row>
    <row r="184" spans="1:50" x14ac:dyDescent="0.25">
      <c r="A184" s="56"/>
      <c r="B184" s="56"/>
      <c r="C184" s="56"/>
      <c r="D184" s="56"/>
      <c r="E184" s="56"/>
      <c r="F184" s="56"/>
      <c r="G184" s="56"/>
      <c r="H184" s="56"/>
      <c r="I184" s="143"/>
      <c r="J184" s="143"/>
      <c r="K184" s="143"/>
      <c r="L184" s="56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56"/>
      <c r="X184" s="56"/>
      <c r="Y184" s="193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</row>
    <row r="185" spans="1:50" ht="26.25" x14ac:dyDescent="0.25">
      <c r="A185" s="205" t="s">
        <v>509</v>
      </c>
      <c r="B185" s="205"/>
      <c r="C185" s="205"/>
      <c r="D185" s="205"/>
      <c r="E185" s="205"/>
      <c r="F185" s="205"/>
      <c r="G185" s="205"/>
      <c r="H185" s="205"/>
      <c r="I185" s="205"/>
      <c r="J185" s="206"/>
      <c r="K185" s="206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56"/>
      <c r="Y185" s="193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</row>
    <row r="186" spans="1:50" x14ac:dyDescent="0.25">
      <c r="A186" s="56"/>
      <c r="B186" s="56"/>
      <c r="C186" s="56"/>
      <c r="D186" s="56"/>
      <c r="E186" s="56"/>
      <c r="F186" s="56"/>
      <c r="G186" s="56"/>
      <c r="H186" s="56"/>
      <c r="I186" s="143"/>
      <c r="J186" s="143"/>
      <c r="K186" s="143"/>
      <c r="L186" s="56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56"/>
      <c r="X186" s="56"/>
      <c r="Y186" s="193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</row>
    <row r="187" spans="1:50" ht="16.5" x14ac:dyDescent="0.25">
      <c r="A187" s="99" t="s">
        <v>510</v>
      </c>
      <c r="B187" s="56"/>
      <c r="C187" s="56"/>
      <c r="D187" s="56"/>
      <c r="E187" s="56"/>
      <c r="F187" s="56"/>
      <c r="G187" s="56"/>
      <c r="H187" s="56"/>
      <c r="I187" s="143"/>
      <c r="J187" s="143"/>
      <c r="K187" s="143"/>
      <c r="L187" s="56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56"/>
      <c r="X187" s="56"/>
      <c r="Y187" s="193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</row>
    <row r="188" spans="1:50" ht="16.5" x14ac:dyDescent="0.25">
      <c r="A188" s="99"/>
      <c r="B188" s="56"/>
      <c r="C188" s="56"/>
      <c r="D188" s="56"/>
      <c r="E188" s="56"/>
      <c r="F188" s="56"/>
      <c r="G188" s="56"/>
      <c r="H188" s="56"/>
      <c r="I188" s="143"/>
      <c r="J188" s="143"/>
      <c r="K188" s="143"/>
      <c r="L188" s="56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56"/>
      <c r="X188" s="56"/>
      <c r="Y188" s="193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</row>
    <row r="189" spans="1:50" ht="16.5" x14ac:dyDescent="0.25">
      <c r="A189" s="99"/>
      <c r="B189" s="56"/>
      <c r="C189" s="56"/>
      <c r="D189" s="56"/>
      <c r="E189" s="56"/>
      <c r="F189" s="56"/>
      <c r="G189" s="56"/>
      <c r="H189" s="56"/>
      <c r="I189" s="143"/>
      <c r="J189" s="143"/>
      <c r="K189" s="143"/>
      <c r="L189" s="56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56"/>
      <c r="X189" s="56"/>
      <c r="Y189" s="193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</row>
    <row r="190" spans="1:50" ht="16.5" x14ac:dyDescent="0.25">
      <c r="A190" s="99"/>
      <c r="B190" s="56"/>
      <c r="C190" s="56"/>
      <c r="D190" s="56"/>
      <c r="E190" s="56"/>
      <c r="F190" s="56"/>
      <c r="G190" s="56"/>
      <c r="H190" s="56"/>
      <c r="I190" s="143"/>
      <c r="J190" s="143"/>
      <c r="K190" s="143"/>
      <c r="L190" s="56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56"/>
      <c r="X190" s="56"/>
      <c r="Y190" s="193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</row>
    <row r="191" spans="1:50" ht="16.5" x14ac:dyDescent="0.25">
      <c r="A191" s="99"/>
      <c r="B191" s="56"/>
      <c r="C191" s="56"/>
      <c r="D191" s="56"/>
      <c r="E191" s="56"/>
      <c r="F191" s="56"/>
      <c r="G191" s="56"/>
      <c r="H191" s="56"/>
      <c r="I191" s="143"/>
      <c r="J191" s="143"/>
      <c r="K191" s="143"/>
      <c r="L191" s="56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56"/>
      <c r="X191" s="56"/>
      <c r="Y191" s="193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</row>
    <row r="192" spans="1:50" x14ac:dyDescent="0.25">
      <c r="A192" s="56"/>
      <c r="B192" s="56"/>
      <c r="C192" s="56"/>
      <c r="D192" s="56"/>
      <c r="E192" s="56"/>
      <c r="F192" s="56"/>
      <c r="G192" s="56"/>
      <c r="H192" s="56"/>
      <c r="I192" s="143"/>
      <c r="J192" s="143"/>
      <c r="K192" s="143"/>
      <c r="L192" s="56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56"/>
      <c r="X192" s="56"/>
      <c r="Y192" s="193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</row>
    <row r="193" spans="1:50" x14ac:dyDescent="0.25">
      <c r="A193" s="56"/>
      <c r="B193" s="56"/>
      <c r="C193" s="56"/>
      <c r="D193" s="56"/>
      <c r="E193" s="56"/>
      <c r="F193" s="56"/>
      <c r="G193" s="56"/>
      <c r="H193" s="56"/>
      <c r="I193" s="143"/>
      <c r="J193" s="143"/>
      <c r="K193" s="143"/>
      <c r="L193" s="56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56"/>
      <c r="X193" s="56"/>
      <c r="Y193" s="193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</row>
    <row r="194" spans="1:50" x14ac:dyDescent="0.25">
      <c r="A194" s="56"/>
      <c r="B194" s="56"/>
      <c r="C194" s="56"/>
      <c r="D194" s="56"/>
      <c r="E194" s="56"/>
      <c r="F194" s="56"/>
      <c r="G194" s="56"/>
      <c r="H194" s="56"/>
      <c r="I194" s="143"/>
      <c r="J194" s="143"/>
      <c r="K194" s="143"/>
      <c r="L194" s="56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56"/>
      <c r="X194" s="56"/>
      <c r="Y194" s="193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</row>
    <row r="195" spans="1:50" x14ac:dyDescent="0.25">
      <c r="A195" s="56"/>
      <c r="B195" s="56"/>
      <c r="C195" s="56"/>
      <c r="D195" s="56"/>
      <c r="E195" s="56"/>
      <c r="F195" s="56"/>
      <c r="G195" s="56"/>
      <c r="H195" s="56"/>
      <c r="I195" s="143"/>
      <c r="J195" s="143"/>
      <c r="K195" s="143"/>
      <c r="L195" s="56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56"/>
      <c r="X195" s="56"/>
      <c r="Y195" s="193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</row>
    <row r="196" spans="1:50" x14ac:dyDescent="0.25">
      <c r="A196" s="56"/>
      <c r="B196" s="56"/>
      <c r="C196" s="56"/>
      <c r="D196" s="56"/>
      <c r="E196" s="56"/>
      <c r="F196" s="56"/>
      <c r="G196" s="56"/>
      <c r="H196" s="56"/>
      <c r="I196" s="143"/>
      <c r="J196" s="143"/>
      <c r="K196" s="143"/>
      <c r="L196" s="56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56"/>
      <c r="X196" s="56"/>
      <c r="Y196" s="193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</row>
    <row r="197" spans="1:50" x14ac:dyDescent="0.25">
      <c r="A197" s="56"/>
      <c r="B197" s="56"/>
      <c r="C197" s="56"/>
      <c r="D197" s="56"/>
      <c r="E197" s="56"/>
      <c r="F197" s="56"/>
      <c r="G197" s="56"/>
      <c r="H197" s="56"/>
      <c r="I197" s="143"/>
      <c r="J197" s="143"/>
      <c r="K197" s="143"/>
      <c r="L197" s="56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56"/>
      <c r="X197" s="56"/>
      <c r="Y197" s="193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</row>
    <row r="198" spans="1:50" x14ac:dyDescent="0.25">
      <c r="A198" s="56"/>
      <c r="B198" s="56"/>
      <c r="C198" s="56"/>
      <c r="D198" s="56"/>
      <c r="E198" s="56"/>
      <c r="F198" s="56"/>
      <c r="G198" s="56"/>
      <c r="H198" s="56"/>
      <c r="I198" s="143"/>
      <c r="J198" s="143"/>
      <c r="K198" s="143"/>
      <c r="L198" s="56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56"/>
      <c r="X198" s="56"/>
      <c r="Y198" s="193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</row>
    <row r="199" spans="1:50" x14ac:dyDescent="0.25">
      <c r="A199" s="56"/>
      <c r="B199" s="56"/>
      <c r="C199" s="56"/>
      <c r="D199" s="56"/>
      <c r="E199" s="56"/>
      <c r="F199" s="56"/>
      <c r="G199" s="56"/>
      <c r="H199" s="56"/>
      <c r="I199" s="143"/>
      <c r="J199" s="143"/>
      <c r="K199" s="143"/>
      <c r="L199" s="56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56"/>
      <c r="X199" s="56"/>
      <c r="Y199" s="193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</row>
    <row r="200" spans="1:50" x14ac:dyDescent="0.25">
      <c r="A200" s="56"/>
      <c r="B200" s="56"/>
      <c r="C200" s="56"/>
      <c r="D200" s="56"/>
      <c r="E200" s="56"/>
      <c r="F200" s="56"/>
      <c r="G200" s="56"/>
      <c r="H200" s="56"/>
      <c r="I200" s="143"/>
      <c r="J200" s="143"/>
      <c r="K200" s="143"/>
      <c r="L200" s="56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56"/>
      <c r="X200" s="56"/>
      <c r="Y200" s="193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</row>
    <row r="201" spans="1:50" x14ac:dyDescent="0.25">
      <c r="A201" s="56"/>
      <c r="B201" s="56"/>
      <c r="C201" s="56"/>
      <c r="D201" s="56"/>
      <c r="E201" s="56"/>
      <c r="F201" s="56"/>
      <c r="G201" s="56"/>
      <c r="H201" s="56"/>
      <c r="I201" s="143"/>
      <c r="J201" s="143"/>
      <c r="K201" s="143"/>
      <c r="L201" s="56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56"/>
      <c r="X201" s="56"/>
      <c r="Y201" s="193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</row>
    <row r="202" spans="1:50" x14ac:dyDescent="0.25">
      <c r="A202" s="56"/>
      <c r="B202" s="56"/>
      <c r="C202" s="56"/>
      <c r="D202" s="56"/>
      <c r="E202" s="56"/>
      <c r="F202" s="56"/>
      <c r="G202" s="56"/>
      <c r="H202" s="56"/>
      <c r="I202" s="143"/>
      <c r="J202" s="143"/>
      <c r="K202" s="143"/>
      <c r="L202" s="56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56"/>
      <c r="X202" s="56"/>
      <c r="Y202" s="193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</row>
    <row r="203" spans="1:50" x14ac:dyDescent="0.25">
      <c r="A203" s="56"/>
      <c r="B203" s="56"/>
      <c r="C203" s="56"/>
      <c r="D203" s="56"/>
      <c r="E203" s="56"/>
      <c r="F203" s="56"/>
      <c r="G203" s="56"/>
      <c r="H203" s="56"/>
      <c r="I203" s="143"/>
      <c r="J203" s="143"/>
      <c r="K203" s="143"/>
      <c r="L203" s="56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56"/>
      <c r="X203" s="56"/>
      <c r="Y203" s="193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</row>
    <row r="204" spans="1:50" x14ac:dyDescent="0.25">
      <c r="A204" s="56"/>
      <c r="B204" s="56"/>
      <c r="C204" s="56"/>
      <c r="D204" s="56"/>
      <c r="E204" s="56"/>
      <c r="F204" s="56"/>
      <c r="G204" s="56"/>
      <c r="H204" s="56"/>
      <c r="I204" s="143"/>
      <c r="J204" s="143"/>
      <c r="K204" s="143"/>
      <c r="L204" s="56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56"/>
      <c r="X204" s="56"/>
      <c r="Y204" s="193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</row>
    <row r="205" spans="1:50" x14ac:dyDescent="0.25">
      <c r="A205" s="56"/>
      <c r="B205" s="56"/>
      <c r="C205" s="56"/>
      <c r="D205" s="56"/>
      <c r="E205" s="56"/>
      <c r="F205" s="56"/>
      <c r="G205" s="56"/>
      <c r="H205" s="56"/>
      <c r="I205" s="143"/>
      <c r="J205" s="143"/>
      <c r="K205" s="143"/>
      <c r="L205" s="56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56"/>
      <c r="X205" s="56"/>
      <c r="Y205" s="193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</row>
    <row r="206" spans="1:50" x14ac:dyDescent="0.25">
      <c r="A206" s="56"/>
      <c r="B206" s="56"/>
      <c r="C206" s="56"/>
      <c r="D206" s="56"/>
      <c r="E206" s="56"/>
      <c r="F206" s="56"/>
      <c r="G206" s="56"/>
      <c r="H206" s="56"/>
      <c r="I206" s="143"/>
      <c r="J206" s="143"/>
      <c r="K206" s="143"/>
      <c r="L206" s="56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56"/>
      <c r="X206" s="56"/>
      <c r="Y206" s="193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</row>
    <row r="207" spans="1:50" x14ac:dyDescent="0.25">
      <c r="A207" s="56"/>
      <c r="B207" s="56"/>
      <c r="C207" s="56"/>
      <c r="D207" s="56"/>
      <c r="E207" s="56"/>
      <c r="F207" s="56"/>
      <c r="G207" s="56"/>
      <c r="H207" s="56"/>
      <c r="I207" s="143"/>
      <c r="J207" s="143"/>
      <c r="K207" s="143"/>
      <c r="L207" s="56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56"/>
      <c r="X207" s="56"/>
      <c r="Y207" s="193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</row>
    <row r="208" spans="1:50" x14ac:dyDescent="0.25">
      <c r="A208" s="56"/>
      <c r="B208" s="56"/>
      <c r="C208" s="56"/>
      <c r="D208" s="56"/>
      <c r="E208" s="56"/>
      <c r="F208" s="56"/>
      <c r="G208" s="56"/>
      <c r="H208" s="56"/>
      <c r="I208" s="143"/>
      <c r="J208" s="143"/>
      <c r="K208" s="143"/>
      <c r="L208" s="56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56"/>
      <c r="X208" s="56"/>
      <c r="Y208" s="193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</row>
    <row r="209" spans="1:50" x14ac:dyDescent="0.25">
      <c r="A209" s="56"/>
      <c r="B209" s="56"/>
      <c r="C209" s="56"/>
      <c r="D209" s="56"/>
      <c r="E209" s="56"/>
      <c r="F209" s="56"/>
      <c r="G209" s="56"/>
      <c r="H209" s="56"/>
      <c r="I209" s="143"/>
      <c r="J209" s="143"/>
      <c r="K209" s="143"/>
      <c r="L209" s="56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56"/>
      <c r="X209" s="56"/>
      <c r="Y209" s="193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</row>
    <row r="210" spans="1:50" x14ac:dyDescent="0.25">
      <c r="A210" s="56"/>
      <c r="B210" s="56"/>
      <c r="C210" s="56"/>
      <c r="D210" s="56"/>
      <c r="E210" s="56"/>
      <c r="F210" s="56"/>
      <c r="G210" s="56"/>
      <c r="H210" s="56"/>
      <c r="I210" s="143"/>
      <c r="J210" s="143"/>
      <c r="K210" s="143"/>
      <c r="L210" s="56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56"/>
      <c r="X210" s="56"/>
      <c r="Y210" s="193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</row>
    <row r="211" spans="1:50" x14ac:dyDescent="0.25">
      <c r="A211" s="56"/>
      <c r="B211" s="56"/>
      <c r="C211" s="56"/>
      <c r="D211" s="56"/>
      <c r="E211" s="56"/>
      <c r="F211" s="56"/>
      <c r="G211" s="56"/>
      <c r="H211" s="56"/>
      <c r="I211" s="143"/>
      <c r="J211" s="143"/>
      <c r="K211" s="143"/>
      <c r="L211" s="56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56"/>
      <c r="X211" s="56"/>
      <c r="Y211" s="193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</row>
    <row r="212" spans="1:50" x14ac:dyDescent="0.25">
      <c r="A212" s="56"/>
      <c r="B212" s="56"/>
      <c r="C212" s="56"/>
      <c r="D212" s="56"/>
      <c r="E212" s="56"/>
      <c r="F212" s="56"/>
      <c r="G212" s="56"/>
      <c r="H212" s="56"/>
      <c r="I212" s="143"/>
      <c r="J212" s="143"/>
      <c r="K212" s="143"/>
      <c r="L212" s="56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56"/>
      <c r="X212" s="56"/>
      <c r="Y212" s="193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</row>
    <row r="213" spans="1:50" x14ac:dyDescent="0.25">
      <c r="A213" s="56"/>
      <c r="B213" s="56"/>
      <c r="C213" s="56"/>
      <c r="D213" s="56"/>
      <c r="E213" s="56"/>
      <c r="F213" s="56"/>
      <c r="G213" s="56"/>
      <c r="H213" s="56"/>
      <c r="I213" s="143"/>
      <c r="J213" s="143"/>
      <c r="K213" s="143"/>
      <c r="L213" s="56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56"/>
      <c r="X213" s="56"/>
      <c r="Y213" s="193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</row>
    <row r="214" spans="1:50" x14ac:dyDescent="0.25">
      <c r="A214" s="56"/>
      <c r="B214" s="56"/>
      <c r="C214" s="56"/>
      <c r="D214" s="56"/>
      <c r="E214" s="56"/>
      <c r="F214" s="56"/>
      <c r="G214" s="56"/>
      <c r="H214" s="56"/>
      <c r="I214" s="143"/>
      <c r="J214" s="143"/>
      <c r="K214" s="143"/>
      <c r="L214" s="56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56"/>
      <c r="X214" s="56"/>
      <c r="Y214" s="193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</row>
    <row r="215" spans="1:50" x14ac:dyDescent="0.25">
      <c r="A215" s="56"/>
      <c r="B215" s="56"/>
      <c r="C215" s="56"/>
      <c r="D215" s="56"/>
      <c r="E215" s="56"/>
      <c r="F215" s="56"/>
      <c r="G215" s="56"/>
      <c r="H215" s="56"/>
      <c r="I215" s="143"/>
      <c r="J215" s="143"/>
      <c r="K215" s="143"/>
      <c r="L215" s="56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56"/>
      <c r="X215" s="56"/>
      <c r="Y215" s="193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</row>
    <row r="216" spans="1:50" x14ac:dyDescent="0.25">
      <c r="A216" s="56"/>
      <c r="B216" s="56"/>
      <c r="C216" s="56"/>
      <c r="D216" s="56"/>
      <c r="E216" s="56"/>
      <c r="F216" s="56"/>
      <c r="G216" s="56"/>
      <c r="H216" s="56"/>
      <c r="I216" s="143"/>
      <c r="J216" s="143"/>
      <c r="K216" s="143"/>
      <c r="L216" s="56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56"/>
      <c r="X216" s="56"/>
      <c r="Y216" s="193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</row>
    <row r="217" spans="1:50" x14ac:dyDescent="0.25">
      <c r="A217" s="56"/>
      <c r="B217" s="56"/>
      <c r="C217" s="56"/>
      <c r="D217" s="56"/>
      <c r="E217" s="56"/>
      <c r="F217" s="56"/>
      <c r="G217" s="56"/>
      <c r="H217" s="56"/>
      <c r="I217" s="143"/>
      <c r="J217" s="143"/>
      <c r="K217" s="143"/>
      <c r="L217" s="56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56"/>
      <c r="X217" s="56"/>
      <c r="Y217" s="193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</row>
    <row r="218" spans="1:50" x14ac:dyDescent="0.25">
      <c r="A218" s="56"/>
      <c r="B218" s="56"/>
      <c r="C218" s="56"/>
      <c r="D218" s="56"/>
      <c r="E218" s="56"/>
      <c r="F218" s="56"/>
      <c r="G218" s="56"/>
      <c r="H218" s="56"/>
      <c r="I218" s="143"/>
      <c r="J218" s="143"/>
      <c r="K218" s="143"/>
      <c r="L218" s="56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56"/>
      <c r="X218" s="56"/>
      <c r="Y218" s="193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</row>
    <row r="219" spans="1:50" x14ac:dyDescent="0.25">
      <c r="A219" s="56"/>
      <c r="B219" s="56"/>
      <c r="C219" s="56"/>
      <c r="D219" s="56"/>
      <c r="E219" s="56"/>
      <c r="F219" s="56"/>
      <c r="G219" s="56"/>
      <c r="H219" s="56"/>
      <c r="I219" s="143"/>
      <c r="J219" s="143"/>
      <c r="K219" s="143"/>
      <c r="L219" s="56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56"/>
      <c r="X219" s="56"/>
      <c r="Y219" s="193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</row>
    <row r="220" spans="1:50" x14ac:dyDescent="0.25">
      <c r="A220" s="56"/>
      <c r="B220" s="56"/>
      <c r="C220" s="56"/>
      <c r="D220" s="56"/>
      <c r="E220" s="56"/>
      <c r="F220" s="56"/>
      <c r="G220" s="56"/>
      <c r="H220" s="56"/>
      <c r="I220" s="143"/>
      <c r="J220" s="143"/>
      <c r="K220" s="143"/>
      <c r="L220" s="56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56"/>
      <c r="X220" s="56"/>
      <c r="Y220" s="193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</row>
    <row r="221" spans="1:50" x14ac:dyDescent="0.25">
      <c r="A221" s="56"/>
      <c r="B221" s="56"/>
      <c r="C221" s="56"/>
      <c r="D221" s="56"/>
      <c r="E221" s="56"/>
      <c r="F221" s="56"/>
      <c r="G221" s="56"/>
      <c r="H221" s="56"/>
      <c r="I221" s="143"/>
      <c r="J221" s="143"/>
      <c r="K221" s="143"/>
      <c r="L221" s="56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56"/>
      <c r="X221" s="56"/>
      <c r="Y221" s="193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</row>
    <row r="222" spans="1:50" x14ac:dyDescent="0.25">
      <c r="A222" s="56"/>
      <c r="B222" s="56"/>
      <c r="C222" s="56"/>
      <c r="D222" s="56"/>
      <c r="E222" s="56"/>
      <c r="F222" s="56"/>
      <c r="G222" s="56"/>
      <c r="H222" s="56"/>
      <c r="I222" s="143"/>
      <c r="J222" s="143"/>
      <c r="K222" s="143"/>
      <c r="L222" s="56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56"/>
      <c r="X222" s="56"/>
      <c r="Y222" s="193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</row>
    <row r="223" spans="1:50" x14ac:dyDescent="0.25">
      <c r="A223" s="56"/>
      <c r="B223" s="56"/>
      <c r="C223" s="56"/>
      <c r="D223" s="56"/>
      <c r="E223" s="56"/>
      <c r="F223" s="56"/>
      <c r="G223" s="56"/>
      <c r="H223" s="56"/>
      <c r="I223" s="143"/>
      <c r="J223" s="143"/>
      <c r="K223" s="143"/>
      <c r="L223" s="56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56"/>
      <c r="X223" s="56"/>
      <c r="Y223" s="193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</row>
    <row r="224" spans="1:50" x14ac:dyDescent="0.25">
      <c r="A224" s="56"/>
      <c r="B224" s="56"/>
      <c r="C224" s="56"/>
      <c r="D224" s="56"/>
      <c r="E224" s="56"/>
      <c r="F224" s="56"/>
      <c r="G224" s="56"/>
      <c r="H224" s="56"/>
      <c r="I224" s="143"/>
      <c r="J224" s="143"/>
      <c r="K224" s="143"/>
      <c r="L224" s="56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56"/>
      <c r="X224" s="56"/>
      <c r="Y224" s="193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</row>
    <row r="225" spans="1:50" x14ac:dyDescent="0.25">
      <c r="A225" s="56"/>
      <c r="B225" s="56"/>
      <c r="C225" s="56"/>
      <c r="D225" s="56"/>
      <c r="E225" s="56"/>
      <c r="F225" s="56"/>
      <c r="G225" s="56"/>
      <c r="H225" s="56"/>
      <c r="I225" s="143"/>
      <c r="J225" s="143"/>
      <c r="K225" s="143"/>
      <c r="L225" s="56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56"/>
      <c r="X225" s="56"/>
      <c r="Y225" s="193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</row>
    <row r="226" spans="1:50" x14ac:dyDescent="0.25">
      <c r="A226" s="56"/>
      <c r="B226" s="56"/>
      <c r="C226" s="56"/>
      <c r="D226" s="56"/>
      <c r="E226" s="56"/>
      <c r="F226" s="56"/>
      <c r="G226" s="56"/>
      <c r="H226" s="56"/>
      <c r="I226" s="143"/>
      <c r="J226" s="143"/>
      <c r="K226" s="143"/>
      <c r="L226" s="56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56"/>
      <c r="X226" s="56"/>
      <c r="Y226" s="193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</row>
    <row r="227" spans="1:50" x14ac:dyDescent="0.25">
      <c r="A227" s="56"/>
      <c r="B227" s="56"/>
      <c r="C227" s="56"/>
      <c r="D227" s="56"/>
      <c r="E227" s="56"/>
      <c r="F227" s="56"/>
      <c r="G227" s="56"/>
      <c r="H227" s="56"/>
      <c r="I227" s="143"/>
      <c r="J227" s="143"/>
      <c r="K227" s="143"/>
      <c r="L227" s="56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56"/>
      <c r="X227" s="56"/>
      <c r="Y227" s="193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</row>
    <row r="228" spans="1:50" x14ac:dyDescent="0.25">
      <c r="A228" s="56"/>
      <c r="B228" s="56"/>
      <c r="C228" s="56"/>
      <c r="D228" s="56"/>
      <c r="E228" s="56"/>
      <c r="F228" s="56"/>
      <c r="G228" s="56"/>
      <c r="H228" s="56"/>
      <c r="I228" s="143"/>
      <c r="J228" s="143"/>
      <c r="K228" s="143"/>
      <c r="L228" s="56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56"/>
      <c r="X228" s="56"/>
      <c r="Y228" s="193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</row>
    <row r="229" spans="1:50" x14ac:dyDescent="0.25">
      <c r="A229" s="56"/>
      <c r="B229" s="56"/>
      <c r="C229" s="56"/>
      <c r="D229" s="56"/>
      <c r="E229" s="56"/>
      <c r="F229" s="56"/>
      <c r="G229" s="56"/>
      <c r="H229" s="56"/>
      <c r="I229" s="143"/>
      <c r="J229" s="143"/>
      <c r="K229" s="143"/>
      <c r="L229" s="56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56"/>
      <c r="X229" s="56"/>
      <c r="Y229" s="193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</row>
    <row r="230" spans="1:50" x14ac:dyDescent="0.25">
      <c r="A230" s="56"/>
      <c r="B230" s="56"/>
      <c r="C230" s="56"/>
      <c r="D230" s="56"/>
      <c r="E230" s="56"/>
      <c r="F230" s="56"/>
      <c r="G230" s="56"/>
      <c r="H230" s="56"/>
      <c r="I230" s="143"/>
      <c r="J230" s="143"/>
      <c r="K230" s="143"/>
      <c r="L230" s="56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56"/>
      <c r="X230" s="56"/>
      <c r="Y230" s="193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</row>
    <row r="231" spans="1:50" x14ac:dyDescent="0.25">
      <c r="A231" s="56"/>
      <c r="B231" s="56"/>
      <c r="C231" s="56"/>
      <c r="D231" s="56"/>
      <c r="E231" s="56"/>
      <c r="F231" s="56"/>
      <c r="G231" s="56"/>
      <c r="H231" s="56"/>
      <c r="I231" s="143"/>
      <c r="J231" s="143"/>
      <c r="K231" s="143"/>
      <c r="L231" s="56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56"/>
      <c r="X231" s="56"/>
      <c r="Y231" s="193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</row>
    <row r="232" spans="1:50" x14ac:dyDescent="0.25">
      <c r="A232" s="56"/>
      <c r="B232" s="56"/>
      <c r="C232" s="56"/>
      <c r="D232" s="56"/>
      <c r="E232" s="56"/>
      <c r="F232" s="56"/>
      <c r="G232" s="56"/>
      <c r="H232" s="56"/>
      <c r="I232" s="143"/>
      <c r="J232" s="143"/>
      <c r="K232" s="143"/>
      <c r="L232" s="56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56"/>
      <c r="X232" s="56"/>
      <c r="Y232" s="193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</row>
    <row r="233" spans="1:50" x14ac:dyDescent="0.25">
      <c r="A233" s="56"/>
      <c r="B233" s="56"/>
      <c r="C233" s="56"/>
      <c r="D233" s="56"/>
      <c r="E233" s="56"/>
      <c r="F233" s="56"/>
      <c r="G233" s="56"/>
      <c r="H233" s="56"/>
      <c r="I233" s="143"/>
      <c r="J233" s="143"/>
      <c r="K233" s="143"/>
      <c r="L233" s="56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56"/>
      <c r="X233" s="56"/>
      <c r="Y233" s="193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</row>
    <row r="234" spans="1:50" x14ac:dyDescent="0.25">
      <c r="A234" s="56"/>
      <c r="B234" s="56"/>
      <c r="C234" s="56"/>
      <c r="D234" s="56"/>
      <c r="E234" s="56"/>
      <c r="F234" s="56"/>
      <c r="G234" s="56"/>
      <c r="H234" s="56"/>
      <c r="I234" s="143"/>
      <c r="J234" s="143"/>
      <c r="K234" s="143"/>
      <c r="L234" s="56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56"/>
      <c r="X234" s="56"/>
      <c r="Y234" s="193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</row>
    <row r="235" spans="1:50" x14ac:dyDescent="0.25">
      <c r="A235" s="56"/>
      <c r="B235" s="56"/>
      <c r="C235" s="56"/>
      <c r="D235" s="56"/>
      <c r="E235" s="56"/>
      <c r="F235" s="56"/>
      <c r="G235" s="56"/>
      <c r="H235" s="56"/>
      <c r="I235" s="143"/>
      <c r="J235" s="143"/>
      <c r="K235" s="143"/>
      <c r="L235" s="56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56"/>
      <c r="X235" s="56"/>
      <c r="Y235" s="193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</row>
    <row r="236" spans="1:50" x14ac:dyDescent="0.25">
      <c r="A236" s="56"/>
      <c r="B236" s="56"/>
      <c r="C236" s="56"/>
      <c r="D236" s="56"/>
      <c r="E236" s="56"/>
      <c r="F236" s="56"/>
      <c r="G236" s="56"/>
      <c r="H236" s="56"/>
      <c r="I236" s="143"/>
      <c r="J236" s="143"/>
      <c r="K236" s="143"/>
      <c r="L236" s="56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56"/>
      <c r="X236" s="56"/>
      <c r="Y236" s="193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</row>
    <row r="237" spans="1:50" x14ac:dyDescent="0.25">
      <c r="A237" s="56"/>
      <c r="B237" s="56"/>
      <c r="C237" s="56"/>
      <c r="D237" s="56"/>
      <c r="E237" s="56"/>
      <c r="F237" s="56"/>
      <c r="G237" s="56"/>
      <c r="H237" s="56"/>
      <c r="I237" s="143"/>
      <c r="J237" s="143"/>
      <c r="K237" s="143"/>
      <c r="L237" s="56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56"/>
      <c r="X237" s="56"/>
      <c r="Y237" s="193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</row>
    <row r="238" spans="1:50" x14ac:dyDescent="0.25">
      <c r="A238" s="56"/>
      <c r="B238" s="56"/>
      <c r="C238" s="56"/>
      <c r="D238" s="56"/>
      <c r="E238" s="56"/>
      <c r="F238" s="56"/>
      <c r="G238" s="56"/>
      <c r="H238" s="56"/>
      <c r="I238" s="143"/>
      <c r="J238" s="143"/>
      <c r="K238" s="143"/>
      <c r="L238" s="56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56"/>
      <c r="X238" s="56"/>
      <c r="Y238" s="193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</row>
    <row r="239" spans="1:50" x14ac:dyDescent="0.25">
      <c r="A239" s="56"/>
      <c r="B239" s="56"/>
      <c r="C239" s="56"/>
      <c r="D239" s="56"/>
      <c r="E239" s="56"/>
      <c r="F239" s="56"/>
      <c r="G239" s="56"/>
      <c r="H239" s="56"/>
      <c r="I239" s="143"/>
      <c r="J239" s="143"/>
      <c r="K239" s="143"/>
      <c r="L239" s="56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56"/>
      <c r="X239" s="56"/>
      <c r="Y239" s="193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</row>
    <row r="240" spans="1:50" x14ac:dyDescent="0.25">
      <c r="A240" s="56"/>
      <c r="B240" s="56"/>
      <c r="C240" s="56"/>
      <c r="D240" s="56"/>
      <c r="E240" s="56"/>
      <c r="F240" s="56"/>
      <c r="G240" s="56"/>
      <c r="H240" s="56"/>
      <c r="I240" s="143"/>
      <c r="J240" s="143"/>
      <c r="K240" s="143"/>
      <c r="L240" s="56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56"/>
      <c r="X240" s="56"/>
      <c r="Y240" s="193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</row>
    <row r="241" spans="1:50" x14ac:dyDescent="0.25">
      <c r="A241" s="56"/>
      <c r="B241" s="56"/>
      <c r="C241" s="56"/>
      <c r="D241" s="56"/>
      <c r="E241" s="56"/>
      <c r="F241" s="56"/>
      <c r="G241" s="56"/>
      <c r="H241" s="56"/>
      <c r="I241" s="143"/>
      <c r="J241" s="143"/>
      <c r="K241" s="143"/>
      <c r="L241" s="56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56"/>
      <c r="X241" s="56"/>
      <c r="Y241" s="193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</row>
    <row r="242" spans="1:50" x14ac:dyDescent="0.25">
      <c r="A242" s="56"/>
      <c r="B242" s="56"/>
      <c r="C242" s="56"/>
      <c r="D242" s="56"/>
      <c r="E242" s="56"/>
      <c r="F242" s="56"/>
      <c r="G242" s="56"/>
      <c r="H242" s="56"/>
      <c r="I242" s="143"/>
      <c r="J242" s="143"/>
      <c r="K242" s="143"/>
      <c r="L242" s="56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56"/>
      <c r="X242" s="56"/>
      <c r="Y242" s="193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</row>
    <row r="243" spans="1:50" x14ac:dyDescent="0.25">
      <c r="A243" s="56"/>
      <c r="B243" s="56"/>
      <c r="C243" s="56"/>
      <c r="D243" s="56"/>
      <c r="E243" s="56"/>
      <c r="F243" s="56"/>
      <c r="G243" s="56"/>
      <c r="H243" s="56"/>
      <c r="I243" s="143"/>
      <c r="J243" s="143"/>
      <c r="K243" s="143"/>
      <c r="L243" s="56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56"/>
      <c r="X243" s="56"/>
      <c r="Y243" s="193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</row>
    <row r="244" spans="1:50" x14ac:dyDescent="0.25">
      <c r="A244" s="56"/>
      <c r="B244" s="56"/>
      <c r="C244" s="56"/>
      <c r="D244" s="56"/>
      <c r="E244" s="56"/>
      <c r="F244" s="56"/>
      <c r="G244" s="56"/>
      <c r="H244" s="56"/>
      <c r="I244" s="143"/>
      <c r="J244" s="143"/>
      <c r="K244" s="143"/>
      <c r="L244" s="56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56"/>
      <c r="X244" s="56"/>
      <c r="Y244" s="193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</row>
    <row r="245" spans="1:50" x14ac:dyDescent="0.25">
      <c r="A245" s="56"/>
      <c r="B245" s="56"/>
      <c r="C245" s="56"/>
      <c r="D245" s="56"/>
      <c r="E245" s="56"/>
      <c r="F245" s="56"/>
      <c r="G245" s="56"/>
      <c r="H245" s="56"/>
      <c r="I245" s="143"/>
      <c r="J245" s="143"/>
      <c r="K245" s="143"/>
      <c r="L245" s="56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56"/>
      <c r="X245" s="56"/>
      <c r="Y245" s="193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</row>
    <row r="246" spans="1:50" x14ac:dyDescent="0.25">
      <c r="A246" s="56"/>
      <c r="B246" s="56"/>
      <c r="C246" s="56"/>
      <c r="D246" s="56"/>
      <c r="E246" s="56"/>
      <c r="F246" s="56"/>
      <c r="G246" s="56"/>
      <c r="H246" s="56"/>
      <c r="I246" s="143"/>
      <c r="J246" s="143"/>
      <c r="K246" s="143"/>
      <c r="L246" s="56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56"/>
      <c r="X246" s="56"/>
      <c r="Y246" s="193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</row>
    <row r="247" spans="1:50" x14ac:dyDescent="0.25">
      <c r="A247" s="56"/>
      <c r="B247" s="56"/>
      <c r="C247" s="56"/>
      <c r="D247" s="56"/>
      <c r="E247" s="56"/>
      <c r="F247" s="56"/>
      <c r="G247" s="56"/>
      <c r="H247" s="56"/>
      <c r="I247" s="143"/>
      <c r="J247" s="143"/>
      <c r="K247" s="143"/>
      <c r="L247" s="56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56"/>
      <c r="X247" s="56"/>
      <c r="Y247" s="193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</row>
    <row r="248" spans="1:50" x14ac:dyDescent="0.25">
      <c r="A248" s="56"/>
      <c r="B248" s="56"/>
      <c r="C248" s="56"/>
      <c r="D248" s="56"/>
      <c r="E248" s="56"/>
      <c r="F248" s="56"/>
      <c r="G248" s="56"/>
      <c r="H248" s="56"/>
      <c r="I248" s="143"/>
      <c r="J248" s="143"/>
      <c r="K248" s="143"/>
      <c r="L248" s="56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56"/>
      <c r="X248" s="56"/>
      <c r="Y248" s="193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</row>
    <row r="249" spans="1:50" x14ac:dyDescent="0.25">
      <c r="A249" s="56"/>
      <c r="B249" s="56"/>
      <c r="C249" s="56"/>
      <c r="D249" s="56"/>
      <c r="E249" s="56"/>
      <c r="F249" s="56"/>
      <c r="G249" s="56"/>
      <c r="H249" s="56"/>
      <c r="I249" s="143"/>
      <c r="J249" s="143"/>
      <c r="K249" s="143"/>
      <c r="L249" s="56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56"/>
      <c r="X249" s="56"/>
      <c r="Y249" s="193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</row>
    <row r="250" spans="1:50" x14ac:dyDescent="0.25">
      <c r="A250" s="56"/>
      <c r="B250" s="56"/>
      <c r="C250" s="56"/>
      <c r="D250" s="56"/>
      <c r="E250" s="56"/>
      <c r="F250" s="56"/>
      <c r="G250" s="56"/>
      <c r="H250" s="56"/>
      <c r="I250" s="143"/>
      <c r="J250" s="143"/>
      <c r="K250" s="143"/>
      <c r="L250" s="56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56"/>
      <c r="X250" s="56"/>
      <c r="Y250" s="193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</row>
    <row r="251" spans="1:50" x14ac:dyDescent="0.25">
      <c r="A251" s="56"/>
      <c r="B251" s="56"/>
      <c r="C251" s="56"/>
      <c r="D251" s="56"/>
      <c r="E251" s="56"/>
      <c r="F251" s="56"/>
      <c r="G251" s="56"/>
      <c r="H251" s="56"/>
      <c r="I251" s="143"/>
      <c r="J251" s="143"/>
      <c r="K251" s="143"/>
      <c r="L251" s="56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56"/>
      <c r="X251" s="56"/>
      <c r="Y251" s="193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</row>
    <row r="252" spans="1:50" x14ac:dyDescent="0.25">
      <c r="A252" s="56"/>
      <c r="B252" s="56"/>
      <c r="C252" s="56"/>
      <c r="D252" s="56"/>
      <c r="E252" s="56"/>
      <c r="F252" s="56"/>
      <c r="G252" s="56"/>
      <c r="H252" s="56"/>
      <c r="I252" s="143"/>
      <c r="J252" s="143"/>
      <c r="K252" s="143"/>
      <c r="L252" s="56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56"/>
      <c r="X252" s="56"/>
      <c r="Y252" s="193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</row>
    <row r="253" spans="1:50" x14ac:dyDescent="0.25">
      <c r="A253" s="56"/>
      <c r="B253" s="56"/>
      <c r="C253" s="56"/>
      <c r="D253" s="56"/>
      <c r="E253" s="56"/>
      <c r="F253" s="56"/>
      <c r="G253" s="56"/>
      <c r="H253" s="56"/>
      <c r="I253" s="143"/>
      <c r="J253" s="143"/>
      <c r="K253" s="143"/>
      <c r="L253" s="56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56"/>
      <c r="X253" s="56"/>
      <c r="Y253" s="193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</row>
    <row r="254" spans="1:50" x14ac:dyDescent="0.25">
      <c r="A254" s="56"/>
      <c r="B254" s="56"/>
      <c r="C254" s="56"/>
      <c r="D254" s="56"/>
      <c r="E254" s="56"/>
      <c r="F254" s="56"/>
      <c r="G254" s="56"/>
      <c r="H254" s="56"/>
      <c r="I254" s="143"/>
      <c r="J254" s="143"/>
      <c r="K254" s="143"/>
      <c r="L254" s="56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56"/>
      <c r="X254" s="56"/>
      <c r="Y254" s="193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</row>
    <row r="255" spans="1:50" x14ac:dyDescent="0.25">
      <c r="A255" s="56"/>
      <c r="B255" s="56"/>
      <c r="C255" s="56"/>
      <c r="D255" s="56"/>
      <c r="E255" s="56"/>
      <c r="F255" s="56"/>
      <c r="G255" s="56"/>
      <c r="H255" s="56"/>
      <c r="I255" s="143"/>
      <c r="J255" s="143"/>
      <c r="K255" s="143"/>
      <c r="L255" s="56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56"/>
      <c r="X255" s="56"/>
      <c r="Y255" s="193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</row>
    <row r="256" spans="1:50" x14ac:dyDescent="0.25">
      <c r="A256" s="56"/>
      <c r="B256" s="56"/>
      <c r="C256" s="56"/>
      <c r="D256" s="56"/>
      <c r="E256" s="56"/>
      <c r="F256" s="56"/>
      <c r="G256" s="56"/>
      <c r="H256" s="56"/>
      <c r="I256" s="143"/>
      <c r="J256" s="143"/>
      <c r="K256" s="143"/>
      <c r="L256" s="56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56"/>
      <c r="X256" s="56"/>
      <c r="Y256" s="193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</row>
    <row r="257" spans="1:50" x14ac:dyDescent="0.25">
      <c r="A257" s="56"/>
      <c r="B257" s="56"/>
      <c r="C257" s="56"/>
      <c r="D257" s="56"/>
      <c r="E257" s="56"/>
      <c r="F257" s="56"/>
      <c r="G257" s="56"/>
      <c r="H257" s="56"/>
      <c r="I257" s="143"/>
      <c r="J257" s="143"/>
      <c r="K257" s="143"/>
      <c r="L257" s="56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56"/>
      <c r="X257" s="56"/>
      <c r="Y257" s="193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</row>
    <row r="258" spans="1:50" x14ac:dyDescent="0.25">
      <c r="A258" s="56"/>
      <c r="B258" s="56"/>
      <c r="C258" s="56"/>
      <c r="D258" s="56"/>
      <c r="E258" s="56"/>
      <c r="F258" s="56"/>
      <c r="G258" s="56"/>
      <c r="H258" s="56"/>
      <c r="I258" s="143"/>
      <c r="J258" s="143"/>
      <c r="K258" s="143"/>
      <c r="L258" s="56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56"/>
      <c r="X258" s="56"/>
      <c r="Y258" s="193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</row>
    <row r="259" spans="1:50" x14ac:dyDescent="0.25">
      <c r="A259" s="56"/>
      <c r="B259" s="56"/>
      <c r="C259" s="56"/>
      <c r="D259" s="56"/>
      <c r="E259" s="56"/>
      <c r="F259" s="56"/>
      <c r="G259" s="56"/>
      <c r="H259" s="56"/>
      <c r="I259" s="143"/>
      <c r="J259" s="143"/>
      <c r="K259" s="143"/>
      <c r="L259" s="56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56"/>
      <c r="X259" s="56"/>
      <c r="Y259" s="193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</row>
    <row r="260" spans="1:50" x14ac:dyDescent="0.25"/>
    <row r="261" spans="1:50" x14ac:dyDescent="0.25"/>
    <row r="262" spans="1:50" x14ac:dyDescent="0.25"/>
    <row r="263" spans="1:50" x14ac:dyDescent="0.25"/>
    <row r="264" spans="1:50" x14ac:dyDescent="0.25"/>
    <row r="265" spans="1:50" x14ac:dyDescent="0.25"/>
    <row r="266" spans="1:50" x14ac:dyDescent="0.25"/>
    <row r="267" spans="1:50" x14ac:dyDescent="0.25"/>
    <row r="268" spans="1:50" x14ac:dyDescent="0.25"/>
    <row r="269" spans="1:50" x14ac:dyDescent="0.25"/>
    <row r="270" spans="1:50" x14ac:dyDescent="0.25"/>
    <row r="271" spans="1:50" x14ac:dyDescent="0.25"/>
    <row r="272" spans="1:50" x14ac:dyDescent="0.25"/>
    <row r="273" x14ac:dyDescent="0.25"/>
    <row r="274" x14ac:dyDescent="0.25"/>
    <row r="275" x14ac:dyDescent="0.25"/>
    <row r="276" x14ac:dyDescent="0.25"/>
    <row r="277" x14ac:dyDescent="0.25"/>
  </sheetData>
  <mergeCells count="53">
    <mergeCell ref="A172:C172"/>
    <mergeCell ref="G182:H182"/>
    <mergeCell ref="L182:M182"/>
    <mergeCell ref="A185:I185"/>
    <mergeCell ref="A139:A142"/>
    <mergeCell ref="A145:A148"/>
    <mergeCell ref="A149:A150"/>
    <mergeCell ref="A153:A155"/>
    <mergeCell ref="A156:A170"/>
    <mergeCell ref="A171:C171"/>
    <mergeCell ref="A113:A116"/>
    <mergeCell ref="A117:A119"/>
    <mergeCell ref="A121:A123"/>
    <mergeCell ref="A125:A132"/>
    <mergeCell ref="A133:A136"/>
    <mergeCell ref="A137:A138"/>
    <mergeCell ref="A43:A53"/>
    <mergeCell ref="A54:A63"/>
    <mergeCell ref="A64:A76"/>
    <mergeCell ref="A77:A88"/>
    <mergeCell ref="A89:A102"/>
    <mergeCell ref="A103:A112"/>
    <mergeCell ref="A9:A20"/>
    <mergeCell ref="A21:A25"/>
    <mergeCell ref="A26:A42"/>
    <mergeCell ref="AF7:AF8"/>
    <mergeCell ref="AI7:AI8"/>
    <mergeCell ref="AL7:AL8"/>
    <mergeCell ref="AM7:AM8"/>
    <mergeCell ref="AN7:AN8"/>
    <mergeCell ref="AO7:AO8"/>
    <mergeCell ref="W7:W8"/>
    <mergeCell ref="Y7:Y8"/>
    <mergeCell ref="AB7:AB8"/>
    <mergeCell ref="AC7:AC8"/>
    <mergeCell ref="AD7:AD8"/>
    <mergeCell ref="AE7:AE8"/>
    <mergeCell ref="AL4:AO6"/>
    <mergeCell ref="A7:A8"/>
    <mergeCell ref="B7:B8"/>
    <mergeCell ref="D7:D8"/>
    <mergeCell ref="E7:E8"/>
    <mergeCell ref="F7:I7"/>
    <mergeCell ref="J7:J8"/>
    <mergeCell ref="K7:K8"/>
    <mergeCell ref="L7:L8"/>
    <mergeCell ref="M7:M8"/>
    <mergeCell ref="A1:C1"/>
    <mergeCell ref="F1:H1"/>
    <mergeCell ref="A2:C2"/>
    <mergeCell ref="F2:H2"/>
    <mergeCell ref="A3:C3"/>
    <mergeCell ref="F3:H3"/>
  </mergeCells>
  <conditionalFormatting sqref="AL170 AL14:AL16 AL20:AL21 AL99 AL159:AL160 AL163:AL165 AL110 AL89:AL97 AL86 AL25:AL28 AL32:AL38 AL43:AL47 AL129:AL132 AL108 AL114:AL122 AL101:AL103 AL52:AL56 AL143 AL139:AL140 AL156:AL157 AL64:AL67 AL69:AL72 AL76">
    <cfRule type="cellIs" dxfId="185" priority="184" stopIfTrue="1" operator="lessThanOrEqual">
      <formula>0.5</formula>
    </cfRule>
  </conditionalFormatting>
  <conditionalFormatting sqref="AO170 AO14:AO16 AP150 AO20:AO21 AO99 AO159:AO160 AO163:AO165 AO110 AO89:AO97 AO86 AO25:AO28 AO32:AO38 AO43:AO47 AO129:AO132 AO114:AO122 AO101:AO104 AO52:AO56 AO143 AO139:AO140 AO156:AO157 AO64:AO67 AO69:AO72 AO76 AO107:AO108">
    <cfRule type="cellIs" dxfId="184" priority="185" stopIfTrue="1" operator="equal">
      <formula>"Super Urgent"</formula>
    </cfRule>
  </conditionalFormatting>
  <conditionalFormatting sqref="AN170 AN14:AN16 AN20:AN21 AN99 AN159:AN160 AN163:AN165 AN110 AN89:AN97 AN86 AN25:AN28 AN32:AN38 AN43:AN47 AN129:AN132 AN108 AN114:AN122 AN101:AN103 AN52:AN56 AN143 AN139:AN140 AN156:AN157 AN64:AN67 AN69:AN72 AN76">
    <cfRule type="cellIs" dxfId="183" priority="186" stopIfTrue="1" operator="lessThanOrEqual">
      <formula>15</formula>
    </cfRule>
  </conditionalFormatting>
  <conditionalFormatting sqref="AL123">
    <cfRule type="cellIs" dxfId="182" priority="181" stopIfTrue="1" operator="lessThanOrEqual">
      <formula>0.5</formula>
    </cfRule>
  </conditionalFormatting>
  <conditionalFormatting sqref="AO123">
    <cfRule type="cellIs" dxfId="181" priority="182" stopIfTrue="1" operator="equal">
      <formula>"Super Urgent"</formula>
    </cfRule>
  </conditionalFormatting>
  <conditionalFormatting sqref="AN123">
    <cfRule type="cellIs" dxfId="180" priority="183" stopIfTrue="1" operator="lessThanOrEqual">
      <formula>15</formula>
    </cfRule>
  </conditionalFormatting>
  <conditionalFormatting sqref="AL98">
    <cfRule type="cellIs" dxfId="179" priority="178" stopIfTrue="1" operator="lessThanOrEqual">
      <formula>0.5</formula>
    </cfRule>
  </conditionalFormatting>
  <conditionalFormatting sqref="AO98">
    <cfRule type="cellIs" dxfId="178" priority="179" stopIfTrue="1" operator="equal">
      <formula>"Super Urgent"</formula>
    </cfRule>
  </conditionalFormatting>
  <conditionalFormatting sqref="AN98">
    <cfRule type="cellIs" dxfId="177" priority="180" stopIfTrue="1" operator="lessThanOrEqual">
      <formula>15</formula>
    </cfRule>
  </conditionalFormatting>
  <conditionalFormatting sqref="AL167">
    <cfRule type="cellIs" dxfId="176" priority="175" stopIfTrue="1" operator="lessThanOrEqual">
      <formula>0.5</formula>
    </cfRule>
  </conditionalFormatting>
  <conditionalFormatting sqref="AO167">
    <cfRule type="cellIs" dxfId="175" priority="176" stopIfTrue="1" operator="equal">
      <formula>"Super Urgent"</formula>
    </cfRule>
  </conditionalFormatting>
  <conditionalFormatting sqref="AN167">
    <cfRule type="cellIs" dxfId="174" priority="177" stopIfTrue="1" operator="lessThanOrEqual">
      <formula>15</formula>
    </cfRule>
  </conditionalFormatting>
  <conditionalFormatting sqref="AL169">
    <cfRule type="cellIs" dxfId="173" priority="172" stopIfTrue="1" operator="lessThanOrEqual">
      <formula>0.5</formula>
    </cfRule>
  </conditionalFormatting>
  <conditionalFormatting sqref="AO169">
    <cfRule type="cellIs" dxfId="172" priority="173" stopIfTrue="1" operator="equal">
      <formula>"Super Urgent"</formula>
    </cfRule>
  </conditionalFormatting>
  <conditionalFormatting sqref="AN169">
    <cfRule type="cellIs" dxfId="171" priority="174" stopIfTrue="1" operator="lessThanOrEqual">
      <formula>15</formula>
    </cfRule>
  </conditionalFormatting>
  <conditionalFormatting sqref="AL168">
    <cfRule type="cellIs" dxfId="170" priority="169" stopIfTrue="1" operator="lessThanOrEqual">
      <formula>0.5</formula>
    </cfRule>
  </conditionalFormatting>
  <conditionalFormatting sqref="AO168">
    <cfRule type="cellIs" dxfId="169" priority="170" stopIfTrue="1" operator="equal">
      <formula>"Super Urgent"</formula>
    </cfRule>
  </conditionalFormatting>
  <conditionalFormatting sqref="AN168">
    <cfRule type="cellIs" dxfId="168" priority="171" stopIfTrue="1" operator="lessThanOrEqual">
      <formula>15</formula>
    </cfRule>
  </conditionalFormatting>
  <conditionalFormatting sqref="AL29 AL31">
    <cfRule type="cellIs" dxfId="167" priority="166" stopIfTrue="1" operator="lessThanOrEqual">
      <formula>0.5</formula>
    </cfRule>
  </conditionalFormatting>
  <conditionalFormatting sqref="AO29 AO31">
    <cfRule type="cellIs" dxfId="166" priority="167" stopIfTrue="1" operator="equal">
      <formula>"Super Urgent"</formula>
    </cfRule>
  </conditionalFormatting>
  <conditionalFormatting sqref="AN29 AN31">
    <cfRule type="cellIs" dxfId="165" priority="168" stopIfTrue="1" operator="lessThanOrEqual">
      <formula>15</formula>
    </cfRule>
  </conditionalFormatting>
  <conditionalFormatting sqref="AL19">
    <cfRule type="cellIs" dxfId="164" priority="163" stopIfTrue="1" operator="lessThanOrEqual">
      <formula>0.5</formula>
    </cfRule>
  </conditionalFormatting>
  <conditionalFormatting sqref="AO19">
    <cfRule type="cellIs" dxfId="163" priority="164" stopIfTrue="1" operator="equal">
      <formula>"Super Urgent"</formula>
    </cfRule>
  </conditionalFormatting>
  <conditionalFormatting sqref="AN19">
    <cfRule type="cellIs" dxfId="162" priority="165" stopIfTrue="1" operator="lessThanOrEqual">
      <formula>15</formula>
    </cfRule>
  </conditionalFormatting>
  <conditionalFormatting sqref="AL113">
    <cfRule type="cellIs" dxfId="161" priority="160" stopIfTrue="1" operator="lessThanOrEqual">
      <formula>0.5</formula>
    </cfRule>
  </conditionalFormatting>
  <conditionalFormatting sqref="AO113">
    <cfRule type="cellIs" dxfId="160" priority="161" stopIfTrue="1" operator="equal">
      <formula>"Super Urgent"</formula>
    </cfRule>
  </conditionalFormatting>
  <conditionalFormatting sqref="AN113">
    <cfRule type="cellIs" dxfId="159" priority="162" stopIfTrue="1" operator="lessThanOrEqual">
      <formula>15</formula>
    </cfRule>
  </conditionalFormatting>
  <conditionalFormatting sqref="AL144">
    <cfRule type="cellIs" dxfId="158" priority="157" stopIfTrue="1" operator="lessThanOrEqual">
      <formula>0.5</formula>
    </cfRule>
  </conditionalFormatting>
  <conditionalFormatting sqref="AO144">
    <cfRule type="cellIs" dxfId="157" priority="158" stopIfTrue="1" operator="equal">
      <formula>"Super Urgent"</formula>
    </cfRule>
  </conditionalFormatting>
  <conditionalFormatting sqref="AN144">
    <cfRule type="cellIs" dxfId="156" priority="159" stopIfTrue="1" operator="lessThanOrEqual">
      <formula>15</formula>
    </cfRule>
  </conditionalFormatting>
  <conditionalFormatting sqref="AP148">
    <cfRule type="cellIs" dxfId="155" priority="156" stopIfTrue="1" operator="equal">
      <formula>"Super Urgent"</formula>
    </cfRule>
  </conditionalFormatting>
  <conditionalFormatting sqref="AL148">
    <cfRule type="cellIs" dxfId="154" priority="153" stopIfTrue="1" operator="lessThanOrEqual">
      <formula>0.5</formula>
    </cfRule>
  </conditionalFormatting>
  <conditionalFormatting sqref="AO148">
    <cfRule type="cellIs" dxfId="153" priority="154" stopIfTrue="1" operator="equal">
      <formula>"Super Urgent"</formula>
    </cfRule>
  </conditionalFormatting>
  <conditionalFormatting sqref="AN148">
    <cfRule type="cellIs" dxfId="152" priority="155" stopIfTrue="1" operator="lessThanOrEqual">
      <formula>15</formula>
    </cfRule>
  </conditionalFormatting>
  <conditionalFormatting sqref="AL80:AL84">
    <cfRule type="cellIs" dxfId="151" priority="150" stopIfTrue="1" operator="lessThanOrEqual">
      <formula>0.5</formula>
    </cfRule>
  </conditionalFormatting>
  <conditionalFormatting sqref="AO80:AO84">
    <cfRule type="cellIs" dxfId="150" priority="151" stopIfTrue="1" operator="equal">
      <formula>"Super Urgent"</formula>
    </cfRule>
  </conditionalFormatting>
  <conditionalFormatting sqref="AN80:AN84">
    <cfRule type="cellIs" dxfId="149" priority="152" stopIfTrue="1" operator="lessThanOrEqual">
      <formula>15</formula>
    </cfRule>
  </conditionalFormatting>
  <conditionalFormatting sqref="AL85">
    <cfRule type="cellIs" dxfId="148" priority="147" stopIfTrue="1" operator="lessThanOrEqual">
      <formula>0.5</formula>
    </cfRule>
  </conditionalFormatting>
  <conditionalFormatting sqref="AO85">
    <cfRule type="cellIs" dxfId="147" priority="148" stopIfTrue="1" operator="equal">
      <formula>"Super Urgent"</formula>
    </cfRule>
  </conditionalFormatting>
  <conditionalFormatting sqref="AN85">
    <cfRule type="cellIs" dxfId="146" priority="149" stopIfTrue="1" operator="lessThanOrEqual">
      <formula>15</formula>
    </cfRule>
  </conditionalFormatting>
  <conditionalFormatting sqref="AL150">
    <cfRule type="cellIs" dxfId="145" priority="144" stopIfTrue="1" operator="lessThanOrEqual">
      <formula>0.5</formula>
    </cfRule>
  </conditionalFormatting>
  <conditionalFormatting sqref="AO150">
    <cfRule type="cellIs" dxfId="144" priority="145" stopIfTrue="1" operator="equal">
      <formula>"Super Urgent"</formula>
    </cfRule>
  </conditionalFormatting>
  <conditionalFormatting sqref="AN150">
    <cfRule type="cellIs" dxfId="143" priority="146" stopIfTrue="1" operator="lessThanOrEqual">
      <formula>15</formula>
    </cfRule>
  </conditionalFormatting>
  <conditionalFormatting sqref="AL104 AL107">
    <cfRule type="cellIs" dxfId="142" priority="142" stopIfTrue="1" operator="lessThanOrEqual">
      <formula>0.5</formula>
    </cfRule>
  </conditionalFormatting>
  <conditionalFormatting sqref="AN104 AN107">
    <cfRule type="cellIs" dxfId="141" priority="143" stopIfTrue="1" operator="lessThanOrEqual">
      <formula>15</formula>
    </cfRule>
  </conditionalFormatting>
  <conditionalFormatting sqref="AL48">
    <cfRule type="cellIs" dxfId="140" priority="139" stopIfTrue="1" operator="lessThanOrEqual">
      <formula>0.5</formula>
    </cfRule>
  </conditionalFormatting>
  <conditionalFormatting sqref="AO48">
    <cfRule type="cellIs" dxfId="139" priority="140" stopIfTrue="1" operator="equal">
      <formula>"Super Urgent"</formula>
    </cfRule>
  </conditionalFormatting>
  <conditionalFormatting sqref="AN48">
    <cfRule type="cellIs" dxfId="138" priority="141" stopIfTrue="1" operator="lessThanOrEqual">
      <formula>15</formula>
    </cfRule>
  </conditionalFormatting>
  <conditionalFormatting sqref="AL49">
    <cfRule type="cellIs" dxfId="137" priority="136" stopIfTrue="1" operator="lessThanOrEqual">
      <formula>0.5</formula>
    </cfRule>
  </conditionalFormatting>
  <conditionalFormatting sqref="AO49">
    <cfRule type="cellIs" dxfId="136" priority="137" stopIfTrue="1" operator="equal">
      <formula>"Super Urgent"</formula>
    </cfRule>
  </conditionalFormatting>
  <conditionalFormatting sqref="AN49">
    <cfRule type="cellIs" dxfId="135" priority="138" stopIfTrue="1" operator="lessThanOrEqual">
      <formula>15</formula>
    </cfRule>
  </conditionalFormatting>
  <conditionalFormatting sqref="AL50">
    <cfRule type="cellIs" dxfId="134" priority="133" stopIfTrue="1" operator="lessThanOrEqual">
      <formula>0.5</formula>
    </cfRule>
  </conditionalFormatting>
  <conditionalFormatting sqref="AO50">
    <cfRule type="cellIs" dxfId="133" priority="134" stopIfTrue="1" operator="equal">
      <formula>"Super Urgent"</formula>
    </cfRule>
  </conditionalFormatting>
  <conditionalFormatting sqref="AN50">
    <cfRule type="cellIs" dxfId="132" priority="135" stopIfTrue="1" operator="lessThanOrEqual">
      <formula>15</formula>
    </cfRule>
  </conditionalFormatting>
  <conditionalFormatting sqref="AL51">
    <cfRule type="cellIs" dxfId="131" priority="130" stopIfTrue="1" operator="lessThanOrEqual">
      <formula>0.5</formula>
    </cfRule>
  </conditionalFormatting>
  <conditionalFormatting sqref="AO51">
    <cfRule type="cellIs" dxfId="130" priority="131" stopIfTrue="1" operator="equal">
      <formula>"Super Urgent"</formula>
    </cfRule>
  </conditionalFormatting>
  <conditionalFormatting sqref="AN51">
    <cfRule type="cellIs" dxfId="129" priority="132" stopIfTrue="1" operator="lessThanOrEqual">
      <formula>15</formula>
    </cfRule>
  </conditionalFormatting>
  <conditionalFormatting sqref="AL161">
    <cfRule type="cellIs" dxfId="128" priority="127" stopIfTrue="1" operator="lessThanOrEqual">
      <formula>0.5</formula>
    </cfRule>
  </conditionalFormatting>
  <conditionalFormatting sqref="AO161">
    <cfRule type="cellIs" dxfId="127" priority="128" stopIfTrue="1" operator="equal">
      <formula>"Super Urgent"</formula>
    </cfRule>
  </conditionalFormatting>
  <conditionalFormatting sqref="AN161">
    <cfRule type="cellIs" dxfId="126" priority="129" stopIfTrue="1" operator="lessThanOrEqual">
      <formula>15</formula>
    </cfRule>
  </conditionalFormatting>
  <conditionalFormatting sqref="AL22:AL24">
    <cfRule type="cellIs" dxfId="125" priority="124" stopIfTrue="1" operator="lessThanOrEqual">
      <formula>0.5</formula>
    </cfRule>
  </conditionalFormatting>
  <conditionalFormatting sqref="AO22:AO24">
    <cfRule type="cellIs" dxfId="124" priority="125" stopIfTrue="1" operator="equal">
      <formula>"Super Urgent"</formula>
    </cfRule>
  </conditionalFormatting>
  <conditionalFormatting sqref="AN22:AN24">
    <cfRule type="cellIs" dxfId="123" priority="126" stopIfTrue="1" operator="lessThanOrEqual">
      <formula>15</formula>
    </cfRule>
  </conditionalFormatting>
  <conditionalFormatting sqref="AL158">
    <cfRule type="cellIs" dxfId="122" priority="121" stopIfTrue="1" operator="lessThanOrEqual">
      <formula>0.5</formula>
    </cfRule>
  </conditionalFormatting>
  <conditionalFormatting sqref="AO158">
    <cfRule type="cellIs" dxfId="121" priority="122" stopIfTrue="1" operator="equal">
      <formula>"Super Urgent"</formula>
    </cfRule>
  </conditionalFormatting>
  <conditionalFormatting sqref="AN158">
    <cfRule type="cellIs" dxfId="120" priority="123" stopIfTrue="1" operator="lessThanOrEqual">
      <formula>15</formula>
    </cfRule>
  </conditionalFormatting>
  <conditionalFormatting sqref="AL142">
    <cfRule type="cellIs" dxfId="119" priority="118" stopIfTrue="1" operator="lessThanOrEqual">
      <formula>0.5</formula>
    </cfRule>
  </conditionalFormatting>
  <conditionalFormatting sqref="AO142">
    <cfRule type="cellIs" dxfId="118" priority="119" stopIfTrue="1" operator="equal">
      <formula>"Super Urgent"</formula>
    </cfRule>
  </conditionalFormatting>
  <conditionalFormatting sqref="AN142">
    <cfRule type="cellIs" dxfId="117" priority="120" stopIfTrue="1" operator="lessThanOrEqual">
      <formula>15</formula>
    </cfRule>
  </conditionalFormatting>
  <conditionalFormatting sqref="AL109">
    <cfRule type="cellIs" dxfId="116" priority="115" stopIfTrue="1" operator="lessThanOrEqual">
      <formula>0.5</formula>
    </cfRule>
  </conditionalFormatting>
  <conditionalFormatting sqref="AO109">
    <cfRule type="cellIs" dxfId="115" priority="116" stopIfTrue="1" operator="equal">
      <formula>"Super Urgent"</formula>
    </cfRule>
  </conditionalFormatting>
  <conditionalFormatting sqref="AN109">
    <cfRule type="cellIs" dxfId="114" priority="117" stopIfTrue="1" operator="lessThanOrEqual">
      <formula>15</formula>
    </cfRule>
  </conditionalFormatting>
  <conditionalFormatting sqref="AL17:AL18">
    <cfRule type="cellIs" dxfId="113" priority="112" stopIfTrue="1" operator="lessThanOrEqual">
      <formula>0.5</formula>
    </cfRule>
  </conditionalFormatting>
  <conditionalFormatting sqref="AO17:AO18">
    <cfRule type="cellIs" dxfId="112" priority="113" stopIfTrue="1" operator="equal">
      <formula>"Super Urgent"</formula>
    </cfRule>
  </conditionalFormatting>
  <conditionalFormatting sqref="AN17:AN18">
    <cfRule type="cellIs" dxfId="111" priority="114" stopIfTrue="1" operator="lessThanOrEqual">
      <formula>15</formula>
    </cfRule>
  </conditionalFormatting>
  <conditionalFormatting sqref="AL153">
    <cfRule type="cellIs" dxfId="110" priority="109" stopIfTrue="1" operator="lessThanOrEqual">
      <formula>0.5</formula>
    </cfRule>
  </conditionalFormatting>
  <conditionalFormatting sqref="AO153">
    <cfRule type="cellIs" dxfId="109" priority="110" stopIfTrue="1" operator="equal">
      <formula>"Super Urgent"</formula>
    </cfRule>
  </conditionalFormatting>
  <conditionalFormatting sqref="AN153">
    <cfRule type="cellIs" dxfId="108" priority="111" stopIfTrue="1" operator="lessThanOrEqual">
      <formula>15</formula>
    </cfRule>
  </conditionalFormatting>
  <conditionalFormatting sqref="AL133:AL136">
    <cfRule type="cellIs" dxfId="107" priority="106" stopIfTrue="1" operator="lessThanOrEqual">
      <formula>0.5</formula>
    </cfRule>
  </conditionalFormatting>
  <conditionalFormatting sqref="AO133:AO136">
    <cfRule type="cellIs" dxfId="106" priority="107" stopIfTrue="1" operator="equal">
      <formula>"Super Urgent"</formula>
    </cfRule>
  </conditionalFormatting>
  <conditionalFormatting sqref="AN133:AN136">
    <cfRule type="cellIs" dxfId="105" priority="108" stopIfTrue="1" operator="lessThanOrEqual">
      <formula>15</formula>
    </cfRule>
  </conditionalFormatting>
  <conditionalFormatting sqref="AP146">
    <cfRule type="cellIs" dxfId="104" priority="105" stopIfTrue="1" operator="equal">
      <formula>"Super Urgent"</formula>
    </cfRule>
  </conditionalFormatting>
  <conditionalFormatting sqref="AL146">
    <cfRule type="cellIs" dxfId="103" priority="102" stopIfTrue="1" operator="lessThanOrEqual">
      <formula>0.5</formula>
    </cfRule>
  </conditionalFormatting>
  <conditionalFormatting sqref="AO146">
    <cfRule type="cellIs" dxfId="102" priority="103" stopIfTrue="1" operator="equal">
      <formula>"Super Urgent"</formula>
    </cfRule>
  </conditionalFormatting>
  <conditionalFormatting sqref="AN146">
    <cfRule type="cellIs" dxfId="101" priority="104" stopIfTrue="1" operator="lessThanOrEqual">
      <formula>15</formula>
    </cfRule>
  </conditionalFormatting>
  <conditionalFormatting sqref="AL78">
    <cfRule type="cellIs" dxfId="100" priority="99" stopIfTrue="1" operator="lessThanOrEqual">
      <formula>0.5</formula>
    </cfRule>
  </conditionalFormatting>
  <conditionalFormatting sqref="AO78">
    <cfRule type="cellIs" dxfId="99" priority="100" stopIfTrue="1" operator="equal">
      <formula>"Super Urgent"</formula>
    </cfRule>
  </conditionalFormatting>
  <conditionalFormatting sqref="AN78">
    <cfRule type="cellIs" dxfId="98" priority="101" stopIfTrue="1" operator="lessThanOrEqual">
      <formula>15</formula>
    </cfRule>
  </conditionalFormatting>
  <conditionalFormatting sqref="AL77">
    <cfRule type="cellIs" dxfId="97" priority="96" stopIfTrue="1" operator="lessThanOrEqual">
      <formula>0.5</formula>
    </cfRule>
  </conditionalFormatting>
  <conditionalFormatting sqref="AO77">
    <cfRule type="cellIs" dxfId="96" priority="97" stopIfTrue="1" operator="equal">
      <formula>"Super Urgent"</formula>
    </cfRule>
  </conditionalFormatting>
  <conditionalFormatting sqref="AN77">
    <cfRule type="cellIs" dxfId="95" priority="98" stopIfTrue="1" operator="lessThanOrEqual">
      <formula>15</formula>
    </cfRule>
  </conditionalFormatting>
  <conditionalFormatting sqref="AL79">
    <cfRule type="cellIs" dxfId="94" priority="93" stopIfTrue="1" operator="lessThanOrEqual">
      <formula>0.5</formula>
    </cfRule>
  </conditionalFormatting>
  <conditionalFormatting sqref="AO79">
    <cfRule type="cellIs" dxfId="93" priority="94" stopIfTrue="1" operator="equal">
      <formula>"Super Urgent"</formula>
    </cfRule>
  </conditionalFormatting>
  <conditionalFormatting sqref="AN79">
    <cfRule type="cellIs" dxfId="92" priority="95" stopIfTrue="1" operator="lessThanOrEqual">
      <formula>15</formula>
    </cfRule>
  </conditionalFormatting>
  <conditionalFormatting sqref="AL100">
    <cfRule type="cellIs" dxfId="91" priority="90" stopIfTrue="1" operator="lessThanOrEqual">
      <formula>0.5</formula>
    </cfRule>
  </conditionalFormatting>
  <conditionalFormatting sqref="AO100">
    <cfRule type="cellIs" dxfId="90" priority="91" stopIfTrue="1" operator="equal">
      <formula>"Super Urgent"</formula>
    </cfRule>
  </conditionalFormatting>
  <conditionalFormatting sqref="AN100">
    <cfRule type="cellIs" dxfId="89" priority="92" stopIfTrue="1" operator="lessThanOrEqual">
      <formula>15</formula>
    </cfRule>
  </conditionalFormatting>
  <conditionalFormatting sqref="AL88">
    <cfRule type="cellIs" dxfId="88" priority="87" stopIfTrue="1" operator="lessThanOrEqual">
      <formula>0.5</formula>
    </cfRule>
  </conditionalFormatting>
  <conditionalFormatting sqref="AO88">
    <cfRule type="cellIs" dxfId="87" priority="88" stopIfTrue="1" operator="equal">
      <formula>"Super Urgent"</formula>
    </cfRule>
  </conditionalFormatting>
  <conditionalFormatting sqref="AN88">
    <cfRule type="cellIs" dxfId="86" priority="89" stopIfTrue="1" operator="lessThanOrEqual">
      <formula>15</formula>
    </cfRule>
  </conditionalFormatting>
  <conditionalFormatting sqref="AL87">
    <cfRule type="cellIs" dxfId="85" priority="84" stopIfTrue="1" operator="lessThanOrEqual">
      <formula>0.5</formula>
    </cfRule>
  </conditionalFormatting>
  <conditionalFormatting sqref="AO87">
    <cfRule type="cellIs" dxfId="84" priority="85" stopIfTrue="1" operator="equal">
      <formula>"Super Urgent"</formula>
    </cfRule>
  </conditionalFormatting>
  <conditionalFormatting sqref="AN87">
    <cfRule type="cellIs" dxfId="83" priority="86" stopIfTrue="1" operator="lessThanOrEqual">
      <formula>15</formula>
    </cfRule>
  </conditionalFormatting>
  <conditionalFormatting sqref="AL39:AL42">
    <cfRule type="cellIs" dxfId="82" priority="81" stopIfTrue="1" operator="lessThanOrEqual">
      <formula>0.5</formula>
    </cfRule>
  </conditionalFormatting>
  <conditionalFormatting sqref="AO39:AO42">
    <cfRule type="cellIs" dxfId="81" priority="82" stopIfTrue="1" operator="equal">
      <formula>"Super Urgent"</formula>
    </cfRule>
  </conditionalFormatting>
  <conditionalFormatting sqref="AN39:AN42">
    <cfRule type="cellIs" dxfId="80" priority="83" stopIfTrue="1" operator="lessThanOrEqual">
      <formula>15</formula>
    </cfRule>
  </conditionalFormatting>
  <conditionalFormatting sqref="AL141">
    <cfRule type="cellIs" dxfId="79" priority="78" stopIfTrue="1" operator="lessThanOrEqual">
      <formula>0.5</formula>
    </cfRule>
  </conditionalFormatting>
  <conditionalFormatting sqref="AO141">
    <cfRule type="cellIs" dxfId="78" priority="79" stopIfTrue="1" operator="equal">
      <formula>"Super Urgent"</formula>
    </cfRule>
  </conditionalFormatting>
  <conditionalFormatting sqref="AN141">
    <cfRule type="cellIs" dxfId="77" priority="80" stopIfTrue="1" operator="lessThanOrEqual">
      <formula>15</formula>
    </cfRule>
  </conditionalFormatting>
  <conditionalFormatting sqref="AL68">
    <cfRule type="cellIs" dxfId="76" priority="75" stopIfTrue="1" operator="lessThanOrEqual">
      <formula>0.5</formula>
    </cfRule>
  </conditionalFormatting>
  <conditionalFormatting sqref="AO68">
    <cfRule type="cellIs" dxfId="75" priority="76" stopIfTrue="1" operator="equal">
      <formula>"Super Urgent"</formula>
    </cfRule>
  </conditionalFormatting>
  <conditionalFormatting sqref="AN68">
    <cfRule type="cellIs" dxfId="74" priority="77" stopIfTrue="1" operator="lessThanOrEqual">
      <formula>15</formula>
    </cfRule>
  </conditionalFormatting>
  <conditionalFormatting sqref="AL125:AL128">
    <cfRule type="cellIs" dxfId="73" priority="72" stopIfTrue="1" operator="lessThanOrEqual">
      <formula>0.5</formula>
    </cfRule>
  </conditionalFormatting>
  <conditionalFormatting sqref="AO125:AO128">
    <cfRule type="cellIs" dxfId="72" priority="73" stopIfTrue="1" operator="equal">
      <formula>"Super Urgent"</formula>
    </cfRule>
  </conditionalFormatting>
  <conditionalFormatting sqref="AN125:AN128">
    <cfRule type="cellIs" dxfId="71" priority="74" stopIfTrue="1" operator="lessThanOrEqual">
      <formula>15</formula>
    </cfRule>
  </conditionalFormatting>
  <conditionalFormatting sqref="AP145">
    <cfRule type="cellIs" dxfId="70" priority="71" stopIfTrue="1" operator="equal">
      <formula>"Super Urgent"</formula>
    </cfRule>
  </conditionalFormatting>
  <conditionalFormatting sqref="AL145">
    <cfRule type="cellIs" dxfId="69" priority="68" stopIfTrue="1" operator="lessThanOrEqual">
      <formula>0.5</formula>
    </cfRule>
  </conditionalFormatting>
  <conditionalFormatting sqref="AO145">
    <cfRule type="cellIs" dxfId="68" priority="69" stopIfTrue="1" operator="equal">
      <formula>"Super Urgent"</formula>
    </cfRule>
  </conditionalFormatting>
  <conditionalFormatting sqref="AN145">
    <cfRule type="cellIs" dxfId="67" priority="70" stopIfTrue="1" operator="lessThanOrEqual">
      <formula>15</formula>
    </cfRule>
  </conditionalFormatting>
  <conditionalFormatting sqref="AL61:AL63">
    <cfRule type="cellIs" dxfId="66" priority="65" stopIfTrue="1" operator="lessThanOrEqual">
      <formula>0.5</formula>
    </cfRule>
  </conditionalFormatting>
  <conditionalFormatting sqref="AO61:AO63">
    <cfRule type="cellIs" dxfId="65" priority="66" stopIfTrue="1" operator="equal">
      <formula>"Super Urgent"</formula>
    </cfRule>
  </conditionalFormatting>
  <conditionalFormatting sqref="AN61:AN63">
    <cfRule type="cellIs" dxfId="64" priority="67" stopIfTrue="1" operator="lessThanOrEqual">
      <formula>15</formula>
    </cfRule>
  </conditionalFormatting>
  <conditionalFormatting sqref="AL60">
    <cfRule type="cellIs" dxfId="63" priority="62" stopIfTrue="1" operator="lessThanOrEqual">
      <formula>0.5</formula>
    </cfRule>
  </conditionalFormatting>
  <conditionalFormatting sqref="AO60">
    <cfRule type="cellIs" dxfId="62" priority="63" stopIfTrue="1" operator="equal">
      <formula>"Super Urgent"</formula>
    </cfRule>
  </conditionalFormatting>
  <conditionalFormatting sqref="AN60">
    <cfRule type="cellIs" dxfId="61" priority="64" stopIfTrue="1" operator="lessThanOrEqual">
      <formula>15</formula>
    </cfRule>
  </conditionalFormatting>
  <conditionalFormatting sqref="AL57:AL59">
    <cfRule type="cellIs" dxfId="60" priority="59" stopIfTrue="1" operator="lessThanOrEqual">
      <formula>0.5</formula>
    </cfRule>
  </conditionalFormatting>
  <conditionalFormatting sqref="AO57:AO59">
    <cfRule type="cellIs" dxfId="59" priority="60" stopIfTrue="1" operator="equal">
      <formula>"Super Urgent"</formula>
    </cfRule>
  </conditionalFormatting>
  <conditionalFormatting sqref="AN57:AN59">
    <cfRule type="cellIs" dxfId="58" priority="61" stopIfTrue="1" operator="lessThanOrEqual">
      <formula>15</formula>
    </cfRule>
  </conditionalFormatting>
  <conditionalFormatting sqref="AL151">
    <cfRule type="cellIs" dxfId="57" priority="56" stopIfTrue="1" operator="lessThanOrEqual">
      <formula>0.5</formula>
    </cfRule>
  </conditionalFormatting>
  <conditionalFormatting sqref="AO151">
    <cfRule type="cellIs" dxfId="56" priority="57" stopIfTrue="1" operator="equal">
      <formula>"Super Urgent"</formula>
    </cfRule>
  </conditionalFormatting>
  <conditionalFormatting sqref="AN151">
    <cfRule type="cellIs" dxfId="55" priority="58" stopIfTrue="1" operator="lessThanOrEqual">
      <formula>15</formula>
    </cfRule>
  </conditionalFormatting>
  <conditionalFormatting sqref="AL155">
    <cfRule type="cellIs" dxfId="54" priority="53" stopIfTrue="1" operator="lessThanOrEqual">
      <formula>0.5</formula>
    </cfRule>
  </conditionalFormatting>
  <conditionalFormatting sqref="AO155">
    <cfRule type="cellIs" dxfId="53" priority="54" stopIfTrue="1" operator="equal">
      <formula>"Super Urgent"</formula>
    </cfRule>
  </conditionalFormatting>
  <conditionalFormatting sqref="AN155">
    <cfRule type="cellIs" dxfId="52" priority="55" stopIfTrue="1" operator="lessThanOrEqual">
      <formula>15</formula>
    </cfRule>
  </conditionalFormatting>
  <conditionalFormatting sqref="AL154">
    <cfRule type="cellIs" dxfId="51" priority="50" stopIfTrue="1" operator="lessThanOrEqual">
      <formula>0.5</formula>
    </cfRule>
  </conditionalFormatting>
  <conditionalFormatting sqref="AO154">
    <cfRule type="cellIs" dxfId="50" priority="51" stopIfTrue="1" operator="equal">
      <formula>"Super Urgent"</formula>
    </cfRule>
  </conditionalFormatting>
  <conditionalFormatting sqref="AN154">
    <cfRule type="cellIs" dxfId="49" priority="52" stopIfTrue="1" operator="lessThanOrEqual">
      <formula>15</formula>
    </cfRule>
  </conditionalFormatting>
  <conditionalFormatting sqref="AL112">
    <cfRule type="cellIs" dxfId="48" priority="47" stopIfTrue="1" operator="lessThanOrEqual">
      <formula>0.5</formula>
    </cfRule>
  </conditionalFormatting>
  <conditionalFormatting sqref="AO112">
    <cfRule type="cellIs" dxfId="47" priority="48" stopIfTrue="1" operator="equal">
      <formula>"Super Urgent"</formula>
    </cfRule>
  </conditionalFormatting>
  <conditionalFormatting sqref="AN112">
    <cfRule type="cellIs" dxfId="46" priority="49" stopIfTrue="1" operator="lessThanOrEqual">
      <formula>15</formula>
    </cfRule>
  </conditionalFormatting>
  <conditionalFormatting sqref="AL111">
    <cfRule type="cellIs" dxfId="45" priority="44" stopIfTrue="1" operator="lessThanOrEqual">
      <formula>0.5</formula>
    </cfRule>
  </conditionalFormatting>
  <conditionalFormatting sqref="AO111">
    <cfRule type="cellIs" dxfId="44" priority="45" stopIfTrue="1" operator="equal">
      <formula>"Super Urgent"</formula>
    </cfRule>
  </conditionalFormatting>
  <conditionalFormatting sqref="AN111">
    <cfRule type="cellIs" dxfId="43" priority="46" stopIfTrue="1" operator="lessThanOrEqual">
      <formula>15</formula>
    </cfRule>
  </conditionalFormatting>
  <conditionalFormatting sqref="AL30">
    <cfRule type="cellIs" dxfId="42" priority="41" stopIfTrue="1" operator="lessThanOrEqual">
      <formula>0.5</formula>
    </cfRule>
  </conditionalFormatting>
  <conditionalFormatting sqref="AO30">
    <cfRule type="cellIs" dxfId="41" priority="42" stopIfTrue="1" operator="equal">
      <formula>"Super Urgent"</formula>
    </cfRule>
  </conditionalFormatting>
  <conditionalFormatting sqref="AN30">
    <cfRule type="cellIs" dxfId="40" priority="43" stopIfTrue="1" operator="lessThanOrEqual">
      <formula>15</formula>
    </cfRule>
  </conditionalFormatting>
  <conditionalFormatting sqref="AL9:AL10">
    <cfRule type="cellIs" dxfId="39" priority="38" stopIfTrue="1" operator="lessThanOrEqual">
      <formula>0.5</formula>
    </cfRule>
  </conditionalFormatting>
  <conditionalFormatting sqref="AO9:AO10">
    <cfRule type="cellIs" dxfId="38" priority="39" stopIfTrue="1" operator="equal">
      <formula>"Super Urgent"</formula>
    </cfRule>
  </conditionalFormatting>
  <conditionalFormatting sqref="AN9:AN10">
    <cfRule type="cellIs" dxfId="37" priority="40" stopIfTrue="1" operator="lessThanOrEqual">
      <formula>15</formula>
    </cfRule>
  </conditionalFormatting>
  <conditionalFormatting sqref="AL11">
    <cfRule type="cellIs" dxfId="36" priority="35" stopIfTrue="1" operator="lessThanOrEqual">
      <formula>0.5</formula>
    </cfRule>
  </conditionalFormatting>
  <conditionalFormatting sqref="AO11">
    <cfRule type="cellIs" dxfId="35" priority="36" stopIfTrue="1" operator="equal">
      <formula>"Super Urgent"</formula>
    </cfRule>
  </conditionalFormatting>
  <conditionalFormatting sqref="AN11">
    <cfRule type="cellIs" dxfId="34" priority="37" stopIfTrue="1" operator="lessThanOrEqual">
      <formula>15</formula>
    </cfRule>
  </conditionalFormatting>
  <conditionalFormatting sqref="AL12:AL13">
    <cfRule type="cellIs" dxfId="33" priority="32" stopIfTrue="1" operator="lessThanOrEqual">
      <formula>0.5</formula>
    </cfRule>
  </conditionalFormatting>
  <conditionalFormatting sqref="AO12:AO13">
    <cfRule type="cellIs" dxfId="32" priority="33" stopIfTrue="1" operator="equal">
      <formula>"Super Urgent"</formula>
    </cfRule>
  </conditionalFormatting>
  <conditionalFormatting sqref="AN12:AN13">
    <cfRule type="cellIs" dxfId="31" priority="34" stopIfTrue="1" operator="lessThanOrEqual">
      <formula>15</formula>
    </cfRule>
  </conditionalFormatting>
  <conditionalFormatting sqref="AP149">
    <cfRule type="cellIs" dxfId="30" priority="31" stopIfTrue="1" operator="equal">
      <formula>"Super Urgent"</formula>
    </cfRule>
  </conditionalFormatting>
  <conditionalFormatting sqref="AL149">
    <cfRule type="cellIs" dxfId="29" priority="28" stopIfTrue="1" operator="lessThanOrEqual">
      <formula>0.5</formula>
    </cfRule>
  </conditionalFormatting>
  <conditionalFormatting sqref="AO149">
    <cfRule type="cellIs" dxfId="28" priority="29" stopIfTrue="1" operator="equal">
      <formula>"Super Urgent"</formula>
    </cfRule>
  </conditionalFormatting>
  <conditionalFormatting sqref="AN149">
    <cfRule type="cellIs" dxfId="27" priority="30" stopIfTrue="1" operator="lessThanOrEqual">
      <formula>15</formula>
    </cfRule>
  </conditionalFormatting>
  <conditionalFormatting sqref="AL152">
    <cfRule type="cellIs" dxfId="26" priority="25" stopIfTrue="1" operator="lessThanOrEqual">
      <formula>0.5</formula>
    </cfRule>
  </conditionalFormatting>
  <conditionalFormatting sqref="AO152">
    <cfRule type="cellIs" dxfId="25" priority="26" stopIfTrue="1" operator="equal">
      <formula>"Super Urgent"</formula>
    </cfRule>
  </conditionalFormatting>
  <conditionalFormatting sqref="AN152">
    <cfRule type="cellIs" dxfId="24" priority="27" stopIfTrue="1" operator="lessThanOrEqual">
      <formula>15</formula>
    </cfRule>
  </conditionalFormatting>
  <conditionalFormatting sqref="AL73:AL75">
    <cfRule type="cellIs" dxfId="23" priority="22" stopIfTrue="1" operator="lessThanOrEqual">
      <formula>0.5</formula>
    </cfRule>
  </conditionalFormatting>
  <conditionalFormatting sqref="AO73:AO75">
    <cfRule type="cellIs" dxfId="22" priority="23" stopIfTrue="1" operator="equal">
      <formula>"Super Urgent"</formula>
    </cfRule>
  </conditionalFormatting>
  <conditionalFormatting sqref="AN73:AN75">
    <cfRule type="cellIs" dxfId="21" priority="24" stopIfTrue="1" operator="lessThanOrEqual">
      <formula>15</formula>
    </cfRule>
  </conditionalFormatting>
  <conditionalFormatting sqref="AL162">
    <cfRule type="cellIs" dxfId="20" priority="19" stopIfTrue="1" operator="lessThanOrEqual">
      <formula>0.5</formula>
    </cfRule>
  </conditionalFormatting>
  <conditionalFormatting sqref="AO162">
    <cfRule type="cellIs" dxfId="19" priority="20" stopIfTrue="1" operator="equal">
      <formula>"Super Urgent"</formula>
    </cfRule>
  </conditionalFormatting>
  <conditionalFormatting sqref="AN162">
    <cfRule type="cellIs" dxfId="18" priority="21" stopIfTrue="1" operator="lessThanOrEqual">
      <formula>15</formula>
    </cfRule>
  </conditionalFormatting>
  <conditionalFormatting sqref="AP147">
    <cfRule type="cellIs" dxfId="17" priority="18" stopIfTrue="1" operator="equal">
      <formula>"Super Urgent"</formula>
    </cfRule>
  </conditionalFormatting>
  <conditionalFormatting sqref="AL147">
    <cfRule type="cellIs" dxfId="16" priority="15" stopIfTrue="1" operator="lessThanOrEqual">
      <formula>0.5</formula>
    </cfRule>
  </conditionalFormatting>
  <conditionalFormatting sqref="AO147">
    <cfRule type="cellIs" dxfId="15" priority="16" stopIfTrue="1" operator="equal">
      <formula>"Super Urgent"</formula>
    </cfRule>
  </conditionalFormatting>
  <conditionalFormatting sqref="AN147">
    <cfRule type="cellIs" dxfId="14" priority="17" stopIfTrue="1" operator="lessThanOrEqual">
      <formula>15</formula>
    </cfRule>
  </conditionalFormatting>
  <conditionalFormatting sqref="AL105">
    <cfRule type="cellIs" dxfId="13" priority="12" stopIfTrue="1" operator="lessThanOrEqual">
      <formula>0.5</formula>
    </cfRule>
  </conditionalFormatting>
  <conditionalFormatting sqref="AO105:AO106">
    <cfRule type="cellIs" dxfId="12" priority="13" stopIfTrue="1" operator="equal">
      <formula>"Super Urgent"</formula>
    </cfRule>
  </conditionalFormatting>
  <conditionalFormatting sqref="AN105">
    <cfRule type="cellIs" dxfId="11" priority="14" stopIfTrue="1" operator="lessThanOrEqual">
      <formula>15</formula>
    </cfRule>
  </conditionalFormatting>
  <conditionalFormatting sqref="AL106">
    <cfRule type="cellIs" dxfId="10" priority="10" stopIfTrue="1" operator="lessThanOrEqual">
      <formula>0.5</formula>
    </cfRule>
  </conditionalFormatting>
  <conditionalFormatting sqref="AN106">
    <cfRule type="cellIs" dxfId="9" priority="11" stopIfTrue="1" operator="lessThanOrEqual">
      <formula>15</formula>
    </cfRule>
  </conditionalFormatting>
  <conditionalFormatting sqref="AL137:AL138">
    <cfRule type="cellIs" dxfId="8" priority="7" stopIfTrue="1" operator="lessThanOrEqual">
      <formula>0.5</formula>
    </cfRule>
  </conditionalFormatting>
  <conditionalFormatting sqref="AO137:AO138">
    <cfRule type="cellIs" dxfId="7" priority="8" stopIfTrue="1" operator="equal">
      <formula>"Super Urgent"</formula>
    </cfRule>
  </conditionalFormatting>
  <conditionalFormatting sqref="AN137:AN138">
    <cfRule type="cellIs" dxfId="6" priority="9" stopIfTrue="1" operator="lessThanOrEqual">
      <formula>15</formula>
    </cfRule>
  </conditionalFormatting>
  <conditionalFormatting sqref="AL124">
    <cfRule type="cellIs" dxfId="5" priority="4" stopIfTrue="1" operator="lessThanOrEqual">
      <formula>0.5</formula>
    </cfRule>
  </conditionalFormatting>
  <conditionalFormatting sqref="AO124">
    <cfRule type="cellIs" dxfId="4" priority="5" stopIfTrue="1" operator="equal">
      <formula>"Super Urgent"</formula>
    </cfRule>
  </conditionalFormatting>
  <conditionalFormatting sqref="AN124">
    <cfRule type="cellIs" dxfId="3" priority="6" stopIfTrue="1" operator="lessThanOrEqual">
      <formula>15</formula>
    </cfRule>
  </conditionalFormatting>
  <conditionalFormatting sqref="AL166">
    <cfRule type="cellIs" dxfId="2" priority="1" stopIfTrue="1" operator="lessThanOrEqual">
      <formula>0.5</formula>
    </cfRule>
  </conditionalFormatting>
  <conditionalFormatting sqref="AO166">
    <cfRule type="cellIs" dxfId="1" priority="2" stopIfTrue="1" operator="equal">
      <formula>"Super Urgent"</formula>
    </cfRule>
  </conditionalFormatting>
  <conditionalFormatting sqref="AN166">
    <cfRule type="cellIs" dxfId="0" priority="3" stopIfTrue="1" operator="less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zoomScale="50" zoomScaleNormal="50" workbookViewId="0">
      <pane xSplit="5" ySplit="2" topLeftCell="F3" activePane="bottomRight" state="frozen"/>
      <selection pane="topRight" activeCell="N1" sqref="N1"/>
      <selection pane="bottomLeft" activeCell="A9" sqref="A9"/>
      <selection pane="bottomRight" activeCell="I3" sqref="I3"/>
    </sheetView>
  </sheetViews>
  <sheetFormatPr defaultRowHeight="13.5" zeroHeight="1" x14ac:dyDescent="0.25"/>
  <cols>
    <col min="1" max="1" width="15.5703125" style="41" customWidth="1"/>
    <col min="2" max="2" width="12.140625" style="41" bestFit="1" customWidth="1"/>
    <col min="3" max="3" width="40.42578125" style="41" customWidth="1"/>
    <col min="4" max="4" width="38.42578125" style="41" customWidth="1"/>
    <col min="5" max="5" width="26.42578125" style="41" customWidth="1"/>
    <col min="6" max="6" width="20.140625" style="41" bestFit="1" customWidth="1"/>
    <col min="7" max="7" width="19.5703125" style="41" customWidth="1"/>
    <col min="8" max="9" width="28.7109375" style="41" customWidth="1"/>
    <col min="10" max="16384" width="9.140625" style="41"/>
  </cols>
  <sheetData>
    <row r="1" spans="1:9" ht="70.5" thickBot="1" x14ac:dyDescent="0.3">
      <c r="A1" s="49"/>
      <c r="B1" s="49"/>
      <c r="C1" s="50"/>
      <c r="D1" s="50"/>
      <c r="E1" s="50"/>
      <c r="F1" s="108"/>
      <c r="G1" s="109" t="s">
        <v>513</v>
      </c>
      <c r="H1" s="110" t="s">
        <v>514</v>
      </c>
      <c r="I1" s="110" t="s">
        <v>515</v>
      </c>
    </row>
    <row r="2" spans="1:9" ht="34.5" customHeight="1" thickBot="1" x14ac:dyDescent="0.3">
      <c r="A2" s="111" t="s">
        <v>464</v>
      </c>
      <c r="B2" s="112" t="s">
        <v>0</v>
      </c>
      <c r="C2" s="113" t="s">
        <v>1</v>
      </c>
      <c r="D2" s="114" t="s">
        <v>2</v>
      </c>
      <c r="E2" s="115" t="s">
        <v>3</v>
      </c>
      <c r="F2" s="116" t="s">
        <v>10</v>
      </c>
      <c r="G2" s="116" t="s">
        <v>511</v>
      </c>
      <c r="H2" s="116" t="s">
        <v>512</v>
      </c>
      <c r="I2" s="117" t="s">
        <v>697</v>
      </c>
    </row>
    <row r="3" spans="1:9" ht="35.25" customHeight="1" x14ac:dyDescent="0.25">
      <c r="A3" s="118" t="s">
        <v>477</v>
      </c>
      <c r="B3" s="119">
        <v>1</v>
      </c>
      <c r="C3" s="120" t="s">
        <v>15</v>
      </c>
      <c r="D3" s="120" t="s">
        <v>16</v>
      </c>
      <c r="E3" s="121" t="s">
        <v>17</v>
      </c>
      <c r="F3" s="104">
        <v>141.1</v>
      </c>
      <c r="G3" s="104">
        <v>119.94</v>
      </c>
      <c r="H3" s="105">
        <v>131.22299999999998</v>
      </c>
      <c r="I3" s="122">
        <v>131.22299999999998</v>
      </c>
    </row>
    <row r="4" spans="1:9" ht="35.25" customHeight="1" x14ac:dyDescent="0.25">
      <c r="A4" s="123"/>
      <c r="B4" s="94">
        <f>B3+1</f>
        <v>2</v>
      </c>
      <c r="C4" s="95" t="s">
        <v>18</v>
      </c>
      <c r="D4" s="95" t="s">
        <v>19</v>
      </c>
      <c r="E4" s="100" t="s">
        <v>20</v>
      </c>
      <c r="F4" s="104">
        <v>144.5</v>
      </c>
      <c r="G4" s="104">
        <v>122.83</v>
      </c>
      <c r="H4" s="105">
        <v>134.38499999999999</v>
      </c>
      <c r="I4" s="122">
        <v>134.38499999999999</v>
      </c>
    </row>
    <row r="5" spans="1:9" ht="35.25" customHeight="1" x14ac:dyDescent="0.25">
      <c r="A5" s="123"/>
      <c r="B5" s="94">
        <f t="shared" ref="B5:B68" si="0">B4+1</f>
        <v>3</v>
      </c>
      <c r="C5" s="95" t="s">
        <v>21</v>
      </c>
      <c r="D5" s="95" t="s">
        <v>22</v>
      </c>
      <c r="E5" s="100" t="s">
        <v>23</v>
      </c>
      <c r="F5" s="104">
        <v>153</v>
      </c>
      <c r="G5" s="104">
        <v>130.05000000000001</v>
      </c>
      <c r="H5" s="105">
        <v>142.29</v>
      </c>
      <c r="I5" s="122">
        <v>142.29</v>
      </c>
    </row>
    <row r="6" spans="1:9" ht="35.25" customHeight="1" x14ac:dyDescent="0.25">
      <c r="A6" s="123"/>
      <c r="B6" s="94">
        <f t="shared" si="0"/>
        <v>4</v>
      </c>
      <c r="C6" s="95" t="s">
        <v>24</v>
      </c>
      <c r="D6" s="95" t="s">
        <v>25</v>
      </c>
      <c r="E6" s="100" t="s">
        <v>26</v>
      </c>
      <c r="F6" s="104">
        <v>154.69999999999999</v>
      </c>
      <c r="G6" s="104">
        <v>131.5</v>
      </c>
      <c r="H6" s="105">
        <v>143.87099999999998</v>
      </c>
      <c r="I6" s="122">
        <v>143.87099999999998</v>
      </c>
    </row>
    <row r="7" spans="1:9" ht="35.25" customHeight="1" x14ac:dyDescent="0.25">
      <c r="A7" s="123"/>
      <c r="B7" s="94">
        <f t="shared" si="0"/>
        <v>5</v>
      </c>
      <c r="C7" s="95" t="s">
        <v>27</v>
      </c>
      <c r="D7" s="95" t="s">
        <v>28</v>
      </c>
      <c r="E7" s="100" t="s">
        <v>29</v>
      </c>
      <c r="F7" s="104">
        <v>238</v>
      </c>
      <c r="G7" s="104">
        <v>202.3</v>
      </c>
      <c r="H7" s="105">
        <v>221.34</v>
      </c>
      <c r="I7" s="122">
        <v>221.34</v>
      </c>
    </row>
    <row r="8" spans="1:9" ht="35.25" customHeight="1" x14ac:dyDescent="0.25">
      <c r="A8" s="123"/>
      <c r="B8" s="94">
        <f t="shared" si="0"/>
        <v>6</v>
      </c>
      <c r="C8" s="124" t="s">
        <v>30</v>
      </c>
      <c r="D8" s="124" t="s">
        <v>31</v>
      </c>
      <c r="E8" s="101">
        <v>6118610</v>
      </c>
      <c r="F8" s="104">
        <v>130.05000000000001</v>
      </c>
      <c r="G8" s="104">
        <v>110.54</v>
      </c>
      <c r="H8" s="105">
        <v>120.94650000000001</v>
      </c>
      <c r="I8" s="122">
        <v>120.94650000000001</v>
      </c>
    </row>
    <row r="9" spans="1:9" ht="35.25" customHeight="1" x14ac:dyDescent="0.25">
      <c r="A9" s="123"/>
      <c r="B9" s="94">
        <f t="shared" si="0"/>
        <v>7</v>
      </c>
      <c r="C9" s="124" t="s">
        <v>32</v>
      </c>
      <c r="D9" s="124" t="s">
        <v>33</v>
      </c>
      <c r="E9" s="101">
        <v>6118615</v>
      </c>
      <c r="F9" s="104">
        <v>173.4</v>
      </c>
      <c r="G9" s="104">
        <v>147.38999999999999</v>
      </c>
      <c r="H9" s="105">
        <v>161.262</v>
      </c>
      <c r="I9" s="122">
        <v>161.262</v>
      </c>
    </row>
    <row r="10" spans="1:9" ht="35.25" customHeight="1" x14ac:dyDescent="0.25">
      <c r="A10" s="123"/>
      <c r="B10" s="94">
        <f t="shared" si="0"/>
        <v>8</v>
      </c>
      <c r="C10" s="124" t="s">
        <v>34</v>
      </c>
      <c r="D10" s="124" t="s">
        <v>35</v>
      </c>
      <c r="E10" s="101">
        <v>6926310</v>
      </c>
      <c r="F10" s="104">
        <v>137.94999999999999</v>
      </c>
      <c r="G10" s="104">
        <v>117.25</v>
      </c>
      <c r="H10" s="105">
        <v>128.29349999999999</v>
      </c>
      <c r="I10" s="122">
        <v>128.29349999999999</v>
      </c>
    </row>
    <row r="11" spans="1:9" ht="35.25" customHeight="1" x14ac:dyDescent="0.25">
      <c r="A11" s="123"/>
      <c r="B11" s="94">
        <f t="shared" si="0"/>
        <v>9</v>
      </c>
      <c r="C11" s="124" t="s">
        <v>36</v>
      </c>
      <c r="D11" s="124" t="s">
        <v>37</v>
      </c>
      <c r="E11" s="101" t="s">
        <v>38</v>
      </c>
      <c r="F11" s="104">
        <v>107.77</v>
      </c>
      <c r="G11" s="104">
        <v>91.61</v>
      </c>
      <c r="H11" s="105">
        <v>100.2261</v>
      </c>
      <c r="I11" s="122">
        <v>100.2261</v>
      </c>
    </row>
    <row r="12" spans="1:9" ht="35.25" customHeight="1" x14ac:dyDescent="0.25">
      <c r="A12" s="123"/>
      <c r="B12" s="94">
        <f t="shared" si="0"/>
        <v>10</v>
      </c>
      <c r="C12" s="124" t="s">
        <v>39</v>
      </c>
      <c r="D12" s="124" t="s">
        <v>40</v>
      </c>
      <c r="E12" s="101" t="s">
        <v>41</v>
      </c>
      <c r="F12" s="104">
        <v>215.54</v>
      </c>
      <c r="G12" s="104">
        <v>183.21</v>
      </c>
      <c r="H12" s="105">
        <v>200.4522</v>
      </c>
      <c r="I12" s="122">
        <v>200.4522</v>
      </c>
    </row>
    <row r="13" spans="1:9" ht="35.25" customHeight="1" x14ac:dyDescent="0.25">
      <c r="A13" s="123"/>
      <c r="B13" s="94">
        <f t="shared" si="0"/>
        <v>11</v>
      </c>
      <c r="C13" s="124" t="s">
        <v>42</v>
      </c>
      <c r="D13" s="124" t="s">
        <v>43</v>
      </c>
      <c r="E13" s="101">
        <v>7013910</v>
      </c>
      <c r="F13" s="104">
        <v>117.3</v>
      </c>
      <c r="G13" s="104">
        <v>99.71</v>
      </c>
      <c r="H13" s="105">
        <v>109.089</v>
      </c>
      <c r="I13" s="122">
        <v>109.089</v>
      </c>
    </row>
    <row r="14" spans="1:9" ht="35.25" customHeight="1" thickBot="1" x14ac:dyDescent="0.3">
      <c r="A14" s="125"/>
      <c r="B14" s="32">
        <f t="shared" si="0"/>
        <v>12</v>
      </c>
      <c r="C14" s="33" t="s">
        <v>44</v>
      </c>
      <c r="D14" s="33" t="s">
        <v>45</v>
      </c>
      <c r="E14" s="102">
        <v>7013912</v>
      </c>
      <c r="F14" s="104">
        <v>195.5</v>
      </c>
      <c r="G14" s="104">
        <v>166.18</v>
      </c>
      <c r="H14" s="105">
        <v>181.815</v>
      </c>
      <c r="I14" s="122">
        <v>181.815</v>
      </c>
    </row>
    <row r="15" spans="1:9" ht="35.25" customHeight="1" x14ac:dyDescent="0.25">
      <c r="A15" s="58" t="s">
        <v>482</v>
      </c>
      <c r="B15" s="119">
        <f t="shared" si="0"/>
        <v>13</v>
      </c>
      <c r="C15" s="120" t="s">
        <v>46</v>
      </c>
      <c r="D15" s="120" t="s">
        <v>47</v>
      </c>
      <c r="E15" s="121">
        <v>3678310</v>
      </c>
      <c r="F15" s="104">
        <v>121.38</v>
      </c>
      <c r="G15" s="104">
        <v>103.17</v>
      </c>
      <c r="H15" s="105">
        <v>112.88339999999999</v>
      </c>
      <c r="I15" s="122">
        <v>112.88339999999999</v>
      </c>
    </row>
    <row r="16" spans="1:9" ht="35.25" customHeight="1" x14ac:dyDescent="0.25">
      <c r="A16" s="59"/>
      <c r="B16" s="94">
        <f t="shared" si="0"/>
        <v>14</v>
      </c>
      <c r="C16" s="124" t="s">
        <v>48</v>
      </c>
      <c r="D16" s="124" t="s">
        <v>49</v>
      </c>
      <c r="E16" s="101" t="s">
        <v>50</v>
      </c>
      <c r="F16" s="104">
        <v>255</v>
      </c>
      <c r="G16" s="104">
        <v>216.75</v>
      </c>
      <c r="H16" s="105">
        <v>237.15</v>
      </c>
      <c r="I16" s="122">
        <v>237.15</v>
      </c>
    </row>
    <row r="17" spans="1:9" ht="35.25" customHeight="1" x14ac:dyDescent="0.25">
      <c r="A17" s="59"/>
      <c r="B17" s="94">
        <f t="shared" si="0"/>
        <v>15</v>
      </c>
      <c r="C17" s="124" t="s">
        <v>51</v>
      </c>
      <c r="D17" s="124" t="s">
        <v>52</v>
      </c>
      <c r="E17" s="101" t="s">
        <v>53</v>
      </c>
      <c r="F17" s="104">
        <v>476</v>
      </c>
      <c r="G17" s="104">
        <v>404.6</v>
      </c>
      <c r="H17" s="105">
        <v>442.68</v>
      </c>
      <c r="I17" s="122">
        <v>442.68</v>
      </c>
    </row>
    <row r="18" spans="1:9" ht="35.25" customHeight="1" x14ac:dyDescent="0.25">
      <c r="A18" s="59"/>
      <c r="B18" s="94">
        <f t="shared" si="0"/>
        <v>16</v>
      </c>
      <c r="C18" s="124" t="s">
        <v>54</v>
      </c>
      <c r="D18" s="124" t="s">
        <v>55</v>
      </c>
      <c r="E18" s="101" t="s">
        <v>56</v>
      </c>
      <c r="F18" s="104">
        <v>595</v>
      </c>
      <c r="G18" s="104">
        <v>505.75</v>
      </c>
      <c r="H18" s="105">
        <v>553.35</v>
      </c>
      <c r="I18" s="122">
        <v>553.35</v>
      </c>
    </row>
    <row r="19" spans="1:9" ht="35.25" customHeight="1" thickBot="1" x14ac:dyDescent="0.3">
      <c r="A19" s="60"/>
      <c r="B19" s="32">
        <f t="shared" si="0"/>
        <v>17</v>
      </c>
      <c r="C19" s="33" t="s">
        <v>57</v>
      </c>
      <c r="D19" s="33" t="s">
        <v>58</v>
      </c>
      <c r="E19" s="102">
        <v>7013915</v>
      </c>
      <c r="F19" s="104">
        <v>340</v>
      </c>
      <c r="G19" s="104">
        <v>289</v>
      </c>
      <c r="H19" s="105">
        <v>316.2</v>
      </c>
      <c r="I19" s="122">
        <v>316.2</v>
      </c>
    </row>
    <row r="20" spans="1:9" ht="35.25" customHeight="1" x14ac:dyDescent="0.25">
      <c r="A20" s="118" t="s">
        <v>483</v>
      </c>
      <c r="B20" s="119">
        <f t="shared" si="0"/>
        <v>18</v>
      </c>
      <c r="C20" s="126" t="s">
        <v>59</v>
      </c>
      <c r="D20" s="126" t="s">
        <v>60</v>
      </c>
      <c r="E20" s="127" t="s">
        <v>61</v>
      </c>
      <c r="F20" s="104">
        <v>106.25</v>
      </c>
      <c r="G20" s="104">
        <v>90.31</v>
      </c>
      <c r="H20" s="105">
        <v>98.8125</v>
      </c>
      <c r="I20" s="122">
        <v>98.8125</v>
      </c>
    </row>
    <row r="21" spans="1:9" ht="35.25" customHeight="1" x14ac:dyDescent="0.25">
      <c r="A21" s="123"/>
      <c r="B21" s="94">
        <f t="shared" si="0"/>
        <v>19</v>
      </c>
      <c r="C21" s="124" t="s">
        <v>62</v>
      </c>
      <c r="D21" s="124" t="s">
        <v>63</v>
      </c>
      <c r="E21" s="101" t="s">
        <v>64</v>
      </c>
      <c r="F21" s="104">
        <v>261.8</v>
      </c>
      <c r="G21" s="104">
        <v>222.53</v>
      </c>
      <c r="H21" s="105">
        <v>243.47400000000002</v>
      </c>
      <c r="I21" s="122">
        <v>243.47400000000002</v>
      </c>
    </row>
    <row r="22" spans="1:9" ht="35.25" customHeight="1" x14ac:dyDescent="0.25">
      <c r="A22" s="123"/>
      <c r="B22" s="94">
        <f t="shared" si="0"/>
        <v>20</v>
      </c>
      <c r="C22" s="124" t="s">
        <v>65</v>
      </c>
      <c r="D22" s="124" t="s">
        <v>66</v>
      </c>
      <c r="E22" s="101" t="s">
        <v>67</v>
      </c>
      <c r="F22" s="104">
        <v>428.4</v>
      </c>
      <c r="G22" s="104">
        <v>364.14</v>
      </c>
      <c r="H22" s="105">
        <v>398.41199999999998</v>
      </c>
      <c r="I22" s="122">
        <v>398.41199999999998</v>
      </c>
    </row>
    <row r="23" spans="1:9" ht="35.25" customHeight="1" x14ac:dyDescent="0.25">
      <c r="A23" s="123"/>
      <c r="B23" s="94">
        <f t="shared" si="0"/>
        <v>21</v>
      </c>
      <c r="C23" s="124" t="s">
        <v>68</v>
      </c>
      <c r="D23" s="124" t="s">
        <v>69</v>
      </c>
      <c r="E23" s="101" t="s">
        <v>70</v>
      </c>
      <c r="F23" s="104">
        <v>273.7</v>
      </c>
      <c r="G23" s="104">
        <v>232.65</v>
      </c>
      <c r="H23" s="105">
        <v>254.541</v>
      </c>
      <c r="I23" s="122">
        <v>254.541</v>
      </c>
    </row>
    <row r="24" spans="1:9" ht="35.25" customHeight="1" x14ac:dyDescent="0.25">
      <c r="A24" s="123"/>
      <c r="B24" s="94">
        <f t="shared" si="0"/>
        <v>22</v>
      </c>
      <c r="C24" s="124" t="s">
        <v>71</v>
      </c>
      <c r="D24" s="124" t="s">
        <v>72</v>
      </c>
      <c r="E24" s="101" t="s">
        <v>73</v>
      </c>
      <c r="F24" s="104">
        <v>199.75</v>
      </c>
      <c r="G24" s="104">
        <v>169.79</v>
      </c>
      <c r="H24" s="105">
        <v>185.76749999999998</v>
      </c>
      <c r="I24" s="122">
        <v>185.76749999999998</v>
      </c>
    </row>
    <row r="25" spans="1:9" ht="35.25" customHeight="1" x14ac:dyDescent="0.25">
      <c r="A25" s="123"/>
      <c r="B25" s="94">
        <f t="shared" si="0"/>
        <v>23</v>
      </c>
      <c r="C25" s="124" t="s">
        <v>74</v>
      </c>
      <c r="D25" s="124" t="s">
        <v>75</v>
      </c>
      <c r="E25" s="101" t="s">
        <v>76</v>
      </c>
      <c r="F25" s="104">
        <v>285.60000000000002</v>
      </c>
      <c r="G25" s="104">
        <v>242.76</v>
      </c>
      <c r="H25" s="105">
        <v>265.608</v>
      </c>
      <c r="I25" s="122">
        <v>265.608</v>
      </c>
    </row>
    <row r="26" spans="1:9" ht="35.25" customHeight="1" x14ac:dyDescent="0.25">
      <c r="A26" s="123"/>
      <c r="B26" s="94">
        <f t="shared" si="0"/>
        <v>24</v>
      </c>
      <c r="C26" s="124" t="s">
        <v>77</v>
      </c>
      <c r="D26" s="124" t="s">
        <v>78</v>
      </c>
      <c r="E26" s="101" t="s">
        <v>79</v>
      </c>
      <c r="F26" s="104">
        <v>394.4</v>
      </c>
      <c r="G26" s="104">
        <v>335.24</v>
      </c>
      <c r="H26" s="105">
        <v>366.79199999999997</v>
      </c>
      <c r="I26" s="122">
        <v>366.79199999999997</v>
      </c>
    </row>
    <row r="27" spans="1:9" ht="35.25" customHeight="1" x14ac:dyDescent="0.25">
      <c r="A27" s="123"/>
      <c r="B27" s="94">
        <f t="shared" si="0"/>
        <v>25</v>
      </c>
      <c r="C27" s="124" t="s">
        <v>80</v>
      </c>
      <c r="D27" s="124" t="s">
        <v>81</v>
      </c>
      <c r="E27" s="101" t="s">
        <v>82</v>
      </c>
      <c r="F27" s="104">
        <v>394.4</v>
      </c>
      <c r="G27" s="104">
        <v>335.24</v>
      </c>
      <c r="H27" s="105">
        <v>366.79199999999997</v>
      </c>
      <c r="I27" s="122">
        <v>366.79199999999997</v>
      </c>
    </row>
    <row r="28" spans="1:9" ht="35.25" customHeight="1" x14ac:dyDescent="0.25">
      <c r="A28" s="123"/>
      <c r="B28" s="94">
        <f t="shared" si="0"/>
        <v>26</v>
      </c>
      <c r="C28" s="124" t="s">
        <v>83</v>
      </c>
      <c r="D28" s="124" t="s">
        <v>84</v>
      </c>
      <c r="E28" s="101" t="s">
        <v>85</v>
      </c>
      <c r="F28" s="104">
        <v>373.2</v>
      </c>
      <c r="G28" s="104">
        <v>317.18</v>
      </c>
      <c r="H28" s="105">
        <v>347.07599999999996</v>
      </c>
      <c r="I28" s="122">
        <v>347.07599999999996</v>
      </c>
    </row>
    <row r="29" spans="1:9" ht="35.25" customHeight="1" x14ac:dyDescent="0.25">
      <c r="A29" s="123"/>
      <c r="B29" s="94">
        <f t="shared" si="0"/>
        <v>27</v>
      </c>
      <c r="C29" s="124" t="s">
        <v>86</v>
      </c>
      <c r="D29" s="124" t="s">
        <v>87</v>
      </c>
      <c r="E29" s="101">
        <v>6449610</v>
      </c>
      <c r="F29" s="104">
        <v>131.75</v>
      </c>
      <c r="G29" s="104">
        <v>111.99</v>
      </c>
      <c r="H29" s="105">
        <v>122.5275</v>
      </c>
      <c r="I29" s="122">
        <v>122.5275</v>
      </c>
    </row>
    <row r="30" spans="1:9" ht="35.25" customHeight="1" x14ac:dyDescent="0.25">
      <c r="A30" s="123"/>
      <c r="B30" s="94">
        <f t="shared" si="0"/>
        <v>28</v>
      </c>
      <c r="C30" s="124" t="s">
        <v>88</v>
      </c>
      <c r="D30" s="124" t="s">
        <v>89</v>
      </c>
      <c r="E30" s="101">
        <v>6449613</v>
      </c>
      <c r="F30" s="104">
        <v>170</v>
      </c>
      <c r="G30" s="104">
        <v>144.5</v>
      </c>
      <c r="H30" s="105">
        <v>158.1</v>
      </c>
      <c r="I30" s="122">
        <v>158.1</v>
      </c>
    </row>
    <row r="31" spans="1:9" ht="35.25" customHeight="1" x14ac:dyDescent="0.25">
      <c r="A31" s="123"/>
      <c r="B31" s="94">
        <f t="shared" si="0"/>
        <v>29</v>
      </c>
      <c r="C31" s="124" t="s">
        <v>90</v>
      </c>
      <c r="D31" s="124" t="s">
        <v>91</v>
      </c>
      <c r="E31" s="101">
        <v>6449615</v>
      </c>
      <c r="F31" s="104">
        <v>454.75</v>
      </c>
      <c r="G31" s="104">
        <v>386.54</v>
      </c>
      <c r="H31" s="105">
        <v>422.91750000000002</v>
      </c>
      <c r="I31" s="122">
        <v>422.91750000000002</v>
      </c>
    </row>
    <row r="32" spans="1:9" ht="35.25" customHeight="1" x14ac:dyDescent="0.25">
      <c r="A32" s="123"/>
      <c r="B32" s="94">
        <f t="shared" si="0"/>
        <v>30</v>
      </c>
      <c r="C32" s="124" t="s">
        <v>92</v>
      </c>
      <c r="D32" s="124" t="s">
        <v>93</v>
      </c>
      <c r="E32" s="101">
        <v>6449710</v>
      </c>
      <c r="F32" s="104">
        <v>510</v>
      </c>
      <c r="G32" s="104">
        <v>433.5</v>
      </c>
      <c r="H32" s="105">
        <v>474.3</v>
      </c>
      <c r="I32" s="122">
        <v>474.3</v>
      </c>
    </row>
    <row r="33" spans="1:9" ht="35.25" customHeight="1" x14ac:dyDescent="0.25">
      <c r="A33" s="123"/>
      <c r="B33" s="94">
        <f t="shared" si="0"/>
        <v>31</v>
      </c>
      <c r="C33" s="124" t="s">
        <v>94</v>
      </c>
      <c r="D33" s="124" t="s">
        <v>95</v>
      </c>
      <c r="E33" s="101" t="s">
        <v>96</v>
      </c>
      <c r="F33" s="104">
        <v>173.4</v>
      </c>
      <c r="G33" s="104">
        <v>156.06</v>
      </c>
      <c r="H33" s="105">
        <v>161.262</v>
      </c>
      <c r="I33" s="122">
        <v>161.262</v>
      </c>
    </row>
    <row r="34" spans="1:9" ht="35.25" customHeight="1" x14ac:dyDescent="0.25">
      <c r="A34" s="123"/>
      <c r="B34" s="94">
        <f t="shared" si="0"/>
        <v>32</v>
      </c>
      <c r="C34" s="124" t="s">
        <v>97</v>
      </c>
      <c r="D34" s="124" t="s">
        <v>98</v>
      </c>
      <c r="E34" s="101" t="s">
        <v>99</v>
      </c>
      <c r="F34" s="104">
        <v>194.21</v>
      </c>
      <c r="G34" s="104">
        <v>174.79</v>
      </c>
      <c r="H34" s="105">
        <v>180.61530000000002</v>
      </c>
      <c r="I34" s="122">
        <v>180.61530000000002</v>
      </c>
    </row>
    <row r="35" spans="1:9" ht="35.25" customHeight="1" x14ac:dyDescent="0.25">
      <c r="A35" s="123"/>
      <c r="B35" s="94">
        <f t="shared" si="0"/>
        <v>33</v>
      </c>
      <c r="C35" s="124" t="s">
        <v>100</v>
      </c>
      <c r="D35" s="124" t="s">
        <v>101</v>
      </c>
      <c r="E35" s="101" t="s">
        <v>102</v>
      </c>
      <c r="F35" s="104">
        <v>243.64</v>
      </c>
      <c r="G35" s="104">
        <v>219.27</v>
      </c>
      <c r="H35" s="105">
        <v>226.58519999999999</v>
      </c>
      <c r="I35" s="122">
        <v>226.58519999999999</v>
      </c>
    </row>
    <row r="36" spans="1:9" ht="35.25" customHeight="1" thickBot="1" x14ac:dyDescent="0.3">
      <c r="A36" s="125"/>
      <c r="B36" s="32">
        <f t="shared" si="0"/>
        <v>34</v>
      </c>
      <c r="C36" s="33" t="s">
        <v>103</v>
      </c>
      <c r="D36" s="33" t="s">
        <v>104</v>
      </c>
      <c r="E36" s="102" t="s">
        <v>105</v>
      </c>
      <c r="F36" s="104">
        <v>346.8</v>
      </c>
      <c r="G36" s="104">
        <v>312.13</v>
      </c>
      <c r="H36" s="105">
        <v>322.524</v>
      </c>
      <c r="I36" s="122">
        <v>322.524</v>
      </c>
    </row>
    <row r="37" spans="1:9" ht="35.25" customHeight="1" x14ac:dyDescent="0.25">
      <c r="A37" s="118" t="s">
        <v>484</v>
      </c>
      <c r="B37" s="119">
        <f t="shared" si="0"/>
        <v>35</v>
      </c>
      <c r="C37" s="120" t="s">
        <v>106</v>
      </c>
      <c r="D37" s="120" t="s">
        <v>107</v>
      </c>
      <c r="E37" s="121">
        <v>3672210</v>
      </c>
      <c r="F37" s="104">
        <v>125.72</v>
      </c>
      <c r="G37" s="104">
        <v>106.86</v>
      </c>
      <c r="H37" s="105">
        <v>116.9196</v>
      </c>
      <c r="I37" s="122">
        <v>116.9196</v>
      </c>
    </row>
    <row r="38" spans="1:9" ht="35.25" customHeight="1" x14ac:dyDescent="0.25">
      <c r="A38" s="123"/>
      <c r="B38" s="94">
        <f t="shared" si="0"/>
        <v>36</v>
      </c>
      <c r="C38" s="95" t="s">
        <v>108</v>
      </c>
      <c r="D38" s="95" t="s">
        <v>109</v>
      </c>
      <c r="E38" s="100">
        <v>3672215</v>
      </c>
      <c r="F38" s="104">
        <v>130.05000000000001</v>
      </c>
      <c r="G38" s="104">
        <v>110.54</v>
      </c>
      <c r="H38" s="105">
        <v>120.94650000000001</v>
      </c>
      <c r="I38" s="122">
        <v>120.94650000000001</v>
      </c>
    </row>
    <row r="39" spans="1:9" ht="35.25" customHeight="1" x14ac:dyDescent="0.25">
      <c r="A39" s="123"/>
      <c r="B39" s="94">
        <f t="shared" si="0"/>
        <v>37</v>
      </c>
      <c r="C39" s="95" t="s">
        <v>110</v>
      </c>
      <c r="D39" s="95" t="s">
        <v>111</v>
      </c>
      <c r="E39" s="100" t="s">
        <v>112</v>
      </c>
      <c r="F39" s="104">
        <v>108.8</v>
      </c>
      <c r="G39" s="104">
        <v>92.48</v>
      </c>
      <c r="H39" s="105">
        <v>101.184</v>
      </c>
      <c r="I39" s="122">
        <v>101.184</v>
      </c>
    </row>
    <row r="40" spans="1:9" ht="35.25" customHeight="1" x14ac:dyDescent="0.25">
      <c r="A40" s="123"/>
      <c r="B40" s="94">
        <f t="shared" si="0"/>
        <v>38</v>
      </c>
      <c r="C40" s="95" t="s">
        <v>113</v>
      </c>
      <c r="D40" s="95" t="s">
        <v>114</v>
      </c>
      <c r="E40" s="100" t="s">
        <v>115</v>
      </c>
      <c r="F40" s="104">
        <v>181.9</v>
      </c>
      <c r="G40" s="104">
        <v>154.62</v>
      </c>
      <c r="H40" s="105">
        <v>169.167</v>
      </c>
      <c r="I40" s="122">
        <v>169.167</v>
      </c>
    </row>
    <row r="41" spans="1:9" ht="35.25" customHeight="1" x14ac:dyDescent="0.25">
      <c r="A41" s="123"/>
      <c r="B41" s="94">
        <f t="shared" si="0"/>
        <v>39</v>
      </c>
      <c r="C41" s="95" t="s">
        <v>116</v>
      </c>
      <c r="D41" s="95" t="s">
        <v>117</v>
      </c>
      <c r="E41" s="100" t="s">
        <v>118</v>
      </c>
      <c r="F41" s="104">
        <v>263.5</v>
      </c>
      <c r="G41" s="104">
        <v>223.98</v>
      </c>
      <c r="H41" s="105">
        <v>245.05500000000001</v>
      </c>
      <c r="I41" s="122">
        <v>245.05500000000001</v>
      </c>
    </row>
    <row r="42" spans="1:9" ht="35.25" customHeight="1" x14ac:dyDescent="0.25">
      <c r="A42" s="123"/>
      <c r="B42" s="94">
        <f t="shared" si="0"/>
        <v>40</v>
      </c>
      <c r="C42" s="95" t="s">
        <v>119</v>
      </c>
      <c r="D42" s="95" t="s">
        <v>120</v>
      </c>
      <c r="E42" s="100" t="s">
        <v>121</v>
      </c>
      <c r="F42" s="104">
        <v>212.5</v>
      </c>
      <c r="G42" s="104">
        <v>180.63</v>
      </c>
      <c r="H42" s="105">
        <v>197.625</v>
      </c>
      <c r="I42" s="122">
        <v>197.625</v>
      </c>
    </row>
    <row r="43" spans="1:9" ht="35.25" customHeight="1" x14ac:dyDescent="0.25">
      <c r="A43" s="123"/>
      <c r="B43" s="94">
        <f t="shared" si="0"/>
        <v>41</v>
      </c>
      <c r="C43" s="95" t="s">
        <v>122</v>
      </c>
      <c r="D43" s="95" t="s">
        <v>123</v>
      </c>
      <c r="E43" s="100" t="s">
        <v>124</v>
      </c>
      <c r="F43" s="104">
        <v>323</v>
      </c>
      <c r="G43" s="104">
        <v>274.55</v>
      </c>
      <c r="H43" s="105">
        <v>300.39</v>
      </c>
      <c r="I43" s="122">
        <v>300.39</v>
      </c>
    </row>
    <row r="44" spans="1:9" ht="35.25" customHeight="1" x14ac:dyDescent="0.25">
      <c r="A44" s="123"/>
      <c r="B44" s="94">
        <f t="shared" si="0"/>
        <v>42</v>
      </c>
      <c r="C44" s="95" t="s">
        <v>125</v>
      </c>
      <c r="D44" s="95" t="s">
        <v>126</v>
      </c>
      <c r="E44" s="100" t="s">
        <v>127</v>
      </c>
      <c r="F44" s="104">
        <v>161.5</v>
      </c>
      <c r="G44" s="104">
        <v>137.28</v>
      </c>
      <c r="H44" s="105">
        <v>150.19499999999999</v>
      </c>
      <c r="I44" s="122">
        <v>150.19499999999999</v>
      </c>
    </row>
    <row r="45" spans="1:9" ht="35.25" customHeight="1" x14ac:dyDescent="0.25">
      <c r="A45" s="123"/>
      <c r="B45" s="94">
        <f t="shared" si="0"/>
        <v>43</v>
      </c>
      <c r="C45" s="95" t="s">
        <v>128</v>
      </c>
      <c r="D45" s="95" t="s">
        <v>129</v>
      </c>
      <c r="E45" s="100" t="s">
        <v>130</v>
      </c>
      <c r="F45" s="104">
        <v>229.5</v>
      </c>
      <c r="G45" s="104">
        <v>195.08</v>
      </c>
      <c r="H45" s="105">
        <v>213.435</v>
      </c>
      <c r="I45" s="122">
        <v>213.435</v>
      </c>
    </row>
    <row r="46" spans="1:9" ht="35.25" customHeight="1" x14ac:dyDescent="0.25">
      <c r="A46" s="123"/>
      <c r="B46" s="94">
        <f t="shared" si="0"/>
        <v>44</v>
      </c>
      <c r="C46" s="95" t="s">
        <v>131</v>
      </c>
      <c r="D46" s="95" t="s">
        <v>132</v>
      </c>
      <c r="E46" s="100" t="s">
        <v>133</v>
      </c>
      <c r="F46" s="104">
        <v>263.5</v>
      </c>
      <c r="G46" s="104">
        <v>223.98</v>
      </c>
      <c r="H46" s="105">
        <v>245.05500000000001</v>
      </c>
      <c r="I46" s="122">
        <v>245.05500000000001</v>
      </c>
    </row>
    <row r="47" spans="1:9" ht="35.25" customHeight="1" thickBot="1" x14ac:dyDescent="0.3">
      <c r="A47" s="125"/>
      <c r="B47" s="32">
        <f t="shared" si="0"/>
        <v>45</v>
      </c>
      <c r="C47" s="36" t="s">
        <v>134</v>
      </c>
      <c r="D47" s="36" t="s">
        <v>135</v>
      </c>
      <c r="E47" s="103" t="s">
        <v>136</v>
      </c>
      <c r="F47" s="104">
        <v>380.8</v>
      </c>
      <c r="G47" s="104">
        <v>323.68</v>
      </c>
      <c r="H47" s="105">
        <v>354.14400000000001</v>
      </c>
      <c r="I47" s="122">
        <v>354.14400000000001</v>
      </c>
    </row>
    <row r="48" spans="1:9" ht="35.25" customHeight="1" x14ac:dyDescent="0.25">
      <c r="A48" s="58" t="s">
        <v>485</v>
      </c>
      <c r="B48" s="119">
        <f t="shared" si="0"/>
        <v>46</v>
      </c>
      <c r="C48" s="120" t="s">
        <v>137</v>
      </c>
      <c r="D48" s="120" t="s">
        <v>138</v>
      </c>
      <c r="E48" s="121" t="s">
        <v>139</v>
      </c>
      <c r="F48" s="104">
        <v>214.2</v>
      </c>
      <c r="G48" s="104">
        <v>182.07</v>
      </c>
      <c r="H48" s="105">
        <v>199.20599999999999</v>
      </c>
      <c r="I48" s="122">
        <v>199.20599999999999</v>
      </c>
    </row>
    <row r="49" spans="1:9" ht="35.25" customHeight="1" x14ac:dyDescent="0.25">
      <c r="A49" s="59"/>
      <c r="B49" s="94">
        <f t="shared" si="0"/>
        <v>47</v>
      </c>
      <c r="C49" s="95" t="s">
        <v>140</v>
      </c>
      <c r="D49" s="95" t="s">
        <v>141</v>
      </c>
      <c r="E49" s="100" t="s">
        <v>142</v>
      </c>
      <c r="F49" s="104">
        <v>309.39999999999998</v>
      </c>
      <c r="G49" s="104">
        <v>262.99</v>
      </c>
      <c r="H49" s="105">
        <v>287.74199999999996</v>
      </c>
      <c r="I49" s="122">
        <v>287.74199999999996</v>
      </c>
    </row>
    <row r="50" spans="1:9" ht="35.25" customHeight="1" x14ac:dyDescent="0.25">
      <c r="A50" s="59"/>
      <c r="B50" s="94">
        <f t="shared" si="0"/>
        <v>48</v>
      </c>
      <c r="C50" s="95" t="s">
        <v>143</v>
      </c>
      <c r="D50" s="95" t="s">
        <v>144</v>
      </c>
      <c r="E50" s="100" t="s">
        <v>145</v>
      </c>
      <c r="F50" s="104">
        <v>357</v>
      </c>
      <c r="G50" s="104">
        <v>303.45</v>
      </c>
      <c r="H50" s="105">
        <v>332.01</v>
      </c>
      <c r="I50" s="122">
        <v>332.01</v>
      </c>
    </row>
    <row r="51" spans="1:9" s="56" customFormat="1" ht="35.25" customHeight="1" x14ac:dyDescent="0.25">
      <c r="A51" s="59"/>
      <c r="B51" s="94">
        <f t="shared" si="0"/>
        <v>49</v>
      </c>
      <c r="C51" s="95" t="s">
        <v>146</v>
      </c>
      <c r="D51" s="95" t="s">
        <v>147</v>
      </c>
      <c r="E51" s="100" t="s">
        <v>148</v>
      </c>
      <c r="F51" s="104">
        <v>208.25</v>
      </c>
      <c r="G51" s="104">
        <v>177.01</v>
      </c>
      <c r="H51" s="106">
        <v>193.67250000000001</v>
      </c>
      <c r="I51" s="128">
        <v>193.67250000000001</v>
      </c>
    </row>
    <row r="52" spans="1:9" s="56" customFormat="1" ht="35.25" customHeight="1" x14ac:dyDescent="0.25">
      <c r="A52" s="59"/>
      <c r="B52" s="94">
        <f t="shared" si="0"/>
        <v>50</v>
      </c>
      <c r="C52" s="95" t="s">
        <v>149</v>
      </c>
      <c r="D52" s="95" t="s">
        <v>150</v>
      </c>
      <c r="E52" s="100" t="s">
        <v>151</v>
      </c>
      <c r="F52" s="104">
        <v>306</v>
      </c>
      <c r="G52" s="104">
        <v>260.10000000000002</v>
      </c>
      <c r="H52" s="106">
        <v>284.58</v>
      </c>
      <c r="I52" s="128">
        <v>284.58</v>
      </c>
    </row>
    <row r="53" spans="1:9" s="56" customFormat="1" ht="35.25" customHeight="1" x14ac:dyDescent="0.25">
      <c r="A53" s="59"/>
      <c r="B53" s="94">
        <f t="shared" si="0"/>
        <v>51</v>
      </c>
      <c r="C53" s="95" t="s">
        <v>152</v>
      </c>
      <c r="D53" s="95" t="s">
        <v>153</v>
      </c>
      <c r="E53" s="100" t="s">
        <v>154</v>
      </c>
      <c r="F53" s="104">
        <v>306</v>
      </c>
      <c r="G53" s="104">
        <v>260.10000000000002</v>
      </c>
      <c r="H53" s="106">
        <v>284.58</v>
      </c>
      <c r="I53" s="128">
        <v>284.58</v>
      </c>
    </row>
    <row r="54" spans="1:9" ht="35.25" customHeight="1" x14ac:dyDescent="0.25">
      <c r="A54" s="59"/>
      <c r="B54" s="94">
        <f t="shared" si="0"/>
        <v>52</v>
      </c>
      <c r="C54" s="95" t="s">
        <v>155</v>
      </c>
      <c r="D54" s="95" t="s">
        <v>156</v>
      </c>
      <c r="E54" s="100" t="s">
        <v>157</v>
      </c>
      <c r="F54" s="104">
        <v>178.5</v>
      </c>
      <c r="G54" s="104">
        <v>151.72999999999999</v>
      </c>
      <c r="H54" s="105">
        <v>166.005</v>
      </c>
      <c r="I54" s="122">
        <v>166.005</v>
      </c>
    </row>
    <row r="55" spans="1:9" ht="35.25" customHeight="1" x14ac:dyDescent="0.25">
      <c r="A55" s="59"/>
      <c r="B55" s="94">
        <f t="shared" si="0"/>
        <v>53</v>
      </c>
      <c r="C55" s="95" t="s">
        <v>158</v>
      </c>
      <c r="D55" s="95" t="s">
        <v>159</v>
      </c>
      <c r="E55" s="100" t="s">
        <v>160</v>
      </c>
      <c r="F55" s="104">
        <v>249.9</v>
      </c>
      <c r="G55" s="104">
        <v>212.42</v>
      </c>
      <c r="H55" s="105">
        <v>232.40700000000001</v>
      </c>
      <c r="I55" s="122">
        <v>232.40700000000001</v>
      </c>
    </row>
    <row r="56" spans="1:9" ht="35.25" customHeight="1" x14ac:dyDescent="0.25">
      <c r="A56" s="59"/>
      <c r="B56" s="94">
        <f t="shared" si="0"/>
        <v>54</v>
      </c>
      <c r="C56" s="95" t="s">
        <v>161</v>
      </c>
      <c r="D56" s="95" t="s">
        <v>162</v>
      </c>
      <c r="E56" s="100" t="s">
        <v>163</v>
      </c>
      <c r="F56" s="104">
        <v>190.4</v>
      </c>
      <c r="G56" s="104">
        <v>161.84</v>
      </c>
      <c r="H56" s="105">
        <v>177.072</v>
      </c>
      <c r="I56" s="122">
        <v>177.072</v>
      </c>
    </row>
    <row r="57" spans="1:9" ht="35.25" customHeight="1" thickBot="1" x14ac:dyDescent="0.3">
      <c r="A57" s="60"/>
      <c r="B57" s="32">
        <f t="shared" si="0"/>
        <v>55</v>
      </c>
      <c r="C57" s="36" t="s">
        <v>164</v>
      </c>
      <c r="D57" s="36" t="s">
        <v>165</v>
      </c>
      <c r="E57" s="103" t="s">
        <v>166</v>
      </c>
      <c r="F57" s="104">
        <v>273.7</v>
      </c>
      <c r="G57" s="104">
        <v>232.65</v>
      </c>
      <c r="H57" s="105">
        <v>254.541</v>
      </c>
      <c r="I57" s="122">
        <v>254.541</v>
      </c>
    </row>
    <row r="58" spans="1:9" ht="35.25" customHeight="1" x14ac:dyDescent="0.25">
      <c r="A58" s="58" t="s">
        <v>486</v>
      </c>
      <c r="B58" s="119">
        <f t="shared" si="0"/>
        <v>56</v>
      </c>
      <c r="C58" s="120" t="s">
        <v>167</v>
      </c>
      <c r="D58" s="120" t="s">
        <v>168</v>
      </c>
      <c r="E58" s="121" t="s">
        <v>169</v>
      </c>
      <c r="F58" s="104">
        <v>195.5</v>
      </c>
      <c r="G58" s="104">
        <v>166.18</v>
      </c>
      <c r="H58" s="105">
        <v>181.815</v>
      </c>
      <c r="I58" s="122">
        <v>181.815</v>
      </c>
    </row>
    <row r="59" spans="1:9" ht="35.25" customHeight="1" x14ac:dyDescent="0.25">
      <c r="A59" s="59"/>
      <c r="B59" s="94">
        <f t="shared" si="0"/>
        <v>57</v>
      </c>
      <c r="C59" s="95" t="s">
        <v>170</v>
      </c>
      <c r="D59" s="95" t="s">
        <v>171</v>
      </c>
      <c r="E59" s="100" t="s">
        <v>172</v>
      </c>
      <c r="F59" s="104">
        <v>293.25</v>
      </c>
      <c r="G59" s="104">
        <v>249.26</v>
      </c>
      <c r="H59" s="105">
        <v>272.72249999999997</v>
      </c>
      <c r="I59" s="122">
        <v>272.72249999999997</v>
      </c>
    </row>
    <row r="60" spans="1:9" ht="35.25" customHeight="1" x14ac:dyDescent="0.25">
      <c r="A60" s="59"/>
      <c r="B60" s="94">
        <f t="shared" si="0"/>
        <v>58</v>
      </c>
      <c r="C60" s="95" t="s">
        <v>173</v>
      </c>
      <c r="D60" s="95" t="s">
        <v>174</v>
      </c>
      <c r="E60" s="100" t="s">
        <v>175</v>
      </c>
      <c r="F60" s="104">
        <v>205.28</v>
      </c>
      <c r="G60" s="104">
        <v>174.48</v>
      </c>
      <c r="H60" s="105">
        <v>190.91040000000001</v>
      </c>
      <c r="I60" s="122">
        <v>190.91040000000001</v>
      </c>
    </row>
    <row r="61" spans="1:9" ht="35.25" customHeight="1" x14ac:dyDescent="0.25">
      <c r="A61" s="59"/>
      <c r="B61" s="94">
        <f t="shared" si="0"/>
        <v>59</v>
      </c>
      <c r="C61" s="95" t="s">
        <v>176</v>
      </c>
      <c r="D61" s="95" t="s">
        <v>177</v>
      </c>
      <c r="E61" s="100" t="s">
        <v>178</v>
      </c>
      <c r="F61" s="104">
        <v>303.02999999999997</v>
      </c>
      <c r="G61" s="104">
        <v>257.57</v>
      </c>
      <c r="H61" s="105">
        <v>281.81789999999995</v>
      </c>
      <c r="I61" s="122">
        <v>281.81789999999995</v>
      </c>
    </row>
    <row r="62" spans="1:9" ht="35.25" customHeight="1" x14ac:dyDescent="0.25">
      <c r="A62" s="59"/>
      <c r="B62" s="94">
        <f t="shared" si="0"/>
        <v>60</v>
      </c>
      <c r="C62" s="95" t="s">
        <v>179</v>
      </c>
      <c r="D62" s="95" t="s">
        <v>180</v>
      </c>
      <c r="E62" s="100" t="s">
        <v>181</v>
      </c>
      <c r="F62" s="104">
        <v>416.5</v>
      </c>
      <c r="G62" s="104">
        <v>354.03</v>
      </c>
      <c r="H62" s="105">
        <v>387.34500000000003</v>
      </c>
      <c r="I62" s="122">
        <v>387.34500000000003</v>
      </c>
    </row>
    <row r="63" spans="1:9" ht="35.25" customHeight="1" x14ac:dyDescent="0.25">
      <c r="A63" s="59"/>
      <c r="B63" s="94">
        <f t="shared" si="0"/>
        <v>61</v>
      </c>
      <c r="C63" s="124" t="s">
        <v>182</v>
      </c>
      <c r="D63" s="124" t="s">
        <v>183</v>
      </c>
      <c r="E63" s="101">
        <v>2687718</v>
      </c>
      <c r="F63" s="104">
        <v>129.33000000000001</v>
      </c>
      <c r="G63" s="104">
        <v>109.93</v>
      </c>
      <c r="H63" s="105">
        <v>120.27690000000001</v>
      </c>
      <c r="I63" s="122">
        <v>120.27690000000001</v>
      </c>
    </row>
    <row r="64" spans="1:9" ht="35.25" customHeight="1" x14ac:dyDescent="0.25">
      <c r="A64" s="59"/>
      <c r="B64" s="94">
        <f t="shared" si="0"/>
        <v>62</v>
      </c>
      <c r="C64" s="124" t="s">
        <v>184</v>
      </c>
      <c r="D64" s="124" t="s">
        <v>185</v>
      </c>
      <c r="E64" s="101">
        <v>2687713</v>
      </c>
      <c r="F64" s="104">
        <v>214.68</v>
      </c>
      <c r="G64" s="104">
        <v>182.47</v>
      </c>
      <c r="H64" s="105">
        <v>199.6524</v>
      </c>
      <c r="I64" s="122">
        <v>199.6524</v>
      </c>
    </row>
    <row r="65" spans="1:9" ht="35.25" customHeight="1" x14ac:dyDescent="0.25">
      <c r="A65" s="59"/>
      <c r="B65" s="94">
        <f t="shared" si="0"/>
        <v>63</v>
      </c>
      <c r="C65" s="124" t="s">
        <v>186</v>
      </c>
      <c r="D65" s="124" t="s">
        <v>187</v>
      </c>
      <c r="E65" s="101">
        <v>2687716</v>
      </c>
      <c r="F65" s="104">
        <v>290.7</v>
      </c>
      <c r="G65" s="104">
        <v>247.1</v>
      </c>
      <c r="H65" s="105">
        <v>270.351</v>
      </c>
      <c r="I65" s="122">
        <v>270.351</v>
      </c>
    </row>
    <row r="66" spans="1:9" ht="35.25" customHeight="1" x14ac:dyDescent="0.25">
      <c r="A66" s="59"/>
      <c r="B66" s="94">
        <f t="shared" si="0"/>
        <v>64</v>
      </c>
      <c r="C66" s="95" t="s">
        <v>188</v>
      </c>
      <c r="D66" s="95" t="s">
        <v>189</v>
      </c>
      <c r="E66" s="100">
        <v>2687717</v>
      </c>
      <c r="F66" s="104">
        <v>433.5</v>
      </c>
      <c r="G66" s="104">
        <v>368.48</v>
      </c>
      <c r="H66" s="105">
        <v>403.15499999999997</v>
      </c>
      <c r="I66" s="122">
        <v>403.15499999999997</v>
      </c>
    </row>
    <row r="67" spans="1:9" ht="35.25" customHeight="1" x14ac:dyDescent="0.25">
      <c r="A67" s="59"/>
      <c r="B67" s="94">
        <f t="shared" si="0"/>
        <v>65</v>
      </c>
      <c r="C67" s="124" t="s">
        <v>190</v>
      </c>
      <c r="D67" s="124" t="s">
        <v>191</v>
      </c>
      <c r="E67" s="101" t="s">
        <v>192</v>
      </c>
      <c r="F67" s="104">
        <v>140.25</v>
      </c>
      <c r="G67" s="104">
        <v>119.21</v>
      </c>
      <c r="H67" s="105">
        <v>130.4325</v>
      </c>
      <c r="I67" s="122">
        <v>130.4325</v>
      </c>
    </row>
    <row r="68" spans="1:9" ht="35.25" customHeight="1" x14ac:dyDescent="0.25">
      <c r="A68" s="59"/>
      <c r="B68" s="94">
        <f t="shared" si="0"/>
        <v>66</v>
      </c>
      <c r="C68" s="124" t="s">
        <v>193</v>
      </c>
      <c r="D68" s="124" t="s">
        <v>194</v>
      </c>
      <c r="E68" s="101" t="s">
        <v>195</v>
      </c>
      <c r="F68" s="104">
        <v>254.15</v>
      </c>
      <c r="G68" s="104">
        <v>216.03</v>
      </c>
      <c r="H68" s="105">
        <v>236.3595</v>
      </c>
      <c r="I68" s="122">
        <v>236.3595</v>
      </c>
    </row>
    <row r="69" spans="1:9" ht="35.25" customHeight="1" x14ac:dyDescent="0.25">
      <c r="A69" s="59"/>
      <c r="B69" s="94">
        <f t="shared" ref="B69:B132" si="1">B68+1</f>
        <v>67</v>
      </c>
      <c r="C69" s="95" t="s">
        <v>196</v>
      </c>
      <c r="D69" s="95" t="s">
        <v>197</v>
      </c>
      <c r="E69" s="100" t="s">
        <v>198</v>
      </c>
      <c r="F69" s="104">
        <v>339.15</v>
      </c>
      <c r="G69" s="104">
        <v>288.27999999999997</v>
      </c>
      <c r="H69" s="105">
        <v>315.40949999999998</v>
      </c>
      <c r="I69" s="122">
        <v>315.40949999999998</v>
      </c>
    </row>
    <row r="70" spans="1:9" ht="35.25" customHeight="1" thickBot="1" x14ac:dyDescent="0.3">
      <c r="A70" s="60"/>
      <c r="B70" s="32">
        <f t="shared" si="1"/>
        <v>68</v>
      </c>
      <c r="C70" s="36" t="s">
        <v>199</v>
      </c>
      <c r="D70" s="36" t="s">
        <v>200</v>
      </c>
      <c r="E70" s="103">
        <v>4442620</v>
      </c>
      <c r="F70" s="104">
        <v>1275</v>
      </c>
      <c r="G70" s="104">
        <v>1083.75</v>
      </c>
      <c r="H70" s="105">
        <v>1185.75</v>
      </c>
      <c r="I70" s="122">
        <v>1185.75</v>
      </c>
    </row>
    <row r="71" spans="1:9" ht="35.25" customHeight="1" x14ac:dyDescent="0.25">
      <c r="A71" s="118" t="s">
        <v>487</v>
      </c>
      <c r="B71" s="119">
        <f t="shared" si="1"/>
        <v>69</v>
      </c>
      <c r="C71" s="120" t="s">
        <v>201</v>
      </c>
      <c r="D71" s="120" t="s">
        <v>202</v>
      </c>
      <c r="E71" s="121" t="s">
        <v>203</v>
      </c>
      <c r="F71" s="104">
        <v>214.2</v>
      </c>
      <c r="G71" s="104">
        <v>182.07</v>
      </c>
      <c r="H71" s="105">
        <v>199.20599999999999</v>
      </c>
      <c r="I71" s="122">
        <v>199.20599999999999</v>
      </c>
    </row>
    <row r="72" spans="1:9" ht="35.25" customHeight="1" x14ac:dyDescent="0.25">
      <c r="A72" s="123"/>
      <c r="B72" s="94">
        <f t="shared" si="1"/>
        <v>70</v>
      </c>
      <c r="C72" s="95" t="s">
        <v>204</v>
      </c>
      <c r="D72" s="95" t="s">
        <v>205</v>
      </c>
      <c r="E72" s="100" t="s">
        <v>206</v>
      </c>
      <c r="F72" s="104">
        <v>291.55</v>
      </c>
      <c r="G72" s="104">
        <v>247.82</v>
      </c>
      <c r="H72" s="105">
        <v>271.14150000000001</v>
      </c>
      <c r="I72" s="122">
        <v>271.14150000000001</v>
      </c>
    </row>
    <row r="73" spans="1:9" ht="35.25" customHeight="1" x14ac:dyDescent="0.25">
      <c r="A73" s="123"/>
      <c r="B73" s="94">
        <f t="shared" si="1"/>
        <v>71</v>
      </c>
      <c r="C73" s="95" t="s">
        <v>207</v>
      </c>
      <c r="D73" s="95" t="s">
        <v>208</v>
      </c>
      <c r="E73" s="100" t="s">
        <v>209</v>
      </c>
      <c r="F73" s="104">
        <v>314.5</v>
      </c>
      <c r="G73" s="104">
        <v>267.33</v>
      </c>
      <c r="H73" s="105">
        <v>292.48500000000001</v>
      </c>
      <c r="I73" s="122">
        <v>292.48500000000001</v>
      </c>
    </row>
    <row r="74" spans="1:9" ht="35.25" customHeight="1" x14ac:dyDescent="0.25">
      <c r="A74" s="123"/>
      <c r="B74" s="94">
        <f t="shared" si="1"/>
        <v>72</v>
      </c>
      <c r="C74" s="95" t="s">
        <v>210</v>
      </c>
      <c r="D74" s="95" t="s">
        <v>211</v>
      </c>
      <c r="E74" s="100" t="s">
        <v>212</v>
      </c>
      <c r="F74" s="104">
        <v>127.5</v>
      </c>
      <c r="G74" s="104">
        <v>108.38</v>
      </c>
      <c r="H74" s="105">
        <v>118.575</v>
      </c>
      <c r="I74" s="122">
        <v>118.575</v>
      </c>
    </row>
    <row r="75" spans="1:9" ht="35.25" customHeight="1" x14ac:dyDescent="0.25">
      <c r="A75" s="123"/>
      <c r="B75" s="94">
        <f t="shared" si="1"/>
        <v>73</v>
      </c>
      <c r="C75" s="95" t="s">
        <v>213</v>
      </c>
      <c r="D75" s="95" t="s">
        <v>214</v>
      </c>
      <c r="E75" s="100" t="s">
        <v>215</v>
      </c>
      <c r="F75" s="104">
        <v>216.75</v>
      </c>
      <c r="G75" s="104">
        <v>184.24</v>
      </c>
      <c r="H75" s="105">
        <v>201.57749999999999</v>
      </c>
      <c r="I75" s="122">
        <v>201.57749999999999</v>
      </c>
    </row>
    <row r="76" spans="1:9" ht="35.25" customHeight="1" x14ac:dyDescent="0.25">
      <c r="A76" s="123"/>
      <c r="B76" s="94">
        <f t="shared" si="1"/>
        <v>74</v>
      </c>
      <c r="C76" s="95" t="s">
        <v>216</v>
      </c>
      <c r="D76" s="95" t="s">
        <v>217</v>
      </c>
      <c r="E76" s="100">
        <v>5451410</v>
      </c>
      <c r="F76" s="104">
        <v>171.67</v>
      </c>
      <c r="G76" s="104">
        <v>145.91999999999999</v>
      </c>
      <c r="H76" s="105">
        <v>159.65309999999999</v>
      </c>
      <c r="I76" s="122">
        <v>159.65309999999999</v>
      </c>
    </row>
    <row r="77" spans="1:9" ht="35.25" customHeight="1" x14ac:dyDescent="0.25">
      <c r="A77" s="123"/>
      <c r="B77" s="94">
        <f t="shared" si="1"/>
        <v>75</v>
      </c>
      <c r="C77" s="95" t="s">
        <v>218</v>
      </c>
      <c r="D77" s="95" t="s">
        <v>219</v>
      </c>
      <c r="E77" s="100">
        <v>5451415</v>
      </c>
      <c r="F77" s="104">
        <v>290.45</v>
      </c>
      <c r="G77" s="104">
        <v>246.89</v>
      </c>
      <c r="H77" s="105">
        <v>270.11849999999998</v>
      </c>
      <c r="I77" s="122">
        <v>270.11849999999998</v>
      </c>
    </row>
    <row r="78" spans="1:9" ht="35.25" customHeight="1" x14ac:dyDescent="0.25">
      <c r="A78" s="123"/>
      <c r="B78" s="94">
        <f t="shared" si="1"/>
        <v>76</v>
      </c>
      <c r="C78" s="95" t="s">
        <v>220</v>
      </c>
      <c r="D78" s="95" t="s">
        <v>221</v>
      </c>
      <c r="E78" s="100">
        <v>5451417</v>
      </c>
      <c r="F78" s="104">
        <v>378.25</v>
      </c>
      <c r="G78" s="104">
        <v>321.51</v>
      </c>
      <c r="H78" s="105">
        <v>351.77249999999998</v>
      </c>
      <c r="I78" s="122">
        <v>351.77249999999998</v>
      </c>
    </row>
    <row r="79" spans="1:9" ht="35.25" customHeight="1" x14ac:dyDescent="0.25">
      <c r="A79" s="123"/>
      <c r="B79" s="94">
        <f t="shared" si="1"/>
        <v>77</v>
      </c>
      <c r="C79" s="95" t="s">
        <v>222</v>
      </c>
      <c r="D79" s="95" t="s">
        <v>223</v>
      </c>
      <c r="E79" s="100">
        <v>5451418</v>
      </c>
      <c r="F79" s="104">
        <v>510</v>
      </c>
      <c r="G79" s="104">
        <v>433.5</v>
      </c>
      <c r="H79" s="105">
        <v>474.3</v>
      </c>
      <c r="I79" s="122">
        <v>474.3</v>
      </c>
    </row>
    <row r="80" spans="1:9" s="56" customFormat="1" ht="35.25" customHeight="1" x14ac:dyDescent="0.25">
      <c r="A80" s="123"/>
      <c r="B80" s="94">
        <f t="shared" si="1"/>
        <v>78</v>
      </c>
      <c r="C80" s="95" t="s">
        <v>224</v>
      </c>
      <c r="D80" s="95" t="s">
        <v>225</v>
      </c>
      <c r="E80" s="100" t="s">
        <v>226</v>
      </c>
      <c r="F80" s="104">
        <v>182.07</v>
      </c>
      <c r="G80" s="104">
        <v>163.86</v>
      </c>
      <c r="H80" s="106">
        <v>169.32509999999999</v>
      </c>
      <c r="I80" s="128">
        <v>169.32509999999999</v>
      </c>
    </row>
    <row r="81" spans="1:9" s="56" customFormat="1" ht="35.25" customHeight="1" x14ac:dyDescent="0.25">
      <c r="A81" s="123"/>
      <c r="B81" s="94">
        <f t="shared" si="1"/>
        <v>79</v>
      </c>
      <c r="C81" s="95" t="s">
        <v>227</v>
      </c>
      <c r="D81" s="95" t="s">
        <v>228</v>
      </c>
      <c r="E81" s="100" t="s">
        <v>229</v>
      </c>
      <c r="F81" s="104">
        <v>251.44</v>
      </c>
      <c r="G81" s="104">
        <v>226.3</v>
      </c>
      <c r="H81" s="106">
        <v>233.83920000000001</v>
      </c>
      <c r="I81" s="128">
        <v>233.83920000000001</v>
      </c>
    </row>
    <row r="82" spans="1:9" s="56" customFormat="1" ht="35.25" customHeight="1" thickBot="1" x14ac:dyDescent="0.3">
      <c r="A82" s="125"/>
      <c r="B82" s="32">
        <f t="shared" si="1"/>
        <v>80</v>
      </c>
      <c r="C82" s="36" t="s">
        <v>230</v>
      </c>
      <c r="D82" s="36" t="s">
        <v>231</v>
      </c>
      <c r="E82" s="103" t="s">
        <v>232</v>
      </c>
      <c r="F82" s="104">
        <v>402.3</v>
      </c>
      <c r="G82" s="104">
        <v>362.07</v>
      </c>
      <c r="H82" s="106">
        <v>374.13900000000001</v>
      </c>
      <c r="I82" s="128">
        <v>374.13900000000001</v>
      </c>
    </row>
    <row r="83" spans="1:9" ht="35.25" customHeight="1" x14ac:dyDescent="0.25">
      <c r="A83" s="118" t="s">
        <v>488</v>
      </c>
      <c r="B83" s="119">
        <f t="shared" si="1"/>
        <v>81</v>
      </c>
      <c r="C83" s="120" t="s">
        <v>233</v>
      </c>
      <c r="D83" s="120" t="s">
        <v>234</v>
      </c>
      <c r="E83" s="121">
        <v>2693012</v>
      </c>
      <c r="F83" s="104">
        <v>148.75</v>
      </c>
      <c r="G83" s="104">
        <v>126.44</v>
      </c>
      <c r="H83" s="105">
        <v>138.33750000000001</v>
      </c>
      <c r="I83" s="122">
        <v>138.33750000000001</v>
      </c>
    </row>
    <row r="84" spans="1:9" ht="35.25" customHeight="1" x14ac:dyDescent="0.25">
      <c r="A84" s="123"/>
      <c r="B84" s="94">
        <f t="shared" si="1"/>
        <v>82</v>
      </c>
      <c r="C84" s="95" t="s">
        <v>235</v>
      </c>
      <c r="D84" s="95" t="s">
        <v>236</v>
      </c>
      <c r="E84" s="100" t="s">
        <v>237</v>
      </c>
      <c r="F84" s="104">
        <v>221</v>
      </c>
      <c r="G84" s="104">
        <v>187.85</v>
      </c>
      <c r="H84" s="105">
        <v>205.53</v>
      </c>
      <c r="I84" s="122">
        <v>205.53</v>
      </c>
    </row>
    <row r="85" spans="1:9" ht="35.25" customHeight="1" x14ac:dyDescent="0.25">
      <c r="A85" s="123"/>
      <c r="B85" s="94">
        <f t="shared" si="1"/>
        <v>83</v>
      </c>
      <c r="C85" s="95" t="s">
        <v>238</v>
      </c>
      <c r="D85" s="95" t="s">
        <v>239</v>
      </c>
      <c r="E85" s="100">
        <v>2693011</v>
      </c>
      <c r="F85" s="104">
        <v>327.25</v>
      </c>
      <c r="G85" s="104">
        <v>278.16000000000003</v>
      </c>
      <c r="H85" s="105">
        <v>304.34249999999997</v>
      </c>
      <c r="I85" s="122">
        <v>304.34249999999997</v>
      </c>
    </row>
    <row r="86" spans="1:9" ht="35.25" customHeight="1" x14ac:dyDescent="0.25">
      <c r="A86" s="123"/>
      <c r="B86" s="94">
        <f t="shared" si="1"/>
        <v>84</v>
      </c>
      <c r="C86" s="95" t="s">
        <v>240</v>
      </c>
      <c r="D86" s="95" t="s">
        <v>241</v>
      </c>
      <c r="E86" s="100">
        <v>2501810</v>
      </c>
      <c r="F86" s="104">
        <v>97.75</v>
      </c>
      <c r="G86" s="104">
        <v>87.98</v>
      </c>
      <c r="H86" s="105">
        <v>90.907499999999999</v>
      </c>
      <c r="I86" s="122">
        <v>90.907499999999999</v>
      </c>
    </row>
    <row r="87" spans="1:9" ht="35.25" customHeight="1" x14ac:dyDescent="0.25">
      <c r="A87" s="123"/>
      <c r="B87" s="94">
        <f t="shared" si="1"/>
        <v>85</v>
      </c>
      <c r="C87" s="95" t="s">
        <v>242</v>
      </c>
      <c r="D87" s="95" t="s">
        <v>243</v>
      </c>
      <c r="E87" s="100">
        <v>2501815</v>
      </c>
      <c r="F87" s="104">
        <v>184.88</v>
      </c>
      <c r="G87" s="104">
        <v>166.39</v>
      </c>
      <c r="H87" s="105">
        <v>171.9384</v>
      </c>
      <c r="I87" s="122">
        <v>171.9384</v>
      </c>
    </row>
    <row r="88" spans="1:9" ht="35.25" customHeight="1" x14ac:dyDescent="0.25">
      <c r="A88" s="123"/>
      <c r="B88" s="94">
        <f t="shared" si="1"/>
        <v>86</v>
      </c>
      <c r="C88" s="95" t="s">
        <v>244</v>
      </c>
      <c r="D88" s="95" t="s">
        <v>245</v>
      </c>
      <c r="E88" s="100">
        <v>2501820</v>
      </c>
      <c r="F88" s="104">
        <v>280.5</v>
      </c>
      <c r="G88" s="104">
        <v>252.45</v>
      </c>
      <c r="H88" s="105">
        <v>260.86500000000001</v>
      </c>
      <c r="I88" s="122">
        <v>260.86500000000001</v>
      </c>
    </row>
    <row r="89" spans="1:9" s="56" customFormat="1" ht="35.25" customHeight="1" x14ac:dyDescent="0.25">
      <c r="A89" s="123"/>
      <c r="B89" s="94">
        <f t="shared" si="1"/>
        <v>87</v>
      </c>
      <c r="C89" s="95" t="s">
        <v>246</v>
      </c>
      <c r="D89" s="95" t="s">
        <v>247</v>
      </c>
      <c r="E89" s="100" t="s">
        <v>248</v>
      </c>
      <c r="F89" s="104">
        <v>280.5</v>
      </c>
      <c r="G89" s="104">
        <v>252.45</v>
      </c>
      <c r="H89" s="106">
        <v>260.86500000000001</v>
      </c>
      <c r="I89" s="128">
        <v>260.86500000000001</v>
      </c>
    </row>
    <row r="90" spans="1:9" s="56" customFormat="1" ht="35.25" customHeight="1" x14ac:dyDescent="0.25">
      <c r="A90" s="123"/>
      <c r="B90" s="94">
        <f t="shared" si="1"/>
        <v>88</v>
      </c>
      <c r="C90" s="95" t="s">
        <v>249</v>
      </c>
      <c r="D90" s="95" t="s">
        <v>250</v>
      </c>
      <c r="E90" s="100" t="s">
        <v>251</v>
      </c>
      <c r="F90" s="104">
        <v>382.5</v>
      </c>
      <c r="G90" s="104">
        <v>344.25</v>
      </c>
      <c r="H90" s="106">
        <v>355.72500000000002</v>
      </c>
      <c r="I90" s="128">
        <v>355.72500000000002</v>
      </c>
    </row>
    <row r="91" spans="1:9" s="56" customFormat="1" ht="35.25" customHeight="1" x14ac:dyDescent="0.25">
      <c r="A91" s="123"/>
      <c r="B91" s="94">
        <f t="shared" si="1"/>
        <v>89</v>
      </c>
      <c r="C91" s="95" t="s">
        <v>252</v>
      </c>
      <c r="D91" s="95" t="s">
        <v>253</v>
      </c>
      <c r="E91" s="100" t="s">
        <v>254</v>
      </c>
      <c r="F91" s="104">
        <v>561</v>
      </c>
      <c r="G91" s="104">
        <v>504.9</v>
      </c>
      <c r="H91" s="106">
        <v>521.73</v>
      </c>
      <c r="I91" s="128">
        <v>521.73</v>
      </c>
    </row>
    <row r="92" spans="1:9" s="56" customFormat="1" ht="35.25" customHeight="1" x14ac:dyDescent="0.25">
      <c r="A92" s="123"/>
      <c r="B92" s="94">
        <f t="shared" si="1"/>
        <v>90</v>
      </c>
      <c r="C92" s="95" t="s">
        <v>255</v>
      </c>
      <c r="D92" s="95" t="s">
        <v>256</v>
      </c>
      <c r="E92" s="100" t="s">
        <v>257</v>
      </c>
      <c r="F92" s="104">
        <v>1007.25</v>
      </c>
      <c r="G92" s="104">
        <v>906.53</v>
      </c>
      <c r="H92" s="106">
        <v>936.74249999999995</v>
      </c>
      <c r="I92" s="128">
        <v>936.74249999999995</v>
      </c>
    </row>
    <row r="93" spans="1:9" s="56" customFormat="1" ht="35.25" customHeight="1" x14ac:dyDescent="0.25">
      <c r="A93" s="123"/>
      <c r="B93" s="94">
        <f t="shared" si="1"/>
        <v>91</v>
      </c>
      <c r="C93" s="95" t="s">
        <v>258</v>
      </c>
      <c r="D93" s="95" t="s">
        <v>259</v>
      </c>
      <c r="E93" s="100" t="s">
        <v>260</v>
      </c>
      <c r="F93" s="104">
        <v>335.75</v>
      </c>
      <c r="G93" s="104">
        <v>302.18</v>
      </c>
      <c r="H93" s="106">
        <v>312.2475</v>
      </c>
      <c r="I93" s="128">
        <v>312.2475</v>
      </c>
    </row>
    <row r="94" spans="1:9" s="56" customFormat="1" ht="35.25" customHeight="1" x14ac:dyDescent="0.25">
      <c r="A94" s="123"/>
      <c r="B94" s="94">
        <f t="shared" si="1"/>
        <v>92</v>
      </c>
      <c r="C94" s="95" t="s">
        <v>261</v>
      </c>
      <c r="D94" s="95" t="s">
        <v>262</v>
      </c>
      <c r="E94" s="100" t="s">
        <v>263</v>
      </c>
      <c r="F94" s="104">
        <v>306</v>
      </c>
      <c r="G94" s="104">
        <v>275.39999999999998</v>
      </c>
      <c r="H94" s="106">
        <v>284.58</v>
      </c>
      <c r="I94" s="128">
        <v>284.58</v>
      </c>
    </row>
    <row r="95" spans="1:9" ht="35.25" customHeight="1" x14ac:dyDescent="0.25">
      <c r="A95" s="123"/>
      <c r="B95" s="94">
        <f t="shared" si="1"/>
        <v>93</v>
      </c>
      <c r="C95" s="95" t="s">
        <v>264</v>
      </c>
      <c r="D95" s="95" t="s">
        <v>265</v>
      </c>
      <c r="E95" s="100">
        <v>6927310</v>
      </c>
      <c r="F95" s="104">
        <v>156.4</v>
      </c>
      <c r="G95" s="104">
        <v>140.76</v>
      </c>
      <c r="H95" s="105">
        <v>145.452</v>
      </c>
      <c r="I95" s="122">
        <v>145.452</v>
      </c>
    </row>
    <row r="96" spans="1:9" ht="35.25" customHeight="1" thickBot="1" x14ac:dyDescent="0.3">
      <c r="A96" s="125"/>
      <c r="B96" s="32">
        <f t="shared" si="1"/>
        <v>94</v>
      </c>
      <c r="C96" s="36" t="s">
        <v>266</v>
      </c>
      <c r="D96" s="36" t="s">
        <v>267</v>
      </c>
      <c r="E96" s="103">
        <v>6927315</v>
      </c>
      <c r="F96" s="104">
        <v>312.8</v>
      </c>
      <c r="G96" s="104">
        <v>281.52</v>
      </c>
      <c r="H96" s="105">
        <v>290.904</v>
      </c>
      <c r="I96" s="122">
        <v>290.904</v>
      </c>
    </row>
    <row r="97" spans="1:9" ht="35.25" customHeight="1" x14ac:dyDescent="0.25">
      <c r="A97" s="118" t="s">
        <v>489</v>
      </c>
      <c r="B97" s="119">
        <f t="shared" si="1"/>
        <v>95</v>
      </c>
      <c r="C97" s="120" t="s">
        <v>268</v>
      </c>
      <c r="D97" s="120" t="s">
        <v>269</v>
      </c>
      <c r="E97" s="121" t="s">
        <v>270</v>
      </c>
      <c r="F97" s="104">
        <v>2364.6999999999998</v>
      </c>
      <c r="G97" s="104">
        <v>2199.17</v>
      </c>
      <c r="H97" s="105">
        <v>2199.1709999999998</v>
      </c>
      <c r="I97" s="122">
        <v>2199.1709999999998</v>
      </c>
    </row>
    <row r="98" spans="1:9" ht="35.25" customHeight="1" x14ac:dyDescent="0.25">
      <c r="A98" s="123"/>
      <c r="B98" s="94">
        <f t="shared" si="1"/>
        <v>96</v>
      </c>
      <c r="C98" s="95" t="s">
        <v>271</v>
      </c>
      <c r="D98" s="95" t="s">
        <v>272</v>
      </c>
      <c r="E98" s="100" t="s">
        <v>273</v>
      </c>
      <c r="F98" s="104">
        <v>3869.2</v>
      </c>
      <c r="G98" s="104">
        <v>3598.36</v>
      </c>
      <c r="H98" s="105">
        <v>3598.3559999999998</v>
      </c>
      <c r="I98" s="122">
        <v>3598.3559999999998</v>
      </c>
    </row>
    <row r="99" spans="1:9" ht="35.25" customHeight="1" x14ac:dyDescent="0.25">
      <c r="A99" s="123"/>
      <c r="B99" s="94">
        <f t="shared" si="1"/>
        <v>97</v>
      </c>
      <c r="C99" s="95" t="s">
        <v>274</v>
      </c>
      <c r="D99" s="95" t="s">
        <v>275</v>
      </c>
      <c r="E99" s="100" t="s">
        <v>276</v>
      </c>
      <c r="F99" s="104">
        <v>2974.44</v>
      </c>
      <c r="G99" s="104">
        <v>2587.7600000000002</v>
      </c>
      <c r="H99" s="105">
        <v>2766.2292000000002</v>
      </c>
      <c r="I99" s="122">
        <v>2766.2292000000002</v>
      </c>
    </row>
    <row r="100" spans="1:9" ht="35.25" customHeight="1" x14ac:dyDescent="0.25">
      <c r="A100" s="123"/>
      <c r="B100" s="94">
        <f t="shared" si="1"/>
        <v>98</v>
      </c>
      <c r="C100" s="95" t="s">
        <v>277</v>
      </c>
      <c r="D100" s="95" t="s">
        <v>278</v>
      </c>
      <c r="E100" s="100" t="s">
        <v>279</v>
      </c>
      <c r="F100" s="104">
        <v>141.94999999999999</v>
      </c>
      <c r="G100" s="104">
        <v>127.76</v>
      </c>
      <c r="H100" s="105">
        <v>132.01349999999999</v>
      </c>
      <c r="I100" s="122">
        <v>132.01349999999999</v>
      </c>
    </row>
    <row r="101" spans="1:9" ht="35.25" customHeight="1" x14ac:dyDescent="0.25">
      <c r="A101" s="123"/>
      <c r="B101" s="94">
        <f t="shared" si="1"/>
        <v>99</v>
      </c>
      <c r="C101" s="95" t="s">
        <v>280</v>
      </c>
      <c r="D101" s="95" t="s">
        <v>281</v>
      </c>
      <c r="E101" s="100" t="s">
        <v>282</v>
      </c>
      <c r="F101" s="104">
        <v>422.24</v>
      </c>
      <c r="G101" s="104">
        <v>380.01</v>
      </c>
      <c r="H101" s="105">
        <v>392.6832</v>
      </c>
      <c r="I101" s="122">
        <v>392.6832</v>
      </c>
    </row>
    <row r="102" spans="1:9" ht="35.25" customHeight="1" x14ac:dyDescent="0.25">
      <c r="A102" s="123"/>
      <c r="B102" s="94">
        <f t="shared" si="1"/>
        <v>100</v>
      </c>
      <c r="C102" s="124" t="s">
        <v>283</v>
      </c>
      <c r="D102" s="124" t="s">
        <v>284</v>
      </c>
      <c r="E102" s="101">
        <v>7004910</v>
      </c>
      <c r="F102" s="104">
        <v>144.84</v>
      </c>
      <c r="G102" s="104">
        <v>123.11</v>
      </c>
      <c r="H102" s="105">
        <v>134.7012</v>
      </c>
      <c r="I102" s="122">
        <v>134.7012</v>
      </c>
    </row>
    <row r="103" spans="1:9" ht="35.25" customHeight="1" x14ac:dyDescent="0.25">
      <c r="A103" s="123"/>
      <c r="B103" s="94">
        <f t="shared" si="1"/>
        <v>101</v>
      </c>
      <c r="C103" s="124" t="s">
        <v>285</v>
      </c>
      <c r="D103" s="124" t="s">
        <v>286</v>
      </c>
      <c r="E103" s="101">
        <v>7004940</v>
      </c>
      <c r="F103" s="104">
        <v>204</v>
      </c>
      <c r="G103" s="104">
        <v>173.4</v>
      </c>
      <c r="H103" s="105">
        <v>189.72</v>
      </c>
      <c r="I103" s="122">
        <v>189.72</v>
      </c>
    </row>
    <row r="104" spans="1:9" ht="35.25" customHeight="1" x14ac:dyDescent="0.25">
      <c r="A104" s="123"/>
      <c r="B104" s="94">
        <f t="shared" si="1"/>
        <v>102</v>
      </c>
      <c r="C104" s="124" t="s">
        <v>287</v>
      </c>
      <c r="D104" s="124" t="s">
        <v>288</v>
      </c>
      <c r="E104" s="101" t="s">
        <v>289</v>
      </c>
      <c r="F104" s="104">
        <v>5059.12</v>
      </c>
      <c r="G104" s="104">
        <v>4704.9799999999996</v>
      </c>
      <c r="H104" s="105">
        <v>4704.9816000000001</v>
      </c>
      <c r="I104" s="122">
        <v>4704.9816000000001</v>
      </c>
    </row>
    <row r="105" spans="1:9" ht="35.25" customHeight="1" x14ac:dyDescent="0.25">
      <c r="A105" s="123"/>
      <c r="B105" s="94">
        <f t="shared" si="1"/>
        <v>103</v>
      </c>
      <c r="C105" s="124" t="s">
        <v>290</v>
      </c>
      <c r="D105" s="124" t="s">
        <v>291</v>
      </c>
      <c r="E105" s="101" t="s">
        <v>292</v>
      </c>
      <c r="F105" s="104">
        <v>0</v>
      </c>
      <c r="G105" s="104">
        <v>0</v>
      </c>
      <c r="H105" s="105">
        <v>0</v>
      </c>
      <c r="I105" s="122">
        <v>0</v>
      </c>
    </row>
    <row r="106" spans="1:9" ht="35.25" customHeight="1" thickBot="1" x14ac:dyDescent="0.3">
      <c r="A106" s="125"/>
      <c r="B106" s="32">
        <f t="shared" si="1"/>
        <v>104</v>
      </c>
      <c r="C106" s="33" t="s">
        <v>293</v>
      </c>
      <c r="D106" s="33" t="s">
        <v>294</v>
      </c>
      <c r="E106" s="102" t="s">
        <v>295</v>
      </c>
      <c r="F106" s="104">
        <v>0</v>
      </c>
      <c r="G106" s="104">
        <v>0</v>
      </c>
      <c r="H106" s="105">
        <v>0</v>
      </c>
      <c r="I106" s="122">
        <v>0</v>
      </c>
    </row>
    <row r="107" spans="1:9" ht="35.25" customHeight="1" x14ac:dyDescent="0.25">
      <c r="A107" s="58" t="s">
        <v>490</v>
      </c>
      <c r="B107" s="119">
        <f t="shared" si="1"/>
        <v>105</v>
      </c>
      <c r="C107" s="126" t="s">
        <v>296</v>
      </c>
      <c r="D107" s="126" t="s">
        <v>297</v>
      </c>
      <c r="E107" s="127" t="s">
        <v>298</v>
      </c>
      <c r="F107" s="104">
        <v>198.3</v>
      </c>
      <c r="G107" s="104">
        <v>168.55</v>
      </c>
      <c r="H107" s="105">
        <v>184.41900000000001</v>
      </c>
      <c r="I107" s="122">
        <v>184.41900000000001</v>
      </c>
    </row>
    <row r="108" spans="1:9" ht="35.25" customHeight="1" x14ac:dyDescent="0.25">
      <c r="A108" s="59"/>
      <c r="B108" s="94">
        <f t="shared" si="1"/>
        <v>106</v>
      </c>
      <c r="C108" s="124" t="s">
        <v>299</v>
      </c>
      <c r="D108" s="124" t="s">
        <v>300</v>
      </c>
      <c r="E108" s="101" t="s">
        <v>301</v>
      </c>
      <c r="F108" s="104">
        <v>206.06</v>
      </c>
      <c r="G108" s="104">
        <v>175.15</v>
      </c>
      <c r="H108" s="105">
        <v>191.63579999999999</v>
      </c>
      <c r="I108" s="122">
        <v>191.63579999999999</v>
      </c>
    </row>
    <row r="109" spans="1:9" ht="35.25" customHeight="1" x14ac:dyDescent="0.25">
      <c r="A109" s="59"/>
      <c r="B109" s="94">
        <f t="shared" si="1"/>
        <v>107</v>
      </c>
      <c r="C109" s="95" t="s">
        <v>302</v>
      </c>
      <c r="D109" s="95" t="s">
        <v>303</v>
      </c>
      <c r="E109" s="100" t="s">
        <v>304</v>
      </c>
      <c r="F109" s="104">
        <v>654.5</v>
      </c>
      <c r="G109" s="104">
        <v>569.41999999999996</v>
      </c>
      <c r="H109" s="105">
        <v>608.68499999999995</v>
      </c>
      <c r="I109" s="122">
        <v>608.68499999999995</v>
      </c>
    </row>
    <row r="110" spans="1:9" ht="35.25" customHeight="1" thickBot="1" x14ac:dyDescent="0.3">
      <c r="A110" s="60"/>
      <c r="B110" s="94">
        <f t="shared" si="1"/>
        <v>108</v>
      </c>
      <c r="C110" s="124" t="s">
        <v>305</v>
      </c>
      <c r="D110" s="124" t="s">
        <v>306</v>
      </c>
      <c r="E110" s="101" t="s">
        <v>307</v>
      </c>
      <c r="F110" s="104">
        <v>522.75</v>
      </c>
      <c r="G110" s="104">
        <v>444.34</v>
      </c>
      <c r="H110" s="105">
        <v>486.15750000000003</v>
      </c>
      <c r="I110" s="122">
        <v>486.15750000000003</v>
      </c>
    </row>
    <row r="111" spans="1:9" ht="35.25" customHeight="1" x14ac:dyDescent="0.25">
      <c r="A111" s="118" t="s">
        <v>491</v>
      </c>
      <c r="B111" s="119">
        <f t="shared" si="1"/>
        <v>109</v>
      </c>
      <c r="C111" s="120" t="s">
        <v>308</v>
      </c>
      <c r="D111" s="120" t="s">
        <v>309</v>
      </c>
      <c r="E111" s="121">
        <v>4390410</v>
      </c>
      <c r="F111" s="104">
        <v>97.75</v>
      </c>
      <c r="G111" s="104">
        <v>83.09</v>
      </c>
      <c r="H111" s="105">
        <v>90.907499999999999</v>
      </c>
      <c r="I111" s="122">
        <v>90.907499999999999</v>
      </c>
    </row>
    <row r="112" spans="1:9" ht="35.25" customHeight="1" x14ac:dyDescent="0.25">
      <c r="A112" s="123"/>
      <c r="B112" s="94">
        <f t="shared" si="1"/>
        <v>110</v>
      </c>
      <c r="C112" s="95" t="s">
        <v>310</v>
      </c>
      <c r="D112" s="95" t="s">
        <v>311</v>
      </c>
      <c r="E112" s="100" t="s">
        <v>312</v>
      </c>
      <c r="F112" s="104">
        <v>376.34</v>
      </c>
      <c r="G112" s="104">
        <v>327.41000000000003</v>
      </c>
      <c r="H112" s="105">
        <v>349.99619999999999</v>
      </c>
      <c r="I112" s="122">
        <v>349.99619999999999</v>
      </c>
    </row>
    <row r="113" spans="1:9" ht="35.25" customHeight="1" thickBot="1" x14ac:dyDescent="0.3">
      <c r="A113" s="125"/>
      <c r="B113" s="32">
        <f t="shared" si="1"/>
        <v>111</v>
      </c>
      <c r="C113" s="33" t="s">
        <v>313</v>
      </c>
      <c r="D113" s="33" t="s">
        <v>314</v>
      </c>
      <c r="E113" s="102" t="s">
        <v>315</v>
      </c>
      <c r="F113" s="104">
        <v>306</v>
      </c>
      <c r="G113" s="104">
        <v>260.10000000000002</v>
      </c>
      <c r="H113" s="105">
        <v>284.58</v>
      </c>
      <c r="I113" s="122">
        <v>284.58</v>
      </c>
    </row>
    <row r="114" spans="1:9" ht="35.25" customHeight="1" thickBot="1" x14ac:dyDescent="0.3">
      <c r="A114" s="129" t="s">
        <v>492</v>
      </c>
      <c r="B114" s="130">
        <f t="shared" si="1"/>
        <v>112</v>
      </c>
      <c r="C114" s="131" t="s">
        <v>316</v>
      </c>
      <c r="D114" s="131" t="s">
        <v>317</v>
      </c>
      <c r="E114" s="132" t="s">
        <v>318</v>
      </c>
      <c r="F114" s="104">
        <v>110.5</v>
      </c>
      <c r="G114" s="104">
        <v>93.93</v>
      </c>
      <c r="H114" s="105">
        <v>102.765</v>
      </c>
      <c r="I114" s="122">
        <v>102.765</v>
      </c>
    </row>
    <row r="115" spans="1:9" ht="35.25" customHeight="1" x14ac:dyDescent="0.25">
      <c r="A115" s="118" t="s">
        <v>493</v>
      </c>
      <c r="B115" s="119">
        <f t="shared" si="1"/>
        <v>113</v>
      </c>
      <c r="C115" s="120" t="s">
        <v>319</v>
      </c>
      <c r="D115" s="120" t="s">
        <v>320</v>
      </c>
      <c r="E115" s="121">
        <v>2692720</v>
      </c>
      <c r="F115" s="104">
        <v>510</v>
      </c>
      <c r="G115" s="104">
        <v>459</v>
      </c>
      <c r="H115" s="105">
        <v>474.3</v>
      </c>
      <c r="I115" s="122">
        <v>474.3</v>
      </c>
    </row>
    <row r="116" spans="1:9" ht="35.25" customHeight="1" x14ac:dyDescent="0.25">
      <c r="A116" s="123"/>
      <c r="B116" s="94">
        <f t="shared" si="1"/>
        <v>114</v>
      </c>
      <c r="C116" s="124" t="s">
        <v>321</v>
      </c>
      <c r="D116" s="124" t="s">
        <v>322</v>
      </c>
      <c r="E116" s="101">
        <v>2692310</v>
      </c>
      <c r="F116" s="104">
        <v>146.57</v>
      </c>
      <c r="G116" s="104">
        <v>124.58</v>
      </c>
      <c r="H116" s="105">
        <v>136.31010000000001</v>
      </c>
      <c r="I116" s="122">
        <v>136.31010000000001</v>
      </c>
    </row>
    <row r="117" spans="1:9" ht="35.25" customHeight="1" thickBot="1" x14ac:dyDescent="0.3">
      <c r="A117" s="125"/>
      <c r="B117" s="32">
        <f t="shared" si="1"/>
        <v>115</v>
      </c>
      <c r="C117" s="36" t="s">
        <v>323</v>
      </c>
      <c r="D117" s="36" t="s">
        <v>324</v>
      </c>
      <c r="E117" s="103">
        <v>2692315</v>
      </c>
      <c r="F117" s="104">
        <v>214.2</v>
      </c>
      <c r="G117" s="104">
        <v>182.07</v>
      </c>
      <c r="H117" s="105">
        <v>199.20599999999999</v>
      </c>
      <c r="I117" s="122">
        <v>199.20599999999999</v>
      </c>
    </row>
    <row r="118" spans="1:9" ht="35.25" customHeight="1" thickBot="1" x14ac:dyDescent="0.3">
      <c r="A118" s="133" t="s">
        <v>494</v>
      </c>
      <c r="B118" s="130">
        <f t="shared" si="1"/>
        <v>116</v>
      </c>
      <c r="C118" s="134" t="s">
        <v>325</v>
      </c>
      <c r="D118" s="134" t="s">
        <v>326</v>
      </c>
      <c r="E118" s="135" t="s">
        <v>327</v>
      </c>
      <c r="F118" s="104">
        <v>850</v>
      </c>
      <c r="G118" s="104">
        <v>722.5</v>
      </c>
      <c r="H118" s="105">
        <v>790.5</v>
      </c>
      <c r="I118" s="122">
        <v>790.5</v>
      </c>
    </row>
    <row r="119" spans="1:9" ht="35.25" customHeight="1" x14ac:dyDescent="0.25">
      <c r="A119" s="118" t="s">
        <v>495</v>
      </c>
      <c r="B119" s="119">
        <f t="shared" si="1"/>
        <v>117</v>
      </c>
      <c r="C119" s="126" t="s">
        <v>328</v>
      </c>
      <c r="D119" s="126" t="s">
        <v>329</v>
      </c>
      <c r="E119" s="127">
        <v>184850</v>
      </c>
      <c r="F119" s="104">
        <v>244.38</v>
      </c>
      <c r="G119" s="104">
        <v>207.72</v>
      </c>
      <c r="H119" s="105">
        <v>227.27339999999998</v>
      </c>
      <c r="I119" s="122">
        <v>227.27339999999998</v>
      </c>
    </row>
    <row r="120" spans="1:9" ht="35.25" customHeight="1" x14ac:dyDescent="0.25">
      <c r="A120" s="123"/>
      <c r="B120" s="94">
        <f t="shared" si="1"/>
        <v>118</v>
      </c>
      <c r="C120" s="124" t="s">
        <v>330</v>
      </c>
      <c r="D120" s="95" t="s">
        <v>331</v>
      </c>
      <c r="E120" s="100">
        <v>185050</v>
      </c>
      <c r="F120" s="104">
        <v>142.80000000000001</v>
      </c>
      <c r="G120" s="104">
        <v>128.52000000000001</v>
      </c>
      <c r="H120" s="105">
        <v>132.804</v>
      </c>
      <c r="I120" s="122">
        <v>132.804</v>
      </c>
    </row>
    <row r="121" spans="1:9" ht="35.25" customHeight="1" x14ac:dyDescent="0.25">
      <c r="A121" s="123"/>
      <c r="B121" s="94">
        <f t="shared" si="1"/>
        <v>119</v>
      </c>
      <c r="C121" s="124" t="s">
        <v>332</v>
      </c>
      <c r="D121" s="124" t="s">
        <v>333</v>
      </c>
      <c r="E121" s="101">
        <v>185012</v>
      </c>
      <c r="F121" s="104">
        <v>142.80000000000001</v>
      </c>
      <c r="G121" s="104">
        <v>128.52000000000001</v>
      </c>
      <c r="H121" s="105">
        <v>132.804</v>
      </c>
      <c r="I121" s="122">
        <v>132.804</v>
      </c>
    </row>
    <row r="122" spans="1:9" ht="35.25" customHeight="1" x14ac:dyDescent="0.25">
      <c r="A122" s="123"/>
      <c r="B122" s="94">
        <f t="shared" si="1"/>
        <v>120</v>
      </c>
      <c r="C122" s="124" t="s">
        <v>334</v>
      </c>
      <c r="D122" s="124" t="s">
        <v>335</v>
      </c>
      <c r="E122" s="101">
        <v>185010</v>
      </c>
      <c r="F122" s="104">
        <v>382.5</v>
      </c>
      <c r="G122" s="104">
        <v>344.25</v>
      </c>
      <c r="H122" s="105">
        <v>355.72500000000002</v>
      </c>
      <c r="I122" s="122">
        <v>355.72500000000002</v>
      </c>
    </row>
    <row r="123" spans="1:9" ht="35.25" customHeight="1" x14ac:dyDescent="0.25">
      <c r="A123" s="123"/>
      <c r="B123" s="94">
        <f t="shared" si="1"/>
        <v>121</v>
      </c>
      <c r="C123" s="124" t="s">
        <v>336</v>
      </c>
      <c r="D123" s="124" t="s">
        <v>337</v>
      </c>
      <c r="E123" s="101">
        <v>185015</v>
      </c>
      <c r="F123" s="104">
        <v>510</v>
      </c>
      <c r="G123" s="104">
        <v>459</v>
      </c>
      <c r="H123" s="105">
        <v>474.3</v>
      </c>
      <c r="I123" s="122">
        <v>474.3</v>
      </c>
    </row>
    <row r="124" spans="1:9" ht="35.25" customHeight="1" x14ac:dyDescent="0.25">
      <c r="A124" s="123"/>
      <c r="B124" s="94">
        <f t="shared" si="1"/>
        <v>122</v>
      </c>
      <c r="C124" s="124" t="s">
        <v>338</v>
      </c>
      <c r="D124" s="95" t="s">
        <v>339</v>
      </c>
      <c r="E124" s="100">
        <v>2692749</v>
      </c>
      <c r="F124" s="104">
        <v>110.5</v>
      </c>
      <c r="G124" s="104">
        <v>99.45</v>
      </c>
      <c r="H124" s="105">
        <v>102.765</v>
      </c>
      <c r="I124" s="122">
        <v>102.765</v>
      </c>
    </row>
    <row r="125" spans="1:9" ht="35.25" customHeight="1" x14ac:dyDescent="0.25">
      <c r="A125" s="123"/>
      <c r="B125" s="94">
        <f t="shared" si="1"/>
        <v>123</v>
      </c>
      <c r="C125" s="124" t="s">
        <v>340</v>
      </c>
      <c r="D125" s="124" t="s">
        <v>341</v>
      </c>
      <c r="E125" s="101">
        <v>2692745</v>
      </c>
      <c r="F125" s="104">
        <v>146.57</v>
      </c>
      <c r="G125" s="104">
        <v>131.91</v>
      </c>
      <c r="H125" s="105">
        <v>136.31010000000001</v>
      </c>
      <c r="I125" s="122">
        <v>136.31010000000001</v>
      </c>
    </row>
    <row r="126" spans="1:9" ht="35.25" customHeight="1" thickBot="1" x14ac:dyDescent="0.3">
      <c r="A126" s="125"/>
      <c r="B126" s="32">
        <f t="shared" si="1"/>
        <v>124</v>
      </c>
      <c r="C126" s="33" t="s">
        <v>342</v>
      </c>
      <c r="D126" s="33" t="s">
        <v>343</v>
      </c>
      <c r="E126" s="102">
        <v>2692747</v>
      </c>
      <c r="F126" s="104">
        <v>155.18</v>
      </c>
      <c r="G126" s="104">
        <v>139.66999999999999</v>
      </c>
      <c r="H126" s="105">
        <v>144.31739999999999</v>
      </c>
      <c r="I126" s="122">
        <v>144.31739999999999</v>
      </c>
    </row>
    <row r="127" spans="1:9" ht="35.25" customHeight="1" x14ac:dyDescent="0.25">
      <c r="A127" s="118" t="s">
        <v>496</v>
      </c>
      <c r="B127" s="119">
        <f t="shared" si="1"/>
        <v>125</v>
      </c>
      <c r="C127" s="120" t="s">
        <v>344</v>
      </c>
      <c r="D127" s="120" t="s">
        <v>345</v>
      </c>
      <c r="E127" s="121" t="s">
        <v>346</v>
      </c>
      <c r="F127" s="104">
        <v>763.13</v>
      </c>
      <c r="G127" s="104">
        <v>663.92</v>
      </c>
      <c r="H127" s="105">
        <v>709.71090000000004</v>
      </c>
      <c r="I127" s="122">
        <v>709.71090000000004</v>
      </c>
    </row>
    <row r="128" spans="1:9" ht="35.25" customHeight="1" x14ac:dyDescent="0.25">
      <c r="A128" s="123"/>
      <c r="B128" s="94">
        <f t="shared" si="1"/>
        <v>126</v>
      </c>
      <c r="C128" s="95" t="s">
        <v>347</v>
      </c>
      <c r="D128" s="95" t="s">
        <v>348</v>
      </c>
      <c r="E128" s="100" t="s">
        <v>349</v>
      </c>
      <c r="F128" s="104">
        <v>763.13</v>
      </c>
      <c r="G128" s="104">
        <v>663.92</v>
      </c>
      <c r="H128" s="105">
        <v>709.71090000000004</v>
      </c>
      <c r="I128" s="122">
        <v>709.71090000000004</v>
      </c>
    </row>
    <row r="129" spans="1:9" ht="35.25" customHeight="1" x14ac:dyDescent="0.25">
      <c r="A129" s="123"/>
      <c r="B129" s="94">
        <f t="shared" si="1"/>
        <v>127</v>
      </c>
      <c r="C129" s="95" t="s">
        <v>350</v>
      </c>
      <c r="D129" s="95" t="s">
        <v>351</v>
      </c>
      <c r="E129" s="100" t="s">
        <v>352</v>
      </c>
      <c r="F129" s="104">
        <v>763.13</v>
      </c>
      <c r="G129" s="104">
        <v>663.92</v>
      </c>
      <c r="H129" s="105">
        <v>709.71090000000004</v>
      </c>
      <c r="I129" s="122">
        <v>709.71090000000004</v>
      </c>
    </row>
    <row r="130" spans="1:9" ht="35.25" customHeight="1" thickBot="1" x14ac:dyDescent="0.3">
      <c r="A130" s="125"/>
      <c r="B130" s="32">
        <f t="shared" si="1"/>
        <v>128</v>
      </c>
      <c r="C130" s="36" t="s">
        <v>353</v>
      </c>
      <c r="D130" s="36" t="s">
        <v>354</v>
      </c>
      <c r="E130" s="103" t="s">
        <v>355</v>
      </c>
      <c r="F130" s="104">
        <v>897.25</v>
      </c>
      <c r="G130" s="104">
        <v>780.61</v>
      </c>
      <c r="H130" s="105">
        <v>834.4425</v>
      </c>
      <c r="I130" s="122">
        <v>834.4425</v>
      </c>
    </row>
    <row r="131" spans="1:9" ht="35.25" customHeight="1" x14ac:dyDescent="0.25">
      <c r="A131" s="58" t="s">
        <v>497</v>
      </c>
      <c r="B131" s="94">
        <f t="shared" si="1"/>
        <v>129</v>
      </c>
      <c r="C131" s="95" t="s">
        <v>356</v>
      </c>
      <c r="D131" s="95" t="s">
        <v>357</v>
      </c>
      <c r="E131" s="100" t="s">
        <v>358</v>
      </c>
      <c r="F131" s="104">
        <v>2100</v>
      </c>
      <c r="G131" s="104">
        <v>1827</v>
      </c>
      <c r="H131" s="105">
        <v>1890</v>
      </c>
      <c r="I131" s="122">
        <v>1890</v>
      </c>
    </row>
    <row r="132" spans="1:9" ht="35.25" customHeight="1" thickBot="1" x14ac:dyDescent="0.3">
      <c r="A132" s="60"/>
      <c r="B132" s="32">
        <f t="shared" si="1"/>
        <v>130</v>
      </c>
      <c r="C132" s="36" t="s">
        <v>359</v>
      </c>
      <c r="D132" s="36" t="s">
        <v>360</v>
      </c>
      <c r="E132" s="103" t="s">
        <v>361</v>
      </c>
      <c r="F132" s="104">
        <v>1040</v>
      </c>
      <c r="G132" s="104">
        <v>904.8</v>
      </c>
      <c r="H132" s="105">
        <v>936</v>
      </c>
      <c r="I132" s="122">
        <v>936</v>
      </c>
    </row>
    <row r="133" spans="1:9" ht="35.25" customHeight="1" x14ac:dyDescent="0.25">
      <c r="A133" s="58" t="s">
        <v>498</v>
      </c>
      <c r="B133" s="94">
        <f t="shared" ref="B133:B164" si="2">B132+1</f>
        <v>131</v>
      </c>
      <c r="C133" s="124" t="s">
        <v>362</v>
      </c>
      <c r="D133" s="124" t="s">
        <v>363</v>
      </c>
      <c r="E133" s="101">
        <v>2691815</v>
      </c>
      <c r="F133" s="104">
        <v>289</v>
      </c>
      <c r="G133" s="104">
        <v>260.10000000000002</v>
      </c>
      <c r="H133" s="105">
        <v>268.77</v>
      </c>
      <c r="I133" s="122">
        <v>268.77</v>
      </c>
    </row>
    <row r="134" spans="1:9" ht="35.25" customHeight="1" x14ac:dyDescent="0.25">
      <c r="A134" s="59"/>
      <c r="B134" s="94">
        <f t="shared" si="2"/>
        <v>132</v>
      </c>
      <c r="C134" s="124" t="s">
        <v>364</v>
      </c>
      <c r="D134" s="124" t="s">
        <v>365</v>
      </c>
      <c r="E134" s="101">
        <v>2691840</v>
      </c>
      <c r="F134" s="104">
        <v>144.5</v>
      </c>
      <c r="G134" s="104">
        <v>0</v>
      </c>
      <c r="H134" s="105">
        <v>134.38499999999999</v>
      </c>
      <c r="I134" s="122">
        <v>134.38499999999999</v>
      </c>
    </row>
    <row r="135" spans="1:9" ht="35.25" customHeight="1" x14ac:dyDescent="0.25">
      <c r="A135" s="59"/>
      <c r="B135" s="94">
        <f t="shared" si="2"/>
        <v>133</v>
      </c>
      <c r="C135" s="124" t="s">
        <v>366</v>
      </c>
      <c r="D135" s="124" t="s">
        <v>367</v>
      </c>
      <c r="E135" s="101" t="s">
        <v>368</v>
      </c>
      <c r="F135" s="104">
        <v>680</v>
      </c>
      <c r="G135" s="104">
        <v>578</v>
      </c>
      <c r="H135" s="105">
        <v>632.4</v>
      </c>
      <c r="I135" s="122">
        <v>632.4</v>
      </c>
    </row>
    <row r="136" spans="1:9" ht="35.25" customHeight="1" thickBot="1" x14ac:dyDescent="0.3">
      <c r="A136" s="60"/>
      <c r="B136" s="94">
        <f t="shared" si="2"/>
        <v>134</v>
      </c>
      <c r="C136" s="95" t="s">
        <v>369</v>
      </c>
      <c r="D136" s="95" t="s">
        <v>370</v>
      </c>
      <c r="E136" s="101">
        <v>3678315</v>
      </c>
      <c r="F136" s="104">
        <v>58.96</v>
      </c>
      <c r="G136" s="104">
        <v>50.11</v>
      </c>
      <c r="H136" s="105">
        <v>54.832799999999999</v>
      </c>
      <c r="I136" s="122">
        <v>54.832799999999999</v>
      </c>
    </row>
    <row r="137" spans="1:9" ht="35.25" customHeight="1" thickBot="1" x14ac:dyDescent="0.3">
      <c r="A137" s="136" t="s">
        <v>495</v>
      </c>
      <c r="B137" s="130">
        <f t="shared" si="2"/>
        <v>135</v>
      </c>
      <c r="C137" s="131" t="s">
        <v>371</v>
      </c>
      <c r="D137" s="131" t="s">
        <v>372</v>
      </c>
      <c r="E137" s="132" t="s">
        <v>373</v>
      </c>
      <c r="F137" s="104">
        <v>165.75</v>
      </c>
      <c r="G137" s="104">
        <v>140.88999999999999</v>
      </c>
      <c r="H137" s="105">
        <v>154.14750000000001</v>
      </c>
      <c r="I137" s="122">
        <v>154.14750000000001</v>
      </c>
    </row>
    <row r="138" spans="1:9" ht="35.25" customHeight="1" thickBot="1" x14ac:dyDescent="0.3">
      <c r="A138" s="136" t="s">
        <v>484</v>
      </c>
      <c r="B138" s="130">
        <f t="shared" si="2"/>
        <v>136</v>
      </c>
      <c r="C138" s="134" t="s">
        <v>374</v>
      </c>
      <c r="D138" s="134" t="s">
        <v>375</v>
      </c>
      <c r="E138" s="135" t="s">
        <v>376</v>
      </c>
      <c r="F138" s="104">
        <v>406.84</v>
      </c>
      <c r="G138" s="104">
        <v>392.69880000000001</v>
      </c>
      <c r="H138" s="105">
        <v>442.68260399999997</v>
      </c>
      <c r="I138" s="122">
        <v>450.24982799999998</v>
      </c>
    </row>
    <row r="139" spans="1:9" ht="35.25" customHeight="1" x14ac:dyDescent="0.25">
      <c r="A139" s="58" t="s">
        <v>492</v>
      </c>
      <c r="B139" s="119">
        <f t="shared" si="2"/>
        <v>137</v>
      </c>
      <c r="C139" s="126" t="s">
        <v>377</v>
      </c>
      <c r="D139" s="126" t="s">
        <v>378</v>
      </c>
      <c r="E139" s="127" t="s">
        <v>379</v>
      </c>
      <c r="F139" s="104">
        <v>203.422</v>
      </c>
      <c r="G139" s="104">
        <v>196.3494</v>
      </c>
      <c r="H139" s="105">
        <v>221.34347819999999</v>
      </c>
      <c r="I139" s="122">
        <v>225.12712740000001</v>
      </c>
    </row>
    <row r="140" spans="1:9" ht="35.25" customHeight="1" x14ac:dyDescent="0.25">
      <c r="A140" s="59"/>
      <c r="B140" s="94">
        <f t="shared" si="2"/>
        <v>138</v>
      </c>
      <c r="C140" s="124" t="s">
        <v>380</v>
      </c>
      <c r="D140" s="124" t="s">
        <v>381</v>
      </c>
      <c r="E140" s="101" t="s">
        <v>382</v>
      </c>
      <c r="F140" s="104">
        <v>326.92</v>
      </c>
      <c r="G140" s="104">
        <v>315.5607</v>
      </c>
      <c r="H140" s="105">
        <v>355.72165200000001</v>
      </c>
      <c r="I140" s="122">
        <v>361.80236400000001</v>
      </c>
    </row>
    <row r="141" spans="1:9" ht="35.25" customHeight="1" x14ac:dyDescent="0.25">
      <c r="A141" s="59"/>
      <c r="B141" s="94">
        <f t="shared" si="2"/>
        <v>139</v>
      </c>
      <c r="C141" s="124" t="s">
        <v>383</v>
      </c>
      <c r="D141" s="124" t="s">
        <v>384</v>
      </c>
      <c r="E141" s="101" t="s">
        <v>385</v>
      </c>
      <c r="F141" s="104">
        <v>726.56</v>
      </c>
      <c r="G141" s="104">
        <v>701.25120000000004</v>
      </c>
      <c r="H141" s="105">
        <v>790.56993599999998</v>
      </c>
      <c r="I141" s="122">
        <v>804.08395199999995</v>
      </c>
    </row>
    <row r="142" spans="1:9" ht="35.25" customHeight="1" thickBot="1" x14ac:dyDescent="0.3">
      <c r="A142" s="60"/>
      <c r="B142" s="32">
        <f t="shared" si="2"/>
        <v>140</v>
      </c>
      <c r="C142" s="33" t="s">
        <v>386</v>
      </c>
      <c r="D142" s="33" t="s">
        <v>387</v>
      </c>
      <c r="E142" s="102" t="s">
        <v>388</v>
      </c>
      <c r="F142" s="104">
        <v>239.74</v>
      </c>
      <c r="G142" s="104">
        <v>238.42259999999999</v>
      </c>
      <c r="H142" s="105">
        <v>260.86109399999998</v>
      </c>
      <c r="I142" s="122">
        <v>265.32025800000002</v>
      </c>
    </row>
    <row r="143" spans="1:9" ht="35.25" customHeight="1" x14ac:dyDescent="0.25">
      <c r="A143" s="118" t="s">
        <v>493</v>
      </c>
      <c r="B143" s="119">
        <f t="shared" si="2"/>
        <v>141</v>
      </c>
      <c r="C143" s="120" t="s">
        <v>389</v>
      </c>
      <c r="D143" s="120" t="s">
        <v>390</v>
      </c>
      <c r="E143" s="121" t="s">
        <v>391</v>
      </c>
      <c r="F143" s="107">
        <v>392.31</v>
      </c>
      <c r="G143" s="104">
        <v>378.67049999999995</v>
      </c>
      <c r="H143" s="105">
        <v>426.87251099999997</v>
      </c>
      <c r="I143" s="122">
        <v>434.16947700000003</v>
      </c>
    </row>
    <row r="144" spans="1:9" ht="35.25" customHeight="1" thickBot="1" x14ac:dyDescent="0.3">
      <c r="A144" s="125"/>
      <c r="B144" s="32">
        <f t="shared" si="2"/>
        <v>142</v>
      </c>
      <c r="C144" s="36" t="s">
        <v>392</v>
      </c>
      <c r="D144" s="36" t="s">
        <v>393</v>
      </c>
      <c r="E144" s="103" t="s">
        <v>394</v>
      </c>
      <c r="F144" s="107">
        <v>203.422</v>
      </c>
      <c r="G144" s="104">
        <v>202.3047</v>
      </c>
      <c r="H144" s="105">
        <v>221.34347819999999</v>
      </c>
      <c r="I144" s="122">
        <v>225.12712740000001</v>
      </c>
    </row>
    <row r="145" spans="1:9" ht="35.25" customHeight="1" thickBot="1" x14ac:dyDescent="0.3">
      <c r="A145" s="136" t="s">
        <v>491</v>
      </c>
      <c r="B145" s="130">
        <f t="shared" si="2"/>
        <v>143</v>
      </c>
      <c r="C145" s="134" t="s">
        <v>395</v>
      </c>
      <c r="D145" s="134" t="s">
        <v>396</v>
      </c>
      <c r="E145" s="135" t="s">
        <v>397</v>
      </c>
      <c r="F145" s="104">
        <v>392.30900000000003</v>
      </c>
      <c r="G145" s="104">
        <v>378.67049999999995</v>
      </c>
      <c r="H145" s="105">
        <v>426.87142290000003</v>
      </c>
      <c r="I145" s="122">
        <v>434.16837029999999</v>
      </c>
    </row>
    <row r="146" spans="1:9" ht="35.25" customHeight="1" thickBot="1" x14ac:dyDescent="0.3">
      <c r="A146" s="136" t="s">
        <v>499</v>
      </c>
      <c r="B146" s="130">
        <f t="shared" si="2"/>
        <v>144</v>
      </c>
      <c r="C146" s="134" t="s">
        <v>398</v>
      </c>
      <c r="D146" s="134" t="s">
        <v>399</v>
      </c>
      <c r="E146" s="135" t="s">
        <v>400</v>
      </c>
      <c r="F146" s="104">
        <v>217.95</v>
      </c>
      <c r="G146" s="104">
        <v>216.7542</v>
      </c>
      <c r="H146" s="105">
        <v>237.15139500000001</v>
      </c>
      <c r="I146" s="122">
        <v>241.205265</v>
      </c>
    </row>
    <row r="147" spans="1:9" ht="35.25" customHeight="1" x14ac:dyDescent="0.25">
      <c r="A147" s="118" t="s">
        <v>490</v>
      </c>
      <c r="B147" s="119">
        <f t="shared" si="2"/>
        <v>145</v>
      </c>
      <c r="C147" s="120" t="s">
        <v>401</v>
      </c>
      <c r="D147" s="120" t="s">
        <v>402</v>
      </c>
      <c r="E147" s="121" t="s">
        <v>403</v>
      </c>
      <c r="F147" s="104">
        <v>108.97</v>
      </c>
      <c r="G147" s="104">
        <v>105.18300000000001</v>
      </c>
      <c r="H147" s="105">
        <v>118.570257</v>
      </c>
      <c r="I147" s="122">
        <v>120.597099</v>
      </c>
    </row>
    <row r="148" spans="1:9" ht="35.25" customHeight="1" x14ac:dyDescent="0.25">
      <c r="A148" s="123"/>
      <c r="B148" s="94">
        <f t="shared" si="2"/>
        <v>146</v>
      </c>
      <c r="C148" s="95" t="s">
        <v>404</v>
      </c>
      <c r="D148" s="95" t="s">
        <v>405</v>
      </c>
      <c r="E148" s="100" t="s">
        <v>406</v>
      </c>
      <c r="F148" s="104">
        <v>159.83000000000001</v>
      </c>
      <c r="G148" s="104">
        <v>154.27620000000002</v>
      </c>
      <c r="H148" s="105">
        <v>173.91102300000003</v>
      </c>
      <c r="I148" s="122">
        <v>176.88386100000002</v>
      </c>
    </row>
    <row r="149" spans="1:9" ht="35.25" customHeight="1" thickBot="1" x14ac:dyDescent="0.3">
      <c r="A149" s="125"/>
      <c r="B149" s="32">
        <f t="shared" si="2"/>
        <v>147</v>
      </c>
      <c r="C149" s="36" t="s">
        <v>407</v>
      </c>
      <c r="D149" s="36" t="s">
        <v>408</v>
      </c>
      <c r="E149" s="103" t="s">
        <v>409</v>
      </c>
      <c r="F149" s="104">
        <v>145.30000000000001</v>
      </c>
      <c r="G149" s="104">
        <v>144.50670000000002</v>
      </c>
      <c r="H149" s="105">
        <v>158.10093000000003</v>
      </c>
      <c r="I149" s="122">
        <v>160.80351000000002</v>
      </c>
    </row>
    <row r="150" spans="1:9" ht="35.25" customHeight="1" x14ac:dyDescent="0.25">
      <c r="A150" s="58" t="s">
        <v>500</v>
      </c>
      <c r="B150" s="119">
        <f t="shared" si="2"/>
        <v>148</v>
      </c>
      <c r="C150" s="120" t="s">
        <v>410</v>
      </c>
      <c r="D150" s="120" t="s">
        <v>411</v>
      </c>
      <c r="E150" s="121" t="s">
        <v>412</v>
      </c>
      <c r="F150" s="104">
        <v>7264.9600000000009</v>
      </c>
      <c r="G150" s="104">
        <v>7395.0084000000006</v>
      </c>
      <c r="H150" s="105">
        <v>7650.0028800000009</v>
      </c>
      <c r="I150" s="122">
        <v>7780.7721600000013</v>
      </c>
    </row>
    <row r="151" spans="1:9" ht="35.25" customHeight="1" x14ac:dyDescent="0.25">
      <c r="A151" s="59"/>
      <c r="B151" s="94">
        <f t="shared" si="2"/>
        <v>149</v>
      </c>
      <c r="C151" s="95" t="s">
        <v>413</v>
      </c>
      <c r="D151" s="95" t="s">
        <v>414</v>
      </c>
      <c r="E151" s="100" t="s">
        <v>415</v>
      </c>
      <c r="F151" s="104">
        <v>7692.3040000000001</v>
      </c>
      <c r="G151" s="104">
        <v>7830.0027000000009</v>
      </c>
      <c r="H151" s="105">
        <v>8099.9961119999998</v>
      </c>
      <c r="I151" s="122">
        <v>8238.4575839999998</v>
      </c>
    </row>
    <row r="152" spans="1:9" ht="35.25" customHeight="1" x14ac:dyDescent="0.25">
      <c r="A152" s="59"/>
      <c r="B152" s="94">
        <f t="shared" si="2"/>
        <v>150</v>
      </c>
      <c r="C152" s="95" t="s">
        <v>416</v>
      </c>
      <c r="D152" s="95" t="s">
        <v>417</v>
      </c>
      <c r="E152" s="100" t="s">
        <v>418</v>
      </c>
      <c r="F152" s="104">
        <v>3846.15</v>
      </c>
      <c r="G152" s="104">
        <v>3914.9960850000002</v>
      </c>
      <c r="H152" s="105">
        <v>4049.99595</v>
      </c>
      <c r="I152" s="122">
        <v>4119.2266499999996</v>
      </c>
    </row>
    <row r="153" spans="1:9" ht="35.25" customHeight="1" x14ac:dyDescent="0.25">
      <c r="A153" s="59"/>
      <c r="B153" s="94">
        <f t="shared" si="2"/>
        <v>151</v>
      </c>
      <c r="C153" s="95" t="s">
        <v>419</v>
      </c>
      <c r="D153" s="95" t="s">
        <v>420</v>
      </c>
      <c r="E153" s="100" t="s">
        <v>421</v>
      </c>
      <c r="F153" s="104">
        <v>444.44</v>
      </c>
      <c r="G153" s="104">
        <v>452.3922</v>
      </c>
      <c r="H153" s="105">
        <v>467.99531999999999</v>
      </c>
      <c r="I153" s="122">
        <v>475.99523999999997</v>
      </c>
    </row>
    <row r="154" spans="1:9" ht="35.25" customHeight="1" x14ac:dyDescent="0.25">
      <c r="A154" s="59"/>
      <c r="B154" s="94">
        <f t="shared" si="2"/>
        <v>152</v>
      </c>
      <c r="C154" s="95" t="s">
        <v>422</v>
      </c>
      <c r="D154" s="95" t="s">
        <v>423</v>
      </c>
      <c r="E154" s="100" t="s">
        <v>424</v>
      </c>
      <c r="F154" s="104">
        <v>641.03</v>
      </c>
      <c r="G154" s="104">
        <v>652.50443700000005</v>
      </c>
      <c r="H154" s="105">
        <v>675.00459000000001</v>
      </c>
      <c r="I154" s="122">
        <v>686.54313000000002</v>
      </c>
    </row>
    <row r="155" spans="1:9" ht="35.25" customHeight="1" x14ac:dyDescent="0.25">
      <c r="A155" s="59"/>
      <c r="B155" s="94">
        <f t="shared" si="2"/>
        <v>153</v>
      </c>
      <c r="C155" s="95" t="s">
        <v>425</v>
      </c>
      <c r="D155" s="95" t="s">
        <v>426</v>
      </c>
      <c r="E155" s="100" t="s">
        <v>427</v>
      </c>
      <c r="F155" s="104">
        <v>5470.0879999999997</v>
      </c>
      <c r="G155" s="104">
        <v>5568.0065999999997</v>
      </c>
      <c r="H155" s="105">
        <v>5760.0026640000006</v>
      </c>
      <c r="I155" s="122">
        <v>5858.4642480000002</v>
      </c>
    </row>
    <row r="156" spans="1:9" ht="35.25" customHeight="1" x14ac:dyDescent="0.25">
      <c r="A156" s="59"/>
      <c r="B156" s="94">
        <f t="shared" si="2"/>
        <v>154</v>
      </c>
      <c r="C156" s="95" t="s">
        <v>428</v>
      </c>
      <c r="D156" s="95" t="s">
        <v>429</v>
      </c>
      <c r="E156" s="100" t="s">
        <v>430</v>
      </c>
      <c r="F156" s="104">
        <v>3418.8</v>
      </c>
      <c r="G156" s="104">
        <v>3479.9965200000001</v>
      </c>
      <c r="H156" s="105">
        <v>3599.9964</v>
      </c>
      <c r="I156" s="122">
        <v>3661.5348000000004</v>
      </c>
    </row>
    <row r="157" spans="1:9" ht="35.25" customHeight="1" x14ac:dyDescent="0.25">
      <c r="A157" s="59"/>
      <c r="B157" s="94">
        <f t="shared" si="2"/>
        <v>155</v>
      </c>
      <c r="C157" s="95" t="s">
        <v>431</v>
      </c>
      <c r="D157" s="95" t="s">
        <v>432</v>
      </c>
      <c r="E157" s="100" t="s">
        <v>433</v>
      </c>
      <c r="F157" s="104">
        <v>4273.5</v>
      </c>
      <c r="G157" s="104">
        <v>4349.9956499999998</v>
      </c>
      <c r="H157" s="105">
        <v>4499.9955</v>
      </c>
      <c r="I157" s="122">
        <v>4576.9184999999998</v>
      </c>
    </row>
    <row r="158" spans="1:9" ht="35.25" customHeight="1" x14ac:dyDescent="0.25">
      <c r="A158" s="59"/>
      <c r="B158" s="94">
        <f t="shared" si="2"/>
        <v>156</v>
      </c>
      <c r="C158" s="95" t="s">
        <v>434</v>
      </c>
      <c r="D158" s="95" t="s">
        <v>435</v>
      </c>
      <c r="E158" s="100" t="s">
        <v>436</v>
      </c>
      <c r="F158" s="104">
        <v>7264.96</v>
      </c>
      <c r="G158" s="104">
        <v>7395.0084000000006</v>
      </c>
      <c r="H158" s="105">
        <v>7650.00288</v>
      </c>
      <c r="I158" s="122">
        <v>7780.7721600000004</v>
      </c>
    </row>
    <row r="159" spans="1:9" ht="35.25" customHeight="1" x14ac:dyDescent="0.25">
      <c r="A159" s="59"/>
      <c r="B159" s="94">
        <f t="shared" si="2"/>
        <v>157</v>
      </c>
      <c r="C159" s="95" t="s">
        <v>437</v>
      </c>
      <c r="D159" s="95" t="s">
        <v>438</v>
      </c>
      <c r="E159" s="100" t="s">
        <v>439</v>
      </c>
      <c r="F159" s="104">
        <v>9401.7099999999991</v>
      </c>
      <c r="G159" s="104">
        <v>9570.0033000000003</v>
      </c>
      <c r="H159" s="105">
        <v>9900.0006299999986</v>
      </c>
      <c r="I159" s="122">
        <v>10069.231409999999</v>
      </c>
    </row>
    <row r="160" spans="1:9" ht="35.25" customHeight="1" x14ac:dyDescent="0.25">
      <c r="A160" s="59"/>
      <c r="B160" s="94">
        <f t="shared" si="2"/>
        <v>158</v>
      </c>
      <c r="C160" s="95" t="s">
        <v>440</v>
      </c>
      <c r="D160" s="95" t="s">
        <v>441</v>
      </c>
      <c r="E160" s="100"/>
      <c r="F160" s="104">
        <v>10256.41</v>
      </c>
      <c r="G160" s="104">
        <v>10440.0036</v>
      </c>
      <c r="H160" s="105">
        <v>10799.99973</v>
      </c>
      <c r="I160" s="122">
        <v>10984.615110000001</v>
      </c>
    </row>
    <row r="161" spans="1:9" ht="35.25" customHeight="1" x14ac:dyDescent="0.25">
      <c r="A161" s="59"/>
      <c r="B161" s="94">
        <f t="shared" si="2"/>
        <v>159</v>
      </c>
      <c r="C161" s="95" t="s">
        <v>442</v>
      </c>
      <c r="D161" s="95" t="s">
        <v>443</v>
      </c>
      <c r="E161" s="100" t="s">
        <v>444</v>
      </c>
      <c r="F161" s="104">
        <v>14017.096</v>
      </c>
      <c r="G161" s="104">
        <v>14267.997900000002</v>
      </c>
      <c r="H161" s="105">
        <v>14760.002087999999</v>
      </c>
      <c r="I161" s="122">
        <v>15012.309815999999</v>
      </c>
    </row>
    <row r="162" spans="1:9" ht="35.25" customHeight="1" x14ac:dyDescent="0.25">
      <c r="A162" s="59"/>
      <c r="B162" s="94">
        <f t="shared" si="2"/>
        <v>160</v>
      </c>
      <c r="C162" s="95" t="s">
        <v>445</v>
      </c>
      <c r="D162" s="95" t="s">
        <v>446</v>
      </c>
      <c r="E162" s="100" t="s">
        <v>447</v>
      </c>
      <c r="F162" s="104">
        <v>3658.1196581196582</v>
      </c>
      <c r="G162" s="104">
        <v>3723.5951999999997</v>
      </c>
      <c r="H162" s="105">
        <v>3852</v>
      </c>
      <c r="I162" s="122">
        <v>3917.8461538461538</v>
      </c>
    </row>
    <row r="163" spans="1:9" ht="35.25" customHeight="1" x14ac:dyDescent="0.25">
      <c r="A163" s="59"/>
      <c r="B163" s="94">
        <f t="shared" si="2"/>
        <v>161</v>
      </c>
      <c r="C163" s="95" t="s">
        <v>448</v>
      </c>
      <c r="D163" s="95" t="s">
        <v>449</v>
      </c>
      <c r="E163" s="100" t="s">
        <v>450</v>
      </c>
      <c r="F163" s="104">
        <v>8974.36</v>
      </c>
      <c r="G163" s="104">
        <v>9135.0010440000005</v>
      </c>
      <c r="H163" s="105">
        <v>9450.0010800000018</v>
      </c>
      <c r="I163" s="122">
        <v>9611.5395600000011</v>
      </c>
    </row>
    <row r="164" spans="1:9" ht="35.25" customHeight="1" thickBot="1" x14ac:dyDescent="0.3">
      <c r="A164" s="60"/>
      <c r="B164" s="32">
        <f t="shared" si="2"/>
        <v>162</v>
      </c>
      <c r="C164" s="36" t="s">
        <v>451</v>
      </c>
      <c r="D164" s="36" t="s">
        <v>452</v>
      </c>
      <c r="E164" s="103" t="s">
        <v>453</v>
      </c>
      <c r="F164" s="137">
        <v>2979.4871794871797</v>
      </c>
      <c r="G164" s="137">
        <v>3032.8271999999997</v>
      </c>
      <c r="H164" s="138">
        <v>3137.4000000000005</v>
      </c>
      <c r="I164" s="139">
        <v>3191.0307692307697</v>
      </c>
    </row>
    <row r="165" spans="1:9" x14ac:dyDescent="0.25"/>
    <row r="166" spans="1:9" x14ac:dyDescent="0.25"/>
    <row r="167" spans="1:9" x14ac:dyDescent="0.25"/>
    <row r="168" spans="1:9" x14ac:dyDescent="0.25"/>
    <row r="169" spans="1:9" x14ac:dyDescent="0.25"/>
    <row r="170" spans="1:9" x14ac:dyDescent="0.25"/>
    <row r="171" spans="1:9" x14ac:dyDescent="0.25"/>
    <row r="172" spans="1:9" x14ac:dyDescent="0.25"/>
    <row r="173" spans="1:9" x14ac:dyDescent="0.25"/>
    <row r="174" spans="1:9" x14ac:dyDescent="0.25"/>
    <row r="175" spans="1:9" x14ac:dyDescent="0.25"/>
    <row r="176" spans="1:9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</sheetData>
  <mergeCells count="20">
    <mergeCell ref="A133:A136"/>
    <mergeCell ref="A139:A142"/>
    <mergeCell ref="A143:A144"/>
    <mergeCell ref="A147:A149"/>
    <mergeCell ref="A150:A164"/>
    <mergeCell ref="A107:A110"/>
    <mergeCell ref="A111:A113"/>
    <mergeCell ref="A115:A117"/>
    <mergeCell ref="A119:A126"/>
    <mergeCell ref="A127:A130"/>
    <mergeCell ref="A131:A132"/>
    <mergeCell ref="A37:A47"/>
    <mergeCell ref="A48:A57"/>
    <mergeCell ref="A58:A70"/>
    <mergeCell ref="A71:A82"/>
    <mergeCell ref="A83:A96"/>
    <mergeCell ref="A97:A106"/>
    <mergeCell ref="A3:A14"/>
    <mergeCell ref="A15:A19"/>
    <mergeCell ref="A20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66"/>
  <sheetViews>
    <sheetView workbookViewId="0">
      <selection activeCell="D13" sqref="D13"/>
    </sheetView>
  </sheetViews>
  <sheetFormatPr defaultRowHeight="15" x14ac:dyDescent="0.25"/>
  <cols>
    <col min="4" max="4" width="45.28515625" bestFit="1" customWidth="1"/>
    <col min="5" max="5" width="21.42578125" bestFit="1" customWidth="1"/>
  </cols>
  <sheetData>
    <row r="5" spans="2:6" x14ac:dyDescent="0.25">
      <c r="B5" s="227" t="s">
        <v>516</v>
      </c>
      <c r="C5" s="227" t="s">
        <v>517</v>
      </c>
      <c r="D5" s="227" t="s">
        <v>518</v>
      </c>
      <c r="E5" s="227" t="s">
        <v>519</v>
      </c>
      <c r="F5" s="227" t="s">
        <v>702</v>
      </c>
    </row>
    <row r="6" spans="2:6" x14ac:dyDescent="0.25">
      <c r="B6" s="226" t="s">
        <v>520</v>
      </c>
      <c r="C6" s="226">
        <v>532</v>
      </c>
      <c r="D6" s="226" t="s">
        <v>521</v>
      </c>
      <c r="E6" s="226" t="s">
        <v>522</v>
      </c>
      <c r="F6" s="226" t="s">
        <v>699</v>
      </c>
    </row>
    <row r="7" spans="2:6" x14ac:dyDescent="0.25">
      <c r="B7" s="226" t="s">
        <v>520</v>
      </c>
      <c r="C7" s="226">
        <v>2728</v>
      </c>
      <c r="D7" s="226" t="s">
        <v>523</v>
      </c>
      <c r="E7" s="226" t="s">
        <v>522</v>
      </c>
      <c r="F7" s="226" t="s">
        <v>699</v>
      </c>
    </row>
    <row r="8" spans="2:6" x14ac:dyDescent="0.25">
      <c r="B8" s="226" t="s">
        <v>520</v>
      </c>
      <c r="C8" s="226">
        <v>2729</v>
      </c>
      <c r="D8" s="226" t="s">
        <v>524</v>
      </c>
      <c r="E8" s="226" t="s">
        <v>522</v>
      </c>
      <c r="F8" s="226" t="s">
        <v>699</v>
      </c>
    </row>
    <row r="9" spans="2:6" x14ac:dyDescent="0.25">
      <c r="B9" s="226" t="s">
        <v>525</v>
      </c>
      <c r="C9" s="226">
        <v>2694</v>
      </c>
      <c r="D9" s="226" t="s">
        <v>455</v>
      </c>
      <c r="E9" s="226" t="s">
        <v>526</v>
      </c>
      <c r="F9" s="226" t="s">
        <v>699</v>
      </c>
    </row>
    <row r="10" spans="2:6" x14ac:dyDescent="0.25">
      <c r="B10" s="226" t="s">
        <v>527</v>
      </c>
      <c r="C10" s="226">
        <v>2715</v>
      </c>
      <c r="D10" s="226" t="s">
        <v>528</v>
      </c>
      <c r="E10" s="226" t="s">
        <v>529</v>
      </c>
      <c r="F10" s="226" t="s">
        <v>699</v>
      </c>
    </row>
    <row r="11" spans="2:6" x14ac:dyDescent="0.25">
      <c r="B11" s="226" t="s">
        <v>530</v>
      </c>
      <c r="C11" s="226">
        <v>2754</v>
      </c>
      <c r="D11" s="226" t="s">
        <v>531</v>
      </c>
      <c r="E11" s="226" t="s">
        <v>532</v>
      </c>
      <c r="F11" s="226" t="s">
        <v>699</v>
      </c>
    </row>
    <row r="12" spans="2:6" x14ac:dyDescent="0.25">
      <c r="B12" s="226" t="s">
        <v>533</v>
      </c>
      <c r="C12" s="226">
        <v>3635</v>
      </c>
      <c r="D12" s="226" t="s">
        <v>534</v>
      </c>
      <c r="E12" s="226" t="s">
        <v>535</v>
      </c>
      <c r="F12" s="226" t="s">
        <v>701</v>
      </c>
    </row>
    <row r="13" spans="2:6" x14ac:dyDescent="0.25">
      <c r="B13" s="226" t="s">
        <v>536</v>
      </c>
      <c r="C13" s="226">
        <v>164</v>
      </c>
      <c r="D13" s="226" t="s">
        <v>537</v>
      </c>
      <c r="E13" s="226" t="s">
        <v>538</v>
      </c>
      <c r="F13" s="226" t="s">
        <v>701</v>
      </c>
    </row>
    <row r="14" spans="2:6" x14ac:dyDescent="0.25">
      <c r="B14" s="226" t="s">
        <v>539</v>
      </c>
      <c r="C14" s="226">
        <v>2716</v>
      </c>
      <c r="D14" s="226" t="s">
        <v>540</v>
      </c>
      <c r="E14" s="226" t="s">
        <v>541</v>
      </c>
      <c r="F14" s="226" t="s">
        <v>699</v>
      </c>
    </row>
    <row r="15" spans="2:6" x14ac:dyDescent="0.25">
      <c r="B15" s="226" t="s">
        <v>542</v>
      </c>
      <c r="C15" s="226">
        <v>2906</v>
      </c>
      <c r="D15" s="226" t="s">
        <v>543</v>
      </c>
      <c r="E15" s="226" t="s">
        <v>544</v>
      </c>
      <c r="F15" s="226" t="s">
        <v>699</v>
      </c>
    </row>
    <row r="16" spans="2:6" x14ac:dyDescent="0.25">
      <c r="B16" s="226" t="s">
        <v>545</v>
      </c>
      <c r="C16" s="226">
        <v>2719</v>
      </c>
      <c r="D16" s="226" t="s">
        <v>546</v>
      </c>
      <c r="E16" s="226" t="s">
        <v>547</v>
      </c>
      <c r="F16" s="226" t="s">
        <v>699</v>
      </c>
    </row>
    <row r="17" spans="2:6" x14ac:dyDescent="0.25">
      <c r="B17" s="226" t="s">
        <v>548</v>
      </c>
      <c r="C17" s="226">
        <v>2697</v>
      </c>
      <c r="D17" s="226" t="s">
        <v>549</v>
      </c>
      <c r="E17" s="226" t="s">
        <v>550</v>
      </c>
      <c r="F17" s="226" t="s">
        <v>699</v>
      </c>
    </row>
    <row r="18" spans="2:6" x14ac:dyDescent="0.25">
      <c r="B18" s="226" t="s">
        <v>551</v>
      </c>
      <c r="C18" s="226">
        <v>2723</v>
      </c>
      <c r="D18" s="226" t="s">
        <v>552</v>
      </c>
      <c r="E18" s="226" t="s">
        <v>553</v>
      </c>
      <c r="F18" s="226" t="s">
        <v>699</v>
      </c>
    </row>
    <row r="19" spans="2:6" x14ac:dyDescent="0.25">
      <c r="B19" s="226" t="s">
        <v>554</v>
      </c>
      <c r="C19" s="226">
        <v>2718</v>
      </c>
      <c r="D19" s="226" t="s">
        <v>555</v>
      </c>
      <c r="E19" s="226" t="s">
        <v>556</v>
      </c>
      <c r="F19" s="226" t="s">
        <v>699</v>
      </c>
    </row>
    <row r="20" spans="2:6" x14ac:dyDescent="0.25">
      <c r="B20" s="226" t="s">
        <v>557</v>
      </c>
      <c r="C20" s="226">
        <v>2770</v>
      </c>
      <c r="D20" s="226" t="s">
        <v>558</v>
      </c>
      <c r="E20" s="226" t="s">
        <v>559</v>
      </c>
      <c r="F20" s="226" t="s">
        <v>699</v>
      </c>
    </row>
    <row r="21" spans="2:6" x14ac:dyDescent="0.25">
      <c r="B21" s="226" t="s">
        <v>560</v>
      </c>
      <c r="C21" s="226">
        <v>2776</v>
      </c>
      <c r="D21" s="226" t="s">
        <v>561</v>
      </c>
      <c r="E21" s="226" t="s">
        <v>562</v>
      </c>
      <c r="F21" s="226" t="s">
        <v>699</v>
      </c>
    </row>
    <row r="22" spans="2:6" x14ac:dyDescent="0.25">
      <c r="B22" s="226" t="s">
        <v>563</v>
      </c>
      <c r="C22" s="226">
        <v>42</v>
      </c>
      <c r="D22" s="226" t="s">
        <v>564</v>
      </c>
      <c r="E22" s="226" t="s">
        <v>565</v>
      </c>
      <c r="F22" s="226" t="s">
        <v>701</v>
      </c>
    </row>
    <row r="23" spans="2:6" x14ac:dyDescent="0.25">
      <c r="B23" s="226" t="s">
        <v>566</v>
      </c>
      <c r="C23" s="226">
        <v>2781</v>
      </c>
      <c r="D23" s="226" t="s">
        <v>567</v>
      </c>
      <c r="E23" s="226" t="s">
        <v>568</v>
      </c>
      <c r="F23" s="226" t="s">
        <v>699</v>
      </c>
    </row>
    <row r="24" spans="2:6" x14ac:dyDescent="0.25">
      <c r="B24" s="226" t="s">
        <v>569</v>
      </c>
      <c r="C24" s="226">
        <v>1881</v>
      </c>
      <c r="D24" s="226" t="s">
        <v>570</v>
      </c>
      <c r="E24" s="226" t="s">
        <v>571</v>
      </c>
      <c r="F24" s="226" t="s">
        <v>701</v>
      </c>
    </row>
    <row r="25" spans="2:6" x14ac:dyDescent="0.25">
      <c r="B25" s="226" t="s">
        <v>572</v>
      </c>
      <c r="C25" s="226">
        <v>2727</v>
      </c>
      <c r="D25" s="226" t="s">
        <v>573</v>
      </c>
      <c r="E25" s="226" t="s">
        <v>574</v>
      </c>
      <c r="F25" s="226" t="s">
        <v>699</v>
      </c>
    </row>
    <row r="26" spans="2:6" x14ac:dyDescent="0.25">
      <c r="B26" s="226" t="s">
        <v>575</v>
      </c>
      <c r="C26" s="226">
        <v>2899</v>
      </c>
      <c r="D26" s="226" t="s">
        <v>576</v>
      </c>
      <c r="E26" s="226" t="s">
        <v>577</v>
      </c>
      <c r="F26" s="226" t="s">
        <v>699</v>
      </c>
    </row>
    <row r="27" spans="2:6" x14ac:dyDescent="0.25">
      <c r="B27" s="226" t="s">
        <v>578</v>
      </c>
      <c r="C27" s="226">
        <v>337</v>
      </c>
      <c r="D27" s="226" t="s">
        <v>579</v>
      </c>
      <c r="E27" s="226" t="s">
        <v>580</v>
      </c>
      <c r="F27" s="226" t="s">
        <v>701</v>
      </c>
    </row>
    <row r="28" spans="2:6" x14ac:dyDescent="0.25">
      <c r="B28" s="226" t="s">
        <v>581</v>
      </c>
      <c r="C28" s="226">
        <v>2708</v>
      </c>
      <c r="D28" s="226" t="s">
        <v>582</v>
      </c>
      <c r="E28" s="226" t="s">
        <v>583</v>
      </c>
      <c r="F28" s="226" t="s">
        <v>699</v>
      </c>
    </row>
    <row r="29" spans="2:6" x14ac:dyDescent="0.25">
      <c r="B29" s="226" t="s">
        <v>584</v>
      </c>
      <c r="C29" s="226">
        <v>109</v>
      </c>
      <c r="D29" s="226" t="s">
        <v>585</v>
      </c>
      <c r="E29" s="226" t="s">
        <v>586</v>
      </c>
      <c r="F29" s="226" t="s">
        <v>701</v>
      </c>
    </row>
    <row r="30" spans="2:6" x14ac:dyDescent="0.25">
      <c r="B30" s="226" t="s">
        <v>587</v>
      </c>
      <c r="C30" s="226">
        <v>2798</v>
      </c>
      <c r="D30" s="226" t="s">
        <v>588</v>
      </c>
      <c r="E30" s="226" t="s">
        <v>589</v>
      </c>
      <c r="F30" s="226" t="s">
        <v>701</v>
      </c>
    </row>
    <row r="31" spans="2:6" x14ac:dyDescent="0.25">
      <c r="B31" s="226" t="s">
        <v>590</v>
      </c>
      <c r="C31" s="226">
        <v>3455</v>
      </c>
      <c r="D31" s="226" t="s">
        <v>591</v>
      </c>
      <c r="E31" s="226" t="s">
        <v>592</v>
      </c>
      <c r="F31" s="226" t="s">
        <v>701</v>
      </c>
    </row>
    <row r="32" spans="2:6" x14ac:dyDescent="0.25">
      <c r="B32" s="226" t="s">
        <v>593</v>
      </c>
      <c r="C32" s="226">
        <v>553</v>
      </c>
      <c r="D32" s="226" t="s">
        <v>594</v>
      </c>
      <c r="E32" s="226" t="s">
        <v>595</v>
      </c>
      <c r="F32" s="226" t="s">
        <v>701</v>
      </c>
    </row>
    <row r="33" spans="2:6" x14ac:dyDescent="0.25">
      <c r="B33" s="226" t="s">
        <v>596</v>
      </c>
      <c r="C33" s="226">
        <v>2932</v>
      </c>
      <c r="D33" s="226" t="s">
        <v>597</v>
      </c>
      <c r="E33" s="226" t="s">
        <v>598</v>
      </c>
      <c r="F33" s="226" t="s">
        <v>701</v>
      </c>
    </row>
    <row r="34" spans="2:6" x14ac:dyDescent="0.25">
      <c r="B34" s="226" t="s">
        <v>599</v>
      </c>
      <c r="C34" s="226">
        <v>2625</v>
      </c>
      <c r="D34" s="226" t="s">
        <v>600</v>
      </c>
      <c r="E34" s="226" t="s">
        <v>601</v>
      </c>
      <c r="F34" s="226" t="s">
        <v>699</v>
      </c>
    </row>
    <row r="35" spans="2:6" x14ac:dyDescent="0.25">
      <c r="B35" s="226" t="s">
        <v>602</v>
      </c>
      <c r="C35" s="226">
        <v>2707</v>
      </c>
      <c r="D35" s="226" t="s">
        <v>603</v>
      </c>
      <c r="E35" s="226" t="s">
        <v>604</v>
      </c>
      <c r="F35" s="226" t="s">
        <v>699</v>
      </c>
    </row>
    <row r="36" spans="2:6" x14ac:dyDescent="0.25">
      <c r="B36" s="226" t="s">
        <v>605</v>
      </c>
      <c r="C36" s="226">
        <v>2695</v>
      </c>
      <c r="D36" s="226" t="s">
        <v>606</v>
      </c>
      <c r="E36" s="226" t="s">
        <v>607</v>
      </c>
      <c r="F36" s="226" t="s">
        <v>699</v>
      </c>
    </row>
    <row r="37" spans="2:6" x14ac:dyDescent="0.25">
      <c r="B37" s="226" t="s">
        <v>608</v>
      </c>
      <c r="C37" s="226">
        <v>3445</v>
      </c>
      <c r="D37" s="226" t="s">
        <v>609</v>
      </c>
      <c r="E37" s="226" t="s">
        <v>610</v>
      </c>
      <c r="F37" s="226" t="s">
        <v>701</v>
      </c>
    </row>
    <row r="38" spans="2:6" x14ac:dyDescent="0.25">
      <c r="B38" s="226" t="s">
        <v>611</v>
      </c>
      <c r="C38" s="226">
        <v>3280</v>
      </c>
      <c r="D38" s="226" t="s">
        <v>612</v>
      </c>
      <c r="E38" s="226" t="s">
        <v>613</v>
      </c>
      <c r="F38" s="226" t="s">
        <v>700</v>
      </c>
    </row>
    <row r="39" spans="2:6" x14ac:dyDescent="0.25">
      <c r="B39" s="226" t="s">
        <v>614</v>
      </c>
      <c r="C39" s="226">
        <v>2785</v>
      </c>
      <c r="D39" s="226" t="s">
        <v>615</v>
      </c>
      <c r="E39" s="226" t="s">
        <v>613</v>
      </c>
      <c r="F39" s="226" t="s">
        <v>699</v>
      </c>
    </row>
    <row r="40" spans="2:6" x14ac:dyDescent="0.25">
      <c r="B40" s="226" t="s">
        <v>616</v>
      </c>
      <c r="C40" s="226">
        <v>2698</v>
      </c>
      <c r="D40" s="226" t="s">
        <v>617</v>
      </c>
      <c r="E40" s="226" t="s">
        <v>618</v>
      </c>
      <c r="F40" s="226" t="s">
        <v>699</v>
      </c>
    </row>
    <row r="41" spans="2:6" x14ac:dyDescent="0.25">
      <c r="B41" s="226" t="s">
        <v>619</v>
      </c>
      <c r="C41" s="226">
        <v>3086</v>
      </c>
      <c r="D41" s="226" t="s">
        <v>620</v>
      </c>
      <c r="E41" s="226" t="s">
        <v>621</v>
      </c>
      <c r="F41" s="226" t="s">
        <v>701</v>
      </c>
    </row>
    <row r="42" spans="2:6" x14ac:dyDescent="0.25">
      <c r="B42" s="226" t="s">
        <v>622</v>
      </c>
      <c r="C42" s="226">
        <v>4469</v>
      </c>
      <c r="D42" s="226" t="s">
        <v>623</v>
      </c>
      <c r="E42" s="226" t="s">
        <v>624</v>
      </c>
      <c r="F42" s="226" t="s">
        <v>701</v>
      </c>
    </row>
    <row r="43" spans="2:6" x14ac:dyDescent="0.25">
      <c r="B43" s="226" t="s">
        <v>625</v>
      </c>
      <c r="C43" s="226">
        <v>2766</v>
      </c>
      <c r="D43" s="226" t="s">
        <v>626</v>
      </c>
      <c r="E43" s="226" t="s">
        <v>627</v>
      </c>
      <c r="F43" s="226" t="s">
        <v>699</v>
      </c>
    </row>
    <row r="44" spans="2:6" x14ac:dyDescent="0.25">
      <c r="B44" s="226" t="s">
        <v>628</v>
      </c>
      <c r="C44" s="226">
        <v>2693</v>
      </c>
      <c r="D44" s="226" t="s">
        <v>629</v>
      </c>
      <c r="E44" s="226" t="s">
        <v>630</v>
      </c>
      <c r="F44" s="226" t="s">
        <v>699</v>
      </c>
    </row>
    <row r="45" spans="2:6" x14ac:dyDescent="0.25">
      <c r="B45" s="226" t="s">
        <v>631</v>
      </c>
      <c r="C45" s="226">
        <v>1373</v>
      </c>
      <c r="D45" s="226" t="s">
        <v>632</v>
      </c>
      <c r="E45" s="226" t="s">
        <v>633</v>
      </c>
      <c r="F45" s="226" t="s">
        <v>701</v>
      </c>
    </row>
    <row r="46" spans="2:6" x14ac:dyDescent="0.25">
      <c r="B46" s="226" t="s">
        <v>634</v>
      </c>
      <c r="C46" s="226">
        <v>1206</v>
      </c>
      <c r="D46" s="226" t="s">
        <v>635</v>
      </c>
      <c r="E46" s="226" t="s">
        <v>636</v>
      </c>
      <c r="F46" s="226" t="s">
        <v>701</v>
      </c>
    </row>
    <row r="47" spans="2:6" x14ac:dyDescent="0.25">
      <c r="B47" s="226" t="s">
        <v>637</v>
      </c>
      <c r="C47" s="226">
        <v>2696</v>
      </c>
      <c r="D47" s="226" t="s">
        <v>638</v>
      </c>
      <c r="E47" s="226" t="s">
        <v>639</v>
      </c>
      <c r="F47" s="226" t="s">
        <v>699</v>
      </c>
    </row>
    <row r="48" spans="2:6" x14ac:dyDescent="0.25">
      <c r="B48" s="226" t="s">
        <v>640</v>
      </c>
      <c r="C48" s="226"/>
      <c r="D48" s="226" t="s">
        <v>641</v>
      </c>
      <c r="E48" s="226" t="s">
        <v>642</v>
      </c>
      <c r="F48" s="226" t="s">
        <v>699</v>
      </c>
    </row>
    <row r="49" spans="2:6" x14ac:dyDescent="0.25">
      <c r="B49" s="226" t="s">
        <v>643</v>
      </c>
      <c r="C49" s="226">
        <v>2705</v>
      </c>
      <c r="D49" s="226" t="s">
        <v>644</v>
      </c>
      <c r="E49" s="226" t="s">
        <v>645</v>
      </c>
      <c r="F49" s="226" t="s">
        <v>699</v>
      </c>
    </row>
    <row r="50" spans="2:6" x14ac:dyDescent="0.25">
      <c r="B50" s="226" t="s">
        <v>646</v>
      </c>
      <c r="C50" s="226">
        <v>2724</v>
      </c>
      <c r="D50" s="226" t="s">
        <v>647</v>
      </c>
      <c r="E50" s="226" t="s">
        <v>648</v>
      </c>
      <c r="F50" s="226" t="s">
        <v>699</v>
      </c>
    </row>
    <row r="51" spans="2:6" x14ac:dyDescent="0.25">
      <c r="B51" s="226" t="s">
        <v>649</v>
      </c>
      <c r="C51" s="226">
        <v>2809</v>
      </c>
      <c r="D51" s="226" t="s">
        <v>650</v>
      </c>
      <c r="E51" s="226" t="s">
        <v>651</v>
      </c>
      <c r="F51" s="226" t="s">
        <v>699</v>
      </c>
    </row>
    <row r="52" spans="2:6" x14ac:dyDescent="0.25">
      <c r="B52" s="226" t="s">
        <v>652</v>
      </c>
      <c r="C52" s="226">
        <v>2714</v>
      </c>
      <c r="D52" s="226" t="s">
        <v>653</v>
      </c>
      <c r="E52" s="226" t="s">
        <v>654</v>
      </c>
      <c r="F52" s="226" t="s">
        <v>699</v>
      </c>
    </row>
    <row r="53" spans="2:6" x14ac:dyDescent="0.25">
      <c r="B53" s="226" t="s">
        <v>655</v>
      </c>
      <c r="C53" s="226">
        <v>3871</v>
      </c>
      <c r="D53" s="226" t="s">
        <v>656</v>
      </c>
      <c r="E53" s="226" t="s">
        <v>657</v>
      </c>
      <c r="F53" s="226" t="s">
        <v>700</v>
      </c>
    </row>
    <row r="54" spans="2:6" x14ac:dyDescent="0.25">
      <c r="B54" s="226" t="s">
        <v>658</v>
      </c>
      <c r="C54" s="226">
        <v>1092</v>
      </c>
      <c r="D54" s="226" t="s">
        <v>659</v>
      </c>
      <c r="E54" s="226" t="s">
        <v>660</v>
      </c>
      <c r="F54" s="226" t="s">
        <v>701</v>
      </c>
    </row>
    <row r="55" spans="2:6" x14ac:dyDescent="0.25">
      <c r="B55" s="226" t="s">
        <v>661</v>
      </c>
      <c r="C55" s="226">
        <v>3228</v>
      </c>
      <c r="D55" s="226" t="s">
        <v>662</v>
      </c>
      <c r="E55" s="226" t="s">
        <v>663</v>
      </c>
      <c r="F55" s="226" t="s">
        <v>701</v>
      </c>
    </row>
    <row r="56" spans="2:6" x14ac:dyDescent="0.25">
      <c r="B56" s="226" t="s">
        <v>664</v>
      </c>
      <c r="C56" s="226">
        <v>3996</v>
      </c>
      <c r="D56" s="226" t="s">
        <v>665</v>
      </c>
      <c r="E56" s="226" t="s">
        <v>666</v>
      </c>
      <c r="F56" s="226" t="s">
        <v>699</v>
      </c>
    </row>
    <row r="57" spans="2:6" x14ac:dyDescent="0.25">
      <c r="B57" s="226" t="s">
        <v>667</v>
      </c>
      <c r="C57" s="226">
        <v>2774</v>
      </c>
      <c r="D57" s="226" t="s">
        <v>668</v>
      </c>
      <c r="E57" s="226" t="s">
        <v>669</v>
      </c>
      <c r="F57" s="226" t="s">
        <v>699</v>
      </c>
    </row>
    <row r="58" spans="2:6" x14ac:dyDescent="0.25">
      <c r="B58" s="226" t="s">
        <v>670</v>
      </c>
      <c r="C58" s="226">
        <v>2529</v>
      </c>
      <c r="D58" s="226" t="s">
        <v>671</v>
      </c>
      <c r="E58" s="226" t="s">
        <v>672</v>
      </c>
      <c r="F58" s="226" t="s">
        <v>701</v>
      </c>
    </row>
    <row r="59" spans="2:6" x14ac:dyDescent="0.25">
      <c r="B59" s="226" t="s">
        <v>673</v>
      </c>
      <c r="C59" s="226">
        <v>2911</v>
      </c>
      <c r="D59" s="226" t="s">
        <v>674</v>
      </c>
      <c r="E59" s="226" t="s">
        <v>675</v>
      </c>
      <c r="F59" s="226" t="s">
        <v>699</v>
      </c>
    </row>
    <row r="60" spans="2:6" x14ac:dyDescent="0.25">
      <c r="B60" s="226" t="s">
        <v>676</v>
      </c>
      <c r="C60" s="226">
        <v>4700</v>
      </c>
      <c r="D60" s="226" t="s">
        <v>677</v>
      </c>
      <c r="E60" s="226" t="s">
        <v>678</v>
      </c>
      <c r="F60" s="226" t="s">
        <v>701</v>
      </c>
    </row>
    <row r="61" spans="2:6" x14ac:dyDescent="0.25">
      <c r="B61" s="226" t="s">
        <v>679</v>
      </c>
      <c r="C61" s="226">
        <v>1747</v>
      </c>
      <c r="D61" s="226" t="s">
        <v>680</v>
      </c>
      <c r="E61" s="226" t="s">
        <v>681</v>
      </c>
      <c r="F61" s="226" t="s">
        <v>701</v>
      </c>
    </row>
    <row r="62" spans="2:6" x14ac:dyDescent="0.25">
      <c r="B62" s="226" t="s">
        <v>682</v>
      </c>
      <c r="C62" s="226">
        <v>141</v>
      </c>
      <c r="D62" s="226" t="s">
        <v>683</v>
      </c>
      <c r="E62" s="226" t="s">
        <v>684</v>
      </c>
      <c r="F62" s="226" t="s">
        <v>701</v>
      </c>
    </row>
    <row r="63" spans="2:6" x14ac:dyDescent="0.25">
      <c r="B63" s="226" t="s">
        <v>685</v>
      </c>
      <c r="C63" s="226">
        <v>89</v>
      </c>
      <c r="D63" s="226" t="s">
        <v>686</v>
      </c>
      <c r="E63" s="226" t="s">
        <v>687</v>
      </c>
      <c r="F63" s="226" t="s">
        <v>701</v>
      </c>
    </row>
    <row r="64" spans="2:6" x14ac:dyDescent="0.25">
      <c r="B64" s="226" t="s">
        <v>688</v>
      </c>
      <c r="C64" s="226">
        <v>2539</v>
      </c>
      <c r="D64" s="226" t="s">
        <v>689</v>
      </c>
      <c r="E64" s="226" t="s">
        <v>690</v>
      </c>
      <c r="F64" s="226" t="s">
        <v>700</v>
      </c>
    </row>
    <row r="65" spans="2:6" x14ac:dyDescent="0.25">
      <c r="B65" s="226" t="s">
        <v>691</v>
      </c>
      <c r="C65" s="226">
        <v>3106</v>
      </c>
      <c r="D65" s="226" t="s">
        <v>692</v>
      </c>
      <c r="E65" s="226" t="s">
        <v>693</v>
      </c>
      <c r="F65" s="226" t="s">
        <v>701</v>
      </c>
    </row>
    <row r="66" spans="2:6" x14ac:dyDescent="0.25">
      <c r="B66" s="226" t="s">
        <v>694</v>
      </c>
      <c r="C66" s="226">
        <v>1991</v>
      </c>
      <c r="D66" s="226" t="s">
        <v>695</v>
      </c>
      <c r="E66" s="226" t="s">
        <v>696</v>
      </c>
      <c r="F66" s="226" t="s">
        <v>701</v>
      </c>
    </row>
  </sheetData>
  <autoFilter ref="B5:F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Product LIst with Price</vt:lpstr>
      <vt:lpstr>Distributor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Ghani</dc:creator>
  <cp:lastModifiedBy>Suleman Ghani</cp:lastModifiedBy>
  <dcterms:created xsi:type="dcterms:W3CDTF">2018-03-08T11:38:21Z</dcterms:created>
  <dcterms:modified xsi:type="dcterms:W3CDTF">2018-03-08T14:02:08Z</dcterms:modified>
</cp:coreProperties>
</file>